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olk\Desktop\LaborberichtIFF_repo\IFF-Labor\Unterlagen\"/>
    </mc:Choice>
  </mc:AlternateContent>
  <bookViews>
    <workbookView xWindow="0" yWindow="0" windowWidth="28800" windowHeight="12480"/>
  </bookViews>
  <sheets>
    <sheet name="Plots_Tabellen_etc_" sheetId="1" r:id="rId1"/>
    <sheet name="Do_28" sheetId="2" r:id="rId2"/>
    <sheet name="Do_28_Messschriebauswertung" sheetId="3" r:id="rId3"/>
    <sheet name="D0_128_alt" sheetId="4" r:id="rId4"/>
    <sheet name="Plots_Tabellen_etc__2" sheetId="5" r:id="rId5"/>
    <sheet name="Do_28_2" sheetId="6" r:id="rId6"/>
    <sheet name="Do_28_Messschriebauswertung_2" sheetId="7" r:id="rId7"/>
    <sheet name="D0_128_2" sheetId="8" r:id="rId8"/>
  </sheets>
  <calcPr calcId="162913"/>
</workbook>
</file>

<file path=xl/calcChain.xml><?xml version="1.0" encoding="utf-8"?>
<calcChain xmlns="http://schemas.openxmlformats.org/spreadsheetml/2006/main">
  <c r="AL29" i="8" l="1"/>
  <c r="AL30" i="8" s="1"/>
  <c r="AL31" i="8" s="1"/>
  <c r="AL32" i="8" s="1"/>
  <c r="AL33" i="8" s="1"/>
  <c r="AL34" i="8" s="1"/>
  <c r="AL35" i="8" s="1"/>
  <c r="AK29" i="8"/>
  <c r="AK30" i="8" s="1"/>
  <c r="AK31" i="8" s="1"/>
  <c r="AK32" i="8" s="1"/>
  <c r="AK33" i="8" s="1"/>
  <c r="AK34" i="8" s="1"/>
  <c r="AK35" i="8" s="1"/>
  <c r="P25" i="8"/>
  <c r="Q25" i="8" s="1"/>
  <c r="H25" i="8"/>
  <c r="F25" i="8"/>
  <c r="D25" i="8"/>
  <c r="C25" i="8"/>
  <c r="H24" i="8"/>
  <c r="F24" i="8"/>
  <c r="D24" i="8"/>
  <c r="C24" i="8"/>
  <c r="P21" i="8"/>
  <c r="H21" i="8"/>
  <c r="F21" i="8"/>
  <c r="D21" i="8"/>
  <c r="C21" i="8"/>
  <c r="H20" i="8"/>
  <c r="F20" i="8"/>
  <c r="D20" i="8"/>
  <c r="C20" i="8"/>
  <c r="AN18" i="8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K17" i="8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Q17" i="8"/>
  <c r="P17" i="8"/>
  <c r="H17" i="8"/>
  <c r="F17" i="8"/>
  <c r="D17" i="8"/>
  <c r="C17" i="8"/>
  <c r="H16" i="8"/>
  <c r="F16" i="8"/>
  <c r="D16" i="8"/>
  <c r="C16" i="8"/>
  <c r="AM15" i="8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L14" i="8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H14" i="8"/>
  <c r="AH15" i="8" s="1"/>
  <c r="AG14" i="8"/>
  <c r="AG15" i="8" s="1"/>
  <c r="AI13" i="8"/>
  <c r="W13" i="8"/>
  <c r="X13" i="8" s="1"/>
  <c r="P13" i="8"/>
  <c r="H13" i="8"/>
  <c r="F13" i="8"/>
  <c r="D13" i="8"/>
  <c r="C13" i="8"/>
  <c r="AN12" i="8"/>
  <c r="AN13" i="8" s="1"/>
  <c r="AN14" i="8" s="1"/>
  <c r="AN15" i="8" s="1"/>
  <c r="AN16" i="8" s="1"/>
  <c r="AN17" i="8" s="1"/>
  <c r="AM12" i="8"/>
  <c r="AM13" i="8" s="1"/>
  <c r="AM14" i="8" s="1"/>
  <c r="AL12" i="8"/>
  <c r="AL13" i="8" s="1"/>
  <c r="AK12" i="8"/>
  <c r="AK13" i="8" s="1"/>
  <c r="AK14" i="8" s="1"/>
  <c r="AK15" i="8" s="1"/>
  <c r="AK16" i="8" s="1"/>
  <c r="AJ12" i="8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I12" i="8"/>
  <c r="L12" i="8" s="1"/>
  <c r="AH12" i="8"/>
  <c r="AH13" i="8" s="1"/>
  <c r="AG12" i="8"/>
  <c r="AG13" i="8" s="1"/>
  <c r="AF12" i="8"/>
  <c r="W12" i="8"/>
  <c r="X12" i="8" s="1"/>
  <c r="H12" i="8"/>
  <c r="F12" i="8"/>
  <c r="D12" i="8"/>
  <c r="C12" i="8"/>
  <c r="C9" i="8"/>
  <c r="AE12" i="8" s="1"/>
  <c r="C7" i="8"/>
  <c r="C4" i="8"/>
  <c r="AJ117" i="7"/>
  <c r="R117" i="7"/>
  <c r="AJ116" i="7"/>
  <c r="R116" i="7"/>
  <c r="AJ115" i="7"/>
  <c r="R115" i="7"/>
  <c r="AJ114" i="7"/>
  <c r="R114" i="7"/>
  <c r="AJ113" i="7"/>
  <c r="R113" i="7"/>
  <c r="AJ112" i="7"/>
  <c r="R112" i="7"/>
  <c r="AJ111" i="7"/>
  <c r="R111" i="7"/>
  <c r="AJ110" i="7"/>
  <c r="R110" i="7"/>
  <c r="AJ109" i="7"/>
  <c r="R109" i="7"/>
  <c r="AJ108" i="7"/>
  <c r="R108" i="7"/>
  <c r="AJ107" i="7"/>
  <c r="R107" i="7"/>
  <c r="AJ106" i="7"/>
  <c r="R106" i="7"/>
  <c r="AJ105" i="7"/>
  <c r="S105" i="7"/>
  <c r="R105" i="7"/>
  <c r="AJ104" i="7"/>
  <c r="T104" i="7"/>
  <c r="R104" i="7"/>
  <c r="AJ103" i="7"/>
  <c r="AB103" i="7"/>
  <c r="W103" i="7"/>
  <c r="W104" i="7" s="1"/>
  <c r="W105" i="7" s="1"/>
  <c r="W106" i="7" s="1"/>
  <c r="W107" i="7" s="1"/>
  <c r="W108" i="7" s="1"/>
  <c r="W109" i="7" s="1"/>
  <c r="W110" i="7" s="1"/>
  <c r="U103" i="7"/>
  <c r="S103" i="7"/>
  <c r="S104" i="7" s="1"/>
  <c r="R103" i="7"/>
  <c r="AJ102" i="7"/>
  <c r="AC102" i="7"/>
  <c r="V102" i="7"/>
  <c r="T102" i="7"/>
  <c r="R102" i="7"/>
  <c r="AJ99" i="7"/>
  <c r="R99" i="7"/>
  <c r="AJ98" i="7"/>
  <c r="R98" i="7"/>
  <c r="AJ97" i="7"/>
  <c r="R97" i="7"/>
  <c r="AJ96" i="7"/>
  <c r="R96" i="7"/>
  <c r="AJ95" i="7"/>
  <c r="R95" i="7"/>
  <c r="AJ94" i="7"/>
  <c r="R94" i="7"/>
  <c r="AJ93" i="7"/>
  <c r="R93" i="7"/>
  <c r="AJ92" i="7"/>
  <c r="R92" i="7"/>
  <c r="AJ91" i="7"/>
  <c r="R91" i="7"/>
  <c r="AJ90" i="7"/>
  <c r="R90" i="7"/>
  <c r="AJ89" i="7"/>
  <c r="R89" i="7"/>
  <c r="AJ88" i="7"/>
  <c r="R88" i="7"/>
  <c r="AJ87" i="7"/>
  <c r="R87" i="7"/>
  <c r="AJ86" i="7"/>
  <c r="R86" i="7"/>
  <c r="AJ85" i="7"/>
  <c r="R85" i="7"/>
  <c r="AJ84" i="7"/>
  <c r="R84" i="7"/>
  <c r="AJ83" i="7"/>
  <c r="R83" i="7"/>
  <c r="AJ82" i="7"/>
  <c r="R82" i="7"/>
  <c r="AJ81" i="7"/>
  <c r="R81" i="7"/>
  <c r="AJ80" i="7"/>
  <c r="R80" i="7"/>
  <c r="AJ79" i="7"/>
  <c r="R79" i="7"/>
  <c r="AJ78" i="7"/>
  <c r="R78" i="7"/>
  <c r="AJ77" i="7"/>
  <c r="R77" i="7"/>
  <c r="AJ76" i="7"/>
  <c r="R76" i="7"/>
  <c r="AJ75" i="7"/>
  <c r="V75" i="7"/>
  <c r="U75" i="7"/>
  <c r="S75" i="7"/>
  <c r="R75" i="7"/>
  <c r="AJ74" i="7"/>
  <c r="AB74" i="7"/>
  <c r="W74" i="7"/>
  <c r="W75" i="7" s="1"/>
  <c r="W76" i="7" s="1"/>
  <c r="AH186" i="7" s="1"/>
  <c r="V74" i="7"/>
  <c r="U74" i="7"/>
  <c r="S74" i="7"/>
  <c r="T74" i="7" s="1"/>
  <c r="R74" i="7"/>
  <c r="AJ73" i="7"/>
  <c r="AC73" i="7"/>
  <c r="V73" i="7"/>
  <c r="T73" i="7"/>
  <c r="R73" i="7"/>
  <c r="AJ70" i="7"/>
  <c r="R70" i="7"/>
  <c r="AJ69" i="7"/>
  <c r="R69" i="7"/>
  <c r="AJ68" i="7"/>
  <c r="R68" i="7"/>
  <c r="AJ67" i="7"/>
  <c r="R67" i="7"/>
  <c r="AJ66" i="7"/>
  <c r="R66" i="7"/>
  <c r="AJ65" i="7"/>
  <c r="R65" i="7"/>
  <c r="AJ64" i="7"/>
  <c r="R64" i="7"/>
  <c r="AJ63" i="7"/>
  <c r="R63" i="7"/>
  <c r="AJ62" i="7"/>
  <c r="R62" i="7"/>
  <c r="AJ61" i="7"/>
  <c r="R61" i="7"/>
  <c r="AJ60" i="7"/>
  <c r="R60" i="7"/>
  <c r="AJ59" i="7"/>
  <c r="R59" i="7"/>
  <c r="AJ58" i="7"/>
  <c r="R58" i="7"/>
  <c r="AJ57" i="7"/>
  <c r="R57" i="7"/>
  <c r="AJ56" i="7"/>
  <c r="R56" i="7"/>
  <c r="AJ55" i="7"/>
  <c r="R55" i="7"/>
  <c r="AJ54" i="7"/>
  <c r="R54" i="7"/>
  <c r="AJ53" i="7"/>
  <c r="R53" i="7"/>
  <c r="AJ52" i="7"/>
  <c r="R52" i="7"/>
  <c r="AJ51" i="7"/>
  <c r="R51" i="7"/>
  <c r="AJ50" i="7"/>
  <c r="R50" i="7"/>
  <c r="AJ49" i="7"/>
  <c r="R49" i="7"/>
  <c r="AJ48" i="7"/>
  <c r="R48" i="7"/>
  <c r="AJ47" i="7"/>
  <c r="R47" i="7"/>
  <c r="AJ46" i="7"/>
  <c r="R46" i="7"/>
  <c r="AJ45" i="7"/>
  <c r="R45" i="7"/>
  <c r="AJ44" i="7"/>
  <c r="R44" i="7"/>
  <c r="AJ43" i="7"/>
  <c r="R43" i="7"/>
  <c r="AJ42" i="7"/>
  <c r="R42" i="7"/>
  <c r="AJ41" i="7"/>
  <c r="U41" i="7"/>
  <c r="R41" i="7"/>
  <c r="AJ40" i="7"/>
  <c r="V40" i="7"/>
  <c r="R40" i="7"/>
  <c r="AJ39" i="7"/>
  <c r="AB39" i="7"/>
  <c r="W39" i="7"/>
  <c r="W40" i="7" s="1"/>
  <c r="W41" i="7" s="1"/>
  <c r="W42" i="7" s="1"/>
  <c r="W43" i="7" s="1"/>
  <c r="W44" i="7" s="1"/>
  <c r="W45" i="7" s="1"/>
  <c r="W46" i="7" s="1"/>
  <c r="W47" i="7" s="1"/>
  <c r="W48" i="7" s="1"/>
  <c r="U39" i="7"/>
  <c r="U40" i="7" s="1"/>
  <c r="S39" i="7"/>
  <c r="R39" i="7"/>
  <c r="AJ38" i="7"/>
  <c r="AC38" i="7"/>
  <c r="V38" i="7"/>
  <c r="T38" i="7"/>
  <c r="R38" i="7"/>
  <c r="AJ35" i="7"/>
  <c r="R35" i="7"/>
  <c r="AJ34" i="7"/>
  <c r="R34" i="7"/>
  <c r="AJ33" i="7"/>
  <c r="R33" i="7"/>
  <c r="AJ32" i="7"/>
  <c r="R32" i="7"/>
  <c r="AJ31" i="7"/>
  <c r="R31" i="7"/>
  <c r="AJ30" i="7"/>
  <c r="R30" i="7"/>
  <c r="AJ29" i="7"/>
  <c r="R29" i="7"/>
  <c r="AJ28" i="7"/>
  <c r="R28" i="7"/>
  <c r="AJ27" i="7"/>
  <c r="R27" i="7"/>
  <c r="AJ26" i="7"/>
  <c r="R26" i="7"/>
  <c r="AJ25" i="7"/>
  <c r="R25" i="7"/>
  <c r="AJ24" i="7"/>
  <c r="R24" i="7"/>
  <c r="AS23" i="7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S40" i="7" s="1"/>
  <c r="AS41" i="7" s="1"/>
  <c r="AS42" i="7" s="1"/>
  <c r="AS43" i="7" s="1"/>
  <c r="AS44" i="7" s="1"/>
  <c r="AS45" i="7" s="1"/>
  <c r="AS46" i="7" s="1"/>
  <c r="AS47" i="7" s="1"/>
  <c r="AS48" i="7" s="1"/>
  <c r="AS49" i="7" s="1"/>
  <c r="AS50" i="7" s="1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S67" i="7" s="1"/>
  <c r="AS68" i="7" s="1"/>
  <c r="AS69" i="7" s="1"/>
  <c r="AS70" i="7" s="1"/>
  <c r="AS71" i="7" s="1"/>
  <c r="AS72" i="7" s="1"/>
  <c r="AS73" i="7" s="1"/>
  <c r="AS74" i="7" s="1"/>
  <c r="AS75" i="7" s="1"/>
  <c r="AS76" i="7" s="1"/>
  <c r="AS77" i="7" s="1"/>
  <c r="AS78" i="7" s="1"/>
  <c r="AS79" i="7" s="1"/>
  <c r="AS80" i="7" s="1"/>
  <c r="AS81" i="7" s="1"/>
  <c r="AS82" i="7" s="1"/>
  <c r="AS83" i="7" s="1"/>
  <c r="AS84" i="7" s="1"/>
  <c r="AS85" i="7" s="1"/>
  <c r="AS86" i="7" s="1"/>
  <c r="AS87" i="7" s="1"/>
  <c r="AS88" i="7" s="1"/>
  <c r="AS89" i="7" s="1"/>
  <c r="AS90" i="7" s="1"/>
  <c r="AS91" i="7" s="1"/>
  <c r="AS92" i="7" s="1"/>
  <c r="AS93" i="7" s="1"/>
  <c r="AS94" i="7" s="1"/>
  <c r="AS95" i="7" s="1"/>
  <c r="AS96" i="7" s="1"/>
  <c r="AS97" i="7" s="1"/>
  <c r="AS98" i="7" s="1"/>
  <c r="AS99" i="7" s="1"/>
  <c r="AS100" i="7" s="1"/>
  <c r="AS101" i="7" s="1"/>
  <c r="AS102" i="7" s="1"/>
  <c r="AS103" i="7" s="1"/>
  <c r="AS104" i="7" s="1"/>
  <c r="AS105" i="7" s="1"/>
  <c r="AS106" i="7" s="1"/>
  <c r="AS107" i="7" s="1"/>
  <c r="AS108" i="7" s="1"/>
  <c r="AS109" i="7" s="1"/>
  <c r="AS110" i="7" s="1"/>
  <c r="AS111" i="7" s="1"/>
  <c r="AS112" i="7" s="1"/>
  <c r="AS113" i="7" s="1"/>
  <c r="AS114" i="7" s="1"/>
  <c r="AS115" i="7" s="1"/>
  <c r="AS116" i="7" s="1"/>
  <c r="AS117" i="7" s="1"/>
  <c r="AJ23" i="7"/>
  <c r="R23" i="7"/>
  <c r="AJ22" i="7"/>
  <c r="R22" i="7"/>
  <c r="AJ21" i="7"/>
  <c r="R21" i="7"/>
  <c r="AJ20" i="7"/>
  <c r="R20" i="7"/>
  <c r="AJ19" i="7"/>
  <c r="R19" i="7"/>
  <c r="BB18" i="7"/>
  <c r="BB19" i="7" s="1"/>
  <c r="BB20" i="7" s="1"/>
  <c r="BB21" i="7" s="1"/>
  <c r="BB22" i="7" s="1"/>
  <c r="BB23" i="7" s="1"/>
  <c r="BB24" i="7" s="1"/>
  <c r="BB25" i="7" s="1"/>
  <c r="BB26" i="7" s="1"/>
  <c r="BB27" i="7" s="1"/>
  <c r="BB28" i="7" s="1"/>
  <c r="BB29" i="7" s="1"/>
  <c r="BB30" i="7" s="1"/>
  <c r="BB31" i="7" s="1"/>
  <c r="BB32" i="7" s="1"/>
  <c r="BB33" i="7" s="1"/>
  <c r="BB34" i="7" s="1"/>
  <c r="BB35" i="7" s="1"/>
  <c r="BB36" i="7" s="1"/>
  <c r="BB37" i="7" s="1"/>
  <c r="BB38" i="7" s="1"/>
  <c r="BB39" i="7" s="1"/>
  <c r="BB40" i="7" s="1"/>
  <c r="BB41" i="7" s="1"/>
  <c r="BB42" i="7" s="1"/>
  <c r="BB43" i="7" s="1"/>
  <c r="BB44" i="7" s="1"/>
  <c r="BB45" i="7" s="1"/>
  <c r="BB46" i="7" s="1"/>
  <c r="BB47" i="7" s="1"/>
  <c r="BB48" i="7" s="1"/>
  <c r="BB49" i="7" s="1"/>
  <c r="BB50" i="7" s="1"/>
  <c r="BB51" i="7" s="1"/>
  <c r="BB52" i="7" s="1"/>
  <c r="BB53" i="7" s="1"/>
  <c r="BB54" i="7" s="1"/>
  <c r="BB55" i="7" s="1"/>
  <c r="BB56" i="7" s="1"/>
  <c r="BB57" i="7" s="1"/>
  <c r="BB58" i="7" s="1"/>
  <c r="BB59" i="7" s="1"/>
  <c r="BB60" i="7" s="1"/>
  <c r="BB61" i="7" s="1"/>
  <c r="BB62" i="7" s="1"/>
  <c r="BB63" i="7" s="1"/>
  <c r="BB64" i="7" s="1"/>
  <c r="BB65" i="7" s="1"/>
  <c r="BB66" i="7" s="1"/>
  <c r="BB67" i="7" s="1"/>
  <c r="BB68" i="7" s="1"/>
  <c r="BB69" i="7" s="1"/>
  <c r="BB70" i="7" s="1"/>
  <c r="BB71" i="7" s="1"/>
  <c r="BB72" i="7" s="1"/>
  <c r="BB73" i="7" s="1"/>
  <c r="BB74" i="7" s="1"/>
  <c r="BB75" i="7" s="1"/>
  <c r="BB76" i="7" s="1"/>
  <c r="BB77" i="7" s="1"/>
  <c r="BB78" i="7" s="1"/>
  <c r="BB79" i="7" s="1"/>
  <c r="BB80" i="7" s="1"/>
  <c r="BB81" i="7" s="1"/>
  <c r="BB82" i="7" s="1"/>
  <c r="BB83" i="7" s="1"/>
  <c r="BB84" i="7" s="1"/>
  <c r="BB85" i="7" s="1"/>
  <c r="BB86" i="7" s="1"/>
  <c r="BB87" i="7" s="1"/>
  <c r="BB88" i="7" s="1"/>
  <c r="BB89" i="7" s="1"/>
  <c r="BB90" i="7" s="1"/>
  <c r="BB91" i="7" s="1"/>
  <c r="BB92" i="7" s="1"/>
  <c r="BB93" i="7" s="1"/>
  <c r="BB94" i="7" s="1"/>
  <c r="BB95" i="7" s="1"/>
  <c r="BB96" i="7" s="1"/>
  <c r="BB97" i="7" s="1"/>
  <c r="BB98" i="7" s="1"/>
  <c r="BB99" i="7" s="1"/>
  <c r="BB100" i="7" s="1"/>
  <c r="BB101" i="7" s="1"/>
  <c r="BB102" i="7" s="1"/>
  <c r="BB103" i="7" s="1"/>
  <c r="BB104" i="7" s="1"/>
  <c r="BB105" i="7" s="1"/>
  <c r="BB106" i="7" s="1"/>
  <c r="BB107" i="7" s="1"/>
  <c r="BB108" i="7" s="1"/>
  <c r="BB109" i="7" s="1"/>
  <c r="BB110" i="7" s="1"/>
  <c r="BB111" i="7" s="1"/>
  <c r="BB112" i="7" s="1"/>
  <c r="BB113" i="7" s="1"/>
  <c r="BB114" i="7" s="1"/>
  <c r="BB115" i="7" s="1"/>
  <c r="BB116" i="7" s="1"/>
  <c r="BB117" i="7" s="1"/>
  <c r="AJ18" i="7"/>
  <c r="R18" i="7"/>
  <c r="AJ17" i="7"/>
  <c r="R17" i="7"/>
  <c r="AZ16" i="7"/>
  <c r="AZ17" i="7" s="1"/>
  <c r="AZ18" i="7" s="1"/>
  <c r="AZ19" i="7" s="1"/>
  <c r="AZ20" i="7" s="1"/>
  <c r="AZ21" i="7" s="1"/>
  <c r="AZ22" i="7" s="1"/>
  <c r="AZ23" i="7" s="1"/>
  <c r="AZ24" i="7" s="1"/>
  <c r="AZ25" i="7" s="1"/>
  <c r="AZ26" i="7" s="1"/>
  <c r="AZ27" i="7" s="1"/>
  <c r="AZ28" i="7" s="1"/>
  <c r="AZ29" i="7" s="1"/>
  <c r="AZ30" i="7" s="1"/>
  <c r="AZ31" i="7" s="1"/>
  <c r="AZ32" i="7" s="1"/>
  <c r="AZ33" i="7" s="1"/>
  <c r="AZ34" i="7" s="1"/>
  <c r="AZ35" i="7" s="1"/>
  <c r="AZ36" i="7" s="1"/>
  <c r="AZ37" i="7" s="1"/>
  <c r="AZ38" i="7" s="1"/>
  <c r="AZ39" i="7" s="1"/>
  <c r="AZ40" i="7" s="1"/>
  <c r="AZ41" i="7" s="1"/>
  <c r="AZ42" i="7" s="1"/>
  <c r="AZ43" i="7" s="1"/>
  <c r="AZ44" i="7" s="1"/>
  <c r="AZ45" i="7" s="1"/>
  <c r="AZ46" i="7" s="1"/>
  <c r="AZ47" i="7" s="1"/>
  <c r="AZ48" i="7" s="1"/>
  <c r="AZ49" i="7" s="1"/>
  <c r="AZ50" i="7" s="1"/>
  <c r="AZ51" i="7" s="1"/>
  <c r="AZ52" i="7" s="1"/>
  <c r="AZ53" i="7" s="1"/>
  <c r="AZ54" i="7" s="1"/>
  <c r="AZ55" i="7" s="1"/>
  <c r="AZ56" i="7" s="1"/>
  <c r="AZ57" i="7" s="1"/>
  <c r="AZ58" i="7" s="1"/>
  <c r="AZ59" i="7" s="1"/>
  <c r="AZ60" i="7" s="1"/>
  <c r="AZ61" i="7" s="1"/>
  <c r="AZ62" i="7" s="1"/>
  <c r="AZ63" i="7" s="1"/>
  <c r="AZ64" i="7" s="1"/>
  <c r="AZ65" i="7" s="1"/>
  <c r="AZ66" i="7" s="1"/>
  <c r="AZ67" i="7" s="1"/>
  <c r="AZ68" i="7" s="1"/>
  <c r="AZ69" i="7" s="1"/>
  <c r="AZ70" i="7" s="1"/>
  <c r="AZ71" i="7" s="1"/>
  <c r="AZ72" i="7" s="1"/>
  <c r="AZ73" i="7" s="1"/>
  <c r="AZ74" i="7" s="1"/>
  <c r="AZ75" i="7" s="1"/>
  <c r="AZ76" i="7" s="1"/>
  <c r="AZ77" i="7" s="1"/>
  <c r="AZ78" i="7" s="1"/>
  <c r="AZ79" i="7" s="1"/>
  <c r="AZ80" i="7" s="1"/>
  <c r="AZ81" i="7" s="1"/>
  <c r="AZ82" i="7" s="1"/>
  <c r="AZ83" i="7" s="1"/>
  <c r="AZ84" i="7" s="1"/>
  <c r="AZ85" i="7" s="1"/>
  <c r="AZ86" i="7" s="1"/>
  <c r="AZ87" i="7" s="1"/>
  <c r="AZ88" i="7" s="1"/>
  <c r="AZ89" i="7" s="1"/>
  <c r="AZ90" i="7" s="1"/>
  <c r="AZ91" i="7" s="1"/>
  <c r="AZ92" i="7" s="1"/>
  <c r="AZ93" i="7" s="1"/>
  <c r="AZ94" i="7" s="1"/>
  <c r="AZ95" i="7" s="1"/>
  <c r="AZ96" i="7" s="1"/>
  <c r="AZ97" i="7" s="1"/>
  <c r="AZ98" i="7" s="1"/>
  <c r="AZ99" i="7" s="1"/>
  <c r="AZ100" i="7" s="1"/>
  <c r="AZ101" i="7" s="1"/>
  <c r="AZ102" i="7" s="1"/>
  <c r="AZ103" i="7" s="1"/>
  <c r="AZ104" i="7" s="1"/>
  <c r="AZ105" i="7" s="1"/>
  <c r="AZ106" i="7" s="1"/>
  <c r="AZ107" i="7" s="1"/>
  <c r="AZ108" i="7" s="1"/>
  <c r="AZ109" i="7" s="1"/>
  <c r="AZ110" i="7" s="1"/>
  <c r="AZ111" i="7" s="1"/>
  <c r="AZ112" i="7" s="1"/>
  <c r="AZ113" i="7" s="1"/>
  <c r="AZ114" i="7" s="1"/>
  <c r="AZ115" i="7" s="1"/>
  <c r="AZ116" i="7" s="1"/>
  <c r="AZ117" i="7" s="1"/>
  <c r="AY16" i="7"/>
  <c r="AY17" i="7" s="1"/>
  <c r="AY18" i="7" s="1"/>
  <c r="AY19" i="7" s="1"/>
  <c r="AY20" i="7" s="1"/>
  <c r="AY21" i="7" s="1"/>
  <c r="AY22" i="7" s="1"/>
  <c r="AY23" i="7" s="1"/>
  <c r="AY24" i="7" s="1"/>
  <c r="AY25" i="7" s="1"/>
  <c r="AY26" i="7" s="1"/>
  <c r="AY27" i="7" s="1"/>
  <c r="AY28" i="7" s="1"/>
  <c r="AY29" i="7" s="1"/>
  <c r="AY30" i="7" s="1"/>
  <c r="AY31" i="7" s="1"/>
  <c r="AY32" i="7" s="1"/>
  <c r="AY33" i="7" s="1"/>
  <c r="AY34" i="7" s="1"/>
  <c r="AY35" i="7" s="1"/>
  <c r="AY36" i="7" s="1"/>
  <c r="AY37" i="7" s="1"/>
  <c r="AY38" i="7" s="1"/>
  <c r="AJ16" i="7"/>
  <c r="W16" i="7"/>
  <c r="W17" i="7" s="1"/>
  <c r="W18" i="7" s="1"/>
  <c r="W19" i="7" s="1"/>
  <c r="W20" i="7" s="1"/>
  <c r="W21" i="7" s="1"/>
  <c r="W22" i="7" s="1"/>
  <c r="S16" i="7"/>
  <c r="S17" i="7" s="1"/>
  <c r="R16" i="7"/>
  <c r="BA15" i="7"/>
  <c r="BA16" i="7" s="1"/>
  <c r="BA17" i="7" s="1"/>
  <c r="BA18" i="7" s="1"/>
  <c r="BA19" i="7" s="1"/>
  <c r="BA20" i="7" s="1"/>
  <c r="BA21" i="7" s="1"/>
  <c r="BA22" i="7" s="1"/>
  <c r="BA23" i="7" s="1"/>
  <c r="BA24" i="7" s="1"/>
  <c r="BA25" i="7" s="1"/>
  <c r="BA26" i="7" s="1"/>
  <c r="BA27" i="7" s="1"/>
  <c r="BA28" i="7" s="1"/>
  <c r="BA29" i="7" s="1"/>
  <c r="BA30" i="7" s="1"/>
  <c r="BA31" i="7" s="1"/>
  <c r="BA32" i="7" s="1"/>
  <c r="BA33" i="7" s="1"/>
  <c r="BA34" i="7" s="1"/>
  <c r="BA35" i="7" s="1"/>
  <c r="BA36" i="7" s="1"/>
  <c r="BA37" i="7" s="1"/>
  <c r="BA38" i="7" s="1"/>
  <c r="BA39" i="7" s="1"/>
  <c r="BA40" i="7" s="1"/>
  <c r="BA41" i="7" s="1"/>
  <c r="BA42" i="7" s="1"/>
  <c r="BA43" i="7" s="1"/>
  <c r="BA44" i="7" s="1"/>
  <c r="BA45" i="7" s="1"/>
  <c r="BA46" i="7" s="1"/>
  <c r="BA47" i="7" s="1"/>
  <c r="BA48" i="7" s="1"/>
  <c r="BA49" i="7" s="1"/>
  <c r="BA50" i="7" s="1"/>
  <c r="BA51" i="7" s="1"/>
  <c r="BA52" i="7" s="1"/>
  <c r="BA53" i="7" s="1"/>
  <c r="BA54" i="7" s="1"/>
  <c r="BA55" i="7" s="1"/>
  <c r="BA56" i="7" s="1"/>
  <c r="BA57" i="7" s="1"/>
  <c r="BA58" i="7" s="1"/>
  <c r="BA59" i="7" s="1"/>
  <c r="BA60" i="7" s="1"/>
  <c r="BA61" i="7" s="1"/>
  <c r="BA62" i="7" s="1"/>
  <c r="BA63" i="7" s="1"/>
  <c r="BA64" i="7" s="1"/>
  <c r="BA65" i="7" s="1"/>
  <c r="BA66" i="7" s="1"/>
  <c r="BA67" i="7" s="1"/>
  <c r="BA68" i="7" s="1"/>
  <c r="BA69" i="7" s="1"/>
  <c r="BA70" i="7" s="1"/>
  <c r="BA71" i="7" s="1"/>
  <c r="BA72" i="7" s="1"/>
  <c r="BA73" i="7" s="1"/>
  <c r="BA74" i="7" s="1"/>
  <c r="BA75" i="7" s="1"/>
  <c r="BA76" i="7" s="1"/>
  <c r="BA77" i="7" s="1"/>
  <c r="BA78" i="7" s="1"/>
  <c r="BA79" i="7" s="1"/>
  <c r="BA80" i="7" s="1"/>
  <c r="BA81" i="7" s="1"/>
  <c r="BA82" i="7" s="1"/>
  <c r="BA83" i="7" s="1"/>
  <c r="BA84" i="7" s="1"/>
  <c r="BA85" i="7" s="1"/>
  <c r="BA86" i="7" s="1"/>
  <c r="BA87" i="7" s="1"/>
  <c r="BA88" i="7" s="1"/>
  <c r="BA89" i="7" s="1"/>
  <c r="BA90" i="7" s="1"/>
  <c r="BA91" i="7" s="1"/>
  <c r="BA92" i="7" s="1"/>
  <c r="BA93" i="7" s="1"/>
  <c r="BA94" i="7" s="1"/>
  <c r="BA95" i="7" s="1"/>
  <c r="BA96" i="7" s="1"/>
  <c r="BA97" i="7" s="1"/>
  <c r="BA98" i="7" s="1"/>
  <c r="BA99" i="7" s="1"/>
  <c r="BA100" i="7" s="1"/>
  <c r="BA101" i="7" s="1"/>
  <c r="BA102" i="7" s="1"/>
  <c r="BA103" i="7" s="1"/>
  <c r="BA104" i="7" s="1"/>
  <c r="BA105" i="7" s="1"/>
  <c r="BA106" i="7" s="1"/>
  <c r="BA107" i="7" s="1"/>
  <c r="BA108" i="7" s="1"/>
  <c r="BA109" i="7" s="1"/>
  <c r="BA110" i="7" s="1"/>
  <c r="BA111" i="7" s="1"/>
  <c r="BA112" i="7" s="1"/>
  <c r="BA113" i="7" s="1"/>
  <c r="BA114" i="7" s="1"/>
  <c r="BA115" i="7" s="1"/>
  <c r="BA116" i="7" s="1"/>
  <c r="BA117" i="7" s="1"/>
  <c r="AZ15" i="7"/>
  <c r="AV15" i="7"/>
  <c r="AV16" i="7" s="1"/>
  <c r="AS15" i="7"/>
  <c r="AS16" i="7" s="1"/>
  <c r="AS17" i="7" s="1"/>
  <c r="AS18" i="7" s="1"/>
  <c r="AS19" i="7" s="1"/>
  <c r="AS20" i="7" s="1"/>
  <c r="AS21" i="7" s="1"/>
  <c r="AS22" i="7" s="1"/>
  <c r="AJ15" i="7"/>
  <c r="AB15" i="7"/>
  <c r="W15" i="7"/>
  <c r="U15" i="7"/>
  <c r="T15" i="7"/>
  <c r="S15" i="7"/>
  <c r="R15" i="7"/>
  <c r="BB14" i="7"/>
  <c r="BB15" i="7" s="1"/>
  <c r="BB16" i="7" s="1"/>
  <c r="BB17" i="7" s="1"/>
  <c r="BA14" i="7"/>
  <c r="AZ14" i="7"/>
  <c r="AY14" i="7"/>
  <c r="AY15" i="7" s="1"/>
  <c r="AX14" i="7"/>
  <c r="AX15" i="7" s="1"/>
  <c r="AX16" i="7" s="1"/>
  <c r="AX17" i="7" s="1"/>
  <c r="AX18" i="7" s="1"/>
  <c r="AX19" i="7" s="1"/>
  <c r="AX20" i="7" s="1"/>
  <c r="AX21" i="7" s="1"/>
  <c r="AX22" i="7" s="1"/>
  <c r="AX23" i="7" s="1"/>
  <c r="AX24" i="7" s="1"/>
  <c r="AX25" i="7" s="1"/>
  <c r="AX26" i="7" s="1"/>
  <c r="AX27" i="7" s="1"/>
  <c r="AX28" i="7" s="1"/>
  <c r="AX29" i="7" s="1"/>
  <c r="AX30" i="7" s="1"/>
  <c r="AX31" i="7" s="1"/>
  <c r="AX32" i="7" s="1"/>
  <c r="AX33" i="7" s="1"/>
  <c r="AX34" i="7" s="1"/>
  <c r="AX35" i="7" s="1"/>
  <c r="AX36" i="7" s="1"/>
  <c r="AX37" i="7" s="1"/>
  <c r="AX38" i="7" s="1"/>
  <c r="AX39" i="7" s="1"/>
  <c r="AX40" i="7" s="1"/>
  <c r="AX41" i="7" s="1"/>
  <c r="AX42" i="7" s="1"/>
  <c r="AX43" i="7" s="1"/>
  <c r="AX44" i="7" s="1"/>
  <c r="AX45" i="7" s="1"/>
  <c r="AX46" i="7" s="1"/>
  <c r="AX47" i="7" s="1"/>
  <c r="AX48" i="7" s="1"/>
  <c r="AX49" i="7" s="1"/>
  <c r="AX50" i="7" s="1"/>
  <c r="AX51" i="7" s="1"/>
  <c r="AX52" i="7" s="1"/>
  <c r="AX53" i="7" s="1"/>
  <c r="AX54" i="7" s="1"/>
  <c r="AX55" i="7" s="1"/>
  <c r="AX56" i="7" s="1"/>
  <c r="AX57" i="7" s="1"/>
  <c r="AX58" i="7" s="1"/>
  <c r="AX59" i="7" s="1"/>
  <c r="AX60" i="7" s="1"/>
  <c r="AX61" i="7" s="1"/>
  <c r="AX62" i="7" s="1"/>
  <c r="AX63" i="7" s="1"/>
  <c r="AX64" i="7" s="1"/>
  <c r="AX65" i="7" s="1"/>
  <c r="AX66" i="7" s="1"/>
  <c r="AX67" i="7" s="1"/>
  <c r="AX68" i="7" s="1"/>
  <c r="AX69" i="7" s="1"/>
  <c r="AX70" i="7" s="1"/>
  <c r="AX71" i="7" s="1"/>
  <c r="AX72" i="7" s="1"/>
  <c r="AX73" i="7" s="1"/>
  <c r="AX74" i="7" s="1"/>
  <c r="AX75" i="7" s="1"/>
  <c r="AX76" i="7" s="1"/>
  <c r="AX77" i="7" s="1"/>
  <c r="AX78" i="7" s="1"/>
  <c r="AX79" i="7" s="1"/>
  <c r="AX80" i="7" s="1"/>
  <c r="AX81" i="7" s="1"/>
  <c r="AX82" i="7" s="1"/>
  <c r="AX83" i="7" s="1"/>
  <c r="AX84" i="7" s="1"/>
  <c r="AX85" i="7" s="1"/>
  <c r="AX86" i="7" s="1"/>
  <c r="AX87" i="7" s="1"/>
  <c r="AX88" i="7" s="1"/>
  <c r="AX89" i="7" s="1"/>
  <c r="AX90" i="7" s="1"/>
  <c r="AX91" i="7" s="1"/>
  <c r="AX92" i="7" s="1"/>
  <c r="AX93" i="7" s="1"/>
  <c r="AX94" i="7" s="1"/>
  <c r="AX95" i="7" s="1"/>
  <c r="AX96" i="7" s="1"/>
  <c r="AX97" i="7" s="1"/>
  <c r="AX98" i="7" s="1"/>
  <c r="AX99" i="7" s="1"/>
  <c r="AX100" i="7" s="1"/>
  <c r="AX101" i="7" s="1"/>
  <c r="AX102" i="7" s="1"/>
  <c r="AX103" i="7" s="1"/>
  <c r="AX104" i="7" s="1"/>
  <c r="AX105" i="7" s="1"/>
  <c r="AX106" i="7" s="1"/>
  <c r="AX107" i="7" s="1"/>
  <c r="AX108" i="7" s="1"/>
  <c r="AX109" i="7" s="1"/>
  <c r="AX110" i="7" s="1"/>
  <c r="AX111" i="7" s="1"/>
  <c r="AX112" i="7" s="1"/>
  <c r="AX113" i="7" s="1"/>
  <c r="AX114" i="7" s="1"/>
  <c r="AX115" i="7" s="1"/>
  <c r="AX116" i="7" s="1"/>
  <c r="AX117" i="7" s="1"/>
  <c r="AW14" i="7"/>
  <c r="AW15" i="7" s="1"/>
  <c r="AV14" i="7"/>
  <c r="AU14" i="7"/>
  <c r="AU15" i="7" s="1"/>
  <c r="AT14" i="7"/>
  <c r="AS14" i="7"/>
  <c r="AJ14" i="7"/>
  <c r="AC14" i="7"/>
  <c r="V14" i="7"/>
  <c r="T14" i="7"/>
  <c r="R14" i="7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AB102" i="6"/>
  <c r="H102" i="6"/>
  <c r="C102" i="6"/>
  <c r="N101" i="6"/>
  <c r="M101" i="6"/>
  <c r="M102" i="6" s="1"/>
  <c r="H101" i="6"/>
  <c r="T101" i="6" s="1"/>
  <c r="U101" i="6" s="1"/>
  <c r="G101" i="6"/>
  <c r="F101" i="6"/>
  <c r="F102" i="6" s="1"/>
  <c r="D101" i="6"/>
  <c r="E101" i="6" s="1"/>
  <c r="C101" i="6"/>
  <c r="AB100" i="6"/>
  <c r="AA100" i="6"/>
  <c r="T100" i="6"/>
  <c r="U100" i="6" s="1"/>
  <c r="P100" i="6"/>
  <c r="Q100" i="6" s="1"/>
  <c r="N100" i="6"/>
  <c r="G100" i="6"/>
  <c r="E100" i="6"/>
  <c r="C100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AA72" i="6"/>
  <c r="M72" i="6"/>
  <c r="H72" i="6"/>
  <c r="H73" i="6" s="1"/>
  <c r="F72" i="6"/>
  <c r="E72" i="6"/>
  <c r="D72" i="6"/>
  <c r="D73" i="6" s="1"/>
  <c r="D74" i="6" s="1"/>
  <c r="D75" i="6" s="1"/>
  <c r="D76" i="6" s="1"/>
  <c r="D77" i="6" s="1"/>
  <c r="D78" i="6" s="1"/>
  <c r="D79" i="6" s="1"/>
  <c r="D80" i="6" s="1"/>
  <c r="D81" i="6" s="1"/>
  <c r="C72" i="6"/>
  <c r="AB71" i="6"/>
  <c r="AA71" i="6"/>
  <c r="U71" i="6"/>
  <c r="T71" i="6"/>
  <c r="Q71" i="6"/>
  <c r="P71" i="6"/>
  <c r="N71" i="6"/>
  <c r="G71" i="6"/>
  <c r="E71" i="6"/>
  <c r="C71" i="6"/>
  <c r="AD70" i="6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AD113" i="6" s="1"/>
  <c r="AD114" i="6" s="1"/>
  <c r="AD115" i="6" s="1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AA37" i="6"/>
  <c r="M37" i="6"/>
  <c r="N37" i="6" s="1"/>
  <c r="H37" i="6"/>
  <c r="H38" i="6" s="1"/>
  <c r="F37" i="6"/>
  <c r="E37" i="6"/>
  <c r="D37" i="6"/>
  <c r="D38" i="6" s="1"/>
  <c r="C37" i="6"/>
  <c r="AB36" i="6"/>
  <c r="AA36" i="6"/>
  <c r="U36" i="6"/>
  <c r="T36" i="6"/>
  <c r="Q36" i="6"/>
  <c r="P36" i="6"/>
  <c r="N36" i="6"/>
  <c r="G36" i="6"/>
  <c r="E36" i="6"/>
  <c r="C36" i="6"/>
  <c r="C33" i="6"/>
  <c r="C32" i="6"/>
  <c r="C31" i="6"/>
  <c r="C30" i="6"/>
  <c r="C29" i="6"/>
  <c r="C28" i="6"/>
  <c r="C27" i="6"/>
  <c r="AI26" i="6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I91" i="6" s="1"/>
  <c r="AI92" i="6" s="1"/>
  <c r="AI93" i="6" s="1"/>
  <c r="AI94" i="6" s="1"/>
  <c r="AI95" i="6" s="1"/>
  <c r="AI96" i="6" s="1"/>
  <c r="AI97" i="6" s="1"/>
  <c r="AI98" i="6" s="1"/>
  <c r="AI99" i="6" s="1"/>
  <c r="AI100" i="6" s="1"/>
  <c r="AI101" i="6" s="1"/>
  <c r="AI102" i="6" s="1"/>
  <c r="AI103" i="6" s="1"/>
  <c r="AI104" i="6" s="1"/>
  <c r="AI105" i="6" s="1"/>
  <c r="AI106" i="6" s="1"/>
  <c r="AI107" i="6" s="1"/>
  <c r="AI108" i="6" s="1"/>
  <c r="AI109" i="6" s="1"/>
  <c r="AI110" i="6" s="1"/>
  <c r="AI111" i="6" s="1"/>
  <c r="AI112" i="6" s="1"/>
  <c r="AI113" i="6" s="1"/>
  <c r="AI114" i="6" s="1"/>
  <c r="AI115" i="6" s="1"/>
  <c r="C26" i="6"/>
  <c r="C25" i="6"/>
  <c r="C24" i="6"/>
  <c r="C23" i="6"/>
  <c r="C22" i="6"/>
  <c r="C21" i="6"/>
  <c r="C20" i="6"/>
  <c r="C19" i="6"/>
  <c r="M18" i="6"/>
  <c r="C18" i="6"/>
  <c r="AL17" i="6"/>
  <c r="AL18" i="6" s="1"/>
  <c r="AL19" i="6" s="1"/>
  <c r="AL20" i="6" s="1"/>
  <c r="AL21" i="6" s="1"/>
  <c r="AL22" i="6" s="1"/>
  <c r="AL23" i="6" s="1"/>
  <c r="AL24" i="6" s="1"/>
  <c r="AL25" i="6" s="1"/>
  <c r="AL26" i="6" s="1"/>
  <c r="AL27" i="6" s="1"/>
  <c r="AL28" i="6" s="1"/>
  <c r="AL29" i="6" s="1"/>
  <c r="AL30" i="6" s="1"/>
  <c r="AL31" i="6" s="1"/>
  <c r="AL32" i="6" s="1"/>
  <c r="AL33" i="6" s="1"/>
  <c r="AL34" i="6" s="1"/>
  <c r="AL35" i="6" s="1"/>
  <c r="AL36" i="6" s="1"/>
  <c r="AL37" i="6" s="1"/>
  <c r="AL38" i="6" s="1"/>
  <c r="AL39" i="6" s="1"/>
  <c r="AL40" i="6" s="1"/>
  <c r="AL41" i="6" s="1"/>
  <c r="AL42" i="6" s="1"/>
  <c r="AL43" i="6" s="1"/>
  <c r="AL44" i="6" s="1"/>
  <c r="AL45" i="6" s="1"/>
  <c r="AL46" i="6" s="1"/>
  <c r="AL47" i="6" s="1"/>
  <c r="AL48" i="6" s="1"/>
  <c r="AL49" i="6" s="1"/>
  <c r="AL50" i="6" s="1"/>
  <c r="AL51" i="6" s="1"/>
  <c r="AL52" i="6" s="1"/>
  <c r="AL53" i="6" s="1"/>
  <c r="AL54" i="6" s="1"/>
  <c r="AL55" i="6" s="1"/>
  <c r="AL56" i="6" s="1"/>
  <c r="AL57" i="6" s="1"/>
  <c r="AL58" i="6" s="1"/>
  <c r="AL59" i="6" s="1"/>
  <c r="AL60" i="6" s="1"/>
  <c r="AL61" i="6" s="1"/>
  <c r="AL62" i="6" s="1"/>
  <c r="AL63" i="6" s="1"/>
  <c r="AL64" i="6" s="1"/>
  <c r="AL65" i="6" s="1"/>
  <c r="AL66" i="6" s="1"/>
  <c r="AL67" i="6" s="1"/>
  <c r="AL68" i="6" s="1"/>
  <c r="AL69" i="6" s="1"/>
  <c r="AL70" i="6" s="1"/>
  <c r="AL71" i="6" s="1"/>
  <c r="AL72" i="6" s="1"/>
  <c r="AL73" i="6" s="1"/>
  <c r="AL74" i="6" s="1"/>
  <c r="AL75" i="6" s="1"/>
  <c r="AL76" i="6" s="1"/>
  <c r="AL77" i="6" s="1"/>
  <c r="AL78" i="6" s="1"/>
  <c r="AL79" i="6" s="1"/>
  <c r="AL80" i="6" s="1"/>
  <c r="AL81" i="6" s="1"/>
  <c r="AL82" i="6" s="1"/>
  <c r="AL83" i="6" s="1"/>
  <c r="AL84" i="6" s="1"/>
  <c r="AL85" i="6" s="1"/>
  <c r="AL86" i="6" s="1"/>
  <c r="AL87" i="6" s="1"/>
  <c r="AL88" i="6" s="1"/>
  <c r="AL89" i="6" s="1"/>
  <c r="AL90" i="6" s="1"/>
  <c r="AL91" i="6" s="1"/>
  <c r="AL92" i="6" s="1"/>
  <c r="AL93" i="6" s="1"/>
  <c r="AL94" i="6" s="1"/>
  <c r="AL95" i="6" s="1"/>
  <c r="AL96" i="6" s="1"/>
  <c r="AL97" i="6" s="1"/>
  <c r="AL98" i="6" s="1"/>
  <c r="AL99" i="6" s="1"/>
  <c r="AL100" i="6" s="1"/>
  <c r="AL101" i="6" s="1"/>
  <c r="AL102" i="6" s="1"/>
  <c r="AL103" i="6" s="1"/>
  <c r="AL104" i="6" s="1"/>
  <c r="AL105" i="6" s="1"/>
  <c r="AL106" i="6" s="1"/>
  <c r="AL107" i="6" s="1"/>
  <c r="AL108" i="6" s="1"/>
  <c r="AL109" i="6" s="1"/>
  <c r="AL110" i="6" s="1"/>
  <c r="AL111" i="6" s="1"/>
  <c r="AL112" i="6" s="1"/>
  <c r="AL113" i="6" s="1"/>
  <c r="AL114" i="6" s="1"/>
  <c r="AL115" i="6" s="1"/>
  <c r="AE17" i="6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E67" i="6" s="1"/>
  <c r="AE68" i="6" s="1"/>
  <c r="AE69" i="6" s="1"/>
  <c r="AE70" i="6" s="1"/>
  <c r="AE71" i="6" s="1"/>
  <c r="AE72" i="6" s="1"/>
  <c r="AE73" i="6" s="1"/>
  <c r="AE74" i="6" s="1"/>
  <c r="AE75" i="6" s="1"/>
  <c r="AE76" i="6" s="1"/>
  <c r="AE77" i="6" s="1"/>
  <c r="AE78" i="6" s="1"/>
  <c r="AE79" i="6" s="1"/>
  <c r="AE80" i="6" s="1"/>
  <c r="AE81" i="6" s="1"/>
  <c r="AE82" i="6" s="1"/>
  <c r="AE83" i="6" s="1"/>
  <c r="AE84" i="6" s="1"/>
  <c r="AE85" i="6" s="1"/>
  <c r="AE86" i="6" s="1"/>
  <c r="AE87" i="6" s="1"/>
  <c r="AE88" i="6" s="1"/>
  <c r="AE89" i="6" s="1"/>
  <c r="AE90" i="6" s="1"/>
  <c r="AE91" i="6" s="1"/>
  <c r="AE92" i="6" s="1"/>
  <c r="AE93" i="6" s="1"/>
  <c r="AE94" i="6" s="1"/>
  <c r="AE95" i="6" s="1"/>
  <c r="AE96" i="6" s="1"/>
  <c r="AE97" i="6" s="1"/>
  <c r="AE98" i="6" s="1"/>
  <c r="AE99" i="6" s="1"/>
  <c r="AE100" i="6" s="1"/>
  <c r="AE101" i="6" s="1"/>
  <c r="AE102" i="6" s="1"/>
  <c r="AE103" i="6" s="1"/>
  <c r="AE104" i="6" s="1"/>
  <c r="AE105" i="6" s="1"/>
  <c r="AE106" i="6" s="1"/>
  <c r="AE107" i="6" s="1"/>
  <c r="AE108" i="6" s="1"/>
  <c r="AE109" i="6" s="1"/>
  <c r="AE110" i="6" s="1"/>
  <c r="AE111" i="6" s="1"/>
  <c r="AE112" i="6" s="1"/>
  <c r="AE113" i="6" s="1"/>
  <c r="AE114" i="6" s="1"/>
  <c r="AE115" i="6" s="1"/>
  <c r="N17" i="6"/>
  <c r="C17" i="6"/>
  <c r="N16" i="6"/>
  <c r="C16" i="6"/>
  <c r="N15" i="6"/>
  <c r="C15" i="6"/>
  <c r="AF14" i="6"/>
  <c r="C14" i="6"/>
  <c r="AJ13" i="6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F13" i="6"/>
  <c r="L13" i="6" s="1"/>
  <c r="AE13" i="6"/>
  <c r="AE14" i="6" s="1"/>
  <c r="AE15" i="6" s="1"/>
  <c r="AE16" i="6" s="1"/>
  <c r="AA13" i="6"/>
  <c r="T13" i="6"/>
  <c r="U13" i="6" s="1"/>
  <c r="P13" i="6"/>
  <c r="Q13" i="6" s="1"/>
  <c r="N13" i="6"/>
  <c r="M13" i="6"/>
  <c r="M14" i="6" s="1"/>
  <c r="M15" i="6" s="1"/>
  <c r="M16" i="6" s="1"/>
  <c r="M17" i="6" s="1"/>
  <c r="H13" i="6"/>
  <c r="H14" i="6" s="1"/>
  <c r="F13" i="6"/>
  <c r="D13" i="6"/>
  <c r="C13" i="6"/>
  <c r="AM12" i="6"/>
  <c r="AM13" i="6" s="1"/>
  <c r="AM14" i="6" s="1"/>
  <c r="AM15" i="6" s="1"/>
  <c r="AM16" i="6" s="1"/>
  <c r="AM17" i="6" s="1"/>
  <c r="AM18" i="6" s="1"/>
  <c r="AM19" i="6" s="1"/>
  <c r="AM20" i="6" s="1"/>
  <c r="AM21" i="6" s="1"/>
  <c r="AM22" i="6" s="1"/>
  <c r="AM23" i="6" s="1"/>
  <c r="AM24" i="6" s="1"/>
  <c r="AM25" i="6" s="1"/>
  <c r="AM26" i="6" s="1"/>
  <c r="AM27" i="6" s="1"/>
  <c r="AM28" i="6" s="1"/>
  <c r="AM29" i="6" s="1"/>
  <c r="AM30" i="6" s="1"/>
  <c r="AM31" i="6" s="1"/>
  <c r="AM32" i="6" s="1"/>
  <c r="AM33" i="6" s="1"/>
  <c r="AM34" i="6" s="1"/>
  <c r="AM35" i="6" s="1"/>
  <c r="AM36" i="6" s="1"/>
  <c r="AM37" i="6" s="1"/>
  <c r="AM38" i="6" s="1"/>
  <c r="AM39" i="6" s="1"/>
  <c r="AM40" i="6" s="1"/>
  <c r="AM41" i="6" s="1"/>
  <c r="AM42" i="6" s="1"/>
  <c r="AM43" i="6" s="1"/>
  <c r="AM44" i="6" s="1"/>
  <c r="AM45" i="6" s="1"/>
  <c r="AM46" i="6" s="1"/>
  <c r="AM47" i="6" s="1"/>
  <c r="AM48" i="6" s="1"/>
  <c r="AM49" i="6" s="1"/>
  <c r="AM50" i="6" s="1"/>
  <c r="AM51" i="6" s="1"/>
  <c r="AM52" i="6" s="1"/>
  <c r="AM53" i="6" s="1"/>
  <c r="AM54" i="6" s="1"/>
  <c r="AM55" i="6" s="1"/>
  <c r="AM56" i="6" s="1"/>
  <c r="AM57" i="6" s="1"/>
  <c r="AM58" i="6" s="1"/>
  <c r="AM59" i="6" s="1"/>
  <c r="AM60" i="6" s="1"/>
  <c r="AM61" i="6" s="1"/>
  <c r="AM62" i="6" s="1"/>
  <c r="AM63" i="6" s="1"/>
  <c r="AM64" i="6" s="1"/>
  <c r="AM65" i="6" s="1"/>
  <c r="AM66" i="6" s="1"/>
  <c r="AM67" i="6" s="1"/>
  <c r="AM68" i="6" s="1"/>
  <c r="AM69" i="6" s="1"/>
  <c r="AM70" i="6" s="1"/>
  <c r="AM71" i="6" s="1"/>
  <c r="AM72" i="6" s="1"/>
  <c r="AM73" i="6" s="1"/>
  <c r="AM74" i="6" s="1"/>
  <c r="AM75" i="6" s="1"/>
  <c r="AM76" i="6" s="1"/>
  <c r="AM77" i="6" s="1"/>
  <c r="AM78" i="6" s="1"/>
  <c r="AM79" i="6" s="1"/>
  <c r="AM80" i="6" s="1"/>
  <c r="AM81" i="6" s="1"/>
  <c r="AM82" i="6" s="1"/>
  <c r="AM83" i="6" s="1"/>
  <c r="AM84" i="6" s="1"/>
  <c r="AM85" i="6" s="1"/>
  <c r="AM86" i="6" s="1"/>
  <c r="AM87" i="6" s="1"/>
  <c r="AM88" i="6" s="1"/>
  <c r="AM89" i="6" s="1"/>
  <c r="AM90" i="6" s="1"/>
  <c r="AM91" i="6" s="1"/>
  <c r="AM92" i="6" s="1"/>
  <c r="AM93" i="6" s="1"/>
  <c r="AM94" i="6" s="1"/>
  <c r="AM95" i="6" s="1"/>
  <c r="AM96" i="6" s="1"/>
  <c r="AM97" i="6" s="1"/>
  <c r="AM98" i="6" s="1"/>
  <c r="AM99" i="6" s="1"/>
  <c r="AM100" i="6" s="1"/>
  <c r="AM101" i="6" s="1"/>
  <c r="AM102" i="6" s="1"/>
  <c r="AM103" i="6" s="1"/>
  <c r="AM104" i="6" s="1"/>
  <c r="AM105" i="6" s="1"/>
  <c r="AM106" i="6" s="1"/>
  <c r="AM107" i="6" s="1"/>
  <c r="AM108" i="6" s="1"/>
  <c r="AM109" i="6" s="1"/>
  <c r="AM110" i="6" s="1"/>
  <c r="AM111" i="6" s="1"/>
  <c r="AM112" i="6" s="1"/>
  <c r="AM113" i="6" s="1"/>
  <c r="AM114" i="6" s="1"/>
  <c r="AM115" i="6" s="1"/>
  <c r="AL12" i="6"/>
  <c r="AL13" i="6" s="1"/>
  <c r="AL14" i="6" s="1"/>
  <c r="AL15" i="6" s="1"/>
  <c r="AL16" i="6" s="1"/>
  <c r="AK12" i="6"/>
  <c r="AK13" i="6" s="1"/>
  <c r="AK14" i="6" s="1"/>
  <c r="AK15" i="6" s="1"/>
  <c r="AK16" i="6" s="1"/>
  <c r="AK17" i="6" s="1"/>
  <c r="AK18" i="6" s="1"/>
  <c r="AK19" i="6" s="1"/>
  <c r="AK20" i="6" s="1"/>
  <c r="AK21" i="6" s="1"/>
  <c r="AK22" i="6" s="1"/>
  <c r="AK23" i="6" s="1"/>
  <c r="AK24" i="6" s="1"/>
  <c r="AK25" i="6" s="1"/>
  <c r="AK26" i="6" s="1"/>
  <c r="AK27" i="6" s="1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K39" i="6" s="1"/>
  <c r="AK40" i="6" s="1"/>
  <c r="AK41" i="6" s="1"/>
  <c r="AK42" i="6" s="1"/>
  <c r="AK43" i="6" s="1"/>
  <c r="AK44" i="6" s="1"/>
  <c r="AK45" i="6" s="1"/>
  <c r="AK46" i="6" s="1"/>
  <c r="AK47" i="6" s="1"/>
  <c r="AK48" i="6" s="1"/>
  <c r="AK49" i="6" s="1"/>
  <c r="AK50" i="6" s="1"/>
  <c r="AK51" i="6" s="1"/>
  <c r="AK52" i="6" s="1"/>
  <c r="AK53" i="6" s="1"/>
  <c r="AK54" i="6" s="1"/>
  <c r="AK55" i="6" s="1"/>
  <c r="AK56" i="6" s="1"/>
  <c r="AK57" i="6" s="1"/>
  <c r="AK58" i="6" s="1"/>
  <c r="AK59" i="6" s="1"/>
  <c r="AK60" i="6" s="1"/>
  <c r="AK61" i="6" s="1"/>
  <c r="AK62" i="6" s="1"/>
  <c r="AK63" i="6" s="1"/>
  <c r="AK64" i="6" s="1"/>
  <c r="AK65" i="6" s="1"/>
  <c r="AK66" i="6" s="1"/>
  <c r="AK67" i="6" s="1"/>
  <c r="AK68" i="6" s="1"/>
  <c r="AK69" i="6" s="1"/>
  <c r="AK70" i="6" s="1"/>
  <c r="AK71" i="6" s="1"/>
  <c r="AK72" i="6" s="1"/>
  <c r="AK73" i="6" s="1"/>
  <c r="AK74" i="6" s="1"/>
  <c r="AK75" i="6" s="1"/>
  <c r="AK76" i="6" s="1"/>
  <c r="AK77" i="6" s="1"/>
  <c r="AK78" i="6" s="1"/>
  <c r="AK79" i="6" s="1"/>
  <c r="AK80" i="6" s="1"/>
  <c r="AK81" i="6" s="1"/>
  <c r="AK82" i="6" s="1"/>
  <c r="AK83" i="6" s="1"/>
  <c r="AK84" i="6" s="1"/>
  <c r="AK85" i="6" s="1"/>
  <c r="AK86" i="6" s="1"/>
  <c r="AK87" i="6" s="1"/>
  <c r="AK88" i="6" s="1"/>
  <c r="AK89" i="6" s="1"/>
  <c r="AK90" i="6" s="1"/>
  <c r="AK91" i="6" s="1"/>
  <c r="AK92" i="6" s="1"/>
  <c r="AK93" i="6" s="1"/>
  <c r="AK94" i="6" s="1"/>
  <c r="AK95" i="6" s="1"/>
  <c r="AK96" i="6" s="1"/>
  <c r="AK97" i="6" s="1"/>
  <c r="AK98" i="6" s="1"/>
  <c r="AK99" i="6" s="1"/>
  <c r="AK100" i="6" s="1"/>
  <c r="AK101" i="6" s="1"/>
  <c r="AK102" i="6" s="1"/>
  <c r="AK103" i="6" s="1"/>
  <c r="AK104" i="6" s="1"/>
  <c r="AK105" i="6" s="1"/>
  <c r="AK106" i="6" s="1"/>
  <c r="AK107" i="6" s="1"/>
  <c r="AK108" i="6" s="1"/>
  <c r="AK109" i="6" s="1"/>
  <c r="AK110" i="6" s="1"/>
  <c r="AK111" i="6" s="1"/>
  <c r="AK112" i="6" s="1"/>
  <c r="AK113" i="6" s="1"/>
  <c r="AK114" i="6" s="1"/>
  <c r="AK115" i="6" s="1"/>
  <c r="AJ12" i="6"/>
  <c r="AI12" i="6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H12" i="6"/>
  <c r="AH13" i="6" s="1"/>
  <c r="AG12" i="6"/>
  <c r="AF12" i="6"/>
  <c r="AE12" i="6"/>
  <c r="I12" i="6" s="1"/>
  <c r="AD12" i="6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B12" i="6"/>
  <c r="AA12" i="6"/>
  <c r="T12" i="6"/>
  <c r="U12" i="6" s="1"/>
  <c r="P12" i="6"/>
  <c r="Q12" i="6" s="1"/>
  <c r="N12" i="6"/>
  <c r="L12" i="6"/>
  <c r="G12" i="6"/>
  <c r="E12" i="6"/>
  <c r="C12" i="6"/>
  <c r="R12" i="6" s="1"/>
  <c r="BC402" i="5"/>
  <c r="BB402" i="5"/>
  <c r="AR402" i="5"/>
  <c r="BC401" i="5"/>
  <c r="BB401" i="5"/>
  <c r="AR401" i="5"/>
  <c r="BC400" i="5"/>
  <c r="BB400" i="5"/>
  <c r="AR400" i="5"/>
  <c r="BC397" i="5"/>
  <c r="BB397" i="5"/>
  <c r="AR397" i="5"/>
  <c r="BC396" i="5"/>
  <c r="BB396" i="5"/>
  <c r="AR396" i="5"/>
  <c r="BC395" i="5"/>
  <c r="BB395" i="5"/>
  <c r="AR395" i="5"/>
  <c r="BC393" i="5"/>
  <c r="BB393" i="5"/>
  <c r="AR393" i="5"/>
  <c r="BC392" i="5"/>
  <c r="BB392" i="5"/>
  <c r="AR392" i="5"/>
  <c r="BC391" i="5"/>
  <c r="BB391" i="5"/>
  <c r="AR391" i="5"/>
  <c r="BC390" i="5"/>
  <c r="BB390" i="5"/>
  <c r="AR390" i="5"/>
  <c r="BC387" i="5"/>
  <c r="BB387" i="5"/>
  <c r="AR387" i="5"/>
  <c r="BC386" i="5"/>
  <c r="BB386" i="5"/>
  <c r="AR386" i="5"/>
  <c r="BC385" i="5"/>
  <c r="BB385" i="5"/>
  <c r="AR385" i="5"/>
  <c r="BC384" i="5"/>
  <c r="BB384" i="5"/>
  <c r="AR384" i="5"/>
  <c r="BC382" i="5"/>
  <c r="BB382" i="5"/>
  <c r="AR382" i="5"/>
  <c r="BC381" i="5"/>
  <c r="BB381" i="5"/>
  <c r="AR381" i="5"/>
  <c r="BC380" i="5"/>
  <c r="BB380" i="5"/>
  <c r="AR380" i="5"/>
  <c r="BC379" i="5"/>
  <c r="BB379" i="5"/>
  <c r="AR379" i="5"/>
  <c r="BC376" i="5"/>
  <c r="BB376" i="5"/>
  <c r="AR376" i="5"/>
  <c r="BC375" i="5"/>
  <c r="BB375" i="5"/>
  <c r="AR375" i="5"/>
  <c r="BC374" i="5"/>
  <c r="BB374" i="5"/>
  <c r="AR374" i="5"/>
  <c r="BC373" i="5"/>
  <c r="BB373" i="5"/>
  <c r="AR373" i="5"/>
  <c r="BC371" i="5"/>
  <c r="BB371" i="5"/>
  <c r="AR371" i="5"/>
  <c r="BC370" i="5"/>
  <c r="BB370" i="5"/>
  <c r="AR370" i="5"/>
  <c r="BC369" i="5"/>
  <c r="BB369" i="5"/>
  <c r="AR369" i="5"/>
  <c r="BC368" i="5"/>
  <c r="BB368" i="5"/>
  <c r="AR368" i="5"/>
  <c r="AV353" i="5"/>
  <c r="AD353" i="5"/>
  <c r="AV352" i="5"/>
  <c r="AD352" i="5"/>
  <c r="AV351" i="5"/>
  <c r="AD351" i="5"/>
  <c r="AV350" i="5"/>
  <c r="AD350" i="5"/>
  <c r="AV349" i="5"/>
  <c r="AD349" i="5"/>
  <c r="AV348" i="5"/>
  <c r="AD348" i="5"/>
  <c r="AV347" i="5"/>
  <c r="AD347" i="5"/>
  <c r="AV346" i="5"/>
  <c r="AD346" i="5"/>
  <c r="AV345" i="5"/>
  <c r="AD345" i="5"/>
  <c r="AV344" i="5"/>
  <c r="AD344" i="5"/>
  <c r="AV343" i="5"/>
  <c r="AD343" i="5"/>
  <c r="AV342" i="5"/>
  <c r="AD342" i="5"/>
  <c r="AV341" i="5"/>
  <c r="AH341" i="5"/>
  <c r="AG341" i="5"/>
  <c r="AG342" i="5" s="1"/>
  <c r="AD341" i="5"/>
  <c r="AV340" i="5"/>
  <c r="AI340" i="5"/>
  <c r="AI341" i="5" s="1"/>
  <c r="AI342" i="5" s="1"/>
  <c r="AI343" i="5" s="1"/>
  <c r="AI344" i="5" s="1"/>
  <c r="AI345" i="5" s="1"/>
  <c r="AI346" i="5" s="1"/>
  <c r="AI347" i="5" s="1"/>
  <c r="AI348" i="5" s="1"/>
  <c r="AI349" i="5" s="1"/>
  <c r="AI350" i="5" s="1"/>
  <c r="AI351" i="5" s="1"/>
  <c r="AI352" i="5" s="1"/>
  <c r="AI353" i="5" s="1"/>
  <c r="AH340" i="5"/>
  <c r="AD340" i="5"/>
  <c r="AV339" i="5"/>
  <c r="AN339" i="5"/>
  <c r="AI339" i="5"/>
  <c r="AG339" i="5"/>
  <c r="AG340" i="5" s="1"/>
  <c r="AE339" i="5"/>
  <c r="AD339" i="5"/>
  <c r="AV338" i="5"/>
  <c r="AO338" i="5"/>
  <c r="AH338" i="5"/>
  <c r="AF338" i="5"/>
  <c r="AD338" i="5"/>
  <c r="AV335" i="5"/>
  <c r="AD335" i="5"/>
  <c r="AV334" i="5"/>
  <c r="AD334" i="5"/>
  <c r="AV333" i="5"/>
  <c r="AD333" i="5"/>
  <c r="AV332" i="5"/>
  <c r="AD332" i="5"/>
  <c r="AV331" i="5"/>
  <c r="AD331" i="5"/>
  <c r="AV330" i="5"/>
  <c r="AD330" i="5"/>
  <c r="AV329" i="5"/>
  <c r="AD329" i="5"/>
  <c r="AV328" i="5"/>
  <c r="AD328" i="5"/>
  <c r="AV327" i="5"/>
  <c r="AD327" i="5"/>
  <c r="AV326" i="5"/>
  <c r="AD326" i="5"/>
  <c r="AV325" i="5"/>
  <c r="AD325" i="5"/>
  <c r="AV324" i="5"/>
  <c r="AD324" i="5"/>
  <c r="AV323" i="5"/>
  <c r="AD323" i="5"/>
  <c r="AV322" i="5"/>
  <c r="AD322" i="5"/>
  <c r="AV321" i="5"/>
  <c r="AD321" i="5"/>
  <c r="AV320" i="5"/>
  <c r="AD320" i="5"/>
  <c r="AV319" i="5"/>
  <c r="AD319" i="5"/>
  <c r="AV318" i="5"/>
  <c r="AD318" i="5"/>
  <c r="AV317" i="5"/>
  <c r="AD317" i="5"/>
  <c r="AV316" i="5"/>
  <c r="AD316" i="5"/>
  <c r="AV315" i="5"/>
  <c r="AD315" i="5"/>
  <c r="AV314" i="5"/>
  <c r="AD314" i="5"/>
  <c r="AV313" i="5"/>
  <c r="AN313" i="5"/>
  <c r="AD313" i="5"/>
  <c r="AV312" i="5"/>
  <c r="AN312" i="5"/>
  <c r="AO312" i="5" s="1"/>
  <c r="AD312" i="5"/>
  <c r="AV311" i="5"/>
  <c r="AO311" i="5"/>
  <c r="AH311" i="5"/>
  <c r="AG311" i="5"/>
  <c r="AG312" i="5" s="1"/>
  <c r="AD311" i="5"/>
  <c r="AV310" i="5"/>
  <c r="AN310" i="5"/>
  <c r="AN311" i="5" s="1"/>
  <c r="AI310" i="5"/>
  <c r="AI311" i="5" s="1"/>
  <c r="AI312" i="5" s="1"/>
  <c r="AI313" i="5" s="1"/>
  <c r="AI314" i="5" s="1"/>
  <c r="AI315" i="5" s="1"/>
  <c r="AI316" i="5" s="1"/>
  <c r="AI317" i="5" s="1"/>
  <c r="AI318" i="5" s="1"/>
  <c r="AI319" i="5" s="1"/>
  <c r="AI320" i="5" s="1"/>
  <c r="AI321" i="5" s="1"/>
  <c r="AI322" i="5" s="1"/>
  <c r="AI323" i="5" s="1"/>
  <c r="AI324" i="5" s="1"/>
  <c r="AI325" i="5" s="1"/>
  <c r="AI326" i="5" s="1"/>
  <c r="AI327" i="5" s="1"/>
  <c r="AI328" i="5" s="1"/>
  <c r="AI329" i="5" s="1"/>
  <c r="AI330" i="5" s="1"/>
  <c r="AI331" i="5" s="1"/>
  <c r="AI332" i="5" s="1"/>
  <c r="AI333" i="5" s="1"/>
  <c r="AI334" i="5" s="1"/>
  <c r="AI335" i="5" s="1"/>
  <c r="AH310" i="5"/>
  <c r="AG310" i="5"/>
  <c r="AE310" i="5"/>
  <c r="AD310" i="5"/>
  <c r="AV309" i="5"/>
  <c r="AO309" i="5"/>
  <c r="AH309" i="5"/>
  <c r="AF309" i="5"/>
  <c r="AD309" i="5"/>
  <c r="AV306" i="5"/>
  <c r="AD306" i="5"/>
  <c r="AV305" i="5"/>
  <c r="AD305" i="5"/>
  <c r="AV304" i="5"/>
  <c r="AD304" i="5"/>
  <c r="AV303" i="5"/>
  <c r="AD303" i="5"/>
  <c r="AV302" i="5"/>
  <c r="AD302" i="5"/>
  <c r="AV301" i="5"/>
  <c r="AD301" i="5"/>
  <c r="AV300" i="5"/>
  <c r="AD300" i="5"/>
  <c r="AV299" i="5"/>
  <c r="AD299" i="5"/>
  <c r="AV298" i="5"/>
  <c r="AD298" i="5"/>
  <c r="AV297" i="5"/>
  <c r="AD297" i="5"/>
  <c r="AV296" i="5"/>
  <c r="AD296" i="5"/>
  <c r="AV295" i="5"/>
  <c r="AD295" i="5"/>
  <c r="AV294" i="5"/>
  <c r="AD294" i="5"/>
  <c r="AV293" i="5"/>
  <c r="AD293" i="5"/>
  <c r="AV292" i="5"/>
  <c r="AD292" i="5"/>
  <c r="AV291" i="5"/>
  <c r="AD291" i="5"/>
  <c r="AV290" i="5"/>
  <c r="AD290" i="5"/>
  <c r="AV289" i="5"/>
  <c r="AD289" i="5"/>
  <c r="AV288" i="5"/>
  <c r="AD288" i="5"/>
  <c r="AV287" i="5"/>
  <c r="AD287" i="5"/>
  <c r="AV286" i="5"/>
  <c r="AD286" i="5"/>
  <c r="AV285" i="5"/>
  <c r="AD285" i="5"/>
  <c r="AV284" i="5"/>
  <c r="AD284" i="5"/>
  <c r="AV283" i="5"/>
  <c r="AD283" i="5"/>
  <c r="BM282" i="5"/>
  <c r="BM283" i="5" s="1"/>
  <c r="BM284" i="5" s="1"/>
  <c r="BM285" i="5" s="1"/>
  <c r="BM286" i="5" s="1"/>
  <c r="BM287" i="5" s="1"/>
  <c r="BM288" i="5" s="1"/>
  <c r="BM289" i="5" s="1"/>
  <c r="BM290" i="5" s="1"/>
  <c r="BM291" i="5" s="1"/>
  <c r="BM292" i="5" s="1"/>
  <c r="BM293" i="5" s="1"/>
  <c r="BM294" i="5" s="1"/>
  <c r="BM295" i="5" s="1"/>
  <c r="BM296" i="5" s="1"/>
  <c r="BM297" i="5" s="1"/>
  <c r="BM298" i="5" s="1"/>
  <c r="BM299" i="5" s="1"/>
  <c r="BM300" i="5" s="1"/>
  <c r="BM301" i="5" s="1"/>
  <c r="BM302" i="5" s="1"/>
  <c r="BM303" i="5" s="1"/>
  <c r="BM304" i="5" s="1"/>
  <c r="BM305" i="5" s="1"/>
  <c r="BM306" i="5" s="1"/>
  <c r="BM307" i="5" s="1"/>
  <c r="BM308" i="5" s="1"/>
  <c r="BM309" i="5" s="1"/>
  <c r="BM310" i="5" s="1"/>
  <c r="BM311" i="5" s="1"/>
  <c r="BM312" i="5" s="1"/>
  <c r="BM313" i="5" s="1"/>
  <c r="BM314" i="5" s="1"/>
  <c r="BM315" i="5" s="1"/>
  <c r="BM316" i="5" s="1"/>
  <c r="BM317" i="5" s="1"/>
  <c r="BM318" i="5" s="1"/>
  <c r="BM319" i="5" s="1"/>
  <c r="BM320" i="5" s="1"/>
  <c r="BM321" i="5" s="1"/>
  <c r="BM322" i="5" s="1"/>
  <c r="BM323" i="5" s="1"/>
  <c r="BM324" i="5" s="1"/>
  <c r="BM325" i="5" s="1"/>
  <c r="BM326" i="5" s="1"/>
  <c r="BM327" i="5" s="1"/>
  <c r="BM328" i="5" s="1"/>
  <c r="BM329" i="5" s="1"/>
  <c r="BM330" i="5" s="1"/>
  <c r="BM331" i="5" s="1"/>
  <c r="BM332" i="5" s="1"/>
  <c r="BM333" i="5" s="1"/>
  <c r="BM334" i="5" s="1"/>
  <c r="BM335" i="5" s="1"/>
  <c r="BM336" i="5" s="1"/>
  <c r="BM337" i="5" s="1"/>
  <c r="BM338" i="5" s="1"/>
  <c r="BM339" i="5" s="1"/>
  <c r="BM340" i="5" s="1"/>
  <c r="BM341" i="5" s="1"/>
  <c r="BM342" i="5" s="1"/>
  <c r="BM343" i="5" s="1"/>
  <c r="BM344" i="5" s="1"/>
  <c r="BM345" i="5" s="1"/>
  <c r="BM346" i="5" s="1"/>
  <c r="BM347" i="5" s="1"/>
  <c r="BM348" i="5" s="1"/>
  <c r="BM349" i="5" s="1"/>
  <c r="BM350" i="5" s="1"/>
  <c r="BM351" i="5" s="1"/>
  <c r="BM352" i="5" s="1"/>
  <c r="BM353" i="5" s="1"/>
  <c r="AV282" i="5"/>
  <c r="AD282" i="5"/>
  <c r="BF281" i="5"/>
  <c r="BF282" i="5" s="1"/>
  <c r="BF283" i="5" s="1"/>
  <c r="BF284" i="5" s="1"/>
  <c r="BF285" i="5" s="1"/>
  <c r="BF286" i="5" s="1"/>
  <c r="BF287" i="5" s="1"/>
  <c r="BF288" i="5" s="1"/>
  <c r="BF289" i="5" s="1"/>
  <c r="BF290" i="5" s="1"/>
  <c r="BF291" i="5" s="1"/>
  <c r="BF292" i="5" s="1"/>
  <c r="BF293" i="5" s="1"/>
  <c r="BF294" i="5" s="1"/>
  <c r="BF295" i="5" s="1"/>
  <c r="BF296" i="5" s="1"/>
  <c r="BF297" i="5" s="1"/>
  <c r="BF298" i="5" s="1"/>
  <c r="BF299" i="5" s="1"/>
  <c r="BF300" i="5" s="1"/>
  <c r="BF301" i="5" s="1"/>
  <c r="BF302" i="5" s="1"/>
  <c r="BF303" i="5" s="1"/>
  <c r="BF304" i="5" s="1"/>
  <c r="BF305" i="5" s="1"/>
  <c r="BF306" i="5" s="1"/>
  <c r="BF307" i="5" s="1"/>
  <c r="BF308" i="5" s="1"/>
  <c r="BF309" i="5" s="1"/>
  <c r="BF310" i="5" s="1"/>
  <c r="BF311" i="5" s="1"/>
  <c r="BF312" i="5" s="1"/>
  <c r="BF313" i="5" s="1"/>
  <c r="BF314" i="5" s="1"/>
  <c r="BF315" i="5" s="1"/>
  <c r="BF316" i="5" s="1"/>
  <c r="BF317" i="5" s="1"/>
  <c r="BF318" i="5" s="1"/>
  <c r="BF319" i="5" s="1"/>
  <c r="BF320" i="5" s="1"/>
  <c r="BF321" i="5" s="1"/>
  <c r="BF322" i="5" s="1"/>
  <c r="BF323" i="5" s="1"/>
  <c r="BF324" i="5" s="1"/>
  <c r="BF325" i="5" s="1"/>
  <c r="BF326" i="5" s="1"/>
  <c r="BF327" i="5" s="1"/>
  <c r="BF328" i="5" s="1"/>
  <c r="BF329" i="5" s="1"/>
  <c r="BF330" i="5" s="1"/>
  <c r="BF331" i="5" s="1"/>
  <c r="BF332" i="5" s="1"/>
  <c r="BF333" i="5" s="1"/>
  <c r="BF334" i="5" s="1"/>
  <c r="BF335" i="5" s="1"/>
  <c r="BF336" i="5" s="1"/>
  <c r="BF337" i="5" s="1"/>
  <c r="BF338" i="5" s="1"/>
  <c r="BF339" i="5" s="1"/>
  <c r="BF340" i="5" s="1"/>
  <c r="BF341" i="5" s="1"/>
  <c r="BF342" i="5" s="1"/>
  <c r="BF343" i="5" s="1"/>
  <c r="BF344" i="5" s="1"/>
  <c r="BF345" i="5" s="1"/>
  <c r="BF346" i="5" s="1"/>
  <c r="BF347" i="5" s="1"/>
  <c r="BF348" i="5" s="1"/>
  <c r="BF349" i="5" s="1"/>
  <c r="BF350" i="5" s="1"/>
  <c r="BF351" i="5" s="1"/>
  <c r="BF352" i="5" s="1"/>
  <c r="BF353" i="5" s="1"/>
  <c r="AV281" i="5"/>
  <c r="AD281" i="5"/>
  <c r="AV280" i="5"/>
  <c r="AD280" i="5"/>
  <c r="AV279" i="5"/>
  <c r="AD279" i="5"/>
  <c r="AV278" i="5"/>
  <c r="AD278" i="5"/>
  <c r="AV277" i="5"/>
  <c r="AD277" i="5"/>
  <c r="AV276" i="5"/>
  <c r="AI276" i="5"/>
  <c r="AI277" i="5" s="1"/>
  <c r="AI278" i="5" s="1"/>
  <c r="AI279" i="5" s="1"/>
  <c r="AI280" i="5" s="1"/>
  <c r="AI281" i="5" s="1"/>
  <c r="AI282" i="5" s="1"/>
  <c r="AI283" i="5" s="1"/>
  <c r="AI284" i="5" s="1"/>
  <c r="AI285" i="5" s="1"/>
  <c r="AI286" i="5" s="1"/>
  <c r="AI287" i="5" s="1"/>
  <c r="AI288" i="5" s="1"/>
  <c r="AI289" i="5" s="1"/>
  <c r="AI290" i="5" s="1"/>
  <c r="AI291" i="5" s="1"/>
  <c r="AI292" i="5" s="1"/>
  <c r="AI293" i="5" s="1"/>
  <c r="AI294" i="5" s="1"/>
  <c r="AI295" i="5" s="1"/>
  <c r="AI296" i="5" s="1"/>
  <c r="AI297" i="5" s="1"/>
  <c r="AI298" i="5" s="1"/>
  <c r="AI299" i="5" s="1"/>
  <c r="AI300" i="5" s="1"/>
  <c r="AI301" i="5" s="1"/>
  <c r="AI302" i="5" s="1"/>
  <c r="AI303" i="5" s="1"/>
  <c r="AI304" i="5" s="1"/>
  <c r="AI305" i="5" s="1"/>
  <c r="AI306" i="5" s="1"/>
  <c r="AE276" i="5"/>
  <c r="AD276" i="5"/>
  <c r="AV275" i="5"/>
  <c r="AN275" i="5"/>
  <c r="AI275" i="5"/>
  <c r="AG275" i="5"/>
  <c r="AG276" i="5" s="1"/>
  <c r="AF275" i="5"/>
  <c r="AE275" i="5"/>
  <c r="AD275" i="5"/>
  <c r="AV274" i="5"/>
  <c r="AO274" i="5"/>
  <c r="AH274" i="5"/>
  <c r="AF274" i="5"/>
  <c r="AD274" i="5"/>
  <c r="AV271" i="5"/>
  <c r="AD271" i="5"/>
  <c r="AV270" i="5"/>
  <c r="AD270" i="5"/>
  <c r="AV269" i="5"/>
  <c r="AD269" i="5"/>
  <c r="AV268" i="5"/>
  <c r="AD268" i="5"/>
  <c r="AV267" i="5"/>
  <c r="AD267" i="5"/>
  <c r="AV266" i="5"/>
  <c r="AD266" i="5"/>
  <c r="AV265" i="5"/>
  <c r="AD265" i="5"/>
  <c r="AV264" i="5"/>
  <c r="AD264" i="5"/>
  <c r="AV263" i="5"/>
  <c r="AD263" i="5"/>
  <c r="AV262" i="5"/>
  <c r="AD262" i="5"/>
  <c r="AV261" i="5"/>
  <c r="AD261" i="5"/>
  <c r="BM260" i="5"/>
  <c r="BM261" i="5" s="1"/>
  <c r="BM262" i="5" s="1"/>
  <c r="BM263" i="5" s="1"/>
  <c r="BM264" i="5" s="1"/>
  <c r="BM265" i="5" s="1"/>
  <c r="BM266" i="5" s="1"/>
  <c r="BM267" i="5" s="1"/>
  <c r="BM268" i="5" s="1"/>
  <c r="BM269" i="5" s="1"/>
  <c r="BM270" i="5" s="1"/>
  <c r="BM271" i="5" s="1"/>
  <c r="BM272" i="5" s="1"/>
  <c r="BM273" i="5" s="1"/>
  <c r="BM274" i="5" s="1"/>
  <c r="BM275" i="5" s="1"/>
  <c r="BM276" i="5" s="1"/>
  <c r="BM277" i="5" s="1"/>
  <c r="BM278" i="5" s="1"/>
  <c r="BM279" i="5" s="1"/>
  <c r="BM280" i="5" s="1"/>
  <c r="BM281" i="5" s="1"/>
  <c r="AV260" i="5"/>
  <c r="AD260" i="5"/>
  <c r="BF259" i="5"/>
  <c r="BF260" i="5" s="1"/>
  <c r="BF261" i="5" s="1"/>
  <c r="BF262" i="5" s="1"/>
  <c r="BF263" i="5" s="1"/>
  <c r="BF264" i="5" s="1"/>
  <c r="BF265" i="5" s="1"/>
  <c r="BF266" i="5" s="1"/>
  <c r="BF267" i="5" s="1"/>
  <c r="BF268" i="5" s="1"/>
  <c r="BF269" i="5" s="1"/>
  <c r="BF270" i="5" s="1"/>
  <c r="BF271" i="5" s="1"/>
  <c r="BF272" i="5" s="1"/>
  <c r="BF273" i="5" s="1"/>
  <c r="BF274" i="5" s="1"/>
  <c r="BF275" i="5" s="1"/>
  <c r="BF276" i="5" s="1"/>
  <c r="BF277" i="5" s="1"/>
  <c r="BF278" i="5" s="1"/>
  <c r="BF279" i="5" s="1"/>
  <c r="BF280" i="5" s="1"/>
  <c r="AV259" i="5"/>
  <c r="AD259" i="5"/>
  <c r="AV258" i="5"/>
  <c r="AD258" i="5"/>
  <c r="AV257" i="5"/>
  <c r="AD257" i="5"/>
  <c r="BM256" i="5"/>
  <c r="BM257" i="5" s="1"/>
  <c r="BM258" i="5" s="1"/>
  <c r="BM259" i="5" s="1"/>
  <c r="AV256" i="5"/>
  <c r="AD256" i="5"/>
  <c r="BF255" i="5"/>
  <c r="BF256" i="5" s="1"/>
  <c r="BF257" i="5" s="1"/>
  <c r="BF258" i="5" s="1"/>
  <c r="AV255" i="5"/>
  <c r="AD255" i="5"/>
  <c r="AV254" i="5"/>
  <c r="AD254" i="5"/>
  <c r="BL253" i="5"/>
  <c r="BL254" i="5" s="1"/>
  <c r="BL255" i="5" s="1"/>
  <c r="BL256" i="5" s="1"/>
  <c r="BL257" i="5" s="1"/>
  <c r="BL258" i="5" s="1"/>
  <c r="BL259" i="5" s="1"/>
  <c r="BL260" i="5" s="1"/>
  <c r="BL261" i="5" s="1"/>
  <c r="BL262" i="5" s="1"/>
  <c r="BL263" i="5" s="1"/>
  <c r="BL264" i="5" s="1"/>
  <c r="BL265" i="5" s="1"/>
  <c r="BL266" i="5" s="1"/>
  <c r="BL267" i="5" s="1"/>
  <c r="BL268" i="5" s="1"/>
  <c r="BL269" i="5" s="1"/>
  <c r="BL270" i="5" s="1"/>
  <c r="BL271" i="5" s="1"/>
  <c r="BL272" i="5" s="1"/>
  <c r="BL273" i="5" s="1"/>
  <c r="BL274" i="5" s="1"/>
  <c r="BL275" i="5" s="1"/>
  <c r="BL276" i="5" s="1"/>
  <c r="BL277" i="5" s="1"/>
  <c r="BL278" i="5" s="1"/>
  <c r="BL279" i="5" s="1"/>
  <c r="BL280" i="5" s="1"/>
  <c r="BL281" i="5" s="1"/>
  <c r="BL282" i="5" s="1"/>
  <c r="BL283" i="5" s="1"/>
  <c r="BL284" i="5" s="1"/>
  <c r="BL285" i="5" s="1"/>
  <c r="BL286" i="5" s="1"/>
  <c r="BL287" i="5" s="1"/>
  <c r="BL288" i="5" s="1"/>
  <c r="BL289" i="5" s="1"/>
  <c r="BL290" i="5" s="1"/>
  <c r="BL291" i="5" s="1"/>
  <c r="BL292" i="5" s="1"/>
  <c r="BL293" i="5" s="1"/>
  <c r="BL294" i="5" s="1"/>
  <c r="BL295" i="5" s="1"/>
  <c r="BL296" i="5" s="1"/>
  <c r="BL297" i="5" s="1"/>
  <c r="BL298" i="5" s="1"/>
  <c r="BL299" i="5" s="1"/>
  <c r="BL300" i="5" s="1"/>
  <c r="BL301" i="5" s="1"/>
  <c r="BL302" i="5" s="1"/>
  <c r="BL303" i="5" s="1"/>
  <c r="BL304" i="5" s="1"/>
  <c r="BL305" i="5" s="1"/>
  <c r="BL306" i="5" s="1"/>
  <c r="BL307" i="5" s="1"/>
  <c r="BL308" i="5" s="1"/>
  <c r="BL309" i="5" s="1"/>
  <c r="BL310" i="5" s="1"/>
  <c r="BL311" i="5" s="1"/>
  <c r="BL312" i="5" s="1"/>
  <c r="BL313" i="5" s="1"/>
  <c r="BL314" i="5" s="1"/>
  <c r="BL315" i="5" s="1"/>
  <c r="BL316" i="5" s="1"/>
  <c r="BL317" i="5" s="1"/>
  <c r="BL318" i="5" s="1"/>
  <c r="BL319" i="5" s="1"/>
  <c r="BL320" i="5" s="1"/>
  <c r="BL321" i="5" s="1"/>
  <c r="BL322" i="5" s="1"/>
  <c r="BL323" i="5" s="1"/>
  <c r="BL324" i="5" s="1"/>
  <c r="BL325" i="5" s="1"/>
  <c r="BL326" i="5" s="1"/>
  <c r="BL327" i="5" s="1"/>
  <c r="BL328" i="5" s="1"/>
  <c r="BL329" i="5" s="1"/>
  <c r="BL330" i="5" s="1"/>
  <c r="BL331" i="5" s="1"/>
  <c r="BL332" i="5" s="1"/>
  <c r="BL333" i="5" s="1"/>
  <c r="BL334" i="5" s="1"/>
  <c r="BL335" i="5" s="1"/>
  <c r="BL336" i="5" s="1"/>
  <c r="BL337" i="5" s="1"/>
  <c r="BL338" i="5" s="1"/>
  <c r="BL339" i="5" s="1"/>
  <c r="BL340" i="5" s="1"/>
  <c r="BL341" i="5" s="1"/>
  <c r="BL342" i="5" s="1"/>
  <c r="BL343" i="5" s="1"/>
  <c r="BL344" i="5" s="1"/>
  <c r="BL345" i="5" s="1"/>
  <c r="BL346" i="5" s="1"/>
  <c r="BL347" i="5" s="1"/>
  <c r="BL348" i="5" s="1"/>
  <c r="BL349" i="5" s="1"/>
  <c r="BL350" i="5" s="1"/>
  <c r="BL351" i="5" s="1"/>
  <c r="BL352" i="5" s="1"/>
  <c r="BL353" i="5" s="1"/>
  <c r="AV253" i="5"/>
  <c r="AN253" i="5"/>
  <c r="AD253" i="5"/>
  <c r="BM252" i="5"/>
  <c r="BM253" i="5" s="1"/>
  <c r="BM254" i="5" s="1"/>
  <c r="BM255" i="5" s="1"/>
  <c r="BI252" i="5"/>
  <c r="BE252" i="5"/>
  <c r="BE253" i="5" s="1"/>
  <c r="BE254" i="5" s="1"/>
  <c r="BE255" i="5" s="1"/>
  <c r="BE256" i="5" s="1"/>
  <c r="BE257" i="5" s="1"/>
  <c r="BE258" i="5" s="1"/>
  <c r="BE259" i="5" s="1"/>
  <c r="BE260" i="5" s="1"/>
  <c r="BE261" i="5" s="1"/>
  <c r="BE262" i="5" s="1"/>
  <c r="BE263" i="5" s="1"/>
  <c r="BE264" i="5" s="1"/>
  <c r="BE265" i="5" s="1"/>
  <c r="BE266" i="5" s="1"/>
  <c r="BE267" i="5" s="1"/>
  <c r="BE268" i="5" s="1"/>
  <c r="BE269" i="5" s="1"/>
  <c r="BE270" i="5" s="1"/>
  <c r="BE271" i="5" s="1"/>
  <c r="BE272" i="5" s="1"/>
  <c r="BE273" i="5" s="1"/>
  <c r="BE274" i="5" s="1"/>
  <c r="BE275" i="5" s="1"/>
  <c r="BE276" i="5" s="1"/>
  <c r="BE277" i="5" s="1"/>
  <c r="BE278" i="5" s="1"/>
  <c r="BE279" i="5" s="1"/>
  <c r="BE280" i="5" s="1"/>
  <c r="BE281" i="5" s="1"/>
  <c r="BE282" i="5" s="1"/>
  <c r="BE283" i="5" s="1"/>
  <c r="BE284" i="5" s="1"/>
  <c r="BE285" i="5" s="1"/>
  <c r="BE286" i="5" s="1"/>
  <c r="BE287" i="5" s="1"/>
  <c r="BE288" i="5" s="1"/>
  <c r="BE289" i="5" s="1"/>
  <c r="BE290" i="5" s="1"/>
  <c r="BE291" i="5" s="1"/>
  <c r="BE292" i="5" s="1"/>
  <c r="BE293" i="5" s="1"/>
  <c r="BE294" i="5" s="1"/>
  <c r="BE295" i="5" s="1"/>
  <c r="BE296" i="5" s="1"/>
  <c r="BE297" i="5" s="1"/>
  <c r="BE298" i="5" s="1"/>
  <c r="BE299" i="5" s="1"/>
  <c r="BE300" i="5" s="1"/>
  <c r="BE301" i="5" s="1"/>
  <c r="BE302" i="5" s="1"/>
  <c r="BE303" i="5" s="1"/>
  <c r="BE304" i="5" s="1"/>
  <c r="BE305" i="5" s="1"/>
  <c r="BE306" i="5" s="1"/>
  <c r="BE307" i="5" s="1"/>
  <c r="BE308" i="5" s="1"/>
  <c r="BE309" i="5" s="1"/>
  <c r="BE310" i="5" s="1"/>
  <c r="BE311" i="5" s="1"/>
  <c r="BE312" i="5" s="1"/>
  <c r="BE313" i="5" s="1"/>
  <c r="BE314" i="5" s="1"/>
  <c r="BE315" i="5" s="1"/>
  <c r="BE316" i="5" s="1"/>
  <c r="BE317" i="5" s="1"/>
  <c r="BE318" i="5" s="1"/>
  <c r="BE319" i="5" s="1"/>
  <c r="BE320" i="5" s="1"/>
  <c r="BE321" i="5" s="1"/>
  <c r="BE322" i="5" s="1"/>
  <c r="BE323" i="5" s="1"/>
  <c r="BE324" i="5" s="1"/>
  <c r="BE325" i="5" s="1"/>
  <c r="BE326" i="5" s="1"/>
  <c r="BE327" i="5" s="1"/>
  <c r="BE328" i="5" s="1"/>
  <c r="BE329" i="5" s="1"/>
  <c r="BE330" i="5" s="1"/>
  <c r="BE331" i="5" s="1"/>
  <c r="BE332" i="5" s="1"/>
  <c r="BE333" i="5" s="1"/>
  <c r="BE334" i="5" s="1"/>
  <c r="BE335" i="5" s="1"/>
  <c r="BE336" i="5" s="1"/>
  <c r="BE337" i="5" s="1"/>
  <c r="BE338" i="5" s="1"/>
  <c r="BE339" i="5" s="1"/>
  <c r="BE340" i="5" s="1"/>
  <c r="BE341" i="5" s="1"/>
  <c r="BE342" i="5" s="1"/>
  <c r="BE343" i="5" s="1"/>
  <c r="BE344" i="5" s="1"/>
  <c r="BE345" i="5" s="1"/>
  <c r="BE346" i="5" s="1"/>
  <c r="BE347" i="5" s="1"/>
  <c r="BE348" i="5" s="1"/>
  <c r="BE349" i="5" s="1"/>
  <c r="BE350" i="5" s="1"/>
  <c r="BE351" i="5" s="1"/>
  <c r="BE352" i="5" s="1"/>
  <c r="BE353" i="5" s="1"/>
  <c r="AV252" i="5"/>
  <c r="AO252" i="5"/>
  <c r="AN252" i="5"/>
  <c r="AG252" i="5"/>
  <c r="AD252" i="5"/>
  <c r="BN251" i="5"/>
  <c r="BN252" i="5" s="1"/>
  <c r="BN253" i="5" s="1"/>
  <c r="BN254" i="5" s="1"/>
  <c r="BN255" i="5" s="1"/>
  <c r="BN256" i="5" s="1"/>
  <c r="BN257" i="5" s="1"/>
  <c r="BN258" i="5" s="1"/>
  <c r="BN259" i="5" s="1"/>
  <c r="BN260" i="5" s="1"/>
  <c r="BN261" i="5" s="1"/>
  <c r="BN262" i="5" s="1"/>
  <c r="BN263" i="5" s="1"/>
  <c r="BN264" i="5" s="1"/>
  <c r="BN265" i="5" s="1"/>
  <c r="BN266" i="5" s="1"/>
  <c r="BN267" i="5" s="1"/>
  <c r="BN268" i="5" s="1"/>
  <c r="BN269" i="5" s="1"/>
  <c r="BN270" i="5" s="1"/>
  <c r="BN271" i="5" s="1"/>
  <c r="BN272" i="5" s="1"/>
  <c r="BN273" i="5" s="1"/>
  <c r="BN274" i="5" s="1"/>
  <c r="BN275" i="5" s="1"/>
  <c r="BN276" i="5" s="1"/>
  <c r="BN277" i="5" s="1"/>
  <c r="BN278" i="5" s="1"/>
  <c r="BN279" i="5" s="1"/>
  <c r="BN280" i="5" s="1"/>
  <c r="BN281" i="5" s="1"/>
  <c r="BN282" i="5" s="1"/>
  <c r="BN283" i="5" s="1"/>
  <c r="BN284" i="5" s="1"/>
  <c r="BN285" i="5" s="1"/>
  <c r="BN286" i="5" s="1"/>
  <c r="BN287" i="5" s="1"/>
  <c r="BN288" i="5" s="1"/>
  <c r="BN289" i="5" s="1"/>
  <c r="BN290" i="5" s="1"/>
  <c r="BN291" i="5" s="1"/>
  <c r="BN292" i="5" s="1"/>
  <c r="BN293" i="5" s="1"/>
  <c r="BN294" i="5" s="1"/>
  <c r="BN295" i="5" s="1"/>
  <c r="BN296" i="5" s="1"/>
  <c r="BN297" i="5" s="1"/>
  <c r="BN298" i="5" s="1"/>
  <c r="BN299" i="5" s="1"/>
  <c r="BN300" i="5" s="1"/>
  <c r="BN301" i="5" s="1"/>
  <c r="BN302" i="5" s="1"/>
  <c r="BN303" i="5" s="1"/>
  <c r="BN304" i="5" s="1"/>
  <c r="BN305" i="5" s="1"/>
  <c r="BN306" i="5" s="1"/>
  <c r="BN307" i="5" s="1"/>
  <c r="BN308" i="5" s="1"/>
  <c r="BN309" i="5" s="1"/>
  <c r="BN310" i="5" s="1"/>
  <c r="BN311" i="5" s="1"/>
  <c r="BN312" i="5" s="1"/>
  <c r="BN313" i="5" s="1"/>
  <c r="BN314" i="5" s="1"/>
  <c r="BN315" i="5" s="1"/>
  <c r="BN316" i="5" s="1"/>
  <c r="BN317" i="5" s="1"/>
  <c r="BN318" i="5" s="1"/>
  <c r="BN319" i="5" s="1"/>
  <c r="BN320" i="5" s="1"/>
  <c r="BN321" i="5" s="1"/>
  <c r="BN322" i="5" s="1"/>
  <c r="BN323" i="5" s="1"/>
  <c r="BN324" i="5" s="1"/>
  <c r="BN325" i="5" s="1"/>
  <c r="BN326" i="5" s="1"/>
  <c r="BN327" i="5" s="1"/>
  <c r="BN328" i="5" s="1"/>
  <c r="BN329" i="5" s="1"/>
  <c r="BN330" i="5" s="1"/>
  <c r="BN331" i="5" s="1"/>
  <c r="BN332" i="5" s="1"/>
  <c r="BN333" i="5" s="1"/>
  <c r="BN334" i="5" s="1"/>
  <c r="BN335" i="5" s="1"/>
  <c r="BN336" i="5" s="1"/>
  <c r="BN337" i="5" s="1"/>
  <c r="BN338" i="5" s="1"/>
  <c r="BN339" i="5" s="1"/>
  <c r="BN340" i="5" s="1"/>
  <c r="BN341" i="5" s="1"/>
  <c r="BN342" i="5" s="1"/>
  <c r="BN343" i="5" s="1"/>
  <c r="BN344" i="5" s="1"/>
  <c r="BN345" i="5" s="1"/>
  <c r="BN346" i="5" s="1"/>
  <c r="BN347" i="5" s="1"/>
  <c r="BN348" i="5" s="1"/>
  <c r="BN349" i="5" s="1"/>
  <c r="BN350" i="5" s="1"/>
  <c r="BN351" i="5" s="1"/>
  <c r="BN352" i="5" s="1"/>
  <c r="BN353" i="5" s="1"/>
  <c r="BM251" i="5"/>
  <c r="BJ251" i="5"/>
  <c r="BJ252" i="5" s="1"/>
  <c r="BJ253" i="5" s="1"/>
  <c r="BJ254" i="5" s="1"/>
  <c r="BJ255" i="5" s="1"/>
  <c r="BJ256" i="5" s="1"/>
  <c r="BJ257" i="5" s="1"/>
  <c r="BJ258" i="5" s="1"/>
  <c r="BJ259" i="5" s="1"/>
  <c r="BJ260" i="5" s="1"/>
  <c r="BJ261" i="5" s="1"/>
  <c r="BJ262" i="5" s="1"/>
  <c r="BJ263" i="5" s="1"/>
  <c r="BJ264" i="5" s="1"/>
  <c r="BJ265" i="5" s="1"/>
  <c r="BJ266" i="5" s="1"/>
  <c r="BJ267" i="5" s="1"/>
  <c r="BJ268" i="5" s="1"/>
  <c r="BJ269" i="5" s="1"/>
  <c r="BJ270" i="5" s="1"/>
  <c r="BJ271" i="5" s="1"/>
  <c r="BJ272" i="5" s="1"/>
  <c r="BJ273" i="5" s="1"/>
  <c r="BJ274" i="5" s="1"/>
  <c r="BJ275" i="5" s="1"/>
  <c r="BJ276" i="5" s="1"/>
  <c r="BJ277" i="5" s="1"/>
  <c r="BJ278" i="5" s="1"/>
  <c r="BJ279" i="5" s="1"/>
  <c r="BJ280" i="5" s="1"/>
  <c r="BJ281" i="5" s="1"/>
  <c r="BJ282" i="5" s="1"/>
  <c r="BJ283" i="5" s="1"/>
  <c r="BJ284" i="5" s="1"/>
  <c r="BJ285" i="5" s="1"/>
  <c r="BJ286" i="5" s="1"/>
  <c r="BJ287" i="5" s="1"/>
  <c r="BJ288" i="5" s="1"/>
  <c r="BJ289" i="5" s="1"/>
  <c r="BJ290" i="5" s="1"/>
  <c r="BJ291" i="5" s="1"/>
  <c r="BJ292" i="5" s="1"/>
  <c r="BJ293" i="5" s="1"/>
  <c r="BJ294" i="5" s="1"/>
  <c r="BJ295" i="5" s="1"/>
  <c r="BJ296" i="5" s="1"/>
  <c r="BJ297" i="5" s="1"/>
  <c r="BJ298" i="5" s="1"/>
  <c r="BJ299" i="5" s="1"/>
  <c r="BJ300" i="5" s="1"/>
  <c r="BJ301" i="5" s="1"/>
  <c r="BJ302" i="5" s="1"/>
  <c r="BJ303" i="5" s="1"/>
  <c r="BJ304" i="5" s="1"/>
  <c r="BJ305" i="5" s="1"/>
  <c r="BJ306" i="5" s="1"/>
  <c r="BJ307" i="5" s="1"/>
  <c r="BJ308" i="5" s="1"/>
  <c r="BJ309" i="5" s="1"/>
  <c r="BJ310" i="5" s="1"/>
  <c r="BJ311" i="5" s="1"/>
  <c r="BJ312" i="5" s="1"/>
  <c r="BJ313" i="5" s="1"/>
  <c r="BJ314" i="5" s="1"/>
  <c r="BJ315" i="5" s="1"/>
  <c r="BJ316" i="5" s="1"/>
  <c r="BJ317" i="5" s="1"/>
  <c r="BJ318" i="5" s="1"/>
  <c r="BJ319" i="5" s="1"/>
  <c r="BJ320" i="5" s="1"/>
  <c r="BJ321" i="5" s="1"/>
  <c r="BJ322" i="5" s="1"/>
  <c r="BJ323" i="5" s="1"/>
  <c r="BJ324" i="5" s="1"/>
  <c r="BJ325" i="5" s="1"/>
  <c r="BJ326" i="5" s="1"/>
  <c r="BJ327" i="5" s="1"/>
  <c r="BJ328" i="5" s="1"/>
  <c r="BJ329" i="5" s="1"/>
  <c r="BJ330" i="5" s="1"/>
  <c r="BJ331" i="5" s="1"/>
  <c r="BJ332" i="5" s="1"/>
  <c r="BJ333" i="5" s="1"/>
  <c r="BJ334" i="5" s="1"/>
  <c r="BJ335" i="5" s="1"/>
  <c r="BJ336" i="5" s="1"/>
  <c r="BJ337" i="5" s="1"/>
  <c r="BJ338" i="5" s="1"/>
  <c r="BJ339" i="5" s="1"/>
  <c r="BJ340" i="5" s="1"/>
  <c r="BJ341" i="5" s="1"/>
  <c r="BJ342" i="5" s="1"/>
  <c r="BJ343" i="5" s="1"/>
  <c r="BJ344" i="5" s="1"/>
  <c r="BJ345" i="5" s="1"/>
  <c r="BJ346" i="5" s="1"/>
  <c r="BJ347" i="5" s="1"/>
  <c r="BJ348" i="5" s="1"/>
  <c r="BJ349" i="5" s="1"/>
  <c r="BJ350" i="5" s="1"/>
  <c r="BJ351" i="5" s="1"/>
  <c r="BJ352" i="5" s="1"/>
  <c r="BJ353" i="5" s="1"/>
  <c r="BI251" i="5"/>
  <c r="AJ251" i="5" s="1"/>
  <c r="BF251" i="5"/>
  <c r="BF252" i="5" s="1"/>
  <c r="BF253" i="5" s="1"/>
  <c r="BF254" i="5" s="1"/>
  <c r="BE251" i="5"/>
  <c r="AV251" i="5"/>
  <c r="AO251" i="5"/>
  <c r="AN251" i="5"/>
  <c r="AI251" i="5"/>
  <c r="AI252" i="5" s="1"/>
  <c r="AI253" i="5" s="1"/>
  <c r="AI254" i="5" s="1"/>
  <c r="AI255" i="5" s="1"/>
  <c r="AI256" i="5" s="1"/>
  <c r="AI257" i="5" s="1"/>
  <c r="AI258" i="5" s="1"/>
  <c r="AI259" i="5" s="1"/>
  <c r="AI260" i="5" s="1"/>
  <c r="AI261" i="5" s="1"/>
  <c r="AI262" i="5" s="1"/>
  <c r="AI263" i="5" s="1"/>
  <c r="AI264" i="5" s="1"/>
  <c r="AI265" i="5" s="1"/>
  <c r="AI266" i="5" s="1"/>
  <c r="AI267" i="5" s="1"/>
  <c r="AI268" i="5" s="1"/>
  <c r="AI269" i="5" s="1"/>
  <c r="AI270" i="5" s="1"/>
  <c r="AI271" i="5" s="1"/>
  <c r="AH251" i="5"/>
  <c r="AG251" i="5"/>
  <c r="AE251" i="5"/>
  <c r="AE252" i="5" s="1"/>
  <c r="AD251" i="5"/>
  <c r="BN250" i="5"/>
  <c r="BM250" i="5"/>
  <c r="BL250" i="5"/>
  <c r="BL251" i="5" s="1"/>
  <c r="BL252" i="5" s="1"/>
  <c r="BK250" i="5"/>
  <c r="BJ250" i="5"/>
  <c r="BI250" i="5"/>
  <c r="BH250" i="5"/>
  <c r="BH251" i="5" s="1"/>
  <c r="BG250" i="5"/>
  <c r="BF250" i="5"/>
  <c r="AJ250" i="5" s="1"/>
  <c r="AL250" i="5" s="1"/>
  <c r="AQ250" i="5" s="1"/>
  <c r="AR250" i="5" s="1"/>
  <c r="BE250" i="5"/>
  <c r="AV250" i="5"/>
  <c r="AO250" i="5"/>
  <c r="AK250" i="5"/>
  <c r="AH250" i="5"/>
  <c r="AF250" i="5"/>
  <c r="AD250" i="5"/>
  <c r="AU221" i="5"/>
  <c r="AV221" i="5" s="1"/>
  <c r="BB220" i="5"/>
  <c r="AQ220" i="5"/>
  <c r="AR220" i="5" s="1"/>
  <c r="AN220" i="5"/>
  <c r="AI220" i="5"/>
  <c r="AI221" i="5" s="1"/>
  <c r="AH220" i="5"/>
  <c r="AG220" i="5"/>
  <c r="AG221" i="5" s="1"/>
  <c r="AE220" i="5"/>
  <c r="AD220" i="5"/>
  <c r="BC219" i="5"/>
  <c r="BB219" i="5"/>
  <c r="AU219" i="5"/>
  <c r="AV219" i="5" s="1"/>
  <c r="AQ219" i="5"/>
  <c r="AR219" i="5" s="1"/>
  <c r="AO219" i="5"/>
  <c r="AH219" i="5"/>
  <c r="AF219" i="5"/>
  <c r="AD219" i="5"/>
  <c r="AU193" i="5"/>
  <c r="AV193" i="5" s="1"/>
  <c r="AI193" i="5"/>
  <c r="AE193" i="5"/>
  <c r="AF193" i="5" s="1"/>
  <c r="BC192" i="5"/>
  <c r="AQ192" i="5"/>
  <c r="AR192" i="5" s="1"/>
  <c r="AN192" i="5"/>
  <c r="AI192" i="5"/>
  <c r="AE192" i="5"/>
  <c r="AF192" i="5" s="1"/>
  <c r="BB191" i="5"/>
  <c r="AO191" i="5"/>
  <c r="AN191" i="5"/>
  <c r="AI191" i="5"/>
  <c r="BC191" i="5" s="1"/>
  <c r="AG191" i="5"/>
  <c r="AF191" i="5"/>
  <c r="AE191" i="5"/>
  <c r="AD191" i="5"/>
  <c r="BC190" i="5"/>
  <c r="BB190" i="5"/>
  <c r="AU190" i="5"/>
  <c r="AV190" i="5" s="1"/>
  <c r="AQ190" i="5"/>
  <c r="AR190" i="5" s="1"/>
  <c r="AO190" i="5"/>
  <c r="AH190" i="5"/>
  <c r="AF190" i="5"/>
  <c r="AD190" i="5"/>
  <c r="BN169" i="5"/>
  <c r="BN170" i="5" s="1"/>
  <c r="BN171" i="5" s="1"/>
  <c r="BN172" i="5" s="1"/>
  <c r="BN173" i="5" s="1"/>
  <c r="BN174" i="5" s="1"/>
  <c r="BN175" i="5" s="1"/>
  <c r="BN176" i="5" s="1"/>
  <c r="BN177" i="5" s="1"/>
  <c r="BN178" i="5" s="1"/>
  <c r="BN179" i="5" s="1"/>
  <c r="BN180" i="5" s="1"/>
  <c r="BN181" i="5" s="1"/>
  <c r="BN182" i="5" s="1"/>
  <c r="BN183" i="5" s="1"/>
  <c r="BN184" i="5" s="1"/>
  <c r="BN185" i="5" s="1"/>
  <c r="BN186" i="5" s="1"/>
  <c r="BN187" i="5" s="1"/>
  <c r="BN188" i="5" s="1"/>
  <c r="BN189" i="5" s="1"/>
  <c r="BN190" i="5" s="1"/>
  <c r="BN191" i="5" s="1"/>
  <c r="BN192" i="5" s="1"/>
  <c r="BN193" i="5" s="1"/>
  <c r="BN194" i="5" s="1"/>
  <c r="BN195" i="5" s="1"/>
  <c r="BN196" i="5" s="1"/>
  <c r="BN197" i="5" s="1"/>
  <c r="BN198" i="5" s="1"/>
  <c r="BN199" i="5" s="1"/>
  <c r="BN200" i="5" s="1"/>
  <c r="BN201" i="5" s="1"/>
  <c r="BN202" i="5" s="1"/>
  <c r="BN203" i="5" s="1"/>
  <c r="BN204" i="5" s="1"/>
  <c r="BN205" i="5" s="1"/>
  <c r="BN206" i="5" s="1"/>
  <c r="BN207" i="5" s="1"/>
  <c r="BN208" i="5" s="1"/>
  <c r="BN209" i="5" s="1"/>
  <c r="BN210" i="5" s="1"/>
  <c r="BN211" i="5" s="1"/>
  <c r="BN212" i="5" s="1"/>
  <c r="BN213" i="5" s="1"/>
  <c r="BN214" i="5" s="1"/>
  <c r="BN215" i="5" s="1"/>
  <c r="BN216" i="5" s="1"/>
  <c r="BN217" i="5" s="1"/>
  <c r="BN218" i="5" s="1"/>
  <c r="BN219" i="5" s="1"/>
  <c r="BN220" i="5" s="1"/>
  <c r="BN221" i="5" s="1"/>
  <c r="BN222" i="5" s="1"/>
  <c r="BN223" i="5" s="1"/>
  <c r="BN224" i="5" s="1"/>
  <c r="BN225" i="5" s="1"/>
  <c r="BN226" i="5" s="1"/>
  <c r="BN227" i="5" s="1"/>
  <c r="BN228" i="5" s="1"/>
  <c r="BN229" i="5" s="1"/>
  <c r="BN230" i="5" s="1"/>
  <c r="BN231" i="5" s="1"/>
  <c r="BN232" i="5" s="1"/>
  <c r="BN233" i="5" s="1"/>
  <c r="BN234" i="5" s="1"/>
  <c r="AO157" i="5"/>
  <c r="AG157" i="5"/>
  <c r="AN156" i="5"/>
  <c r="AN157" i="5" s="1"/>
  <c r="AN158" i="5" s="1"/>
  <c r="AI156" i="5"/>
  <c r="AG156" i="5"/>
  <c r="AE156" i="5"/>
  <c r="BC155" i="5"/>
  <c r="BB155" i="5"/>
  <c r="AU155" i="5"/>
  <c r="AV155" i="5" s="1"/>
  <c r="AQ155" i="5"/>
  <c r="AR155" i="5" s="1"/>
  <c r="AO155" i="5"/>
  <c r="AH155" i="5"/>
  <c r="AF155" i="5"/>
  <c r="AD155" i="5"/>
  <c r="BJ145" i="5"/>
  <c r="BJ146" i="5" s="1"/>
  <c r="BJ147" i="5" s="1"/>
  <c r="BJ148" i="5" s="1"/>
  <c r="BJ149" i="5" s="1"/>
  <c r="BJ150" i="5" s="1"/>
  <c r="BJ151" i="5" s="1"/>
  <c r="BJ152" i="5" s="1"/>
  <c r="BJ153" i="5" s="1"/>
  <c r="BJ154" i="5" s="1"/>
  <c r="BJ155" i="5" s="1"/>
  <c r="BJ156" i="5" s="1"/>
  <c r="BJ157" i="5" s="1"/>
  <c r="BJ158" i="5" s="1"/>
  <c r="BJ159" i="5" s="1"/>
  <c r="BJ160" i="5" s="1"/>
  <c r="BJ161" i="5" s="1"/>
  <c r="BJ162" i="5" s="1"/>
  <c r="BJ163" i="5" s="1"/>
  <c r="BJ164" i="5" s="1"/>
  <c r="BJ165" i="5" s="1"/>
  <c r="BJ166" i="5" s="1"/>
  <c r="BJ167" i="5" s="1"/>
  <c r="BJ168" i="5" s="1"/>
  <c r="BJ169" i="5" s="1"/>
  <c r="BJ170" i="5" s="1"/>
  <c r="BJ171" i="5" s="1"/>
  <c r="BJ172" i="5" s="1"/>
  <c r="BJ173" i="5" s="1"/>
  <c r="BJ174" i="5" s="1"/>
  <c r="BJ175" i="5" s="1"/>
  <c r="BJ176" i="5" s="1"/>
  <c r="BJ177" i="5" s="1"/>
  <c r="BJ178" i="5" s="1"/>
  <c r="BJ179" i="5" s="1"/>
  <c r="BJ180" i="5" s="1"/>
  <c r="BJ181" i="5" s="1"/>
  <c r="BJ182" i="5" s="1"/>
  <c r="BJ183" i="5" s="1"/>
  <c r="BJ184" i="5" s="1"/>
  <c r="BJ185" i="5" s="1"/>
  <c r="BJ186" i="5" s="1"/>
  <c r="BJ187" i="5" s="1"/>
  <c r="BJ188" i="5" s="1"/>
  <c r="BJ189" i="5" s="1"/>
  <c r="BJ190" i="5" s="1"/>
  <c r="BJ191" i="5" s="1"/>
  <c r="BJ192" i="5" s="1"/>
  <c r="BJ193" i="5" s="1"/>
  <c r="BJ194" i="5" s="1"/>
  <c r="BJ195" i="5" s="1"/>
  <c r="BJ196" i="5" s="1"/>
  <c r="BJ197" i="5" s="1"/>
  <c r="BJ198" i="5" s="1"/>
  <c r="BJ199" i="5" s="1"/>
  <c r="BJ200" i="5" s="1"/>
  <c r="BJ201" i="5" s="1"/>
  <c r="BJ202" i="5" s="1"/>
  <c r="BJ203" i="5" s="1"/>
  <c r="BJ204" i="5" s="1"/>
  <c r="BJ205" i="5" s="1"/>
  <c r="BJ206" i="5" s="1"/>
  <c r="BJ207" i="5" s="1"/>
  <c r="BJ208" i="5" s="1"/>
  <c r="BJ209" i="5" s="1"/>
  <c r="BJ210" i="5" s="1"/>
  <c r="BJ211" i="5" s="1"/>
  <c r="BJ212" i="5" s="1"/>
  <c r="BJ213" i="5" s="1"/>
  <c r="BJ214" i="5" s="1"/>
  <c r="BJ215" i="5" s="1"/>
  <c r="BJ216" i="5" s="1"/>
  <c r="BJ217" i="5" s="1"/>
  <c r="BJ218" i="5" s="1"/>
  <c r="BJ219" i="5" s="1"/>
  <c r="BJ220" i="5" s="1"/>
  <c r="BJ221" i="5" s="1"/>
  <c r="BJ222" i="5" s="1"/>
  <c r="BJ223" i="5" s="1"/>
  <c r="BJ224" i="5" s="1"/>
  <c r="BJ225" i="5" s="1"/>
  <c r="BJ226" i="5" s="1"/>
  <c r="BJ227" i="5" s="1"/>
  <c r="BJ228" i="5" s="1"/>
  <c r="BJ229" i="5" s="1"/>
  <c r="BJ230" i="5" s="1"/>
  <c r="BJ231" i="5" s="1"/>
  <c r="BJ232" i="5" s="1"/>
  <c r="BJ233" i="5" s="1"/>
  <c r="BJ234" i="5" s="1"/>
  <c r="BJ143" i="5"/>
  <c r="BJ144" i="5" s="1"/>
  <c r="BF143" i="5"/>
  <c r="BF144" i="5" s="1"/>
  <c r="BF145" i="5" s="1"/>
  <c r="BF146" i="5" s="1"/>
  <c r="BF147" i="5" s="1"/>
  <c r="BF148" i="5" s="1"/>
  <c r="BF149" i="5" s="1"/>
  <c r="BF150" i="5" s="1"/>
  <c r="BF151" i="5" s="1"/>
  <c r="BF152" i="5" s="1"/>
  <c r="BF153" i="5" s="1"/>
  <c r="BF154" i="5" s="1"/>
  <c r="BF155" i="5" s="1"/>
  <c r="BF156" i="5" s="1"/>
  <c r="BF157" i="5" s="1"/>
  <c r="BF158" i="5" s="1"/>
  <c r="BF159" i="5" s="1"/>
  <c r="BF160" i="5" s="1"/>
  <c r="BF161" i="5" s="1"/>
  <c r="BF162" i="5" s="1"/>
  <c r="BF163" i="5" s="1"/>
  <c r="BF164" i="5" s="1"/>
  <c r="BF165" i="5" s="1"/>
  <c r="BF166" i="5" s="1"/>
  <c r="BF167" i="5" s="1"/>
  <c r="BF168" i="5" s="1"/>
  <c r="BF169" i="5" s="1"/>
  <c r="BF170" i="5" s="1"/>
  <c r="BF171" i="5" s="1"/>
  <c r="BF172" i="5" s="1"/>
  <c r="BF173" i="5" s="1"/>
  <c r="BF174" i="5" s="1"/>
  <c r="BF175" i="5" s="1"/>
  <c r="BF176" i="5" s="1"/>
  <c r="BF177" i="5" s="1"/>
  <c r="BF178" i="5" s="1"/>
  <c r="BF179" i="5" s="1"/>
  <c r="BF180" i="5" s="1"/>
  <c r="BF181" i="5" s="1"/>
  <c r="BF182" i="5" s="1"/>
  <c r="BF183" i="5" s="1"/>
  <c r="BF184" i="5" s="1"/>
  <c r="BF185" i="5" s="1"/>
  <c r="BF186" i="5" s="1"/>
  <c r="BF187" i="5" s="1"/>
  <c r="BF188" i="5" s="1"/>
  <c r="BF189" i="5" s="1"/>
  <c r="BF190" i="5" s="1"/>
  <c r="BF191" i="5" s="1"/>
  <c r="BF192" i="5" s="1"/>
  <c r="BF193" i="5" s="1"/>
  <c r="BF194" i="5" s="1"/>
  <c r="BF195" i="5" s="1"/>
  <c r="BF196" i="5" s="1"/>
  <c r="BF197" i="5" s="1"/>
  <c r="BF198" i="5" s="1"/>
  <c r="BF199" i="5" s="1"/>
  <c r="BF200" i="5" s="1"/>
  <c r="BF201" i="5" s="1"/>
  <c r="BF202" i="5" s="1"/>
  <c r="BF203" i="5" s="1"/>
  <c r="BF204" i="5" s="1"/>
  <c r="BF205" i="5" s="1"/>
  <c r="BF206" i="5" s="1"/>
  <c r="BF207" i="5" s="1"/>
  <c r="BF208" i="5" s="1"/>
  <c r="BF209" i="5" s="1"/>
  <c r="BF210" i="5" s="1"/>
  <c r="BF211" i="5" s="1"/>
  <c r="BF212" i="5" s="1"/>
  <c r="BF213" i="5" s="1"/>
  <c r="BF214" i="5" s="1"/>
  <c r="BF215" i="5" s="1"/>
  <c r="BF216" i="5" s="1"/>
  <c r="BF217" i="5" s="1"/>
  <c r="BF218" i="5" s="1"/>
  <c r="BF219" i="5" s="1"/>
  <c r="BF220" i="5" s="1"/>
  <c r="BF221" i="5" s="1"/>
  <c r="BF222" i="5" s="1"/>
  <c r="BF223" i="5" s="1"/>
  <c r="BF224" i="5" s="1"/>
  <c r="BF225" i="5" s="1"/>
  <c r="BF226" i="5" s="1"/>
  <c r="BF227" i="5" s="1"/>
  <c r="BF228" i="5" s="1"/>
  <c r="BF229" i="5" s="1"/>
  <c r="BF230" i="5" s="1"/>
  <c r="BF231" i="5" s="1"/>
  <c r="BF232" i="5" s="1"/>
  <c r="BF233" i="5" s="1"/>
  <c r="BF234" i="5" s="1"/>
  <c r="CJ142" i="5"/>
  <c r="CK142" i="5" s="1"/>
  <c r="CK141" i="5"/>
  <c r="BM135" i="5"/>
  <c r="BM136" i="5" s="1"/>
  <c r="BM137" i="5" s="1"/>
  <c r="BM138" i="5" s="1"/>
  <c r="BM139" i="5" s="1"/>
  <c r="BM140" i="5" s="1"/>
  <c r="BM141" i="5" s="1"/>
  <c r="BM142" i="5" s="1"/>
  <c r="BM143" i="5" s="1"/>
  <c r="BM144" i="5" s="1"/>
  <c r="BM145" i="5" s="1"/>
  <c r="BM146" i="5" s="1"/>
  <c r="BM147" i="5" s="1"/>
  <c r="BM148" i="5" s="1"/>
  <c r="BM149" i="5" s="1"/>
  <c r="BM150" i="5" s="1"/>
  <c r="BM151" i="5" s="1"/>
  <c r="BM152" i="5" s="1"/>
  <c r="BM153" i="5" s="1"/>
  <c r="BM154" i="5" s="1"/>
  <c r="BM155" i="5" s="1"/>
  <c r="BM156" i="5" s="1"/>
  <c r="BM157" i="5" s="1"/>
  <c r="BM158" i="5" s="1"/>
  <c r="BM159" i="5" s="1"/>
  <c r="BM160" i="5" s="1"/>
  <c r="BM161" i="5" s="1"/>
  <c r="BM162" i="5" s="1"/>
  <c r="BM163" i="5" s="1"/>
  <c r="BM164" i="5" s="1"/>
  <c r="BM165" i="5" s="1"/>
  <c r="BM166" i="5" s="1"/>
  <c r="BM167" i="5" s="1"/>
  <c r="BM168" i="5" s="1"/>
  <c r="BM169" i="5" s="1"/>
  <c r="BM170" i="5" s="1"/>
  <c r="BM171" i="5" s="1"/>
  <c r="BM172" i="5" s="1"/>
  <c r="BM173" i="5" s="1"/>
  <c r="BM174" i="5" s="1"/>
  <c r="BM175" i="5" s="1"/>
  <c r="BM176" i="5" s="1"/>
  <c r="BM177" i="5" s="1"/>
  <c r="BM178" i="5" s="1"/>
  <c r="BM179" i="5" s="1"/>
  <c r="BM180" i="5" s="1"/>
  <c r="BM181" i="5" s="1"/>
  <c r="BM182" i="5" s="1"/>
  <c r="BM183" i="5" s="1"/>
  <c r="BM184" i="5" s="1"/>
  <c r="BM185" i="5" s="1"/>
  <c r="BM186" i="5" s="1"/>
  <c r="BM187" i="5" s="1"/>
  <c r="BM188" i="5" s="1"/>
  <c r="BM189" i="5" s="1"/>
  <c r="BM190" i="5" s="1"/>
  <c r="BM191" i="5" s="1"/>
  <c r="BM192" i="5" s="1"/>
  <c r="BM193" i="5" s="1"/>
  <c r="BM194" i="5" s="1"/>
  <c r="BM195" i="5" s="1"/>
  <c r="BM196" i="5" s="1"/>
  <c r="BM197" i="5" s="1"/>
  <c r="BM198" i="5" s="1"/>
  <c r="BM199" i="5" s="1"/>
  <c r="BM200" i="5" s="1"/>
  <c r="BM201" i="5" s="1"/>
  <c r="BM202" i="5" s="1"/>
  <c r="BM203" i="5" s="1"/>
  <c r="BM204" i="5" s="1"/>
  <c r="BM205" i="5" s="1"/>
  <c r="BM206" i="5" s="1"/>
  <c r="BM207" i="5" s="1"/>
  <c r="BM208" i="5" s="1"/>
  <c r="BM209" i="5" s="1"/>
  <c r="BM210" i="5" s="1"/>
  <c r="BM211" i="5" s="1"/>
  <c r="BM212" i="5" s="1"/>
  <c r="BM213" i="5" s="1"/>
  <c r="BM214" i="5" s="1"/>
  <c r="BM215" i="5" s="1"/>
  <c r="BM216" i="5" s="1"/>
  <c r="BM217" i="5" s="1"/>
  <c r="BM218" i="5" s="1"/>
  <c r="BM219" i="5" s="1"/>
  <c r="BM220" i="5" s="1"/>
  <c r="BM221" i="5" s="1"/>
  <c r="BM222" i="5" s="1"/>
  <c r="BM223" i="5" s="1"/>
  <c r="BM224" i="5" s="1"/>
  <c r="BM225" i="5" s="1"/>
  <c r="BM226" i="5" s="1"/>
  <c r="BM227" i="5" s="1"/>
  <c r="BM228" i="5" s="1"/>
  <c r="BM229" i="5" s="1"/>
  <c r="BM230" i="5" s="1"/>
  <c r="BM231" i="5" s="1"/>
  <c r="BM232" i="5" s="1"/>
  <c r="BM233" i="5" s="1"/>
  <c r="BM234" i="5" s="1"/>
  <c r="AN134" i="5"/>
  <c r="CE133" i="5"/>
  <c r="BW133" i="5"/>
  <c r="BU133" i="5"/>
  <c r="BS133" i="5"/>
  <c r="BR133" i="5"/>
  <c r="BM133" i="5"/>
  <c r="BM134" i="5" s="1"/>
  <c r="BI133" i="5"/>
  <c r="AN133" i="5"/>
  <c r="AG133" i="5"/>
  <c r="AF133" i="5"/>
  <c r="BW132" i="5"/>
  <c r="BU132" i="5"/>
  <c r="BS132" i="5"/>
  <c r="BR132" i="5"/>
  <c r="BK132" i="5"/>
  <c r="BK133" i="5" s="1"/>
  <c r="BK134" i="5" s="1"/>
  <c r="BK135" i="5" s="1"/>
  <c r="BK136" i="5" s="1"/>
  <c r="BK137" i="5" s="1"/>
  <c r="BK138" i="5" s="1"/>
  <c r="BK139" i="5" s="1"/>
  <c r="BK140" i="5" s="1"/>
  <c r="BK141" i="5" s="1"/>
  <c r="BK142" i="5" s="1"/>
  <c r="BK143" i="5" s="1"/>
  <c r="BK144" i="5" s="1"/>
  <c r="BK145" i="5" s="1"/>
  <c r="BK146" i="5" s="1"/>
  <c r="BK147" i="5" s="1"/>
  <c r="BK148" i="5" s="1"/>
  <c r="BK149" i="5" s="1"/>
  <c r="BK150" i="5" s="1"/>
  <c r="BK151" i="5" s="1"/>
  <c r="BK152" i="5" s="1"/>
  <c r="BK153" i="5" s="1"/>
  <c r="BK154" i="5" s="1"/>
  <c r="BK155" i="5" s="1"/>
  <c r="BB132" i="5"/>
  <c r="AN132" i="5"/>
  <c r="AI132" i="5"/>
  <c r="AI133" i="5" s="1"/>
  <c r="AH132" i="5"/>
  <c r="AG132" i="5"/>
  <c r="AE132" i="5"/>
  <c r="AE133" i="5" s="1"/>
  <c r="AE134" i="5" s="1"/>
  <c r="AD132" i="5"/>
  <c r="BN131" i="5"/>
  <c r="BN132" i="5" s="1"/>
  <c r="BN133" i="5" s="1"/>
  <c r="BN134" i="5" s="1"/>
  <c r="BN135" i="5" s="1"/>
  <c r="BN136" i="5" s="1"/>
  <c r="BN137" i="5" s="1"/>
  <c r="BN138" i="5" s="1"/>
  <c r="BN139" i="5" s="1"/>
  <c r="BN140" i="5" s="1"/>
  <c r="BN141" i="5" s="1"/>
  <c r="BN142" i="5" s="1"/>
  <c r="BN143" i="5" s="1"/>
  <c r="BN144" i="5" s="1"/>
  <c r="BN145" i="5" s="1"/>
  <c r="BN146" i="5" s="1"/>
  <c r="BN147" i="5" s="1"/>
  <c r="BN148" i="5" s="1"/>
  <c r="BN149" i="5" s="1"/>
  <c r="BN150" i="5" s="1"/>
  <c r="BN151" i="5" s="1"/>
  <c r="BN152" i="5" s="1"/>
  <c r="BN153" i="5" s="1"/>
  <c r="BN154" i="5" s="1"/>
  <c r="BN155" i="5" s="1"/>
  <c r="BN156" i="5" s="1"/>
  <c r="BN157" i="5" s="1"/>
  <c r="BN158" i="5" s="1"/>
  <c r="BN159" i="5" s="1"/>
  <c r="BN160" i="5" s="1"/>
  <c r="BN161" i="5" s="1"/>
  <c r="BN162" i="5" s="1"/>
  <c r="BN163" i="5" s="1"/>
  <c r="BN164" i="5" s="1"/>
  <c r="BN165" i="5" s="1"/>
  <c r="BN166" i="5" s="1"/>
  <c r="BN167" i="5" s="1"/>
  <c r="BN168" i="5" s="1"/>
  <c r="BM131" i="5"/>
  <c r="BM132" i="5" s="1"/>
  <c r="BL131" i="5"/>
  <c r="BL132" i="5" s="1"/>
  <c r="BL133" i="5" s="1"/>
  <c r="BL134" i="5" s="1"/>
  <c r="BL135" i="5" s="1"/>
  <c r="BL136" i="5" s="1"/>
  <c r="BL137" i="5" s="1"/>
  <c r="BL138" i="5" s="1"/>
  <c r="BL139" i="5" s="1"/>
  <c r="BL140" i="5" s="1"/>
  <c r="BL141" i="5" s="1"/>
  <c r="BL142" i="5" s="1"/>
  <c r="BL143" i="5" s="1"/>
  <c r="BL144" i="5" s="1"/>
  <c r="BL145" i="5" s="1"/>
  <c r="BL146" i="5" s="1"/>
  <c r="BL147" i="5" s="1"/>
  <c r="BL148" i="5" s="1"/>
  <c r="BL149" i="5" s="1"/>
  <c r="BL150" i="5" s="1"/>
  <c r="BL151" i="5" s="1"/>
  <c r="BL152" i="5" s="1"/>
  <c r="BL153" i="5" s="1"/>
  <c r="BL154" i="5" s="1"/>
  <c r="BL155" i="5" s="1"/>
  <c r="BL156" i="5" s="1"/>
  <c r="BL157" i="5" s="1"/>
  <c r="BL158" i="5" s="1"/>
  <c r="BL159" i="5" s="1"/>
  <c r="BL160" i="5" s="1"/>
  <c r="BL161" i="5" s="1"/>
  <c r="BL162" i="5" s="1"/>
  <c r="BL163" i="5" s="1"/>
  <c r="BL164" i="5" s="1"/>
  <c r="BL165" i="5" s="1"/>
  <c r="BL166" i="5" s="1"/>
  <c r="BL167" i="5" s="1"/>
  <c r="BL168" i="5" s="1"/>
  <c r="BL169" i="5" s="1"/>
  <c r="BL170" i="5" s="1"/>
  <c r="BL171" i="5" s="1"/>
  <c r="BL172" i="5" s="1"/>
  <c r="BL173" i="5" s="1"/>
  <c r="BL174" i="5" s="1"/>
  <c r="BL175" i="5" s="1"/>
  <c r="BL176" i="5" s="1"/>
  <c r="BL177" i="5" s="1"/>
  <c r="BL178" i="5" s="1"/>
  <c r="BL179" i="5" s="1"/>
  <c r="BL180" i="5" s="1"/>
  <c r="BL181" i="5" s="1"/>
  <c r="BL182" i="5" s="1"/>
  <c r="BL183" i="5" s="1"/>
  <c r="BL184" i="5" s="1"/>
  <c r="BL185" i="5" s="1"/>
  <c r="BL186" i="5" s="1"/>
  <c r="BL187" i="5" s="1"/>
  <c r="BL188" i="5" s="1"/>
  <c r="BL189" i="5" s="1"/>
  <c r="BL190" i="5" s="1"/>
  <c r="BL191" i="5" s="1"/>
  <c r="BL192" i="5" s="1"/>
  <c r="BL193" i="5" s="1"/>
  <c r="BL194" i="5" s="1"/>
  <c r="BL195" i="5" s="1"/>
  <c r="BL196" i="5" s="1"/>
  <c r="BL197" i="5" s="1"/>
  <c r="BL198" i="5" s="1"/>
  <c r="BL199" i="5" s="1"/>
  <c r="BL200" i="5" s="1"/>
  <c r="BL201" i="5" s="1"/>
  <c r="BL202" i="5" s="1"/>
  <c r="BL203" i="5" s="1"/>
  <c r="BL204" i="5" s="1"/>
  <c r="BL205" i="5" s="1"/>
  <c r="BL206" i="5" s="1"/>
  <c r="BL207" i="5" s="1"/>
  <c r="BL208" i="5" s="1"/>
  <c r="BL209" i="5" s="1"/>
  <c r="BL210" i="5" s="1"/>
  <c r="BL211" i="5" s="1"/>
  <c r="BL212" i="5" s="1"/>
  <c r="BL213" i="5" s="1"/>
  <c r="BL214" i="5" s="1"/>
  <c r="BL215" i="5" s="1"/>
  <c r="BL216" i="5" s="1"/>
  <c r="BL217" i="5" s="1"/>
  <c r="BL218" i="5" s="1"/>
  <c r="BL219" i="5" s="1"/>
  <c r="BL220" i="5" s="1"/>
  <c r="BL221" i="5" s="1"/>
  <c r="BL222" i="5" s="1"/>
  <c r="BL223" i="5" s="1"/>
  <c r="BL224" i="5" s="1"/>
  <c r="BL225" i="5" s="1"/>
  <c r="BL226" i="5" s="1"/>
  <c r="BL227" i="5" s="1"/>
  <c r="BL228" i="5" s="1"/>
  <c r="BL229" i="5" s="1"/>
  <c r="BL230" i="5" s="1"/>
  <c r="BL231" i="5" s="1"/>
  <c r="BL232" i="5" s="1"/>
  <c r="BL233" i="5" s="1"/>
  <c r="BL234" i="5" s="1"/>
  <c r="BK131" i="5"/>
  <c r="BJ131" i="5"/>
  <c r="BJ132" i="5" s="1"/>
  <c r="BJ133" i="5" s="1"/>
  <c r="BJ134" i="5" s="1"/>
  <c r="BJ135" i="5" s="1"/>
  <c r="BJ136" i="5" s="1"/>
  <c r="BJ137" i="5" s="1"/>
  <c r="BJ138" i="5" s="1"/>
  <c r="BJ139" i="5" s="1"/>
  <c r="BJ140" i="5" s="1"/>
  <c r="BJ141" i="5" s="1"/>
  <c r="BJ142" i="5" s="1"/>
  <c r="BI131" i="5"/>
  <c r="BI132" i="5" s="1"/>
  <c r="AJ132" i="5" s="1"/>
  <c r="BH131" i="5"/>
  <c r="BH132" i="5" s="1"/>
  <c r="BG131" i="5"/>
  <c r="BF131" i="5"/>
  <c r="BF132" i="5" s="1"/>
  <c r="BF133" i="5" s="1"/>
  <c r="BF134" i="5" s="1"/>
  <c r="BF135" i="5" s="1"/>
  <c r="BF136" i="5" s="1"/>
  <c r="BF137" i="5" s="1"/>
  <c r="BF138" i="5" s="1"/>
  <c r="BF139" i="5" s="1"/>
  <c r="BF140" i="5" s="1"/>
  <c r="BF141" i="5" s="1"/>
  <c r="BF142" i="5" s="1"/>
  <c r="BE131" i="5"/>
  <c r="BE132" i="5" s="1"/>
  <c r="BE133" i="5" s="1"/>
  <c r="BE134" i="5" s="1"/>
  <c r="BE135" i="5" s="1"/>
  <c r="BE136" i="5" s="1"/>
  <c r="BE137" i="5" s="1"/>
  <c r="BE138" i="5" s="1"/>
  <c r="BE139" i="5" s="1"/>
  <c r="BE140" i="5" s="1"/>
  <c r="BE141" i="5" s="1"/>
  <c r="BE142" i="5" s="1"/>
  <c r="BE143" i="5" s="1"/>
  <c r="BE144" i="5" s="1"/>
  <c r="BE145" i="5" s="1"/>
  <c r="BE146" i="5" s="1"/>
  <c r="BE147" i="5" s="1"/>
  <c r="BE148" i="5" s="1"/>
  <c r="BE149" i="5" s="1"/>
  <c r="BE150" i="5" s="1"/>
  <c r="BE151" i="5" s="1"/>
  <c r="BE152" i="5" s="1"/>
  <c r="BE153" i="5" s="1"/>
  <c r="BE154" i="5" s="1"/>
  <c r="BE155" i="5" s="1"/>
  <c r="BE156" i="5" s="1"/>
  <c r="BE157" i="5" s="1"/>
  <c r="BE158" i="5" s="1"/>
  <c r="BE159" i="5" s="1"/>
  <c r="BE160" i="5" s="1"/>
  <c r="BE161" i="5" s="1"/>
  <c r="BE162" i="5" s="1"/>
  <c r="BE163" i="5" s="1"/>
  <c r="BE164" i="5" s="1"/>
  <c r="BE165" i="5" s="1"/>
  <c r="BE166" i="5" s="1"/>
  <c r="BE167" i="5" s="1"/>
  <c r="BE168" i="5" s="1"/>
  <c r="BE169" i="5" s="1"/>
  <c r="BE170" i="5" s="1"/>
  <c r="BE171" i="5" s="1"/>
  <c r="BE172" i="5" s="1"/>
  <c r="BE173" i="5" s="1"/>
  <c r="BE174" i="5" s="1"/>
  <c r="BE175" i="5" s="1"/>
  <c r="BE176" i="5" s="1"/>
  <c r="BE177" i="5" s="1"/>
  <c r="BE178" i="5" s="1"/>
  <c r="BE179" i="5" s="1"/>
  <c r="BE180" i="5" s="1"/>
  <c r="BE181" i="5" s="1"/>
  <c r="BE182" i="5" s="1"/>
  <c r="BE183" i="5" s="1"/>
  <c r="BE184" i="5" s="1"/>
  <c r="BE185" i="5" s="1"/>
  <c r="BE186" i="5" s="1"/>
  <c r="BE187" i="5" s="1"/>
  <c r="BE188" i="5" s="1"/>
  <c r="BE189" i="5" s="1"/>
  <c r="BE190" i="5" s="1"/>
  <c r="BE191" i="5" s="1"/>
  <c r="BE192" i="5" s="1"/>
  <c r="BE193" i="5" s="1"/>
  <c r="BE194" i="5" s="1"/>
  <c r="BE195" i="5" s="1"/>
  <c r="BE196" i="5" s="1"/>
  <c r="BE197" i="5" s="1"/>
  <c r="BE198" i="5" s="1"/>
  <c r="BE199" i="5" s="1"/>
  <c r="BE200" i="5" s="1"/>
  <c r="BE201" i="5" s="1"/>
  <c r="BE202" i="5" s="1"/>
  <c r="BE203" i="5" s="1"/>
  <c r="BE204" i="5" s="1"/>
  <c r="BE205" i="5" s="1"/>
  <c r="BE206" i="5" s="1"/>
  <c r="BE207" i="5" s="1"/>
  <c r="BE208" i="5" s="1"/>
  <c r="BE209" i="5" s="1"/>
  <c r="BE210" i="5" s="1"/>
  <c r="BE211" i="5" s="1"/>
  <c r="BE212" i="5" s="1"/>
  <c r="BE213" i="5" s="1"/>
  <c r="BE214" i="5" s="1"/>
  <c r="BE215" i="5" s="1"/>
  <c r="BE216" i="5" s="1"/>
  <c r="BE217" i="5" s="1"/>
  <c r="BE218" i="5" s="1"/>
  <c r="BE219" i="5" s="1"/>
  <c r="BE220" i="5" s="1"/>
  <c r="BE221" i="5" s="1"/>
  <c r="BE222" i="5" s="1"/>
  <c r="BE223" i="5" s="1"/>
  <c r="BE224" i="5" s="1"/>
  <c r="BE225" i="5" s="1"/>
  <c r="BE226" i="5" s="1"/>
  <c r="BE227" i="5" s="1"/>
  <c r="BE228" i="5" s="1"/>
  <c r="BE229" i="5" s="1"/>
  <c r="BE230" i="5" s="1"/>
  <c r="BE231" i="5" s="1"/>
  <c r="BE232" i="5" s="1"/>
  <c r="BE233" i="5" s="1"/>
  <c r="BE234" i="5" s="1"/>
  <c r="BC131" i="5"/>
  <c r="BB131" i="5"/>
  <c r="AU131" i="5"/>
  <c r="AV131" i="5" s="1"/>
  <c r="AT131" i="5"/>
  <c r="AQ131" i="5"/>
  <c r="AR131" i="5" s="1"/>
  <c r="AO131" i="5"/>
  <c r="AK131" i="5"/>
  <c r="AJ131" i="5"/>
  <c r="AH131" i="5"/>
  <c r="AF131" i="5"/>
  <c r="AD131" i="5"/>
  <c r="AS131" i="5" s="1"/>
  <c r="AZ131" i="5" s="1"/>
  <c r="BA131" i="5" s="1"/>
  <c r="CE129" i="5"/>
  <c r="BW129" i="5"/>
  <c r="BU129" i="5"/>
  <c r="BS129" i="5"/>
  <c r="BR129" i="5"/>
  <c r="BW128" i="5"/>
  <c r="BU128" i="5"/>
  <c r="BS128" i="5"/>
  <c r="BR128" i="5"/>
  <c r="CE125" i="5"/>
  <c r="BW125" i="5"/>
  <c r="BU125" i="5"/>
  <c r="BS125" i="5"/>
  <c r="BR125" i="5"/>
  <c r="BW124" i="5"/>
  <c r="BU124" i="5"/>
  <c r="BS124" i="5"/>
  <c r="BR124" i="5"/>
  <c r="CE121" i="5"/>
  <c r="BW121" i="5"/>
  <c r="BU121" i="5"/>
  <c r="BS121" i="5"/>
  <c r="BR121" i="5"/>
  <c r="CA120" i="5"/>
  <c r="BW120" i="5"/>
  <c r="BU120" i="5"/>
  <c r="BS120" i="5"/>
  <c r="BR120" i="5"/>
  <c r="AD115" i="5"/>
  <c r="AD114" i="5"/>
  <c r="AD113" i="5"/>
  <c r="BR112" i="5"/>
  <c r="BR115" i="5" s="1"/>
  <c r="BR117" i="5" s="1"/>
  <c r="AD112" i="5"/>
  <c r="AD111" i="5"/>
  <c r="AD110" i="5"/>
  <c r="AD109" i="5"/>
  <c r="AD108" i="5"/>
  <c r="AD107" i="5"/>
  <c r="AD106" i="5"/>
  <c r="AD105" i="5"/>
  <c r="AE104" i="5"/>
  <c r="AD104" i="5"/>
  <c r="AD103" i="5"/>
  <c r="AQ102" i="5"/>
  <c r="AR102" i="5" s="1"/>
  <c r="AN102" i="5"/>
  <c r="AI102" i="5"/>
  <c r="AF102" i="5"/>
  <c r="AE102" i="5"/>
  <c r="AE103" i="5" s="1"/>
  <c r="AF103" i="5" s="1"/>
  <c r="AD102" i="5"/>
  <c r="BB101" i="5"/>
  <c r="AO101" i="5"/>
  <c r="AN101" i="5"/>
  <c r="AI101" i="5"/>
  <c r="BC101" i="5" s="1"/>
  <c r="AG101" i="5"/>
  <c r="AF101" i="5"/>
  <c r="AE101" i="5"/>
  <c r="AD101" i="5"/>
  <c r="BQ100" i="5"/>
  <c r="BQ101" i="5" s="1"/>
  <c r="BQ102" i="5" s="1"/>
  <c r="BQ103" i="5" s="1"/>
  <c r="BQ104" i="5" s="1"/>
  <c r="BQ105" i="5" s="1"/>
  <c r="BQ106" i="5" s="1"/>
  <c r="BC100" i="5"/>
  <c r="BB100" i="5"/>
  <c r="AV100" i="5"/>
  <c r="AU100" i="5"/>
  <c r="AR100" i="5"/>
  <c r="AQ100" i="5"/>
  <c r="AO100" i="5"/>
  <c r="AH100" i="5"/>
  <c r="AF100" i="5"/>
  <c r="AD100" i="5"/>
  <c r="BW97" i="5"/>
  <c r="BW98" i="5" s="1"/>
  <c r="BW99" i="5" s="1"/>
  <c r="BW100" i="5" s="1"/>
  <c r="BW101" i="5" s="1"/>
  <c r="BW102" i="5" s="1"/>
  <c r="BW103" i="5" s="1"/>
  <c r="BW104" i="5" s="1"/>
  <c r="BW105" i="5" s="1"/>
  <c r="BW106" i="5" s="1"/>
  <c r="AD97" i="5"/>
  <c r="BV96" i="5"/>
  <c r="BV97" i="5" s="1"/>
  <c r="BV98" i="5" s="1"/>
  <c r="BV99" i="5" s="1"/>
  <c r="BV100" i="5" s="1"/>
  <c r="BV101" i="5" s="1"/>
  <c r="BV102" i="5" s="1"/>
  <c r="BV103" i="5" s="1"/>
  <c r="BV104" i="5" s="1"/>
  <c r="BV105" i="5" s="1"/>
  <c r="BV106" i="5" s="1"/>
  <c r="AD96" i="5"/>
  <c r="AD95" i="5"/>
  <c r="AD94" i="5"/>
  <c r="AD93" i="5"/>
  <c r="AD92" i="5"/>
  <c r="AD91" i="5"/>
  <c r="BY90" i="5"/>
  <c r="BY91" i="5" s="1"/>
  <c r="BY92" i="5" s="1"/>
  <c r="BY93" i="5" s="1"/>
  <c r="BY94" i="5" s="1"/>
  <c r="BY95" i="5" s="1"/>
  <c r="BY96" i="5" s="1"/>
  <c r="BY97" i="5" s="1"/>
  <c r="BY98" i="5" s="1"/>
  <c r="BY99" i="5" s="1"/>
  <c r="BY100" i="5" s="1"/>
  <c r="BY101" i="5" s="1"/>
  <c r="BY102" i="5" s="1"/>
  <c r="BY103" i="5" s="1"/>
  <c r="BY104" i="5" s="1"/>
  <c r="BY105" i="5" s="1"/>
  <c r="BY106" i="5" s="1"/>
  <c r="AD90" i="5"/>
  <c r="AD89" i="5"/>
  <c r="BV88" i="5"/>
  <c r="BV89" i="5" s="1"/>
  <c r="BV90" i="5" s="1"/>
  <c r="BV91" i="5" s="1"/>
  <c r="BV92" i="5" s="1"/>
  <c r="BV93" i="5" s="1"/>
  <c r="BV94" i="5" s="1"/>
  <c r="BV95" i="5" s="1"/>
  <c r="AD88" i="5"/>
  <c r="BT87" i="5"/>
  <c r="AD87" i="5"/>
  <c r="BU86" i="5"/>
  <c r="BU87" i="5" s="1"/>
  <c r="BU88" i="5" s="1"/>
  <c r="BU89" i="5" s="1"/>
  <c r="BU90" i="5" s="1"/>
  <c r="BU91" i="5" s="1"/>
  <c r="BU92" i="5" s="1"/>
  <c r="BU93" i="5" s="1"/>
  <c r="BU94" i="5" s="1"/>
  <c r="BU95" i="5" s="1"/>
  <c r="BU96" i="5" s="1"/>
  <c r="BU97" i="5" s="1"/>
  <c r="BU98" i="5" s="1"/>
  <c r="BU99" i="5" s="1"/>
  <c r="BU100" i="5" s="1"/>
  <c r="BU101" i="5" s="1"/>
  <c r="BU102" i="5" s="1"/>
  <c r="BU103" i="5" s="1"/>
  <c r="BU104" i="5" s="1"/>
  <c r="BU105" i="5" s="1"/>
  <c r="BU106" i="5" s="1"/>
  <c r="AD86" i="5"/>
  <c r="BT85" i="5"/>
  <c r="BT86" i="5" s="1"/>
  <c r="AD85" i="5"/>
  <c r="BY84" i="5"/>
  <c r="BY85" i="5" s="1"/>
  <c r="BY86" i="5" s="1"/>
  <c r="BY87" i="5" s="1"/>
  <c r="BY88" i="5" s="1"/>
  <c r="BY89" i="5" s="1"/>
  <c r="BV84" i="5"/>
  <c r="BV85" i="5" s="1"/>
  <c r="BV86" i="5" s="1"/>
  <c r="BV87" i="5" s="1"/>
  <c r="BU84" i="5"/>
  <c r="BU85" i="5" s="1"/>
  <c r="BR84" i="5"/>
  <c r="BQ84" i="5"/>
  <c r="BQ85" i="5" s="1"/>
  <c r="BQ86" i="5" s="1"/>
  <c r="BQ87" i="5" s="1"/>
  <c r="BQ88" i="5" s="1"/>
  <c r="BQ89" i="5" s="1"/>
  <c r="BQ90" i="5" s="1"/>
  <c r="BQ91" i="5" s="1"/>
  <c r="BQ92" i="5" s="1"/>
  <c r="BQ93" i="5" s="1"/>
  <c r="BQ94" i="5" s="1"/>
  <c r="BQ95" i="5" s="1"/>
  <c r="BQ96" i="5" s="1"/>
  <c r="BQ97" i="5" s="1"/>
  <c r="BQ98" i="5" s="1"/>
  <c r="BQ99" i="5" s="1"/>
  <c r="AD84" i="5"/>
  <c r="BY83" i="5"/>
  <c r="BX83" i="5"/>
  <c r="BX84" i="5" s="1"/>
  <c r="BX85" i="5" s="1"/>
  <c r="BX86" i="5" s="1"/>
  <c r="BX87" i="5" s="1"/>
  <c r="BX88" i="5" s="1"/>
  <c r="BX89" i="5" s="1"/>
  <c r="BX90" i="5" s="1"/>
  <c r="BX91" i="5" s="1"/>
  <c r="BX92" i="5" s="1"/>
  <c r="BX93" i="5" s="1"/>
  <c r="BX94" i="5" s="1"/>
  <c r="BX95" i="5" s="1"/>
  <c r="BX96" i="5" s="1"/>
  <c r="BX97" i="5" s="1"/>
  <c r="BX98" i="5" s="1"/>
  <c r="BX99" i="5" s="1"/>
  <c r="BX100" i="5" s="1"/>
  <c r="BX101" i="5" s="1"/>
  <c r="BX102" i="5" s="1"/>
  <c r="BX103" i="5" s="1"/>
  <c r="BX104" i="5" s="1"/>
  <c r="BX105" i="5" s="1"/>
  <c r="BX106" i="5" s="1"/>
  <c r="BW83" i="5"/>
  <c r="BW84" i="5" s="1"/>
  <c r="BW85" i="5" s="1"/>
  <c r="BW86" i="5" s="1"/>
  <c r="BW87" i="5" s="1"/>
  <c r="BW88" i="5" s="1"/>
  <c r="BW89" i="5" s="1"/>
  <c r="BW90" i="5" s="1"/>
  <c r="BW91" i="5" s="1"/>
  <c r="BW92" i="5" s="1"/>
  <c r="BW93" i="5" s="1"/>
  <c r="BW94" i="5" s="1"/>
  <c r="BW95" i="5" s="1"/>
  <c r="BW96" i="5" s="1"/>
  <c r="BV83" i="5"/>
  <c r="BU83" i="5"/>
  <c r="BT83" i="5"/>
  <c r="BT84" i="5" s="1"/>
  <c r="BS83" i="5"/>
  <c r="BR83" i="5"/>
  <c r="CD120" i="5" s="1"/>
  <c r="BQ83" i="5"/>
  <c r="BP83" i="5"/>
  <c r="AD83" i="5"/>
  <c r="AD82" i="5"/>
  <c r="AD81" i="5"/>
  <c r="AD80" i="5"/>
  <c r="AD79" i="5"/>
  <c r="AD78" i="5"/>
  <c r="AD77" i="5"/>
  <c r="AD76" i="5"/>
  <c r="AD75" i="5"/>
  <c r="AD74" i="5"/>
  <c r="AH73" i="5"/>
  <c r="AD73" i="5"/>
  <c r="BB72" i="5"/>
  <c r="AQ72" i="5"/>
  <c r="AR72" i="5" s="1"/>
  <c r="AO72" i="5"/>
  <c r="AN72" i="5"/>
  <c r="AN73" i="5" s="1"/>
  <c r="AI72" i="5"/>
  <c r="AH72" i="5"/>
  <c r="AG72" i="5"/>
  <c r="AG73" i="5" s="1"/>
  <c r="AE72" i="5"/>
  <c r="AD72" i="5"/>
  <c r="BC71" i="5"/>
  <c r="BB71" i="5"/>
  <c r="AU71" i="5"/>
  <c r="AV71" i="5" s="1"/>
  <c r="AQ71" i="5"/>
  <c r="AR71" i="5" s="1"/>
  <c r="AO71" i="5"/>
  <c r="AH71" i="5"/>
  <c r="AF71" i="5"/>
  <c r="AD71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Q38" i="5"/>
  <c r="AR38" i="5" s="1"/>
  <c r="AI38" i="5"/>
  <c r="AD38" i="5"/>
  <c r="BC37" i="5"/>
  <c r="AU37" i="5"/>
  <c r="AV37" i="5" s="1"/>
  <c r="AQ37" i="5"/>
  <c r="AR37" i="5" s="1"/>
  <c r="AN37" i="5"/>
  <c r="AI37" i="5"/>
  <c r="BB37" i="5" s="1"/>
  <c r="AH37" i="5"/>
  <c r="AG37" i="5"/>
  <c r="AG38" i="5" s="1"/>
  <c r="AE37" i="5"/>
  <c r="AF37" i="5" s="1"/>
  <c r="AD37" i="5"/>
  <c r="BC36" i="5"/>
  <c r="BB36" i="5"/>
  <c r="AU36" i="5"/>
  <c r="AV36" i="5" s="1"/>
  <c r="AQ36" i="5"/>
  <c r="AR36" i="5" s="1"/>
  <c r="AO36" i="5"/>
  <c r="AH36" i="5"/>
  <c r="AF36" i="5"/>
  <c r="AD36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Q14" i="5"/>
  <c r="AR14" i="5" s="1"/>
  <c r="AI14" i="5"/>
  <c r="AD14" i="5"/>
  <c r="BL13" i="5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L47" i="5" s="1"/>
  <c r="BL48" i="5" s="1"/>
  <c r="BL49" i="5" s="1"/>
  <c r="BL50" i="5" s="1"/>
  <c r="BL51" i="5" s="1"/>
  <c r="BL52" i="5" s="1"/>
  <c r="BL53" i="5" s="1"/>
  <c r="BL54" i="5" s="1"/>
  <c r="BL55" i="5" s="1"/>
  <c r="BL56" i="5" s="1"/>
  <c r="BL57" i="5" s="1"/>
  <c r="BL58" i="5" s="1"/>
  <c r="BL59" i="5" s="1"/>
  <c r="BL60" i="5" s="1"/>
  <c r="BL61" i="5" s="1"/>
  <c r="BL62" i="5" s="1"/>
  <c r="BL63" i="5" s="1"/>
  <c r="BL64" i="5" s="1"/>
  <c r="BL65" i="5" s="1"/>
  <c r="BL66" i="5" s="1"/>
  <c r="BL67" i="5" s="1"/>
  <c r="BL68" i="5" s="1"/>
  <c r="BL69" i="5" s="1"/>
  <c r="BL70" i="5" s="1"/>
  <c r="BL71" i="5" s="1"/>
  <c r="BL72" i="5" s="1"/>
  <c r="BL73" i="5" s="1"/>
  <c r="BL74" i="5" s="1"/>
  <c r="BL75" i="5" s="1"/>
  <c r="BL76" i="5" s="1"/>
  <c r="BL77" i="5" s="1"/>
  <c r="BL78" i="5" s="1"/>
  <c r="BL79" i="5" s="1"/>
  <c r="BL80" i="5" s="1"/>
  <c r="BL81" i="5" s="1"/>
  <c r="BL82" i="5" s="1"/>
  <c r="BL83" i="5" s="1"/>
  <c r="BL84" i="5" s="1"/>
  <c r="BL85" i="5" s="1"/>
  <c r="BL86" i="5" s="1"/>
  <c r="BL87" i="5" s="1"/>
  <c r="BL88" i="5" s="1"/>
  <c r="BL89" i="5" s="1"/>
  <c r="BL90" i="5" s="1"/>
  <c r="BL91" i="5" s="1"/>
  <c r="BL92" i="5" s="1"/>
  <c r="BL93" i="5" s="1"/>
  <c r="BL94" i="5" s="1"/>
  <c r="BL95" i="5" s="1"/>
  <c r="BL96" i="5" s="1"/>
  <c r="BL97" i="5" s="1"/>
  <c r="BL98" i="5" s="1"/>
  <c r="BL99" i="5" s="1"/>
  <c r="BL100" i="5" s="1"/>
  <c r="BL101" i="5" s="1"/>
  <c r="BL102" i="5" s="1"/>
  <c r="BL103" i="5" s="1"/>
  <c r="BL104" i="5" s="1"/>
  <c r="BL105" i="5" s="1"/>
  <c r="BL106" i="5" s="1"/>
  <c r="BL107" i="5" s="1"/>
  <c r="BL108" i="5" s="1"/>
  <c r="BL109" i="5" s="1"/>
  <c r="BL110" i="5" s="1"/>
  <c r="BL111" i="5" s="1"/>
  <c r="BL112" i="5" s="1"/>
  <c r="BL113" i="5" s="1"/>
  <c r="BL114" i="5" s="1"/>
  <c r="BL115" i="5" s="1"/>
  <c r="BL116" i="5" s="1"/>
  <c r="BL117" i="5" s="1"/>
  <c r="BL118" i="5" s="1"/>
  <c r="BC13" i="5"/>
  <c r="AU13" i="5"/>
  <c r="AV13" i="5" s="1"/>
  <c r="AQ13" i="5"/>
  <c r="AR13" i="5" s="1"/>
  <c r="AN13" i="5"/>
  <c r="AI13" i="5"/>
  <c r="BB13" i="5" s="1"/>
  <c r="AH13" i="5"/>
  <c r="AG13" i="5"/>
  <c r="AG14" i="5" s="1"/>
  <c r="AE13" i="5"/>
  <c r="AF13" i="5" s="1"/>
  <c r="AD13" i="5"/>
  <c r="BN12" i="5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BN47" i="5" s="1"/>
  <c r="BN48" i="5" s="1"/>
  <c r="BN49" i="5" s="1"/>
  <c r="BN50" i="5" s="1"/>
  <c r="BN51" i="5" s="1"/>
  <c r="BN52" i="5" s="1"/>
  <c r="BN53" i="5" s="1"/>
  <c r="BN54" i="5" s="1"/>
  <c r="BN55" i="5" s="1"/>
  <c r="BN56" i="5" s="1"/>
  <c r="BN57" i="5" s="1"/>
  <c r="BN58" i="5" s="1"/>
  <c r="BN59" i="5" s="1"/>
  <c r="BN60" i="5" s="1"/>
  <c r="BN61" i="5" s="1"/>
  <c r="BN62" i="5" s="1"/>
  <c r="BN63" i="5" s="1"/>
  <c r="BN64" i="5" s="1"/>
  <c r="BN65" i="5" s="1"/>
  <c r="BN66" i="5" s="1"/>
  <c r="BN67" i="5" s="1"/>
  <c r="BN68" i="5" s="1"/>
  <c r="BN69" i="5" s="1"/>
  <c r="BN70" i="5" s="1"/>
  <c r="BN71" i="5" s="1"/>
  <c r="BN72" i="5" s="1"/>
  <c r="BN73" i="5" s="1"/>
  <c r="BN74" i="5" s="1"/>
  <c r="BN75" i="5" s="1"/>
  <c r="BN76" i="5" s="1"/>
  <c r="BN77" i="5" s="1"/>
  <c r="BN78" i="5" s="1"/>
  <c r="BN79" i="5" s="1"/>
  <c r="BN80" i="5" s="1"/>
  <c r="BN81" i="5" s="1"/>
  <c r="BN82" i="5" s="1"/>
  <c r="BN83" i="5" s="1"/>
  <c r="BN84" i="5" s="1"/>
  <c r="BN85" i="5" s="1"/>
  <c r="BN86" i="5" s="1"/>
  <c r="BN87" i="5" s="1"/>
  <c r="BN88" i="5" s="1"/>
  <c r="BN89" i="5" s="1"/>
  <c r="BN90" i="5" s="1"/>
  <c r="BN91" i="5" s="1"/>
  <c r="BN92" i="5" s="1"/>
  <c r="BN93" i="5" s="1"/>
  <c r="BN94" i="5" s="1"/>
  <c r="BN95" i="5" s="1"/>
  <c r="BN96" i="5" s="1"/>
  <c r="BN97" i="5" s="1"/>
  <c r="BN98" i="5" s="1"/>
  <c r="BN99" i="5" s="1"/>
  <c r="BN100" i="5" s="1"/>
  <c r="BN101" i="5" s="1"/>
  <c r="BN102" i="5" s="1"/>
  <c r="BN103" i="5" s="1"/>
  <c r="BN104" i="5" s="1"/>
  <c r="BN105" i="5" s="1"/>
  <c r="BN106" i="5" s="1"/>
  <c r="BN107" i="5" s="1"/>
  <c r="BN108" i="5" s="1"/>
  <c r="BN109" i="5" s="1"/>
  <c r="BN110" i="5" s="1"/>
  <c r="BN111" i="5" s="1"/>
  <c r="BN112" i="5" s="1"/>
  <c r="BN113" i="5" s="1"/>
  <c r="BN114" i="5" s="1"/>
  <c r="BN115" i="5" s="1"/>
  <c r="BN116" i="5" s="1"/>
  <c r="BN117" i="5" s="1"/>
  <c r="BN118" i="5" s="1"/>
  <c r="BM12" i="5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M23" i="5" s="1"/>
  <c r="BM24" i="5" s="1"/>
  <c r="BM25" i="5" s="1"/>
  <c r="BM26" i="5" s="1"/>
  <c r="BM27" i="5" s="1"/>
  <c r="BM28" i="5" s="1"/>
  <c r="BM29" i="5" s="1"/>
  <c r="BM30" i="5" s="1"/>
  <c r="BM31" i="5" s="1"/>
  <c r="BM32" i="5" s="1"/>
  <c r="BM33" i="5" s="1"/>
  <c r="BM34" i="5" s="1"/>
  <c r="BM35" i="5" s="1"/>
  <c r="BM36" i="5" s="1"/>
  <c r="BM37" i="5" s="1"/>
  <c r="BM38" i="5" s="1"/>
  <c r="BM39" i="5" s="1"/>
  <c r="BM40" i="5" s="1"/>
  <c r="BM41" i="5" s="1"/>
  <c r="BM42" i="5" s="1"/>
  <c r="BM43" i="5" s="1"/>
  <c r="BM44" i="5" s="1"/>
  <c r="BM45" i="5" s="1"/>
  <c r="BM46" i="5" s="1"/>
  <c r="BM47" i="5" s="1"/>
  <c r="BM48" i="5" s="1"/>
  <c r="BM49" i="5" s="1"/>
  <c r="BM50" i="5" s="1"/>
  <c r="BM51" i="5" s="1"/>
  <c r="BM52" i="5" s="1"/>
  <c r="BM53" i="5" s="1"/>
  <c r="BM54" i="5" s="1"/>
  <c r="BM55" i="5" s="1"/>
  <c r="BM56" i="5" s="1"/>
  <c r="BM57" i="5" s="1"/>
  <c r="BM58" i="5" s="1"/>
  <c r="BM59" i="5" s="1"/>
  <c r="BM60" i="5" s="1"/>
  <c r="BM61" i="5" s="1"/>
  <c r="BM62" i="5" s="1"/>
  <c r="BM63" i="5" s="1"/>
  <c r="BM64" i="5" s="1"/>
  <c r="BM65" i="5" s="1"/>
  <c r="BM66" i="5" s="1"/>
  <c r="BM67" i="5" s="1"/>
  <c r="BM68" i="5" s="1"/>
  <c r="BM69" i="5" s="1"/>
  <c r="BM70" i="5" s="1"/>
  <c r="BM71" i="5" s="1"/>
  <c r="BM72" i="5" s="1"/>
  <c r="BM73" i="5" s="1"/>
  <c r="BM74" i="5" s="1"/>
  <c r="BM75" i="5" s="1"/>
  <c r="BM76" i="5" s="1"/>
  <c r="BM77" i="5" s="1"/>
  <c r="BM78" i="5" s="1"/>
  <c r="BM79" i="5" s="1"/>
  <c r="BM80" i="5" s="1"/>
  <c r="BM81" i="5" s="1"/>
  <c r="BM82" i="5" s="1"/>
  <c r="BM83" i="5" s="1"/>
  <c r="BM84" i="5" s="1"/>
  <c r="BM85" i="5" s="1"/>
  <c r="BM86" i="5" s="1"/>
  <c r="BM87" i="5" s="1"/>
  <c r="BM88" i="5" s="1"/>
  <c r="BM89" i="5" s="1"/>
  <c r="BM90" i="5" s="1"/>
  <c r="BM91" i="5" s="1"/>
  <c r="BM92" i="5" s="1"/>
  <c r="BM93" i="5" s="1"/>
  <c r="BM94" i="5" s="1"/>
  <c r="BM95" i="5" s="1"/>
  <c r="BM96" i="5" s="1"/>
  <c r="BM97" i="5" s="1"/>
  <c r="BM98" i="5" s="1"/>
  <c r="BM99" i="5" s="1"/>
  <c r="BM100" i="5" s="1"/>
  <c r="BM101" i="5" s="1"/>
  <c r="BM102" i="5" s="1"/>
  <c r="BM103" i="5" s="1"/>
  <c r="BM104" i="5" s="1"/>
  <c r="BM105" i="5" s="1"/>
  <c r="BM106" i="5" s="1"/>
  <c r="BM107" i="5" s="1"/>
  <c r="BM108" i="5" s="1"/>
  <c r="BM109" i="5" s="1"/>
  <c r="BM110" i="5" s="1"/>
  <c r="BM111" i="5" s="1"/>
  <c r="BM112" i="5" s="1"/>
  <c r="BM113" i="5" s="1"/>
  <c r="BM114" i="5" s="1"/>
  <c r="BM115" i="5" s="1"/>
  <c r="BM116" i="5" s="1"/>
  <c r="BM117" i="5" s="1"/>
  <c r="BM118" i="5" s="1"/>
  <c r="BL12" i="5"/>
  <c r="BK12" i="5"/>
  <c r="BJ12" i="5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J40" i="5" s="1"/>
  <c r="BJ41" i="5" s="1"/>
  <c r="BJ42" i="5" s="1"/>
  <c r="BJ43" i="5" s="1"/>
  <c r="BJ44" i="5" s="1"/>
  <c r="BJ45" i="5" s="1"/>
  <c r="BJ46" i="5" s="1"/>
  <c r="BJ47" i="5" s="1"/>
  <c r="BJ48" i="5" s="1"/>
  <c r="BJ49" i="5" s="1"/>
  <c r="BJ50" i="5" s="1"/>
  <c r="BJ51" i="5" s="1"/>
  <c r="BJ52" i="5" s="1"/>
  <c r="BJ53" i="5" s="1"/>
  <c r="BJ54" i="5" s="1"/>
  <c r="BJ55" i="5" s="1"/>
  <c r="BJ56" i="5" s="1"/>
  <c r="BJ57" i="5" s="1"/>
  <c r="BJ58" i="5" s="1"/>
  <c r="BJ59" i="5" s="1"/>
  <c r="BJ60" i="5" s="1"/>
  <c r="BJ61" i="5" s="1"/>
  <c r="BJ62" i="5" s="1"/>
  <c r="BJ63" i="5" s="1"/>
  <c r="BJ64" i="5" s="1"/>
  <c r="BJ65" i="5" s="1"/>
  <c r="BJ66" i="5" s="1"/>
  <c r="BJ67" i="5" s="1"/>
  <c r="BJ68" i="5" s="1"/>
  <c r="BJ69" i="5" s="1"/>
  <c r="BJ70" i="5" s="1"/>
  <c r="BJ71" i="5" s="1"/>
  <c r="BJ72" i="5" s="1"/>
  <c r="BJ73" i="5" s="1"/>
  <c r="BJ74" i="5" s="1"/>
  <c r="BJ75" i="5" s="1"/>
  <c r="BJ76" i="5" s="1"/>
  <c r="BJ77" i="5" s="1"/>
  <c r="BJ78" i="5" s="1"/>
  <c r="BJ79" i="5" s="1"/>
  <c r="BJ80" i="5" s="1"/>
  <c r="BJ81" i="5" s="1"/>
  <c r="BJ82" i="5" s="1"/>
  <c r="BJ83" i="5" s="1"/>
  <c r="BJ84" i="5" s="1"/>
  <c r="BJ85" i="5" s="1"/>
  <c r="BJ86" i="5" s="1"/>
  <c r="BJ87" i="5" s="1"/>
  <c r="BJ88" i="5" s="1"/>
  <c r="BJ89" i="5" s="1"/>
  <c r="BJ90" i="5" s="1"/>
  <c r="BJ91" i="5" s="1"/>
  <c r="BJ92" i="5" s="1"/>
  <c r="BJ93" i="5" s="1"/>
  <c r="BJ94" i="5" s="1"/>
  <c r="BJ95" i="5" s="1"/>
  <c r="BJ96" i="5" s="1"/>
  <c r="BJ97" i="5" s="1"/>
  <c r="BJ98" i="5" s="1"/>
  <c r="BJ99" i="5" s="1"/>
  <c r="BJ100" i="5" s="1"/>
  <c r="BJ101" i="5" s="1"/>
  <c r="BJ102" i="5" s="1"/>
  <c r="BJ103" i="5" s="1"/>
  <c r="BJ104" i="5" s="1"/>
  <c r="BJ105" i="5" s="1"/>
  <c r="BJ106" i="5" s="1"/>
  <c r="BJ107" i="5" s="1"/>
  <c r="BJ108" i="5" s="1"/>
  <c r="BJ109" i="5" s="1"/>
  <c r="BJ110" i="5" s="1"/>
  <c r="BJ111" i="5" s="1"/>
  <c r="BJ112" i="5" s="1"/>
  <c r="BJ113" i="5" s="1"/>
  <c r="BJ114" i="5" s="1"/>
  <c r="BJ115" i="5" s="1"/>
  <c r="BJ116" i="5" s="1"/>
  <c r="BJ117" i="5" s="1"/>
  <c r="BJ118" i="5" s="1"/>
  <c r="BI12" i="5"/>
  <c r="AJ12" i="5" s="1"/>
  <c r="BH12" i="5"/>
  <c r="BH13" i="5" s="1"/>
  <c r="BG12" i="5"/>
  <c r="AM12" i="5" s="1"/>
  <c r="BF12" i="5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BF77" i="5" s="1"/>
  <c r="BF78" i="5" s="1"/>
  <c r="BF79" i="5" s="1"/>
  <c r="BF80" i="5" s="1"/>
  <c r="BF81" i="5" s="1"/>
  <c r="BF82" i="5" s="1"/>
  <c r="BF83" i="5" s="1"/>
  <c r="BF84" i="5" s="1"/>
  <c r="BF85" i="5" s="1"/>
  <c r="BF86" i="5" s="1"/>
  <c r="BF87" i="5" s="1"/>
  <c r="BF88" i="5" s="1"/>
  <c r="BF89" i="5" s="1"/>
  <c r="BF90" i="5" s="1"/>
  <c r="BF91" i="5" s="1"/>
  <c r="BF92" i="5" s="1"/>
  <c r="BF93" i="5" s="1"/>
  <c r="BF94" i="5" s="1"/>
  <c r="BF95" i="5" s="1"/>
  <c r="BF96" i="5" s="1"/>
  <c r="BF97" i="5" s="1"/>
  <c r="BF98" i="5" s="1"/>
  <c r="BF99" i="5" s="1"/>
  <c r="BF100" i="5" s="1"/>
  <c r="BF101" i="5" s="1"/>
  <c r="BF102" i="5" s="1"/>
  <c r="BF103" i="5" s="1"/>
  <c r="BF104" i="5" s="1"/>
  <c r="BF105" i="5" s="1"/>
  <c r="BF106" i="5" s="1"/>
  <c r="BF107" i="5" s="1"/>
  <c r="BF108" i="5" s="1"/>
  <c r="BF109" i="5" s="1"/>
  <c r="BF110" i="5" s="1"/>
  <c r="BF111" i="5" s="1"/>
  <c r="BF112" i="5" s="1"/>
  <c r="BF113" i="5" s="1"/>
  <c r="BF114" i="5" s="1"/>
  <c r="BF115" i="5" s="1"/>
  <c r="BF116" i="5" s="1"/>
  <c r="BF117" i="5" s="1"/>
  <c r="BF118" i="5" s="1"/>
  <c r="BE12" i="5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BE58" i="5" s="1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BE77" i="5" s="1"/>
  <c r="BE78" i="5" s="1"/>
  <c r="BE79" i="5" s="1"/>
  <c r="BE80" i="5" s="1"/>
  <c r="BE81" i="5" s="1"/>
  <c r="BE82" i="5" s="1"/>
  <c r="BE83" i="5" s="1"/>
  <c r="BE84" i="5" s="1"/>
  <c r="BE85" i="5" s="1"/>
  <c r="BE86" i="5" s="1"/>
  <c r="BE87" i="5" s="1"/>
  <c r="BE88" i="5" s="1"/>
  <c r="BE89" i="5" s="1"/>
  <c r="BE90" i="5" s="1"/>
  <c r="BE91" i="5" s="1"/>
  <c r="BE92" i="5" s="1"/>
  <c r="BE93" i="5" s="1"/>
  <c r="BE94" i="5" s="1"/>
  <c r="BE95" i="5" s="1"/>
  <c r="BE96" i="5" s="1"/>
  <c r="BE97" i="5" s="1"/>
  <c r="BE98" i="5" s="1"/>
  <c r="BE99" i="5" s="1"/>
  <c r="BE100" i="5" s="1"/>
  <c r="BE101" i="5" s="1"/>
  <c r="BE102" i="5" s="1"/>
  <c r="BE103" i="5" s="1"/>
  <c r="BE104" i="5" s="1"/>
  <c r="BE105" i="5" s="1"/>
  <c r="BE106" i="5" s="1"/>
  <c r="BE107" i="5" s="1"/>
  <c r="BE108" i="5" s="1"/>
  <c r="BE109" i="5" s="1"/>
  <c r="BE110" i="5" s="1"/>
  <c r="BE111" i="5" s="1"/>
  <c r="BE112" i="5" s="1"/>
  <c r="BE113" i="5" s="1"/>
  <c r="BE114" i="5" s="1"/>
  <c r="BE115" i="5" s="1"/>
  <c r="BE116" i="5" s="1"/>
  <c r="BE117" i="5" s="1"/>
  <c r="BE118" i="5" s="1"/>
  <c r="BC12" i="5"/>
  <c r="BB12" i="5"/>
  <c r="AU12" i="5"/>
  <c r="AV12" i="5" s="1"/>
  <c r="AQ12" i="5"/>
  <c r="AR12" i="5" s="1"/>
  <c r="AO12" i="5"/>
  <c r="AK12" i="5"/>
  <c r="AL12" i="5" s="1"/>
  <c r="AH12" i="5"/>
  <c r="AF12" i="5"/>
  <c r="AD12" i="5"/>
  <c r="AS12" i="5" s="1"/>
  <c r="AL27" i="4"/>
  <c r="AL28" i="4" s="1"/>
  <c r="AL29" i="4" s="1"/>
  <c r="AL30" i="4" s="1"/>
  <c r="AL31" i="4" s="1"/>
  <c r="AL32" i="4" s="1"/>
  <c r="AL33" i="4" s="1"/>
  <c r="AL34" i="4" s="1"/>
  <c r="AL35" i="4" s="1"/>
  <c r="Q25" i="4"/>
  <c r="P25" i="4"/>
  <c r="H25" i="4"/>
  <c r="F25" i="4"/>
  <c r="D25" i="4"/>
  <c r="C25" i="4"/>
  <c r="H24" i="4"/>
  <c r="F24" i="4"/>
  <c r="D24" i="4"/>
  <c r="C24" i="4"/>
  <c r="P21" i="4"/>
  <c r="H21" i="4"/>
  <c r="F21" i="4"/>
  <c r="D21" i="4"/>
  <c r="C21" i="4"/>
  <c r="H20" i="4"/>
  <c r="F20" i="4"/>
  <c r="D20" i="4"/>
  <c r="C20" i="4"/>
  <c r="AM18" i="4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P17" i="4"/>
  <c r="H17" i="4"/>
  <c r="F17" i="4"/>
  <c r="D17" i="4"/>
  <c r="C17" i="4"/>
  <c r="H16" i="4"/>
  <c r="F16" i="4"/>
  <c r="D16" i="4"/>
  <c r="C16" i="4"/>
  <c r="AJ15" i="4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G14" i="4"/>
  <c r="AG15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M13" i="4"/>
  <c r="AM14" i="4" s="1"/>
  <c r="AM15" i="4" s="1"/>
  <c r="AM16" i="4" s="1"/>
  <c r="AM17" i="4" s="1"/>
  <c r="AJ13" i="4"/>
  <c r="AJ14" i="4" s="1"/>
  <c r="AI13" i="4"/>
  <c r="AF13" i="4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P13" i="4"/>
  <c r="O13" i="4"/>
  <c r="H13" i="4"/>
  <c r="F13" i="4"/>
  <c r="D13" i="4"/>
  <c r="C13" i="4"/>
  <c r="AN12" i="4"/>
  <c r="AM12" i="4"/>
  <c r="AL12" i="4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K12" i="4"/>
  <c r="AK13" i="4" s="1"/>
  <c r="AJ12" i="4"/>
  <c r="AI12" i="4"/>
  <c r="AH12" i="4"/>
  <c r="AG12" i="4"/>
  <c r="AG13" i="4" s="1"/>
  <c r="AF12" i="4"/>
  <c r="W12" i="4"/>
  <c r="O12" i="4"/>
  <c r="L12" i="4"/>
  <c r="H12" i="4"/>
  <c r="F12" i="4"/>
  <c r="D12" i="4"/>
  <c r="C12" i="4"/>
  <c r="C4" i="4"/>
  <c r="C7" i="4" s="1"/>
  <c r="C9" i="4" s="1"/>
  <c r="AE12" i="4" s="1"/>
  <c r="I12" i="4" s="1"/>
  <c r="J12" i="4" s="1"/>
  <c r="AJ117" i="3"/>
  <c r="R117" i="3"/>
  <c r="AJ116" i="3"/>
  <c r="R116" i="3"/>
  <c r="AJ115" i="3"/>
  <c r="R115" i="3"/>
  <c r="AJ114" i="3"/>
  <c r="R114" i="3"/>
  <c r="AJ113" i="3"/>
  <c r="R113" i="3"/>
  <c r="AJ112" i="3"/>
  <c r="R112" i="3"/>
  <c r="AJ111" i="3"/>
  <c r="R111" i="3"/>
  <c r="AJ110" i="3"/>
  <c r="R110" i="3"/>
  <c r="AJ109" i="3"/>
  <c r="R109" i="3"/>
  <c r="AJ108" i="3"/>
  <c r="R108" i="3"/>
  <c r="AJ107" i="3"/>
  <c r="R107" i="3"/>
  <c r="AJ106" i="3"/>
  <c r="R106" i="3"/>
  <c r="AJ105" i="3"/>
  <c r="AB105" i="3"/>
  <c r="AC105" i="3" s="1"/>
  <c r="R105" i="3"/>
  <c r="AJ104" i="3"/>
  <c r="AC104" i="3"/>
  <c r="U104" i="3"/>
  <c r="R104" i="3"/>
  <c r="AJ103" i="3"/>
  <c r="AB103" i="3"/>
  <c r="AB104" i="3" s="1"/>
  <c r="W103" i="3"/>
  <c r="W104" i="3" s="1"/>
  <c r="V103" i="3"/>
  <c r="U103" i="3"/>
  <c r="S103" i="3"/>
  <c r="R103" i="3"/>
  <c r="AJ102" i="3"/>
  <c r="AC102" i="3"/>
  <c r="V102" i="3"/>
  <c r="T102" i="3"/>
  <c r="R102" i="3"/>
  <c r="AJ99" i="3"/>
  <c r="R99" i="3"/>
  <c r="AJ98" i="3"/>
  <c r="R98" i="3"/>
  <c r="AJ97" i="3"/>
  <c r="R97" i="3"/>
  <c r="AJ96" i="3"/>
  <c r="R96" i="3"/>
  <c r="AJ95" i="3"/>
  <c r="R95" i="3"/>
  <c r="AJ94" i="3"/>
  <c r="R94" i="3"/>
  <c r="AJ93" i="3"/>
  <c r="R93" i="3"/>
  <c r="AJ92" i="3"/>
  <c r="R92" i="3"/>
  <c r="AJ91" i="3"/>
  <c r="R91" i="3"/>
  <c r="AJ90" i="3"/>
  <c r="R90" i="3"/>
  <c r="AJ89" i="3"/>
  <c r="R89" i="3"/>
  <c r="AJ88" i="3"/>
  <c r="R88" i="3"/>
  <c r="AJ87" i="3"/>
  <c r="R87" i="3"/>
  <c r="AJ86" i="3"/>
  <c r="R86" i="3"/>
  <c r="AJ85" i="3"/>
  <c r="R85" i="3"/>
  <c r="AJ84" i="3"/>
  <c r="R84" i="3"/>
  <c r="AJ83" i="3"/>
  <c r="R83" i="3"/>
  <c r="AJ82" i="3"/>
  <c r="R82" i="3"/>
  <c r="AJ81" i="3"/>
  <c r="R81" i="3"/>
  <c r="AJ80" i="3"/>
  <c r="R80" i="3"/>
  <c r="AJ79" i="3"/>
  <c r="R79" i="3"/>
  <c r="AJ78" i="3"/>
  <c r="R78" i="3"/>
  <c r="AJ77" i="3"/>
  <c r="R77" i="3"/>
  <c r="AJ76" i="3"/>
  <c r="AB76" i="3"/>
  <c r="T76" i="3"/>
  <c r="R76" i="3"/>
  <c r="AJ75" i="3"/>
  <c r="AC75" i="3"/>
  <c r="W75" i="3"/>
  <c r="W76" i="3" s="1"/>
  <c r="AH186" i="3" s="1"/>
  <c r="U75" i="3"/>
  <c r="S75" i="3"/>
  <c r="S76" i="3" s="1"/>
  <c r="S77" i="3" s="1"/>
  <c r="R75" i="3"/>
  <c r="AJ74" i="3"/>
  <c r="AB74" i="3"/>
  <c r="AB75" i="3" s="1"/>
  <c r="W74" i="3"/>
  <c r="V74" i="3"/>
  <c r="U74" i="3"/>
  <c r="T74" i="3"/>
  <c r="S74" i="3"/>
  <c r="R74" i="3"/>
  <c r="AJ73" i="3"/>
  <c r="AC73" i="3"/>
  <c r="V73" i="3"/>
  <c r="T73" i="3"/>
  <c r="R73" i="3"/>
  <c r="AJ70" i="3"/>
  <c r="R70" i="3"/>
  <c r="AJ69" i="3"/>
  <c r="R69" i="3"/>
  <c r="AJ68" i="3"/>
  <c r="R68" i="3"/>
  <c r="AJ67" i="3"/>
  <c r="R67" i="3"/>
  <c r="AJ66" i="3"/>
  <c r="R66" i="3"/>
  <c r="AJ65" i="3"/>
  <c r="R65" i="3"/>
  <c r="AJ64" i="3"/>
  <c r="R64" i="3"/>
  <c r="AJ63" i="3"/>
  <c r="R63" i="3"/>
  <c r="AJ62" i="3"/>
  <c r="R62" i="3"/>
  <c r="AJ61" i="3"/>
  <c r="R61" i="3"/>
  <c r="AJ60" i="3"/>
  <c r="R60" i="3"/>
  <c r="AJ59" i="3"/>
  <c r="R59" i="3"/>
  <c r="AJ58" i="3"/>
  <c r="R58" i="3"/>
  <c r="AJ57" i="3"/>
  <c r="R57" i="3"/>
  <c r="AJ56" i="3"/>
  <c r="R56" i="3"/>
  <c r="AJ55" i="3"/>
  <c r="R55" i="3"/>
  <c r="AJ54" i="3"/>
  <c r="R54" i="3"/>
  <c r="AJ53" i="3"/>
  <c r="R53" i="3"/>
  <c r="AJ52" i="3"/>
  <c r="R52" i="3"/>
  <c r="AJ51" i="3"/>
  <c r="R51" i="3"/>
  <c r="AJ50" i="3"/>
  <c r="R50" i="3"/>
  <c r="AJ49" i="3"/>
  <c r="R49" i="3"/>
  <c r="AJ48" i="3"/>
  <c r="R48" i="3"/>
  <c r="AJ47" i="3"/>
  <c r="R47" i="3"/>
  <c r="AJ46" i="3"/>
  <c r="R46" i="3"/>
  <c r="AJ45" i="3"/>
  <c r="R45" i="3"/>
  <c r="AJ44" i="3"/>
  <c r="R44" i="3"/>
  <c r="AJ43" i="3"/>
  <c r="R43" i="3"/>
  <c r="AJ42" i="3"/>
  <c r="R42" i="3"/>
  <c r="AJ41" i="3"/>
  <c r="R41" i="3"/>
  <c r="AJ40" i="3"/>
  <c r="AB40" i="3"/>
  <c r="R40" i="3"/>
  <c r="AJ39" i="3"/>
  <c r="AC39" i="3"/>
  <c r="AB39" i="3"/>
  <c r="W39" i="3"/>
  <c r="U39" i="3"/>
  <c r="S39" i="3"/>
  <c r="R39" i="3"/>
  <c r="AJ38" i="3"/>
  <c r="AC38" i="3"/>
  <c r="V38" i="3"/>
  <c r="T38" i="3"/>
  <c r="R38" i="3"/>
  <c r="AJ35" i="3"/>
  <c r="R35" i="3"/>
  <c r="AJ34" i="3"/>
  <c r="R34" i="3"/>
  <c r="AJ33" i="3"/>
  <c r="R33" i="3"/>
  <c r="AJ32" i="3"/>
  <c r="R32" i="3"/>
  <c r="AJ31" i="3"/>
  <c r="R31" i="3"/>
  <c r="AJ30" i="3"/>
  <c r="R30" i="3"/>
  <c r="AJ29" i="3"/>
  <c r="R29" i="3"/>
  <c r="AJ28" i="3"/>
  <c r="R28" i="3"/>
  <c r="AJ27" i="3"/>
  <c r="R27" i="3"/>
  <c r="AJ26" i="3"/>
  <c r="R26" i="3"/>
  <c r="AY25" i="3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J25" i="3"/>
  <c r="R25" i="3"/>
  <c r="AJ24" i="3"/>
  <c r="R24" i="3"/>
  <c r="AJ23" i="3"/>
  <c r="R23" i="3"/>
  <c r="AZ22" i="3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J22" i="3"/>
  <c r="R22" i="3"/>
  <c r="AJ21" i="3"/>
  <c r="R21" i="3"/>
  <c r="AJ20" i="3"/>
  <c r="R20" i="3"/>
  <c r="AJ19" i="3"/>
  <c r="R19" i="3"/>
  <c r="AJ18" i="3"/>
  <c r="R18" i="3"/>
  <c r="AY17" i="3"/>
  <c r="AY18" i="3" s="1"/>
  <c r="AY19" i="3" s="1"/>
  <c r="AY20" i="3" s="1"/>
  <c r="AY21" i="3" s="1"/>
  <c r="AY22" i="3" s="1"/>
  <c r="AY23" i="3" s="1"/>
  <c r="AY24" i="3" s="1"/>
  <c r="AU17" i="3"/>
  <c r="AU18" i="3" s="1"/>
  <c r="AU19" i="3" s="1"/>
  <c r="AJ17" i="3"/>
  <c r="R17" i="3"/>
  <c r="BB16" i="3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AJ16" i="3"/>
  <c r="AB16" i="3"/>
  <c r="R16" i="3"/>
  <c r="BA15" i="3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AY15" i="3"/>
  <c r="AY16" i="3" s="1"/>
  <c r="AW15" i="3"/>
  <c r="AU15" i="3"/>
  <c r="AU16" i="3" s="1"/>
  <c r="AS15" i="3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J15" i="3"/>
  <c r="AC15" i="3"/>
  <c r="AB15" i="3"/>
  <c r="W15" i="3"/>
  <c r="U15" i="3"/>
  <c r="S15" i="3"/>
  <c r="R15" i="3"/>
  <c r="BB14" i="3"/>
  <c r="BB15" i="3" s="1"/>
  <c r="BA14" i="3"/>
  <c r="AZ14" i="3"/>
  <c r="AZ15" i="3" s="1"/>
  <c r="AZ16" i="3" s="1"/>
  <c r="AZ17" i="3" s="1"/>
  <c r="AZ18" i="3" s="1"/>
  <c r="AZ19" i="3" s="1"/>
  <c r="AZ20" i="3" s="1"/>
  <c r="AZ21" i="3" s="1"/>
  <c r="AY14" i="3"/>
  <c r="AX14" i="3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W14" i="3"/>
  <c r="AV14" i="3"/>
  <c r="AV15" i="3" s="1"/>
  <c r="AV16" i="3" s="1"/>
  <c r="AU14" i="3"/>
  <c r="AT14" i="3"/>
  <c r="AS14" i="3"/>
  <c r="AJ14" i="3"/>
  <c r="AC14" i="3"/>
  <c r="V14" i="3"/>
  <c r="T14" i="3"/>
  <c r="R14" i="3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G102" i="2"/>
  <c r="C102" i="2"/>
  <c r="AA101" i="2"/>
  <c r="M101" i="2"/>
  <c r="H101" i="2"/>
  <c r="H102" i="2" s="1"/>
  <c r="G101" i="2"/>
  <c r="F101" i="2"/>
  <c r="F102" i="2" s="1"/>
  <c r="E101" i="2"/>
  <c r="D101" i="2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E115" i="2" s="1"/>
  <c r="C101" i="2"/>
  <c r="AB100" i="2"/>
  <c r="AA100" i="2"/>
  <c r="U100" i="2"/>
  <c r="T100" i="2"/>
  <c r="Q100" i="2"/>
  <c r="P100" i="2"/>
  <c r="N100" i="2"/>
  <c r="G100" i="2"/>
  <c r="E100" i="2"/>
  <c r="C100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N79" i="2"/>
  <c r="C79" i="2"/>
  <c r="C78" i="2"/>
  <c r="N77" i="2"/>
  <c r="C77" i="2"/>
  <c r="N76" i="2"/>
  <c r="C76" i="2"/>
  <c r="N75" i="2"/>
  <c r="C75" i="2"/>
  <c r="N74" i="2"/>
  <c r="C74" i="2"/>
  <c r="N73" i="2"/>
  <c r="C73" i="2"/>
  <c r="N72" i="2"/>
  <c r="M72" i="2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H72" i="2"/>
  <c r="H73" i="2" s="1"/>
  <c r="F72" i="2"/>
  <c r="D72" i="2"/>
  <c r="E72" i="2" s="1"/>
  <c r="C72" i="2"/>
  <c r="AB71" i="2"/>
  <c r="AA71" i="2"/>
  <c r="T71" i="2"/>
  <c r="U71" i="2" s="1"/>
  <c r="P71" i="2"/>
  <c r="Q71" i="2" s="1"/>
  <c r="N71" i="2"/>
  <c r="G71" i="2"/>
  <c r="E71" i="2"/>
  <c r="C71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N38" i="2"/>
  <c r="C38" i="2"/>
  <c r="N37" i="2"/>
  <c r="M37" i="2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H37" i="2"/>
  <c r="H38" i="2" s="1"/>
  <c r="F37" i="2"/>
  <c r="D37" i="2"/>
  <c r="E37" i="2" s="1"/>
  <c r="C37" i="2"/>
  <c r="AB36" i="2"/>
  <c r="AA36" i="2"/>
  <c r="T36" i="2"/>
  <c r="U36" i="2" s="1"/>
  <c r="P36" i="2"/>
  <c r="Q36" i="2" s="1"/>
  <c r="N36" i="2"/>
  <c r="G36" i="2"/>
  <c r="E36" i="2"/>
  <c r="C36" i="2"/>
  <c r="AK34" i="2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N14" i="2"/>
  <c r="C14" i="2"/>
  <c r="N13" i="2"/>
  <c r="M13" i="2"/>
  <c r="M14" i="2" s="1"/>
  <c r="M15" i="2" s="1"/>
  <c r="H13" i="2"/>
  <c r="H14" i="2" s="1"/>
  <c r="F13" i="2"/>
  <c r="D13" i="2"/>
  <c r="E13" i="2" s="1"/>
  <c r="C13" i="2"/>
  <c r="AM12" i="2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L12" i="2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K12" i="2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J12" i="2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I12" i="2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H12" i="2"/>
  <c r="AH13" i="2" s="1"/>
  <c r="AG12" i="2"/>
  <c r="AG13" i="2" s="1"/>
  <c r="AG14" i="2" s="1"/>
  <c r="AG15" i="2" s="1"/>
  <c r="AF12" i="2"/>
  <c r="AF13" i="2" s="1"/>
  <c r="AE12" i="2"/>
  <c r="L12" i="2" s="1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B12" i="2"/>
  <c r="AA12" i="2"/>
  <c r="T12" i="2"/>
  <c r="U12" i="2" s="1"/>
  <c r="P12" i="2"/>
  <c r="Q12" i="2" s="1"/>
  <c r="N12" i="2"/>
  <c r="G12" i="2"/>
  <c r="E12" i="2"/>
  <c r="C12" i="2"/>
  <c r="BC749" i="1"/>
  <c r="BB749" i="1"/>
  <c r="AR749" i="1"/>
  <c r="BC748" i="1"/>
  <c r="BB748" i="1"/>
  <c r="AR748" i="1"/>
  <c r="BC747" i="1"/>
  <c r="BB747" i="1"/>
  <c r="AR747" i="1"/>
  <c r="BC744" i="1"/>
  <c r="BB744" i="1"/>
  <c r="AR744" i="1"/>
  <c r="BC743" i="1"/>
  <c r="BB743" i="1"/>
  <c r="AR743" i="1"/>
  <c r="BC742" i="1"/>
  <c r="BB742" i="1"/>
  <c r="AR742" i="1"/>
  <c r="BC740" i="1"/>
  <c r="BB740" i="1"/>
  <c r="AR740" i="1"/>
  <c r="BC739" i="1"/>
  <c r="BB739" i="1"/>
  <c r="AR739" i="1"/>
  <c r="BC738" i="1"/>
  <c r="BB738" i="1"/>
  <c r="AR738" i="1"/>
  <c r="BC737" i="1"/>
  <c r="BB737" i="1"/>
  <c r="AR737" i="1"/>
  <c r="BC734" i="1"/>
  <c r="BB734" i="1"/>
  <c r="AR734" i="1"/>
  <c r="BC733" i="1"/>
  <c r="BB733" i="1"/>
  <c r="AR733" i="1"/>
  <c r="BC732" i="1"/>
  <c r="BB732" i="1"/>
  <c r="AR732" i="1"/>
  <c r="BC731" i="1"/>
  <c r="BB731" i="1"/>
  <c r="AR731" i="1"/>
  <c r="BC729" i="1"/>
  <c r="BB729" i="1"/>
  <c r="AR729" i="1"/>
  <c r="BC728" i="1"/>
  <c r="BB728" i="1"/>
  <c r="AR728" i="1"/>
  <c r="BC727" i="1"/>
  <c r="BB727" i="1"/>
  <c r="AR727" i="1"/>
  <c r="BC726" i="1"/>
  <c r="BB726" i="1"/>
  <c r="AR726" i="1"/>
  <c r="BC723" i="1"/>
  <c r="BB723" i="1"/>
  <c r="AR723" i="1"/>
  <c r="BC722" i="1"/>
  <c r="BB722" i="1"/>
  <c r="AR722" i="1"/>
  <c r="BC721" i="1"/>
  <c r="BB721" i="1"/>
  <c r="AR721" i="1"/>
  <c r="BC720" i="1"/>
  <c r="BB720" i="1"/>
  <c r="AR720" i="1"/>
  <c r="BC718" i="1"/>
  <c r="BB718" i="1"/>
  <c r="AR718" i="1"/>
  <c r="BC717" i="1"/>
  <c r="BB717" i="1"/>
  <c r="AR717" i="1"/>
  <c r="BC716" i="1"/>
  <c r="BB716" i="1"/>
  <c r="AR716" i="1"/>
  <c r="BC715" i="1"/>
  <c r="BB715" i="1"/>
  <c r="AR715" i="1"/>
  <c r="AV700" i="1"/>
  <c r="AD700" i="1"/>
  <c r="AV699" i="1"/>
  <c r="AD699" i="1"/>
  <c r="AV698" i="1"/>
  <c r="AD698" i="1"/>
  <c r="AV697" i="1"/>
  <c r="AD697" i="1"/>
  <c r="AV696" i="1"/>
  <c r="AD696" i="1"/>
  <c r="AV695" i="1"/>
  <c r="AD695" i="1"/>
  <c r="AV694" i="1"/>
  <c r="AD694" i="1"/>
  <c r="AV693" i="1"/>
  <c r="AD693" i="1"/>
  <c r="AV692" i="1"/>
  <c r="AD692" i="1"/>
  <c r="AV691" i="1"/>
  <c r="AD691" i="1"/>
  <c r="AV690" i="1"/>
  <c r="AD690" i="1"/>
  <c r="AV689" i="1"/>
  <c r="AE689" i="1"/>
  <c r="AD689" i="1"/>
  <c r="AV688" i="1"/>
  <c r="AN688" i="1"/>
  <c r="AD688" i="1"/>
  <c r="AV687" i="1"/>
  <c r="AI687" i="1"/>
  <c r="AI688" i="1" s="1"/>
  <c r="AI689" i="1" s="1"/>
  <c r="AI690" i="1" s="1"/>
  <c r="AI691" i="1" s="1"/>
  <c r="AI692" i="1" s="1"/>
  <c r="AI693" i="1" s="1"/>
  <c r="AI694" i="1" s="1"/>
  <c r="AI695" i="1" s="1"/>
  <c r="AI696" i="1" s="1"/>
  <c r="AI697" i="1" s="1"/>
  <c r="AI698" i="1" s="1"/>
  <c r="AI699" i="1" s="1"/>
  <c r="AI700" i="1" s="1"/>
  <c r="AG687" i="1"/>
  <c r="AE687" i="1"/>
  <c r="AE688" i="1" s="1"/>
  <c r="AF688" i="1" s="1"/>
  <c r="AD687" i="1"/>
  <c r="AV686" i="1"/>
  <c r="AN686" i="1"/>
  <c r="AN687" i="1" s="1"/>
  <c r="AO687" i="1" s="1"/>
  <c r="AI686" i="1"/>
  <c r="AH686" i="1"/>
  <c r="AG686" i="1"/>
  <c r="AF686" i="1"/>
  <c r="AE686" i="1"/>
  <c r="AD686" i="1"/>
  <c r="AV685" i="1"/>
  <c r="AO685" i="1"/>
  <c r="AH685" i="1"/>
  <c r="AF685" i="1"/>
  <c r="AD685" i="1"/>
  <c r="AV682" i="1"/>
  <c r="AD682" i="1"/>
  <c r="AV681" i="1"/>
  <c r="AD681" i="1"/>
  <c r="AV680" i="1"/>
  <c r="AD680" i="1"/>
  <c r="AV679" i="1"/>
  <c r="AD679" i="1"/>
  <c r="AV678" i="1"/>
  <c r="AD678" i="1"/>
  <c r="AV677" i="1"/>
  <c r="AD677" i="1"/>
  <c r="AV676" i="1"/>
  <c r="AD676" i="1"/>
  <c r="AV675" i="1"/>
  <c r="AD675" i="1"/>
  <c r="AV674" i="1"/>
  <c r="AD674" i="1"/>
  <c r="AV673" i="1"/>
  <c r="AD673" i="1"/>
  <c r="AV672" i="1"/>
  <c r="AD672" i="1"/>
  <c r="AV671" i="1"/>
  <c r="AD671" i="1"/>
  <c r="AV670" i="1"/>
  <c r="AD670" i="1"/>
  <c r="AV669" i="1"/>
  <c r="AD669" i="1"/>
  <c r="AV668" i="1"/>
  <c r="AD668" i="1"/>
  <c r="AV667" i="1"/>
  <c r="AD667" i="1"/>
  <c r="AV666" i="1"/>
  <c r="AD666" i="1"/>
  <c r="AV665" i="1"/>
  <c r="AD665" i="1"/>
  <c r="AV664" i="1"/>
  <c r="AD664" i="1"/>
  <c r="AV663" i="1"/>
  <c r="AD663" i="1"/>
  <c r="AV662" i="1"/>
  <c r="AD662" i="1"/>
  <c r="AV661" i="1"/>
  <c r="AD661" i="1"/>
  <c r="AV660" i="1"/>
  <c r="AD660" i="1"/>
  <c r="AV659" i="1"/>
  <c r="AI659" i="1"/>
  <c r="AI660" i="1" s="1"/>
  <c r="AI661" i="1" s="1"/>
  <c r="AI662" i="1" s="1"/>
  <c r="AI663" i="1" s="1"/>
  <c r="AI664" i="1" s="1"/>
  <c r="AI665" i="1" s="1"/>
  <c r="AI666" i="1" s="1"/>
  <c r="AI667" i="1" s="1"/>
  <c r="AI668" i="1" s="1"/>
  <c r="AI669" i="1" s="1"/>
  <c r="AI670" i="1" s="1"/>
  <c r="AI671" i="1" s="1"/>
  <c r="AI672" i="1" s="1"/>
  <c r="AI673" i="1" s="1"/>
  <c r="AI674" i="1" s="1"/>
  <c r="AI675" i="1" s="1"/>
  <c r="AI676" i="1" s="1"/>
  <c r="AI677" i="1" s="1"/>
  <c r="AI678" i="1" s="1"/>
  <c r="AI679" i="1" s="1"/>
  <c r="AI680" i="1" s="1"/>
  <c r="AI681" i="1" s="1"/>
  <c r="AI682" i="1" s="1"/>
  <c r="AD659" i="1"/>
  <c r="AV658" i="1"/>
  <c r="AN658" i="1"/>
  <c r="AF658" i="1"/>
  <c r="AD658" i="1"/>
  <c r="AV657" i="1"/>
  <c r="AO657" i="1"/>
  <c r="AN657" i="1"/>
  <c r="AI657" i="1"/>
  <c r="AI658" i="1" s="1"/>
  <c r="AG657" i="1"/>
  <c r="AE657" i="1"/>
  <c r="AE658" i="1" s="1"/>
  <c r="AE659" i="1" s="1"/>
  <c r="AD657" i="1"/>
  <c r="AV656" i="1"/>
  <c r="AO656" i="1"/>
  <c r="AH656" i="1"/>
  <c r="AF656" i="1"/>
  <c r="AD656" i="1"/>
  <c r="AV653" i="1"/>
  <c r="AD653" i="1"/>
  <c r="AV652" i="1"/>
  <c r="AD652" i="1"/>
  <c r="AV651" i="1"/>
  <c r="AD651" i="1"/>
  <c r="AV650" i="1"/>
  <c r="AD650" i="1"/>
  <c r="AV649" i="1"/>
  <c r="AD649" i="1"/>
  <c r="AV648" i="1"/>
  <c r="AD648" i="1"/>
  <c r="AV647" i="1"/>
  <c r="AD647" i="1"/>
  <c r="AV646" i="1"/>
  <c r="AD646" i="1"/>
  <c r="AV645" i="1"/>
  <c r="AD645" i="1"/>
  <c r="AV644" i="1"/>
  <c r="AD644" i="1"/>
  <c r="AV643" i="1"/>
  <c r="AD643" i="1"/>
  <c r="AV642" i="1"/>
  <c r="AD642" i="1"/>
  <c r="AV641" i="1"/>
  <c r="AD641" i="1"/>
  <c r="AV640" i="1"/>
  <c r="AD640" i="1"/>
  <c r="AV639" i="1"/>
  <c r="AD639" i="1"/>
  <c r="AV638" i="1"/>
  <c r="AD638" i="1"/>
  <c r="AV637" i="1"/>
  <c r="AD637" i="1"/>
  <c r="AV636" i="1"/>
  <c r="AD636" i="1"/>
  <c r="AV635" i="1"/>
  <c r="AD635" i="1"/>
  <c r="AV634" i="1"/>
  <c r="AD634" i="1"/>
  <c r="AV633" i="1"/>
  <c r="AD633" i="1"/>
  <c r="AV632" i="1"/>
  <c r="AD632" i="1"/>
  <c r="AV631" i="1"/>
  <c r="AD631" i="1"/>
  <c r="AV630" i="1"/>
  <c r="AD630" i="1"/>
  <c r="AV629" i="1"/>
  <c r="AD629" i="1"/>
  <c r="AV628" i="1"/>
  <c r="AD628" i="1"/>
  <c r="AV627" i="1"/>
  <c r="AD627" i="1"/>
  <c r="AV626" i="1"/>
  <c r="AD626" i="1"/>
  <c r="AV625" i="1"/>
  <c r="AE625" i="1"/>
  <c r="AD625" i="1"/>
  <c r="AV624" i="1"/>
  <c r="AN624" i="1"/>
  <c r="AD624" i="1"/>
  <c r="AV623" i="1"/>
  <c r="AI623" i="1"/>
  <c r="AI624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I652" i="1" s="1"/>
  <c r="AI653" i="1" s="1"/>
  <c r="AG623" i="1"/>
  <c r="AE623" i="1"/>
  <c r="AE624" i="1" s="1"/>
  <c r="AF624" i="1" s="1"/>
  <c r="AD623" i="1"/>
  <c r="AV622" i="1"/>
  <c r="AN622" i="1"/>
  <c r="AN623" i="1" s="1"/>
  <c r="AO623" i="1" s="1"/>
  <c r="AI622" i="1"/>
  <c r="AH622" i="1"/>
  <c r="AG622" i="1"/>
  <c r="AF622" i="1"/>
  <c r="AE622" i="1"/>
  <c r="AD622" i="1"/>
  <c r="AV621" i="1"/>
  <c r="AO621" i="1"/>
  <c r="AH621" i="1"/>
  <c r="AF621" i="1"/>
  <c r="AD621" i="1"/>
  <c r="AV618" i="1"/>
  <c r="AD618" i="1"/>
  <c r="AV617" i="1"/>
  <c r="AD617" i="1"/>
  <c r="AV616" i="1"/>
  <c r="AD616" i="1"/>
  <c r="AV615" i="1"/>
  <c r="AD615" i="1"/>
  <c r="AV614" i="1"/>
  <c r="AD614" i="1"/>
  <c r="AV613" i="1"/>
  <c r="AD613" i="1"/>
  <c r="AV612" i="1"/>
  <c r="AD612" i="1"/>
  <c r="AV611" i="1"/>
  <c r="AD611" i="1"/>
  <c r="AV610" i="1"/>
  <c r="AD610" i="1"/>
  <c r="AV609" i="1"/>
  <c r="AD609" i="1"/>
  <c r="AV608" i="1"/>
  <c r="AD608" i="1"/>
  <c r="AV607" i="1"/>
  <c r="AD607" i="1"/>
  <c r="AV606" i="1"/>
  <c r="AD606" i="1"/>
  <c r="AV605" i="1"/>
  <c r="AD605" i="1"/>
  <c r="AV604" i="1"/>
  <c r="AD604" i="1"/>
  <c r="AV603" i="1"/>
  <c r="AD603" i="1"/>
  <c r="AV602" i="1"/>
  <c r="AD602" i="1"/>
  <c r="AV601" i="1"/>
  <c r="AG601" i="1"/>
  <c r="AD601" i="1"/>
  <c r="BF600" i="1"/>
  <c r="BF601" i="1" s="1"/>
  <c r="BF602" i="1" s="1"/>
  <c r="BF603" i="1" s="1"/>
  <c r="BF604" i="1" s="1"/>
  <c r="BF605" i="1" s="1"/>
  <c r="BF606" i="1" s="1"/>
  <c r="BF607" i="1" s="1"/>
  <c r="BF608" i="1" s="1"/>
  <c r="BF609" i="1" s="1"/>
  <c r="BF610" i="1" s="1"/>
  <c r="BF611" i="1" s="1"/>
  <c r="BF612" i="1" s="1"/>
  <c r="BF613" i="1" s="1"/>
  <c r="BF614" i="1" s="1"/>
  <c r="BF615" i="1" s="1"/>
  <c r="BF616" i="1" s="1"/>
  <c r="BF617" i="1" s="1"/>
  <c r="BF618" i="1" s="1"/>
  <c r="BF619" i="1" s="1"/>
  <c r="BF620" i="1" s="1"/>
  <c r="BF621" i="1" s="1"/>
  <c r="BF622" i="1" s="1"/>
  <c r="BF623" i="1" s="1"/>
  <c r="BF624" i="1" s="1"/>
  <c r="BF625" i="1" s="1"/>
  <c r="BF626" i="1" s="1"/>
  <c r="BF627" i="1" s="1"/>
  <c r="BF628" i="1" s="1"/>
  <c r="BF629" i="1" s="1"/>
  <c r="BF630" i="1" s="1"/>
  <c r="BF631" i="1" s="1"/>
  <c r="BF632" i="1" s="1"/>
  <c r="BF633" i="1" s="1"/>
  <c r="BF634" i="1" s="1"/>
  <c r="BF635" i="1" s="1"/>
  <c r="BF636" i="1" s="1"/>
  <c r="BF637" i="1" s="1"/>
  <c r="BF638" i="1" s="1"/>
  <c r="BF639" i="1" s="1"/>
  <c r="BF640" i="1" s="1"/>
  <c r="BF641" i="1" s="1"/>
  <c r="BF642" i="1" s="1"/>
  <c r="BF643" i="1" s="1"/>
  <c r="BF644" i="1" s="1"/>
  <c r="BF645" i="1" s="1"/>
  <c r="BF646" i="1" s="1"/>
  <c r="BF647" i="1" s="1"/>
  <c r="BF648" i="1" s="1"/>
  <c r="BF649" i="1" s="1"/>
  <c r="BF650" i="1" s="1"/>
  <c r="BF651" i="1" s="1"/>
  <c r="BF652" i="1" s="1"/>
  <c r="BF653" i="1" s="1"/>
  <c r="BF654" i="1" s="1"/>
  <c r="BF655" i="1" s="1"/>
  <c r="BF656" i="1" s="1"/>
  <c r="BF657" i="1" s="1"/>
  <c r="BF658" i="1" s="1"/>
  <c r="BF659" i="1" s="1"/>
  <c r="BF660" i="1" s="1"/>
  <c r="BF661" i="1" s="1"/>
  <c r="BF662" i="1" s="1"/>
  <c r="BF663" i="1" s="1"/>
  <c r="BF664" i="1" s="1"/>
  <c r="BF665" i="1" s="1"/>
  <c r="BF666" i="1" s="1"/>
  <c r="BF667" i="1" s="1"/>
  <c r="BF668" i="1" s="1"/>
  <c r="BF669" i="1" s="1"/>
  <c r="BF670" i="1" s="1"/>
  <c r="BF671" i="1" s="1"/>
  <c r="BF672" i="1" s="1"/>
  <c r="BF673" i="1" s="1"/>
  <c r="BF674" i="1" s="1"/>
  <c r="BF675" i="1" s="1"/>
  <c r="BF676" i="1" s="1"/>
  <c r="BF677" i="1" s="1"/>
  <c r="BF678" i="1" s="1"/>
  <c r="BF679" i="1" s="1"/>
  <c r="BF680" i="1" s="1"/>
  <c r="BF681" i="1" s="1"/>
  <c r="BF682" i="1" s="1"/>
  <c r="BF683" i="1" s="1"/>
  <c r="BF684" i="1" s="1"/>
  <c r="BF685" i="1" s="1"/>
  <c r="BF686" i="1" s="1"/>
  <c r="BF687" i="1" s="1"/>
  <c r="BF688" i="1" s="1"/>
  <c r="BF689" i="1" s="1"/>
  <c r="BF690" i="1" s="1"/>
  <c r="BF691" i="1" s="1"/>
  <c r="BF692" i="1" s="1"/>
  <c r="BF693" i="1" s="1"/>
  <c r="BF694" i="1" s="1"/>
  <c r="BF695" i="1" s="1"/>
  <c r="BF696" i="1" s="1"/>
  <c r="BF697" i="1" s="1"/>
  <c r="BF698" i="1" s="1"/>
  <c r="BF699" i="1" s="1"/>
  <c r="BF700" i="1" s="1"/>
  <c r="AV600" i="1"/>
  <c r="AD600" i="1"/>
  <c r="BK599" i="1"/>
  <c r="BK600" i="1" s="1"/>
  <c r="BK601" i="1" s="1"/>
  <c r="BK602" i="1" s="1"/>
  <c r="BK603" i="1" s="1"/>
  <c r="BK604" i="1" s="1"/>
  <c r="BK605" i="1" s="1"/>
  <c r="BK606" i="1" s="1"/>
  <c r="BK607" i="1" s="1"/>
  <c r="BK608" i="1" s="1"/>
  <c r="BK609" i="1" s="1"/>
  <c r="BK610" i="1" s="1"/>
  <c r="BK611" i="1" s="1"/>
  <c r="BK612" i="1" s="1"/>
  <c r="BK613" i="1" s="1"/>
  <c r="BK614" i="1" s="1"/>
  <c r="BK615" i="1" s="1"/>
  <c r="BK616" i="1" s="1"/>
  <c r="BK617" i="1" s="1"/>
  <c r="BK618" i="1" s="1"/>
  <c r="BK619" i="1" s="1"/>
  <c r="BK620" i="1" s="1"/>
  <c r="BK621" i="1" s="1"/>
  <c r="BG599" i="1"/>
  <c r="BG600" i="1" s="1"/>
  <c r="AV599" i="1"/>
  <c r="AI599" i="1"/>
  <c r="AI600" i="1" s="1"/>
  <c r="AI601" i="1" s="1"/>
  <c r="AI602" i="1" s="1"/>
  <c r="AI603" i="1" s="1"/>
  <c r="AI604" i="1" s="1"/>
  <c r="AI605" i="1" s="1"/>
  <c r="AI606" i="1" s="1"/>
  <c r="AI607" i="1" s="1"/>
  <c r="AI608" i="1" s="1"/>
  <c r="AI609" i="1" s="1"/>
  <c r="AI610" i="1" s="1"/>
  <c r="AI611" i="1" s="1"/>
  <c r="AI612" i="1" s="1"/>
  <c r="AI613" i="1" s="1"/>
  <c r="AI614" i="1" s="1"/>
  <c r="AI615" i="1" s="1"/>
  <c r="AI616" i="1" s="1"/>
  <c r="AI617" i="1" s="1"/>
  <c r="AI618" i="1" s="1"/>
  <c r="AG599" i="1"/>
  <c r="AG600" i="1" s="1"/>
  <c r="AE599" i="1"/>
  <c r="AD599" i="1"/>
  <c r="BN598" i="1"/>
  <c r="BN599" i="1" s="1"/>
  <c r="BN600" i="1" s="1"/>
  <c r="BN601" i="1" s="1"/>
  <c r="BN602" i="1" s="1"/>
  <c r="BN603" i="1" s="1"/>
  <c r="BN604" i="1" s="1"/>
  <c r="BN605" i="1" s="1"/>
  <c r="BN606" i="1" s="1"/>
  <c r="BN607" i="1" s="1"/>
  <c r="BN608" i="1" s="1"/>
  <c r="BN609" i="1" s="1"/>
  <c r="BN610" i="1" s="1"/>
  <c r="BN611" i="1" s="1"/>
  <c r="BN612" i="1" s="1"/>
  <c r="BN613" i="1" s="1"/>
  <c r="BN614" i="1" s="1"/>
  <c r="BN615" i="1" s="1"/>
  <c r="BN616" i="1" s="1"/>
  <c r="BN617" i="1" s="1"/>
  <c r="BN618" i="1" s="1"/>
  <c r="BN619" i="1" s="1"/>
  <c r="BN620" i="1" s="1"/>
  <c r="BN621" i="1" s="1"/>
  <c r="BN622" i="1" s="1"/>
  <c r="BN623" i="1" s="1"/>
  <c r="BN624" i="1" s="1"/>
  <c r="BN625" i="1" s="1"/>
  <c r="BN626" i="1" s="1"/>
  <c r="BN627" i="1" s="1"/>
  <c r="BN628" i="1" s="1"/>
  <c r="BN629" i="1" s="1"/>
  <c r="BN630" i="1" s="1"/>
  <c r="BN631" i="1" s="1"/>
  <c r="BN632" i="1" s="1"/>
  <c r="BN633" i="1" s="1"/>
  <c r="BN634" i="1" s="1"/>
  <c r="BN635" i="1" s="1"/>
  <c r="BN636" i="1" s="1"/>
  <c r="BN637" i="1" s="1"/>
  <c r="BN638" i="1" s="1"/>
  <c r="BN639" i="1" s="1"/>
  <c r="BN640" i="1" s="1"/>
  <c r="BN641" i="1" s="1"/>
  <c r="BN642" i="1" s="1"/>
  <c r="BN643" i="1" s="1"/>
  <c r="BN644" i="1" s="1"/>
  <c r="BN645" i="1" s="1"/>
  <c r="BN646" i="1" s="1"/>
  <c r="BN647" i="1" s="1"/>
  <c r="BN648" i="1" s="1"/>
  <c r="BN649" i="1" s="1"/>
  <c r="BN650" i="1" s="1"/>
  <c r="BN651" i="1" s="1"/>
  <c r="BN652" i="1" s="1"/>
  <c r="BN653" i="1" s="1"/>
  <c r="BN654" i="1" s="1"/>
  <c r="BN655" i="1" s="1"/>
  <c r="BN656" i="1" s="1"/>
  <c r="BN657" i="1" s="1"/>
  <c r="BN658" i="1" s="1"/>
  <c r="BN659" i="1" s="1"/>
  <c r="BN660" i="1" s="1"/>
  <c r="BN661" i="1" s="1"/>
  <c r="BN662" i="1" s="1"/>
  <c r="BN663" i="1" s="1"/>
  <c r="BN664" i="1" s="1"/>
  <c r="BN665" i="1" s="1"/>
  <c r="BN666" i="1" s="1"/>
  <c r="BN667" i="1" s="1"/>
  <c r="BN668" i="1" s="1"/>
  <c r="BN669" i="1" s="1"/>
  <c r="BN670" i="1" s="1"/>
  <c r="BN671" i="1" s="1"/>
  <c r="BN672" i="1" s="1"/>
  <c r="BN673" i="1" s="1"/>
  <c r="BN674" i="1" s="1"/>
  <c r="BN675" i="1" s="1"/>
  <c r="BN676" i="1" s="1"/>
  <c r="BN677" i="1" s="1"/>
  <c r="BN678" i="1" s="1"/>
  <c r="BN679" i="1" s="1"/>
  <c r="BN680" i="1" s="1"/>
  <c r="BN681" i="1" s="1"/>
  <c r="BN682" i="1" s="1"/>
  <c r="BN683" i="1" s="1"/>
  <c r="BN684" i="1" s="1"/>
  <c r="BN685" i="1" s="1"/>
  <c r="BN686" i="1" s="1"/>
  <c r="BN687" i="1" s="1"/>
  <c r="BN688" i="1" s="1"/>
  <c r="BN689" i="1" s="1"/>
  <c r="BN690" i="1" s="1"/>
  <c r="BN691" i="1" s="1"/>
  <c r="BN692" i="1" s="1"/>
  <c r="BN693" i="1" s="1"/>
  <c r="BN694" i="1" s="1"/>
  <c r="BN695" i="1" s="1"/>
  <c r="BN696" i="1" s="1"/>
  <c r="BN697" i="1" s="1"/>
  <c r="BN698" i="1" s="1"/>
  <c r="BN699" i="1" s="1"/>
  <c r="BN700" i="1" s="1"/>
  <c r="BL598" i="1"/>
  <c r="BL599" i="1" s="1"/>
  <c r="BL600" i="1" s="1"/>
  <c r="BL601" i="1" s="1"/>
  <c r="BL602" i="1" s="1"/>
  <c r="BL603" i="1" s="1"/>
  <c r="BL604" i="1" s="1"/>
  <c r="BL605" i="1" s="1"/>
  <c r="BL606" i="1" s="1"/>
  <c r="BL607" i="1" s="1"/>
  <c r="BL608" i="1" s="1"/>
  <c r="BL609" i="1" s="1"/>
  <c r="BL610" i="1" s="1"/>
  <c r="BL611" i="1" s="1"/>
  <c r="BL612" i="1" s="1"/>
  <c r="BL613" i="1" s="1"/>
  <c r="BL614" i="1" s="1"/>
  <c r="BL615" i="1" s="1"/>
  <c r="BL616" i="1" s="1"/>
  <c r="BL617" i="1" s="1"/>
  <c r="BL618" i="1" s="1"/>
  <c r="BL619" i="1" s="1"/>
  <c r="BL620" i="1" s="1"/>
  <c r="BL621" i="1" s="1"/>
  <c r="BL622" i="1" s="1"/>
  <c r="BL623" i="1" s="1"/>
  <c r="BL624" i="1" s="1"/>
  <c r="BL625" i="1" s="1"/>
  <c r="BL626" i="1" s="1"/>
  <c r="BL627" i="1" s="1"/>
  <c r="BL628" i="1" s="1"/>
  <c r="BL629" i="1" s="1"/>
  <c r="BL630" i="1" s="1"/>
  <c r="BL631" i="1" s="1"/>
  <c r="BL632" i="1" s="1"/>
  <c r="BL633" i="1" s="1"/>
  <c r="BL634" i="1" s="1"/>
  <c r="BL635" i="1" s="1"/>
  <c r="BL636" i="1" s="1"/>
  <c r="BL637" i="1" s="1"/>
  <c r="BL638" i="1" s="1"/>
  <c r="BL639" i="1" s="1"/>
  <c r="BL640" i="1" s="1"/>
  <c r="BL641" i="1" s="1"/>
  <c r="BL642" i="1" s="1"/>
  <c r="BL643" i="1" s="1"/>
  <c r="BL644" i="1" s="1"/>
  <c r="BL645" i="1" s="1"/>
  <c r="BL646" i="1" s="1"/>
  <c r="BL647" i="1" s="1"/>
  <c r="BL648" i="1" s="1"/>
  <c r="BL649" i="1" s="1"/>
  <c r="BL650" i="1" s="1"/>
  <c r="BL651" i="1" s="1"/>
  <c r="BL652" i="1" s="1"/>
  <c r="BL653" i="1" s="1"/>
  <c r="BL654" i="1" s="1"/>
  <c r="BL655" i="1" s="1"/>
  <c r="BL656" i="1" s="1"/>
  <c r="BL657" i="1" s="1"/>
  <c r="BL658" i="1" s="1"/>
  <c r="BL659" i="1" s="1"/>
  <c r="BL660" i="1" s="1"/>
  <c r="BL661" i="1" s="1"/>
  <c r="BL662" i="1" s="1"/>
  <c r="BL663" i="1" s="1"/>
  <c r="BL664" i="1" s="1"/>
  <c r="BL665" i="1" s="1"/>
  <c r="BL666" i="1" s="1"/>
  <c r="BL667" i="1" s="1"/>
  <c r="BL668" i="1" s="1"/>
  <c r="BL669" i="1" s="1"/>
  <c r="BL670" i="1" s="1"/>
  <c r="BL671" i="1" s="1"/>
  <c r="BL672" i="1" s="1"/>
  <c r="BL673" i="1" s="1"/>
  <c r="BL674" i="1" s="1"/>
  <c r="BL675" i="1" s="1"/>
  <c r="BL676" i="1" s="1"/>
  <c r="BL677" i="1" s="1"/>
  <c r="BL678" i="1" s="1"/>
  <c r="BL679" i="1" s="1"/>
  <c r="BL680" i="1" s="1"/>
  <c r="BL681" i="1" s="1"/>
  <c r="BL682" i="1" s="1"/>
  <c r="BL683" i="1" s="1"/>
  <c r="BL684" i="1" s="1"/>
  <c r="BL685" i="1" s="1"/>
  <c r="BL686" i="1" s="1"/>
  <c r="BL687" i="1" s="1"/>
  <c r="BL688" i="1" s="1"/>
  <c r="BL689" i="1" s="1"/>
  <c r="BL690" i="1" s="1"/>
  <c r="BL691" i="1" s="1"/>
  <c r="BL692" i="1" s="1"/>
  <c r="BL693" i="1" s="1"/>
  <c r="BL694" i="1" s="1"/>
  <c r="BL695" i="1" s="1"/>
  <c r="BL696" i="1" s="1"/>
  <c r="BL697" i="1" s="1"/>
  <c r="BL698" i="1" s="1"/>
  <c r="BL699" i="1" s="1"/>
  <c r="BL700" i="1" s="1"/>
  <c r="BJ598" i="1"/>
  <c r="BJ599" i="1" s="1"/>
  <c r="BJ600" i="1" s="1"/>
  <c r="BJ601" i="1" s="1"/>
  <c r="BJ602" i="1" s="1"/>
  <c r="BJ603" i="1" s="1"/>
  <c r="BJ604" i="1" s="1"/>
  <c r="BJ605" i="1" s="1"/>
  <c r="BJ606" i="1" s="1"/>
  <c r="BJ607" i="1" s="1"/>
  <c r="BJ608" i="1" s="1"/>
  <c r="BJ609" i="1" s="1"/>
  <c r="BJ610" i="1" s="1"/>
  <c r="BJ611" i="1" s="1"/>
  <c r="BJ612" i="1" s="1"/>
  <c r="BJ613" i="1" s="1"/>
  <c r="BJ614" i="1" s="1"/>
  <c r="BJ615" i="1" s="1"/>
  <c r="BJ616" i="1" s="1"/>
  <c r="BJ617" i="1" s="1"/>
  <c r="BJ618" i="1" s="1"/>
  <c r="BJ619" i="1" s="1"/>
  <c r="BJ620" i="1" s="1"/>
  <c r="BJ621" i="1" s="1"/>
  <c r="BJ622" i="1" s="1"/>
  <c r="BJ623" i="1" s="1"/>
  <c r="BJ624" i="1" s="1"/>
  <c r="BJ625" i="1" s="1"/>
  <c r="BJ626" i="1" s="1"/>
  <c r="BJ627" i="1" s="1"/>
  <c r="BJ628" i="1" s="1"/>
  <c r="BJ629" i="1" s="1"/>
  <c r="BJ630" i="1" s="1"/>
  <c r="BJ631" i="1" s="1"/>
  <c r="BJ632" i="1" s="1"/>
  <c r="BJ633" i="1" s="1"/>
  <c r="BJ634" i="1" s="1"/>
  <c r="BJ635" i="1" s="1"/>
  <c r="BJ636" i="1" s="1"/>
  <c r="BJ637" i="1" s="1"/>
  <c r="BJ638" i="1" s="1"/>
  <c r="BJ639" i="1" s="1"/>
  <c r="BJ640" i="1" s="1"/>
  <c r="BJ641" i="1" s="1"/>
  <c r="BJ642" i="1" s="1"/>
  <c r="BJ643" i="1" s="1"/>
  <c r="BJ644" i="1" s="1"/>
  <c r="BJ645" i="1" s="1"/>
  <c r="BJ646" i="1" s="1"/>
  <c r="BJ647" i="1" s="1"/>
  <c r="BJ648" i="1" s="1"/>
  <c r="BJ649" i="1" s="1"/>
  <c r="BJ650" i="1" s="1"/>
  <c r="BJ651" i="1" s="1"/>
  <c r="BJ652" i="1" s="1"/>
  <c r="BJ653" i="1" s="1"/>
  <c r="BJ654" i="1" s="1"/>
  <c r="BJ655" i="1" s="1"/>
  <c r="BJ656" i="1" s="1"/>
  <c r="BJ657" i="1" s="1"/>
  <c r="BJ658" i="1" s="1"/>
  <c r="BJ659" i="1" s="1"/>
  <c r="BJ660" i="1" s="1"/>
  <c r="BJ661" i="1" s="1"/>
  <c r="BJ662" i="1" s="1"/>
  <c r="BJ663" i="1" s="1"/>
  <c r="BJ664" i="1" s="1"/>
  <c r="BJ665" i="1" s="1"/>
  <c r="BJ666" i="1" s="1"/>
  <c r="BJ667" i="1" s="1"/>
  <c r="BJ668" i="1" s="1"/>
  <c r="BJ669" i="1" s="1"/>
  <c r="BJ670" i="1" s="1"/>
  <c r="BJ671" i="1" s="1"/>
  <c r="BJ672" i="1" s="1"/>
  <c r="BJ673" i="1" s="1"/>
  <c r="BJ674" i="1" s="1"/>
  <c r="BJ675" i="1" s="1"/>
  <c r="BJ676" i="1" s="1"/>
  <c r="BJ677" i="1" s="1"/>
  <c r="BJ678" i="1" s="1"/>
  <c r="BJ679" i="1" s="1"/>
  <c r="BJ680" i="1" s="1"/>
  <c r="BJ681" i="1" s="1"/>
  <c r="BJ682" i="1" s="1"/>
  <c r="BJ683" i="1" s="1"/>
  <c r="BJ684" i="1" s="1"/>
  <c r="BJ685" i="1" s="1"/>
  <c r="BJ686" i="1" s="1"/>
  <c r="BJ687" i="1" s="1"/>
  <c r="BJ688" i="1" s="1"/>
  <c r="BJ689" i="1" s="1"/>
  <c r="BJ690" i="1" s="1"/>
  <c r="BJ691" i="1" s="1"/>
  <c r="BJ692" i="1" s="1"/>
  <c r="BJ693" i="1" s="1"/>
  <c r="BJ694" i="1" s="1"/>
  <c r="BJ695" i="1" s="1"/>
  <c r="BJ696" i="1" s="1"/>
  <c r="BJ697" i="1" s="1"/>
  <c r="BJ698" i="1" s="1"/>
  <c r="BJ699" i="1" s="1"/>
  <c r="BJ700" i="1" s="1"/>
  <c r="BH598" i="1"/>
  <c r="BF598" i="1"/>
  <c r="BF599" i="1" s="1"/>
  <c r="AV598" i="1"/>
  <c r="AN598" i="1"/>
  <c r="AI598" i="1"/>
  <c r="AH598" i="1"/>
  <c r="AG598" i="1"/>
  <c r="AF598" i="1"/>
  <c r="AE598" i="1"/>
  <c r="AD598" i="1"/>
  <c r="BN597" i="1"/>
  <c r="BM597" i="1"/>
  <c r="BM598" i="1" s="1"/>
  <c r="BM599" i="1" s="1"/>
  <c r="BM600" i="1" s="1"/>
  <c r="BM601" i="1" s="1"/>
  <c r="BM602" i="1" s="1"/>
  <c r="BM603" i="1" s="1"/>
  <c r="BM604" i="1" s="1"/>
  <c r="BM605" i="1" s="1"/>
  <c r="BM606" i="1" s="1"/>
  <c r="BM607" i="1" s="1"/>
  <c r="BM608" i="1" s="1"/>
  <c r="BM609" i="1" s="1"/>
  <c r="BM610" i="1" s="1"/>
  <c r="BM611" i="1" s="1"/>
  <c r="BM612" i="1" s="1"/>
  <c r="BM613" i="1" s="1"/>
  <c r="BM614" i="1" s="1"/>
  <c r="BM615" i="1" s="1"/>
  <c r="BM616" i="1" s="1"/>
  <c r="BM617" i="1" s="1"/>
  <c r="BM618" i="1" s="1"/>
  <c r="BM619" i="1" s="1"/>
  <c r="BM620" i="1" s="1"/>
  <c r="BM621" i="1" s="1"/>
  <c r="BM622" i="1" s="1"/>
  <c r="BM623" i="1" s="1"/>
  <c r="BM624" i="1" s="1"/>
  <c r="BM625" i="1" s="1"/>
  <c r="BM626" i="1" s="1"/>
  <c r="BM627" i="1" s="1"/>
  <c r="BM628" i="1" s="1"/>
  <c r="BM629" i="1" s="1"/>
  <c r="BM630" i="1" s="1"/>
  <c r="BM631" i="1" s="1"/>
  <c r="BM632" i="1" s="1"/>
  <c r="BM633" i="1" s="1"/>
  <c r="BM634" i="1" s="1"/>
  <c r="BM635" i="1" s="1"/>
  <c r="BM636" i="1" s="1"/>
  <c r="BM637" i="1" s="1"/>
  <c r="BM638" i="1" s="1"/>
  <c r="BM639" i="1" s="1"/>
  <c r="BM640" i="1" s="1"/>
  <c r="BM641" i="1" s="1"/>
  <c r="BM642" i="1" s="1"/>
  <c r="BM643" i="1" s="1"/>
  <c r="BM644" i="1" s="1"/>
  <c r="BM645" i="1" s="1"/>
  <c r="BM646" i="1" s="1"/>
  <c r="BM647" i="1" s="1"/>
  <c r="BM648" i="1" s="1"/>
  <c r="BM649" i="1" s="1"/>
  <c r="BM650" i="1" s="1"/>
  <c r="BM651" i="1" s="1"/>
  <c r="BM652" i="1" s="1"/>
  <c r="BM653" i="1" s="1"/>
  <c r="BM654" i="1" s="1"/>
  <c r="BM655" i="1" s="1"/>
  <c r="BM656" i="1" s="1"/>
  <c r="BM657" i="1" s="1"/>
  <c r="BM658" i="1" s="1"/>
  <c r="BM659" i="1" s="1"/>
  <c r="BM660" i="1" s="1"/>
  <c r="BM661" i="1" s="1"/>
  <c r="BM662" i="1" s="1"/>
  <c r="BM663" i="1" s="1"/>
  <c r="BM664" i="1" s="1"/>
  <c r="BM665" i="1" s="1"/>
  <c r="BM666" i="1" s="1"/>
  <c r="BM667" i="1" s="1"/>
  <c r="BM668" i="1" s="1"/>
  <c r="BM669" i="1" s="1"/>
  <c r="BM670" i="1" s="1"/>
  <c r="BM671" i="1" s="1"/>
  <c r="BM672" i="1" s="1"/>
  <c r="BM673" i="1" s="1"/>
  <c r="BM674" i="1" s="1"/>
  <c r="BM675" i="1" s="1"/>
  <c r="BM676" i="1" s="1"/>
  <c r="BM677" i="1" s="1"/>
  <c r="BM678" i="1" s="1"/>
  <c r="BM679" i="1" s="1"/>
  <c r="BM680" i="1" s="1"/>
  <c r="BM681" i="1" s="1"/>
  <c r="BM682" i="1" s="1"/>
  <c r="BM683" i="1" s="1"/>
  <c r="BM684" i="1" s="1"/>
  <c r="BM685" i="1" s="1"/>
  <c r="BM686" i="1" s="1"/>
  <c r="BM687" i="1" s="1"/>
  <c r="BM688" i="1" s="1"/>
  <c r="BM689" i="1" s="1"/>
  <c r="BM690" i="1" s="1"/>
  <c r="BM691" i="1" s="1"/>
  <c r="BM692" i="1" s="1"/>
  <c r="BM693" i="1" s="1"/>
  <c r="BM694" i="1" s="1"/>
  <c r="BM695" i="1" s="1"/>
  <c r="BM696" i="1" s="1"/>
  <c r="BM697" i="1" s="1"/>
  <c r="BM698" i="1" s="1"/>
  <c r="BM699" i="1" s="1"/>
  <c r="BM700" i="1" s="1"/>
  <c r="BL597" i="1"/>
  <c r="BK597" i="1"/>
  <c r="BK598" i="1" s="1"/>
  <c r="BJ597" i="1"/>
  <c r="BI597" i="1"/>
  <c r="AJ597" i="1" s="1"/>
  <c r="AS597" i="1" s="1"/>
  <c r="BH597" i="1"/>
  <c r="BG597" i="1"/>
  <c r="BG598" i="1" s="1"/>
  <c r="BF597" i="1"/>
  <c r="BE597" i="1"/>
  <c r="BE598" i="1" s="1"/>
  <c r="BE599" i="1" s="1"/>
  <c r="BE600" i="1" s="1"/>
  <c r="BE601" i="1" s="1"/>
  <c r="BE602" i="1" s="1"/>
  <c r="BE603" i="1" s="1"/>
  <c r="BE604" i="1" s="1"/>
  <c r="BE605" i="1" s="1"/>
  <c r="BE606" i="1" s="1"/>
  <c r="BE607" i="1" s="1"/>
  <c r="BE608" i="1" s="1"/>
  <c r="BE609" i="1" s="1"/>
  <c r="BE610" i="1" s="1"/>
  <c r="BE611" i="1" s="1"/>
  <c r="BE612" i="1" s="1"/>
  <c r="BE613" i="1" s="1"/>
  <c r="BE614" i="1" s="1"/>
  <c r="BE615" i="1" s="1"/>
  <c r="BE616" i="1" s="1"/>
  <c r="BE617" i="1" s="1"/>
  <c r="BE618" i="1" s="1"/>
  <c r="BE619" i="1" s="1"/>
  <c r="BE620" i="1" s="1"/>
  <c r="BE621" i="1" s="1"/>
  <c r="BE622" i="1" s="1"/>
  <c r="BE623" i="1" s="1"/>
  <c r="BE624" i="1" s="1"/>
  <c r="BE625" i="1" s="1"/>
  <c r="BE626" i="1" s="1"/>
  <c r="BE627" i="1" s="1"/>
  <c r="BE628" i="1" s="1"/>
  <c r="BE629" i="1" s="1"/>
  <c r="BE630" i="1" s="1"/>
  <c r="BE631" i="1" s="1"/>
  <c r="BE632" i="1" s="1"/>
  <c r="BE633" i="1" s="1"/>
  <c r="BE634" i="1" s="1"/>
  <c r="BE635" i="1" s="1"/>
  <c r="BE636" i="1" s="1"/>
  <c r="BE637" i="1" s="1"/>
  <c r="BE638" i="1" s="1"/>
  <c r="BE639" i="1" s="1"/>
  <c r="BE640" i="1" s="1"/>
  <c r="BE641" i="1" s="1"/>
  <c r="BE642" i="1" s="1"/>
  <c r="BE643" i="1" s="1"/>
  <c r="BE644" i="1" s="1"/>
  <c r="BE645" i="1" s="1"/>
  <c r="BE646" i="1" s="1"/>
  <c r="BE647" i="1" s="1"/>
  <c r="BE648" i="1" s="1"/>
  <c r="BE649" i="1" s="1"/>
  <c r="BE650" i="1" s="1"/>
  <c r="BE651" i="1" s="1"/>
  <c r="BE652" i="1" s="1"/>
  <c r="BE653" i="1" s="1"/>
  <c r="BE654" i="1" s="1"/>
  <c r="BE655" i="1" s="1"/>
  <c r="BE656" i="1" s="1"/>
  <c r="BE657" i="1" s="1"/>
  <c r="BE658" i="1" s="1"/>
  <c r="BE659" i="1" s="1"/>
  <c r="BE660" i="1" s="1"/>
  <c r="BE661" i="1" s="1"/>
  <c r="BE662" i="1" s="1"/>
  <c r="BE663" i="1" s="1"/>
  <c r="BE664" i="1" s="1"/>
  <c r="BE665" i="1" s="1"/>
  <c r="BE666" i="1" s="1"/>
  <c r="BE667" i="1" s="1"/>
  <c r="BE668" i="1" s="1"/>
  <c r="BE669" i="1" s="1"/>
  <c r="BE670" i="1" s="1"/>
  <c r="BE671" i="1" s="1"/>
  <c r="BE672" i="1" s="1"/>
  <c r="BE673" i="1" s="1"/>
  <c r="BE674" i="1" s="1"/>
  <c r="BE675" i="1" s="1"/>
  <c r="BE676" i="1" s="1"/>
  <c r="BE677" i="1" s="1"/>
  <c r="BE678" i="1" s="1"/>
  <c r="BE679" i="1" s="1"/>
  <c r="BE680" i="1" s="1"/>
  <c r="BE681" i="1" s="1"/>
  <c r="BE682" i="1" s="1"/>
  <c r="BE683" i="1" s="1"/>
  <c r="BE684" i="1" s="1"/>
  <c r="BE685" i="1" s="1"/>
  <c r="BE686" i="1" s="1"/>
  <c r="BE687" i="1" s="1"/>
  <c r="BE688" i="1" s="1"/>
  <c r="BE689" i="1" s="1"/>
  <c r="BE690" i="1" s="1"/>
  <c r="BE691" i="1" s="1"/>
  <c r="BE692" i="1" s="1"/>
  <c r="BE693" i="1" s="1"/>
  <c r="BE694" i="1" s="1"/>
  <c r="BE695" i="1" s="1"/>
  <c r="BE696" i="1" s="1"/>
  <c r="BE697" i="1" s="1"/>
  <c r="BE698" i="1" s="1"/>
  <c r="BE699" i="1" s="1"/>
  <c r="BE700" i="1" s="1"/>
  <c r="AV597" i="1"/>
  <c r="AO597" i="1"/>
  <c r="AH597" i="1"/>
  <c r="AF597" i="1"/>
  <c r="AD597" i="1"/>
  <c r="AV580" i="1"/>
  <c r="AD580" i="1"/>
  <c r="AV579" i="1"/>
  <c r="AD579" i="1"/>
  <c r="AV578" i="1"/>
  <c r="AD578" i="1"/>
  <c r="AV577" i="1"/>
  <c r="AD577" i="1"/>
  <c r="AV575" i="1"/>
  <c r="AD575" i="1"/>
  <c r="AV572" i="1"/>
  <c r="AD572" i="1"/>
  <c r="AV571" i="1"/>
  <c r="AD571" i="1"/>
  <c r="AV570" i="1"/>
  <c r="AD570" i="1"/>
  <c r="AV569" i="1"/>
  <c r="AN569" i="1"/>
  <c r="AD569" i="1"/>
  <c r="AV568" i="1"/>
  <c r="AO568" i="1"/>
  <c r="AG568" i="1"/>
  <c r="AD568" i="1"/>
  <c r="AV567" i="1"/>
  <c r="AN567" i="1"/>
  <c r="AN568" i="1" s="1"/>
  <c r="AH567" i="1"/>
  <c r="AD567" i="1"/>
  <c r="AV566" i="1"/>
  <c r="AO566" i="1"/>
  <c r="AN566" i="1"/>
  <c r="AI566" i="1"/>
  <c r="AG566" i="1"/>
  <c r="AG567" i="1" s="1"/>
  <c r="AE566" i="1"/>
  <c r="AD566" i="1"/>
  <c r="AV565" i="1"/>
  <c r="AO565" i="1"/>
  <c r="AH565" i="1"/>
  <c r="AF565" i="1"/>
  <c r="AD565" i="1"/>
  <c r="AV562" i="1"/>
  <c r="AD562" i="1"/>
  <c r="AV561" i="1"/>
  <c r="AD561" i="1"/>
  <c r="AV559" i="1"/>
  <c r="AD559" i="1"/>
  <c r="AV557" i="1"/>
  <c r="AD557" i="1"/>
  <c r="AV556" i="1"/>
  <c r="AD556" i="1"/>
  <c r="AV554" i="1"/>
  <c r="AD554" i="1"/>
  <c r="AV553" i="1"/>
  <c r="AD553" i="1"/>
  <c r="AV552" i="1"/>
  <c r="AD552" i="1"/>
  <c r="AV551" i="1"/>
  <c r="AD551" i="1"/>
  <c r="AV550" i="1"/>
  <c r="AD550" i="1"/>
  <c r="AV549" i="1"/>
  <c r="AD549" i="1"/>
  <c r="AV548" i="1"/>
  <c r="AD548" i="1"/>
  <c r="AV546" i="1"/>
  <c r="AD546" i="1"/>
  <c r="AV545" i="1"/>
  <c r="AD545" i="1"/>
  <c r="AV543" i="1"/>
  <c r="AD543" i="1"/>
  <c r="AV542" i="1"/>
  <c r="AD542" i="1"/>
  <c r="AV540" i="1"/>
  <c r="AD540" i="1"/>
  <c r="AV538" i="1"/>
  <c r="AN538" i="1"/>
  <c r="AF538" i="1"/>
  <c r="AD538" i="1"/>
  <c r="AV537" i="1"/>
  <c r="AO537" i="1"/>
  <c r="AN537" i="1"/>
  <c r="AI537" i="1"/>
  <c r="AI538" i="1" s="1"/>
  <c r="AG537" i="1"/>
  <c r="AE537" i="1"/>
  <c r="AE538" i="1" s="1"/>
  <c r="AD537" i="1"/>
  <c r="AV536" i="1"/>
  <c r="AO536" i="1"/>
  <c r="AH536" i="1"/>
  <c r="AF536" i="1"/>
  <c r="AD536" i="1"/>
  <c r="AV533" i="1"/>
  <c r="AD533" i="1"/>
  <c r="AV532" i="1"/>
  <c r="AD532" i="1"/>
  <c r="AV530" i="1"/>
  <c r="AD530" i="1"/>
  <c r="AV528" i="1"/>
  <c r="AD528" i="1"/>
  <c r="AV526" i="1"/>
  <c r="AD526" i="1"/>
  <c r="AV524" i="1"/>
  <c r="AD524" i="1"/>
  <c r="AV523" i="1"/>
  <c r="AD523" i="1"/>
  <c r="AV522" i="1"/>
  <c r="AD522" i="1"/>
  <c r="AV521" i="1"/>
  <c r="AD521" i="1"/>
  <c r="AV520" i="1"/>
  <c r="AD520" i="1"/>
  <c r="AV519" i="1"/>
  <c r="AD519" i="1"/>
  <c r="AV518" i="1"/>
  <c r="AD518" i="1"/>
  <c r="AV516" i="1"/>
  <c r="AD516" i="1"/>
  <c r="AV514" i="1"/>
  <c r="AD514" i="1"/>
  <c r="AV512" i="1"/>
  <c r="AD512" i="1"/>
  <c r="AV510" i="1"/>
  <c r="AD510" i="1"/>
  <c r="AV509" i="1"/>
  <c r="AD509" i="1"/>
  <c r="AV508" i="1"/>
  <c r="AD508" i="1"/>
  <c r="AV507" i="1"/>
  <c r="AD507" i="1"/>
  <c r="AV506" i="1"/>
  <c r="AD506" i="1"/>
  <c r="AV505" i="1"/>
  <c r="AI505" i="1"/>
  <c r="AI506" i="1" s="1"/>
  <c r="AI507" i="1" s="1"/>
  <c r="AI508" i="1" s="1"/>
  <c r="AI509" i="1" s="1"/>
  <c r="AI510" i="1" s="1"/>
  <c r="AD505" i="1"/>
  <c r="AV504" i="1"/>
  <c r="AD504" i="1"/>
  <c r="AV503" i="1"/>
  <c r="AI503" i="1"/>
  <c r="AI504" i="1" s="1"/>
  <c r="AG503" i="1"/>
  <c r="AE503" i="1"/>
  <c r="AD503" i="1"/>
  <c r="AV502" i="1"/>
  <c r="AN502" i="1"/>
  <c r="AI502" i="1"/>
  <c r="AH502" i="1"/>
  <c r="AG502" i="1"/>
  <c r="AF502" i="1"/>
  <c r="AE502" i="1"/>
  <c r="AD502" i="1"/>
  <c r="AV501" i="1"/>
  <c r="AO501" i="1"/>
  <c r="AH501" i="1"/>
  <c r="AF501" i="1"/>
  <c r="AD501" i="1"/>
  <c r="AV498" i="1"/>
  <c r="AD498" i="1"/>
  <c r="AV497" i="1"/>
  <c r="AD497" i="1"/>
  <c r="AV496" i="1"/>
  <c r="AD496" i="1"/>
  <c r="AV492" i="1"/>
  <c r="AD492" i="1"/>
  <c r="AV488" i="1"/>
  <c r="AD488" i="1"/>
  <c r="AV487" i="1"/>
  <c r="AD487" i="1"/>
  <c r="AV484" i="1"/>
  <c r="AD484" i="1"/>
  <c r="AV483" i="1"/>
  <c r="AD483" i="1"/>
  <c r="AV482" i="1"/>
  <c r="AD482" i="1"/>
  <c r="AV481" i="1"/>
  <c r="AD481" i="1"/>
  <c r="BL480" i="1"/>
  <c r="BL481" i="1" s="1"/>
  <c r="BL482" i="1" s="1"/>
  <c r="BL483" i="1" s="1"/>
  <c r="BL484" i="1" s="1"/>
  <c r="BL485" i="1" s="1"/>
  <c r="BL486" i="1" s="1"/>
  <c r="BL487" i="1" s="1"/>
  <c r="BL488" i="1" s="1"/>
  <c r="BL489" i="1" s="1"/>
  <c r="BL490" i="1" s="1"/>
  <c r="BL491" i="1" s="1"/>
  <c r="BL492" i="1" s="1"/>
  <c r="BL493" i="1" s="1"/>
  <c r="BL494" i="1" s="1"/>
  <c r="BL495" i="1" s="1"/>
  <c r="BL496" i="1" s="1"/>
  <c r="BL497" i="1" s="1"/>
  <c r="BL498" i="1" s="1"/>
  <c r="BL499" i="1" s="1"/>
  <c r="BL500" i="1" s="1"/>
  <c r="BL501" i="1" s="1"/>
  <c r="BL502" i="1" s="1"/>
  <c r="BL503" i="1" s="1"/>
  <c r="BL504" i="1" s="1"/>
  <c r="BL505" i="1" s="1"/>
  <c r="BL506" i="1" s="1"/>
  <c r="BL507" i="1" s="1"/>
  <c r="BL508" i="1" s="1"/>
  <c r="BL509" i="1" s="1"/>
  <c r="BL510" i="1" s="1"/>
  <c r="BL511" i="1" s="1"/>
  <c r="BL512" i="1" s="1"/>
  <c r="BL513" i="1" s="1"/>
  <c r="BL514" i="1" s="1"/>
  <c r="BL515" i="1" s="1"/>
  <c r="BL516" i="1" s="1"/>
  <c r="BL517" i="1" s="1"/>
  <c r="BL518" i="1" s="1"/>
  <c r="BL519" i="1" s="1"/>
  <c r="BL520" i="1" s="1"/>
  <c r="BL521" i="1" s="1"/>
  <c r="BL522" i="1" s="1"/>
  <c r="BL523" i="1" s="1"/>
  <c r="BL524" i="1" s="1"/>
  <c r="BL525" i="1" s="1"/>
  <c r="BL526" i="1" s="1"/>
  <c r="BL527" i="1" s="1"/>
  <c r="BL528" i="1" s="1"/>
  <c r="BL529" i="1" s="1"/>
  <c r="BL530" i="1" s="1"/>
  <c r="BL531" i="1" s="1"/>
  <c r="BL532" i="1" s="1"/>
  <c r="BL533" i="1" s="1"/>
  <c r="BL534" i="1" s="1"/>
  <c r="BL535" i="1" s="1"/>
  <c r="BL536" i="1" s="1"/>
  <c r="BL537" i="1" s="1"/>
  <c r="BL538" i="1" s="1"/>
  <c r="BL539" i="1" s="1"/>
  <c r="BL540" i="1" s="1"/>
  <c r="BL541" i="1" s="1"/>
  <c r="BL542" i="1" s="1"/>
  <c r="BL543" i="1" s="1"/>
  <c r="BL544" i="1" s="1"/>
  <c r="BL545" i="1" s="1"/>
  <c r="BL546" i="1" s="1"/>
  <c r="BL547" i="1" s="1"/>
  <c r="BL548" i="1" s="1"/>
  <c r="BL549" i="1" s="1"/>
  <c r="BL550" i="1" s="1"/>
  <c r="BL551" i="1" s="1"/>
  <c r="BL552" i="1" s="1"/>
  <c r="BL553" i="1" s="1"/>
  <c r="BL554" i="1" s="1"/>
  <c r="BL555" i="1" s="1"/>
  <c r="BL556" i="1" s="1"/>
  <c r="BL557" i="1" s="1"/>
  <c r="BL558" i="1" s="1"/>
  <c r="BL559" i="1" s="1"/>
  <c r="BL560" i="1" s="1"/>
  <c r="BL561" i="1" s="1"/>
  <c r="BL562" i="1" s="1"/>
  <c r="BL563" i="1" s="1"/>
  <c r="BL564" i="1" s="1"/>
  <c r="BL565" i="1" s="1"/>
  <c r="BL566" i="1" s="1"/>
  <c r="BL567" i="1" s="1"/>
  <c r="BL568" i="1" s="1"/>
  <c r="BL569" i="1" s="1"/>
  <c r="BL570" i="1" s="1"/>
  <c r="BL571" i="1" s="1"/>
  <c r="BL572" i="1" s="1"/>
  <c r="BL573" i="1" s="1"/>
  <c r="BL574" i="1" s="1"/>
  <c r="BL575" i="1" s="1"/>
  <c r="BL576" i="1" s="1"/>
  <c r="BL577" i="1" s="1"/>
  <c r="BL578" i="1" s="1"/>
  <c r="BL579" i="1" s="1"/>
  <c r="BL580" i="1" s="1"/>
  <c r="AV480" i="1"/>
  <c r="AD480" i="1"/>
  <c r="AV479" i="1"/>
  <c r="AI479" i="1"/>
  <c r="AI480" i="1" s="1"/>
  <c r="AI481" i="1" s="1"/>
  <c r="AI482" i="1" s="1"/>
  <c r="AI483" i="1" s="1"/>
  <c r="AI484" i="1" s="1"/>
  <c r="AG479" i="1"/>
  <c r="AE479" i="1"/>
  <c r="AD479" i="1"/>
  <c r="BN478" i="1"/>
  <c r="BN479" i="1" s="1"/>
  <c r="BN480" i="1" s="1"/>
  <c r="BN481" i="1" s="1"/>
  <c r="BN482" i="1" s="1"/>
  <c r="BN483" i="1" s="1"/>
  <c r="BN484" i="1" s="1"/>
  <c r="BN485" i="1" s="1"/>
  <c r="BN486" i="1" s="1"/>
  <c r="BN487" i="1" s="1"/>
  <c r="BN488" i="1" s="1"/>
  <c r="BN489" i="1" s="1"/>
  <c r="BN490" i="1" s="1"/>
  <c r="BN491" i="1" s="1"/>
  <c r="BN492" i="1" s="1"/>
  <c r="BN493" i="1" s="1"/>
  <c r="BN494" i="1" s="1"/>
  <c r="BN495" i="1" s="1"/>
  <c r="BN496" i="1" s="1"/>
  <c r="BN497" i="1" s="1"/>
  <c r="BN498" i="1" s="1"/>
  <c r="BN499" i="1" s="1"/>
  <c r="BN500" i="1" s="1"/>
  <c r="BN501" i="1" s="1"/>
  <c r="BN502" i="1" s="1"/>
  <c r="BN503" i="1" s="1"/>
  <c r="BN504" i="1" s="1"/>
  <c r="BN505" i="1" s="1"/>
  <c r="BN506" i="1" s="1"/>
  <c r="BN507" i="1" s="1"/>
  <c r="BN508" i="1" s="1"/>
  <c r="BN509" i="1" s="1"/>
  <c r="BN510" i="1" s="1"/>
  <c r="BN511" i="1" s="1"/>
  <c r="BN512" i="1" s="1"/>
  <c r="BN513" i="1" s="1"/>
  <c r="BN514" i="1" s="1"/>
  <c r="BN515" i="1" s="1"/>
  <c r="BN516" i="1" s="1"/>
  <c r="BN517" i="1" s="1"/>
  <c r="BN518" i="1" s="1"/>
  <c r="BN519" i="1" s="1"/>
  <c r="BN520" i="1" s="1"/>
  <c r="BN521" i="1" s="1"/>
  <c r="BN522" i="1" s="1"/>
  <c r="BN523" i="1" s="1"/>
  <c r="BN524" i="1" s="1"/>
  <c r="BN525" i="1" s="1"/>
  <c r="BN526" i="1" s="1"/>
  <c r="BN527" i="1" s="1"/>
  <c r="BN528" i="1" s="1"/>
  <c r="BN529" i="1" s="1"/>
  <c r="BN530" i="1" s="1"/>
  <c r="BN531" i="1" s="1"/>
  <c r="BN532" i="1" s="1"/>
  <c r="BN533" i="1" s="1"/>
  <c r="BN534" i="1" s="1"/>
  <c r="BN535" i="1" s="1"/>
  <c r="BN536" i="1" s="1"/>
  <c r="BN537" i="1" s="1"/>
  <c r="BN538" i="1" s="1"/>
  <c r="BN539" i="1" s="1"/>
  <c r="BN540" i="1" s="1"/>
  <c r="BN541" i="1" s="1"/>
  <c r="BN542" i="1" s="1"/>
  <c r="BN543" i="1" s="1"/>
  <c r="BN544" i="1" s="1"/>
  <c r="BN545" i="1" s="1"/>
  <c r="BN546" i="1" s="1"/>
  <c r="BN547" i="1" s="1"/>
  <c r="BN548" i="1" s="1"/>
  <c r="BN549" i="1" s="1"/>
  <c r="BN550" i="1" s="1"/>
  <c r="BN551" i="1" s="1"/>
  <c r="BN552" i="1" s="1"/>
  <c r="BN553" i="1" s="1"/>
  <c r="BN554" i="1" s="1"/>
  <c r="BN555" i="1" s="1"/>
  <c r="BN556" i="1" s="1"/>
  <c r="BN557" i="1" s="1"/>
  <c r="BN558" i="1" s="1"/>
  <c r="BN559" i="1" s="1"/>
  <c r="BN560" i="1" s="1"/>
  <c r="BN561" i="1" s="1"/>
  <c r="BN562" i="1" s="1"/>
  <c r="BN563" i="1" s="1"/>
  <c r="BN564" i="1" s="1"/>
  <c r="BN565" i="1" s="1"/>
  <c r="BN566" i="1" s="1"/>
  <c r="BN567" i="1" s="1"/>
  <c r="BN568" i="1" s="1"/>
  <c r="BN569" i="1" s="1"/>
  <c r="BN570" i="1" s="1"/>
  <c r="BN571" i="1" s="1"/>
  <c r="BN572" i="1" s="1"/>
  <c r="BN573" i="1" s="1"/>
  <c r="BN574" i="1" s="1"/>
  <c r="BN575" i="1" s="1"/>
  <c r="BN576" i="1" s="1"/>
  <c r="BN577" i="1" s="1"/>
  <c r="BN578" i="1" s="1"/>
  <c r="BN579" i="1" s="1"/>
  <c r="BN580" i="1" s="1"/>
  <c r="BL478" i="1"/>
  <c r="BL479" i="1" s="1"/>
  <c r="BJ478" i="1"/>
  <c r="BJ479" i="1" s="1"/>
  <c r="BJ480" i="1" s="1"/>
  <c r="BJ481" i="1" s="1"/>
  <c r="BJ482" i="1" s="1"/>
  <c r="BJ483" i="1" s="1"/>
  <c r="BJ484" i="1" s="1"/>
  <c r="BJ485" i="1" s="1"/>
  <c r="BJ486" i="1" s="1"/>
  <c r="BJ487" i="1" s="1"/>
  <c r="BJ488" i="1" s="1"/>
  <c r="BJ489" i="1" s="1"/>
  <c r="BJ490" i="1" s="1"/>
  <c r="BJ491" i="1" s="1"/>
  <c r="BJ492" i="1" s="1"/>
  <c r="BJ493" i="1" s="1"/>
  <c r="BJ494" i="1" s="1"/>
  <c r="BJ495" i="1" s="1"/>
  <c r="BJ496" i="1" s="1"/>
  <c r="BJ497" i="1" s="1"/>
  <c r="BJ498" i="1" s="1"/>
  <c r="BJ499" i="1" s="1"/>
  <c r="BJ500" i="1" s="1"/>
  <c r="BJ501" i="1" s="1"/>
  <c r="BJ502" i="1" s="1"/>
  <c r="BJ503" i="1" s="1"/>
  <c r="BJ504" i="1" s="1"/>
  <c r="BJ505" i="1" s="1"/>
  <c r="BJ506" i="1" s="1"/>
  <c r="BJ507" i="1" s="1"/>
  <c r="BJ508" i="1" s="1"/>
  <c r="BJ509" i="1" s="1"/>
  <c r="BJ510" i="1" s="1"/>
  <c r="BJ511" i="1" s="1"/>
  <c r="BJ512" i="1" s="1"/>
  <c r="BJ513" i="1" s="1"/>
  <c r="BJ514" i="1" s="1"/>
  <c r="BJ515" i="1" s="1"/>
  <c r="BJ516" i="1" s="1"/>
  <c r="BJ517" i="1" s="1"/>
  <c r="BJ518" i="1" s="1"/>
  <c r="BJ519" i="1" s="1"/>
  <c r="BJ520" i="1" s="1"/>
  <c r="BJ521" i="1" s="1"/>
  <c r="BJ522" i="1" s="1"/>
  <c r="BJ523" i="1" s="1"/>
  <c r="BJ524" i="1" s="1"/>
  <c r="BJ525" i="1" s="1"/>
  <c r="BJ526" i="1" s="1"/>
  <c r="BJ527" i="1" s="1"/>
  <c r="BJ528" i="1" s="1"/>
  <c r="BJ529" i="1" s="1"/>
  <c r="BJ530" i="1" s="1"/>
  <c r="BJ531" i="1" s="1"/>
  <c r="BJ532" i="1" s="1"/>
  <c r="BJ533" i="1" s="1"/>
  <c r="BJ534" i="1" s="1"/>
  <c r="BJ535" i="1" s="1"/>
  <c r="BJ536" i="1" s="1"/>
  <c r="BJ537" i="1" s="1"/>
  <c r="BJ538" i="1" s="1"/>
  <c r="BJ539" i="1" s="1"/>
  <c r="BJ540" i="1" s="1"/>
  <c r="BJ541" i="1" s="1"/>
  <c r="BJ542" i="1" s="1"/>
  <c r="BJ543" i="1" s="1"/>
  <c r="BJ544" i="1" s="1"/>
  <c r="BJ545" i="1" s="1"/>
  <c r="BJ546" i="1" s="1"/>
  <c r="BJ547" i="1" s="1"/>
  <c r="BJ548" i="1" s="1"/>
  <c r="BJ549" i="1" s="1"/>
  <c r="BJ550" i="1" s="1"/>
  <c r="BJ551" i="1" s="1"/>
  <c r="BJ552" i="1" s="1"/>
  <c r="BJ553" i="1" s="1"/>
  <c r="BJ554" i="1" s="1"/>
  <c r="BJ555" i="1" s="1"/>
  <c r="BJ556" i="1" s="1"/>
  <c r="BJ557" i="1" s="1"/>
  <c r="BJ558" i="1" s="1"/>
  <c r="BJ559" i="1" s="1"/>
  <c r="BJ560" i="1" s="1"/>
  <c r="BJ561" i="1" s="1"/>
  <c r="BJ562" i="1" s="1"/>
  <c r="BJ563" i="1" s="1"/>
  <c r="BJ564" i="1" s="1"/>
  <c r="BJ565" i="1" s="1"/>
  <c r="BJ566" i="1" s="1"/>
  <c r="BJ567" i="1" s="1"/>
  <c r="BJ568" i="1" s="1"/>
  <c r="BJ569" i="1" s="1"/>
  <c r="BJ570" i="1" s="1"/>
  <c r="BJ571" i="1" s="1"/>
  <c r="BJ572" i="1" s="1"/>
  <c r="BJ573" i="1" s="1"/>
  <c r="BJ574" i="1" s="1"/>
  <c r="BJ575" i="1" s="1"/>
  <c r="BJ576" i="1" s="1"/>
  <c r="BJ577" i="1" s="1"/>
  <c r="BJ578" i="1" s="1"/>
  <c r="BJ579" i="1" s="1"/>
  <c r="BJ580" i="1" s="1"/>
  <c r="BH478" i="1"/>
  <c r="BF478" i="1"/>
  <c r="BF479" i="1" s="1"/>
  <c r="BF480" i="1" s="1"/>
  <c r="BF481" i="1" s="1"/>
  <c r="BF482" i="1" s="1"/>
  <c r="BF483" i="1" s="1"/>
  <c r="BF484" i="1" s="1"/>
  <c r="BF485" i="1" s="1"/>
  <c r="BF486" i="1" s="1"/>
  <c r="BF487" i="1" s="1"/>
  <c r="BF488" i="1" s="1"/>
  <c r="BF489" i="1" s="1"/>
  <c r="BF490" i="1" s="1"/>
  <c r="BF491" i="1" s="1"/>
  <c r="BF492" i="1" s="1"/>
  <c r="BF493" i="1" s="1"/>
  <c r="BF494" i="1" s="1"/>
  <c r="BF495" i="1" s="1"/>
  <c r="BF496" i="1" s="1"/>
  <c r="BF497" i="1" s="1"/>
  <c r="BF498" i="1" s="1"/>
  <c r="BF499" i="1" s="1"/>
  <c r="BF500" i="1" s="1"/>
  <c r="BF501" i="1" s="1"/>
  <c r="BF502" i="1" s="1"/>
  <c r="BF503" i="1" s="1"/>
  <c r="BF504" i="1" s="1"/>
  <c r="BF505" i="1" s="1"/>
  <c r="BF506" i="1" s="1"/>
  <c r="BF507" i="1" s="1"/>
  <c r="BF508" i="1" s="1"/>
  <c r="BF509" i="1" s="1"/>
  <c r="BF510" i="1" s="1"/>
  <c r="BF511" i="1" s="1"/>
  <c r="BF512" i="1" s="1"/>
  <c r="BF513" i="1" s="1"/>
  <c r="BF514" i="1" s="1"/>
  <c r="BF515" i="1" s="1"/>
  <c r="BF516" i="1" s="1"/>
  <c r="BF517" i="1" s="1"/>
  <c r="BF518" i="1" s="1"/>
  <c r="BF519" i="1" s="1"/>
  <c r="BF520" i="1" s="1"/>
  <c r="BF521" i="1" s="1"/>
  <c r="BF522" i="1" s="1"/>
  <c r="BF523" i="1" s="1"/>
  <c r="BF524" i="1" s="1"/>
  <c r="BF525" i="1" s="1"/>
  <c r="BF526" i="1" s="1"/>
  <c r="BF527" i="1" s="1"/>
  <c r="BF528" i="1" s="1"/>
  <c r="BF529" i="1" s="1"/>
  <c r="BF530" i="1" s="1"/>
  <c r="BF531" i="1" s="1"/>
  <c r="BF532" i="1" s="1"/>
  <c r="BF533" i="1" s="1"/>
  <c r="BF534" i="1" s="1"/>
  <c r="BF535" i="1" s="1"/>
  <c r="BF536" i="1" s="1"/>
  <c r="BF537" i="1" s="1"/>
  <c r="BF538" i="1" s="1"/>
  <c r="BF539" i="1" s="1"/>
  <c r="BF540" i="1" s="1"/>
  <c r="BF541" i="1" s="1"/>
  <c r="BF542" i="1" s="1"/>
  <c r="BF543" i="1" s="1"/>
  <c r="BF544" i="1" s="1"/>
  <c r="BF545" i="1" s="1"/>
  <c r="BF546" i="1" s="1"/>
  <c r="BF547" i="1" s="1"/>
  <c r="BF548" i="1" s="1"/>
  <c r="BF549" i="1" s="1"/>
  <c r="BF550" i="1" s="1"/>
  <c r="BF551" i="1" s="1"/>
  <c r="BF552" i="1" s="1"/>
  <c r="BF553" i="1" s="1"/>
  <c r="BF554" i="1" s="1"/>
  <c r="BF555" i="1" s="1"/>
  <c r="BF556" i="1" s="1"/>
  <c r="BF557" i="1" s="1"/>
  <c r="BF558" i="1" s="1"/>
  <c r="BF559" i="1" s="1"/>
  <c r="BF560" i="1" s="1"/>
  <c r="BF561" i="1" s="1"/>
  <c r="BF562" i="1" s="1"/>
  <c r="BF563" i="1" s="1"/>
  <c r="BF564" i="1" s="1"/>
  <c r="BF565" i="1" s="1"/>
  <c r="BF566" i="1" s="1"/>
  <c r="BF567" i="1" s="1"/>
  <c r="BF568" i="1" s="1"/>
  <c r="BF569" i="1" s="1"/>
  <c r="BF570" i="1" s="1"/>
  <c r="BF571" i="1" s="1"/>
  <c r="BF572" i="1" s="1"/>
  <c r="BF573" i="1" s="1"/>
  <c r="BF574" i="1" s="1"/>
  <c r="BF575" i="1" s="1"/>
  <c r="BF576" i="1" s="1"/>
  <c r="BF577" i="1" s="1"/>
  <c r="BF578" i="1" s="1"/>
  <c r="BF579" i="1" s="1"/>
  <c r="BF580" i="1" s="1"/>
  <c r="AV478" i="1"/>
  <c r="AN478" i="1"/>
  <c r="AI478" i="1"/>
  <c r="AH478" i="1"/>
  <c r="AG478" i="1"/>
  <c r="AF478" i="1"/>
  <c r="AE478" i="1"/>
  <c r="AD478" i="1"/>
  <c r="BN477" i="1"/>
  <c r="BM477" i="1"/>
  <c r="BM478" i="1" s="1"/>
  <c r="BM479" i="1" s="1"/>
  <c r="BM480" i="1" s="1"/>
  <c r="BM481" i="1" s="1"/>
  <c r="BM482" i="1" s="1"/>
  <c r="BM483" i="1" s="1"/>
  <c r="BM484" i="1" s="1"/>
  <c r="BM485" i="1" s="1"/>
  <c r="BM486" i="1" s="1"/>
  <c r="BM487" i="1" s="1"/>
  <c r="BM488" i="1" s="1"/>
  <c r="BM489" i="1" s="1"/>
  <c r="BM490" i="1" s="1"/>
  <c r="BM491" i="1" s="1"/>
  <c r="BM492" i="1" s="1"/>
  <c r="BM493" i="1" s="1"/>
  <c r="BM494" i="1" s="1"/>
  <c r="BM495" i="1" s="1"/>
  <c r="BM496" i="1" s="1"/>
  <c r="BM497" i="1" s="1"/>
  <c r="BM498" i="1" s="1"/>
  <c r="BM499" i="1" s="1"/>
  <c r="BM500" i="1" s="1"/>
  <c r="BM501" i="1" s="1"/>
  <c r="BM502" i="1" s="1"/>
  <c r="BM503" i="1" s="1"/>
  <c r="BM504" i="1" s="1"/>
  <c r="BM505" i="1" s="1"/>
  <c r="BM506" i="1" s="1"/>
  <c r="BM507" i="1" s="1"/>
  <c r="BM508" i="1" s="1"/>
  <c r="BM509" i="1" s="1"/>
  <c r="BM510" i="1" s="1"/>
  <c r="BM511" i="1" s="1"/>
  <c r="BM512" i="1" s="1"/>
  <c r="BM513" i="1" s="1"/>
  <c r="BM514" i="1" s="1"/>
  <c r="BM515" i="1" s="1"/>
  <c r="BM516" i="1" s="1"/>
  <c r="BM517" i="1" s="1"/>
  <c r="BM518" i="1" s="1"/>
  <c r="BM519" i="1" s="1"/>
  <c r="BM520" i="1" s="1"/>
  <c r="BM521" i="1" s="1"/>
  <c r="BM522" i="1" s="1"/>
  <c r="BM523" i="1" s="1"/>
  <c r="BM524" i="1" s="1"/>
  <c r="BM525" i="1" s="1"/>
  <c r="BM526" i="1" s="1"/>
  <c r="BM527" i="1" s="1"/>
  <c r="BM528" i="1" s="1"/>
  <c r="BM529" i="1" s="1"/>
  <c r="BM530" i="1" s="1"/>
  <c r="BM531" i="1" s="1"/>
  <c r="BM532" i="1" s="1"/>
  <c r="BM533" i="1" s="1"/>
  <c r="BM534" i="1" s="1"/>
  <c r="BM535" i="1" s="1"/>
  <c r="BM536" i="1" s="1"/>
  <c r="BM537" i="1" s="1"/>
  <c r="BM538" i="1" s="1"/>
  <c r="BM539" i="1" s="1"/>
  <c r="BM540" i="1" s="1"/>
  <c r="BM541" i="1" s="1"/>
  <c r="BM542" i="1" s="1"/>
  <c r="BM543" i="1" s="1"/>
  <c r="BM544" i="1" s="1"/>
  <c r="BM545" i="1" s="1"/>
  <c r="BM546" i="1" s="1"/>
  <c r="BM547" i="1" s="1"/>
  <c r="BM548" i="1" s="1"/>
  <c r="BM549" i="1" s="1"/>
  <c r="BM550" i="1" s="1"/>
  <c r="BM551" i="1" s="1"/>
  <c r="BM552" i="1" s="1"/>
  <c r="BM553" i="1" s="1"/>
  <c r="BM554" i="1" s="1"/>
  <c r="BM555" i="1" s="1"/>
  <c r="BM556" i="1" s="1"/>
  <c r="BM557" i="1" s="1"/>
  <c r="BM558" i="1" s="1"/>
  <c r="BM559" i="1" s="1"/>
  <c r="BM560" i="1" s="1"/>
  <c r="BM561" i="1" s="1"/>
  <c r="BM562" i="1" s="1"/>
  <c r="BM563" i="1" s="1"/>
  <c r="BM564" i="1" s="1"/>
  <c r="BM565" i="1" s="1"/>
  <c r="BM566" i="1" s="1"/>
  <c r="BM567" i="1" s="1"/>
  <c r="BM568" i="1" s="1"/>
  <c r="BM569" i="1" s="1"/>
  <c r="BM570" i="1" s="1"/>
  <c r="BM571" i="1" s="1"/>
  <c r="BM572" i="1" s="1"/>
  <c r="BM573" i="1" s="1"/>
  <c r="BM574" i="1" s="1"/>
  <c r="BM575" i="1" s="1"/>
  <c r="BM576" i="1" s="1"/>
  <c r="BM577" i="1" s="1"/>
  <c r="BM578" i="1" s="1"/>
  <c r="BM579" i="1" s="1"/>
  <c r="BM580" i="1" s="1"/>
  <c r="BL477" i="1"/>
  <c r="BK477" i="1"/>
  <c r="BJ477" i="1"/>
  <c r="BI477" i="1"/>
  <c r="BH477" i="1"/>
  <c r="BG477" i="1"/>
  <c r="BF477" i="1"/>
  <c r="BE477" i="1"/>
  <c r="BE478" i="1" s="1"/>
  <c r="BE479" i="1" s="1"/>
  <c r="BE480" i="1" s="1"/>
  <c r="BE481" i="1" s="1"/>
  <c r="BE482" i="1" s="1"/>
  <c r="BE483" i="1" s="1"/>
  <c r="BE484" i="1" s="1"/>
  <c r="BE485" i="1" s="1"/>
  <c r="BE486" i="1" s="1"/>
  <c r="BE487" i="1" s="1"/>
  <c r="BE488" i="1" s="1"/>
  <c r="BE489" i="1" s="1"/>
  <c r="BE490" i="1" s="1"/>
  <c r="BE491" i="1" s="1"/>
  <c r="BE492" i="1" s="1"/>
  <c r="BE493" i="1" s="1"/>
  <c r="BE494" i="1" s="1"/>
  <c r="BE495" i="1" s="1"/>
  <c r="BE496" i="1" s="1"/>
  <c r="BE497" i="1" s="1"/>
  <c r="BE498" i="1" s="1"/>
  <c r="BE499" i="1" s="1"/>
  <c r="BE500" i="1" s="1"/>
  <c r="BE501" i="1" s="1"/>
  <c r="BE502" i="1" s="1"/>
  <c r="BE503" i="1" s="1"/>
  <c r="BE504" i="1" s="1"/>
  <c r="BE505" i="1" s="1"/>
  <c r="BE506" i="1" s="1"/>
  <c r="BE507" i="1" s="1"/>
  <c r="BE508" i="1" s="1"/>
  <c r="BE509" i="1" s="1"/>
  <c r="BE510" i="1" s="1"/>
  <c r="BE511" i="1" s="1"/>
  <c r="BE512" i="1" s="1"/>
  <c r="BE513" i="1" s="1"/>
  <c r="BE514" i="1" s="1"/>
  <c r="BE515" i="1" s="1"/>
  <c r="BE516" i="1" s="1"/>
  <c r="BE517" i="1" s="1"/>
  <c r="BE518" i="1" s="1"/>
  <c r="BE519" i="1" s="1"/>
  <c r="BE520" i="1" s="1"/>
  <c r="BE521" i="1" s="1"/>
  <c r="BE522" i="1" s="1"/>
  <c r="BE523" i="1" s="1"/>
  <c r="BE524" i="1" s="1"/>
  <c r="BE525" i="1" s="1"/>
  <c r="BE526" i="1" s="1"/>
  <c r="BE527" i="1" s="1"/>
  <c r="BE528" i="1" s="1"/>
  <c r="BE529" i="1" s="1"/>
  <c r="BE530" i="1" s="1"/>
  <c r="BE531" i="1" s="1"/>
  <c r="BE532" i="1" s="1"/>
  <c r="BE533" i="1" s="1"/>
  <c r="BE534" i="1" s="1"/>
  <c r="BE535" i="1" s="1"/>
  <c r="BE536" i="1" s="1"/>
  <c r="BE537" i="1" s="1"/>
  <c r="BE538" i="1" s="1"/>
  <c r="BE539" i="1" s="1"/>
  <c r="BE540" i="1" s="1"/>
  <c r="BE541" i="1" s="1"/>
  <c r="BE542" i="1" s="1"/>
  <c r="BE543" i="1" s="1"/>
  <c r="BE544" i="1" s="1"/>
  <c r="BE545" i="1" s="1"/>
  <c r="BE546" i="1" s="1"/>
  <c r="BE547" i="1" s="1"/>
  <c r="BE548" i="1" s="1"/>
  <c r="BE549" i="1" s="1"/>
  <c r="BE550" i="1" s="1"/>
  <c r="BE551" i="1" s="1"/>
  <c r="BE552" i="1" s="1"/>
  <c r="BE553" i="1" s="1"/>
  <c r="BE554" i="1" s="1"/>
  <c r="BE555" i="1" s="1"/>
  <c r="BE556" i="1" s="1"/>
  <c r="BE557" i="1" s="1"/>
  <c r="BE558" i="1" s="1"/>
  <c r="BE559" i="1" s="1"/>
  <c r="BE560" i="1" s="1"/>
  <c r="BE561" i="1" s="1"/>
  <c r="BE562" i="1" s="1"/>
  <c r="BE563" i="1" s="1"/>
  <c r="BE564" i="1" s="1"/>
  <c r="BE565" i="1" s="1"/>
  <c r="BE566" i="1" s="1"/>
  <c r="BE567" i="1" s="1"/>
  <c r="BE568" i="1" s="1"/>
  <c r="BE569" i="1" s="1"/>
  <c r="BE570" i="1" s="1"/>
  <c r="BE571" i="1" s="1"/>
  <c r="BE572" i="1" s="1"/>
  <c r="BE573" i="1" s="1"/>
  <c r="BE574" i="1" s="1"/>
  <c r="BE575" i="1" s="1"/>
  <c r="BE576" i="1" s="1"/>
  <c r="BE577" i="1" s="1"/>
  <c r="BE578" i="1" s="1"/>
  <c r="BE579" i="1" s="1"/>
  <c r="BE580" i="1" s="1"/>
  <c r="AV477" i="1"/>
  <c r="AO477" i="1"/>
  <c r="AJ477" i="1"/>
  <c r="AS477" i="1" s="1"/>
  <c r="AH477" i="1"/>
  <c r="AF477" i="1"/>
  <c r="AD477" i="1"/>
  <c r="BC423" i="1"/>
  <c r="BB423" i="1"/>
  <c r="AR423" i="1"/>
  <c r="BC422" i="1"/>
  <c r="BB422" i="1"/>
  <c r="AR422" i="1"/>
  <c r="BC421" i="1"/>
  <c r="BB421" i="1"/>
  <c r="AR421" i="1"/>
  <c r="AN417" i="1"/>
  <c r="BC416" i="1"/>
  <c r="BB416" i="1"/>
  <c r="AR416" i="1"/>
  <c r="AN416" i="1"/>
  <c r="BC415" i="1"/>
  <c r="BB415" i="1"/>
  <c r="AR415" i="1"/>
  <c r="AN415" i="1"/>
  <c r="BC414" i="1"/>
  <c r="BB414" i="1"/>
  <c r="AR414" i="1"/>
  <c r="AN414" i="1"/>
  <c r="BC413" i="1"/>
  <c r="BB413" i="1"/>
  <c r="AR413" i="1"/>
  <c r="AN413" i="1"/>
  <c r="AN412" i="1"/>
  <c r="AN411" i="1"/>
  <c r="AN410" i="1"/>
  <c r="AN409" i="1"/>
  <c r="AN408" i="1"/>
  <c r="AN407" i="1"/>
  <c r="AN406" i="1"/>
  <c r="AN405" i="1"/>
  <c r="AN404" i="1"/>
  <c r="AN403" i="1"/>
  <c r="BC402" i="1"/>
  <c r="BB402" i="1"/>
  <c r="AR402" i="1"/>
  <c r="AN402" i="1"/>
  <c r="BC401" i="1"/>
  <c r="BB401" i="1"/>
  <c r="AR401" i="1"/>
  <c r="AN401" i="1"/>
  <c r="BC400" i="1"/>
  <c r="BB400" i="1"/>
  <c r="AR400" i="1"/>
  <c r="AN400" i="1"/>
  <c r="AN399" i="1"/>
  <c r="AN398" i="1"/>
  <c r="AN397" i="1"/>
  <c r="AN396" i="1"/>
  <c r="AN395" i="1"/>
  <c r="AN394" i="1"/>
  <c r="BC393" i="1"/>
  <c r="BB393" i="1"/>
  <c r="AR393" i="1"/>
  <c r="AN393" i="1"/>
  <c r="BC392" i="1"/>
  <c r="BB392" i="1"/>
  <c r="AR392" i="1"/>
  <c r="AN392" i="1"/>
  <c r="BC391" i="1"/>
  <c r="BB391" i="1"/>
  <c r="AR391" i="1"/>
  <c r="AN391" i="1"/>
  <c r="BC390" i="1"/>
  <c r="BB390" i="1"/>
  <c r="AR390" i="1"/>
  <c r="AN390" i="1"/>
  <c r="AN389" i="1"/>
  <c r="AN388" i="1"/>
  <c r="AN387" i="1"/>
  <c r="AN386" i="1"/>
  <c r="AN385" i="1"/>
  <c r="AN384" i="1"/>
  <c r="AN383" i="1"/>
  <c r="BC382" i="1"/>
  <c r="BB382" i="1"/>
  <c r="AR382" i="1"/>
  <c r="AN382" i="1"/>
  <c r="BC381" i="1"/>
  <c r="BB381" i="1"/>
  <c r="AR381" i="1"/>
  <c r="AN381" i="1"/>
  <c r="BC380" i="1"/>
  <c r="BB380" i="1"/>
  <c r="AR380" i="1"/>
  <c r="AN380" i="1"/>
  <c r="BC379" i="1"/>
  <c r="BB379" i="1"/>
  <c r="AR379" i="1"/>
  <c r="AN379" i="1"/>
  <c r="AN378" i="1"/>
  <c r="AN377" i="1"/>
  <c r="BC376" i="1"/>
  <c r="BB376" i="1"/>
  <c r="AR376" i="1"/>
  <c r="AN376" i="1"/>
  <c r="BC375" i="1"/>
  <c r="BB375" i="1"/>
  <c r="AR375" i="1"/>
  <c r="AN375" i="1"/>
  <c r="BC374" i="1"/>
  <c r="BB374" i="1"/>
  <c r="AR374" i="1"/>
  <c r="AN374" i="1"/>
  <c r="BC373" i="1"/>
  <c r="BB373" i="1"/>
  <c r="AR373" i="1"/>
  <c r="AN373" i="1"/>
  <c r="AN372" i="1"/>
  <c r="BC371" i="1"/>
  <c r="BB371" i="1"/>
  <c r="AR371" i="1"/>
  <c r="AN371" i="1"/>
  <c r="BC370" i="1"/>
  <c r="BB370" i="1"/>
  <c r="AR370" i="1"/>
  <c r="AN370" i="1"/>
  <c r="BC369" i="1"/>
  <c r="BB369" i="1"/>
  <c r="AR369" i="1"/>
  <c r="AN369" i="1"/>
  <c r="BC368" i="1"/>
  <c r="BB368" i="1"/>
  <c r="AR368" i="1"/>
  <c r="AN368" i="1"/>
  <c r="AV353" i="1"/>
  <c r="AD353" i="1"/>
  <c r="AV352" i="1"/>
  <c r="AD352" i="1"/>
  <c r="AV351" i="1"/>
  <c r="AD351" i="1"/>
  <c r="AV350" i="1"/>
  <c r="AD350" i="1"/>
  <c r="AV349" i="1"/>
  <c r="AD349" i="1"/>
  <c r="AV348" i="1"/>
  <c r="AD348" i="1"/>
  <c r="AV347" i="1"/>
  <c r="AD347" i="1"/>
  <c r="AV346" i="1"/>
  <c r="AD346" i="1"/>
  <c r="AV345" i="1"/>
  <c r="AD345" i="1"/>
  <c r="AV344" i="1"/>
  <c r="AD344" i="1"/>
  <c r="AV343" i="1"/>
  <c r="AD343" i="1"/>
  <c r="AV342" i="1"/>
  <c r="AI342" i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D342" i="1"/>
  <c r="AV341" i="1"/>
  <c r="AD341" i="1"/>
  <c r="AV340" i="1"/>
  <c r="AI340" i="1"/>
  <c r="AI341" i="1" s="1"/>
  <c r="AG340" i="1"/>
  <c r="AE340" i="1"/>
  <c r="AD340" i="1"/>
  <c r="AV339" i="1"/>
  <c r="AN339" i="1"/>
  <c r="AI339" i="1"/>
  <c r="AH339" i="1"/>
  <c r="AG339" i="1"/>
  <c r="AF339" i="1"/>
  <c r="AE339" i="1"/>
  <c r="AD339" i="1"/>
  <c r="AV338" i="1"/>
  <c r="AO338" i="1"/>
  <c r="AH338" i="1"/>
  <c r="AF338" i="1"/>
  <c r="AD338" i="1"/>
  <c r="AV335" i="1"/>
  <c r="AD335" i="1"/>
  <c r="AV334" i="1"/>
  <c r="AD334" i="1"/>
  <c r="AV333" i="1"/>
  <c r="AD333" i="1"/>
  <c r="AV332" i="1"/>
  <c r="AD332" i="1"/>
  <c r="AV331" i="1"/>
  <c r="AD331" i="1"/>
  <c r="AV330" i="1"/>
  <c r="AD330" i="1"/>
  <c r="AV329" i="1"/>
  <c r="AD329" i="1"/>
  <c r="AV328" i="1"/>
  <c r="AD328" i="1"/>
  <c r="AV327" i="1"/>
  <c r="AD327" i="1"/>
  <c r="AV326" i="1"/>
  <c r="AD326" i="1"/>
  <c r="AV325" i="1"/>
  <c r="AD325" i="1"/>
  <c r="AV324" i="1"/>
  <c r="AD324" i="1"/>
  <c r="AV323" i="1"/>
  <c r="AD323" i="1"/>
  <c r="AV322" i="1"/>
  <c r="AD322" i="1"/>
  <c r="AV321" i="1"/>
  <c r="AD321" i="1"/>
  <c r="AV320" i="1"/>
  <c r="AD320" i="1"/>
  <c r="AV319" i="1"/>
  <c r="AD319" i="1"/>
  <c r="AV318" i="1"/>
  <c r="AD318" i="1"/>
  <c r="AV317" i="1"/>
  <c r="AD317" i="1"/>
  <c r="AV316" i="1"/>
  <c r="AD316" i="1"/>
  <c r="AV315" i="1"/>
  <c r="AD315" i="1"/>
  <c r="AV314" i="1"/>
  <c r="AD314" i="1"/>
  <c r="AV313" i="1"/>
  <c r="AD313" i="1"/>
  <c r="AV312" i="1"/>
  <c r="AD312" i="1"/>
  <c r="AV311" i="1"/>
  <c r="AN311" i="1"/>
  <c r="AN312" i="1" s="1"/>
  <c r="AD311" i="1"/>
  <c r="AV310" i="1"/>
  <c r="AO310" i="1"/>
  <c r="AN310" i="1"/>
  <c r="AI310" i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G310" i="1"/>
  <c r="AE310" i="1"/>
  <c r="AE311" i="1" s="1"/>
  <c r="AD310" i="1"/>
  <c r="AV309" i="1"/>
  <c r="AO309" i="1"/>
  <c r="AH309" i="1"/>
  <c r="AF309" i="1"/>
  <c r="AD309" i="1"/>
  <c r="AV306" i="1"/>
  <c r="AD306" i="1"/>
  <c r="AV305" i="1"/>
  <c r="AD305" i="1"/>
  <c r="AV304" i="1"/>
  <c r="AD304" i="1"/>
  <c r="AV303" i="1"/>
  <c r="AD303" i="1"/>
  <c r="AV302" i="1"/>
  <c r="AD302" i="1"/>
  <c r="AV301" i="1"/>
  <c r="AD301" i="1"/>
  <c r="AV300" i="1"/>
  <c r="AD300" i="1"/>
  <c r="AV299" i="1"/>
  <c r="AD299" i="1"/>
  <c r="AV298" i="1"/>
  <c r="AD298" i="1"/>
  <c r="AV297" i="1"/>
  <c r="AD297" i="1"/>
  <c r="AV296" i="1"/>
  <c r="AD296" i="1"/>
  <c r="AV295" i="1"/>
  <c r="AD295" i="1"/>
  <c r="AV294" i="1"/>
  <c r="AD294" i="1"/>
  <c r="AV293" i="1"/>
  <c r="AD293" i="1"/>
  <c r="AV292" i="1"/>
  <c r="AD292" i="1"/>
  <c r="AV291" i="1"/>
  <c r="AD291" i="1"/>
  <c r="AV290" i="1"/>
  <c r="AD290" i="1"/>
  <c r="AV289" i="1"/>
  <c r="AD289" i="1"/>
  <c r="AV288" i="1"/>
  <c r="AD288" i="1"/>
  <c r="AV287" i="1"/>
  <c r="AD287" i="1"/>
  <c r="AV286" i="1"/>
  <c r="AD286" i="1"/>
  <c r="AV285" i="1"/>
  <c r="AD285" i="1"/>
  <c r="AV284" i="1"/>
  <c r="AD284" i="1"/>
  <c r="AV283" i="1"/>
  <c r="AD283" i="1"/>
  <c r="AV282" i="1"/>
  <c r="AD282" i="1"/>
  <c r="AV281" i="1"/>
  <c r="AD281" i="1"/>
  <c r="AV280" i="1"/>
  <c r="AD280" i="1"/>
  <c r="AV279" i="1"/>
  <c r="AD279" i="1"/>
  <c r="AV278" i="1"/>
  <c r="AD278" i="1"/>
  <c r="AV277" i="1"/>
  <c r="AD277" i="1"/>
  <c r="AV276" i="1"/>
  <c r="AI276" i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G276" i="1"/>
  <c r="AE276" i="1"/>
  <c r="AE277" i="1" s="1"/>
  <c r="AD276" i="1"/>
  <c r="AV275" i="1"/>
  <c r="AN275" i="1"/>
  <c r="AN276" i="1" s="1"/>
  <c r="AI275" i="1"/>
  <c r="AH275" i="1"/>
  <c r="AG275" i="1"/>
  <c r="AF275" i="1"/>
  <c r="AE275" i="1"/>
  <c r="AD275" i="1"/>
  <c r="AV274" i="1"/>
  <c r="AO274" i="1"/>
  <c r="AH274" i="1"/>
  <c r="AF274" i="1"/>
  <c r="AD274" i="1"/>
  <c r="AV271" i="1"/>
  <c r="AD271" i="1"/>
  <c r="AV270" i="1"/>
  <c r="AD270" i="1"/>
  <c r="AV269" i="1"/>
  <c r="AD269" i="1"/>
  <c r="AV268" i="1"/>
  <c r="AD268" i="1"/>
  <c r="AV267" i="1"/>
  <c r="AD267" i="1"/>
  <c r="AV266" i="1"/>
  <c r="AD266" i="1"/>
  <c r="AV265" i="1"/>
  <c r="AD265" i="1"/>
  <c r="AV264" i="1"/>
  <c r="AD264" i="1"/>
  <c r="AV263" i="1"/>
  <c r="AD263" i="1"/>
  <c r="AV262" i="1"/>
  <c r="AD262" i="1"/>
  <c r="AV261" i="1"/>
  <c r="AD261" i="1"/>
  <c r="AV260" i="1"/>
  <c r="AD260" i="1"/>
  <c r="AV259" i="1"/>
  <c r="AD259" i="1"/>
  <c r="AV258" i="1"/>
  <c r="AD258" i="1"/>
  <c r="AV257" i="1"/>
  <c r="AD257" i="1"/>
  <c r="AV256" i="1"/>
  <c r="AD256" i="1"/>
  <c r="BL255" i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AV255" i="1"/>
  <c r="AD255" i="1"/>
  <c r="AV254" i="1"/>
  <c r="AG254" i="1"/>
  <c r="AD254" i="1"/>
  <c r="AV253" i="1"/>
  <c r="AH253" i="1"/>
  <c r="AD253" i="1"/>
  <c r="AV252" i="1"/>
  <c r="AI252" i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G252" i="1"/>
  <c r="AG253" i="1" s="1"/>
  <c r="AE252" i="1"/>
  <c r="AD252" i="1"/>
  <c r="BN251" i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N348" i="1" s="1"/>
  <c r="BN349" i="1" s="1"/>
  <c r="BN350" i="1" s="1"/>
  <c r="BN351" i="1" s="1"/>
  <c r="BN352" i="1" s="1"/>
  <c r="BN353" i="1" s="1"/>
  <c r="BL251" i="1"/>
  <c r="BL252" i="1" s="1"/>
  <c r="BL253" i="1" s="1"/>
  <c r="BL254" i="1" s="1"/>
  <c r="BJ251" i="1"/>
  <c r="BJ252" i="1" s="1"/>
  <c r="BJ253" i="1" s="1"/>
  <c r="BJ254" i="1" s="1"/>
  <c r="BJ255" i="1" s="1"/>
  <c r="BJ256" i="1" s="1"/>
  <c r="BJ257" i="1" s="1"/>
  <c r="BJ258" i="1" s="1"/>
  <c r="BJ259" i="1" s="1"/>
  <c r="BJ260" i="1" s="1"/>
  <c r="BJ261" i="1" s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94" i="1" s="1"/>
  <c r="BJ295" i="1" s="1"/>
  <c r="BJ296" i="1" s="1"/>
  <c r="BJ297" i="1" s="1"/>
  <c r="BJ298" i="1" s="1"/>
  <c r="BJ299" i="1" s="1"/>
  <c r="BJ300" i="1" s="1"/>
  <c r="BJ301" i="1" s="1"/>
  <c r="BJ302" i="1" s="1"/>
  <c r="BJ303" i="1" s="1"/>
  <c r="BJ304" i="1" s="1"/>
  <c r="BJ305" i="1" s="1"/>
  <c r="BJ306" i="1" s="1"/>
  <c r="BJ307" i="1" s="1"/>
  <c r="BJ308" i="1" s="1"/>
  <c r="BJ309" i="1" s="1"/>
  <c r="BJ310" i="1" s="1"/>
  <c r="BJ311" i="1" s="1"/>
  <c r="BJ312" i="1" s="1"/>
  <c r="BJ313" i="1" s="1"/>
  <c r="BJ314" i="1" s="1"/>
  <c r="BJ315" i="1" s="1"/>
  <c r="BJ316" i="1" s="1"/>
  <c r="BJ317" i="1" s="1"/>
  <c r="BJ318" i="1" s="1"/>
  <c r="BJ319" i="1" s="1"/>
  <c r="BJ320" i="1" s="1"/>
  <c r="BJ321" i="1" s="1"/>
  <c r="BJ322" i="1" s="1"/>
  <c r="BJ323" i="1" s="1"/>
  <c r="BJ324" i="1" s="1"/>
  <c r="BJ325" i="1" s="1"/>
  <c r="BJ326" i="1" s="1"/>
  <c r="BJ327" i="1" s="1"/>
  <c r="BJ328" i="1" s="1"/>
  <c r="BJ329" i="1" s="1"/>
  <c r="BJ330" i="1" s="1"/>
  <c r="BJ331" i="1" s="1"/>
  <c r="BJ332" i="1" s="1"/>
  <c r="BJ333" i="1" s="1"/>
  <c r="BJ334" i="1" s="1"/>
  <c r="BJ335" i="1" s="1"/>
  <c r="BJ336" i="1" s="1"/>
  <c r="BJ337" i="1" s="1"/>
  <c r="BJ338" i="1" s="1"/>
  <c r="BJ339" i="1" s="1"/>
  <c r="BJ340" i="1" s="1"/>
  <c r="BJ341" i="1" s="1"/>
  <c r="BJ342" i="1" s="1"/>
  <c r="BJ343" i="1" s="1"/>
  <c r="BJ344" i="1" s="1"/>
  <c r="BJ345" i="1" s="1"/>
  <c r="BJ346" i="1" s="1"/>
  <c r="BJ347" i="1" s="1"/>
  <c r="BJ348" i="1" s="1"/>
  <c r="BJ349" i="1" s="1"/>
  <c r="BJ350" i="1" s="1"/>
  <c r="BJ351" i="1" s="1"/>
  <c r="BJ352" i="1" s="1"/>
  <c r="BJ353" i="1" s="1"/>
  <c r="BH251" i="1"/>
  <c r="BF251" i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AV251" i="1"/>
  <c r="AN251" i="1"/>
  <c r="AI251" i="1"/>
  <c r="AH251" i="1"/>
  <c r="AG251" i="1"/>
  <c r="AF251" i="1"/>
  <c r="AE251" i="1"/>
  <c r="AD251" i="1"/>
  <c r="BN250" i="1"/>
  <c r="BM250" i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M347" i="1" s="1"/>
  <c r="BM348" i="1" s="1"/>
  <c r="BM349" i="1" s="1"/>
  <c r="BM350" i="1" s="1"/>
  <c r="BM351" i="1" s="1"/>
  <c r="BM352" i="1" s="1"/>
  <c r="BM353" i="1" s="1"/>
  <c r="BL250" i="1"/>
  <c r="BK250" i="1"/>
  <c r="BK251" i="1" s="1"/>
  <c r="BK252" i="1" s="1"/>
  <c r="BK253" i="1" s="1"/>
  <c r="BJ250" i="1"/>
  <c r="BI250" i="1"/>
  <c r="AJ250" i="1" s="1"/>
  <c r="AS250" i="1" s="1"/>
  <c r="BH250" i="1"/>
  <c r="BG250" i="1"/>
  <c r="BG251" i="1" s="1"/>
  <c r="BF250" i="1"/>
  <c r="BE250" i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BE298" i="1" s="1"/>
  <c r="BE299" i="1" s="1"/>
  <c r="BE300" i="1" s="1"/>
  <c r="BE301" i="1" s="1"/>
  <c r="BE302" i="1" s="1"/>
  <c r="BE303" i="1" s="1"/>
  <c r="BE304" i="1" s="1"/>
  <c r="BE305" i="1" s="1"/>
  <c r="BE306" i="1" s="1"/>
  <c r="BE307" i="1" s="1"/>
  <c r="BE308" i="1" s="1"/>
  <c r="BE309" i="1" s="1"/>
  <c r="BE310" i="1" s="1"/>
  <c r="BE311" i="1" s="1"/>
  <c r="BE312" i="1" s="1"/>
  <c r="BE313" i="1" s="1"/>
  <c r="BE314" i="1" s="1"/>
  <c r="BE315" i="1" s="1"/>
  <c r="BE316" i="1" s="1"/>
  <c r="BE317" i="1" s="1"/>
  <c r="BE318" i="1" s="1"/>
  <c r="BE319" i="1" s="1"/>
  <c r="BE320" i="1" s="1"/>
  <c r="BE321" i="1" s="1"/>
  <c r="BE322" i="1" s="1"/>
  <c r="BE323" i="1" s="1"/>
  <c r="BE324" i="1" s="1"/>
  <c r="BE325" i="1" s="1"/>
  <c r="BE326" i="1" s="1"/>
  <c r="BE327" i="1" s="1"/>
  <c r="BE328" i="1" s="1"/>
  <c r="BE329" i="1" s="1"/>
  <c r="BE330" i="1" s="1"/>
  <c r="BE331" i="1" s="1"/>
  <c r="BE332" i="1" s="1"/>
  <c r="BE333" i="1" s="1"/>
  <c r="BE334" i="1" s="1"/>
  <c r="BE335" i="1" s="1"/>
  <c r="BE336" i="1" s="1"/>
  <c r="BE337" i="1" s="1"/>
  <c r="BE338" i="1" s="1"/>
  <c r="BE339" i="1" s="1"/>
  <c r="BE340" i="1" s="1"/>
  <c r="BE341" i="1" s="1"/>
  <c r="BE342" i="1" s="1"/>
  <c r="BE343" i="1" s="1"/>
  <c r="BE344" i="1" s="1"/>
  <c r="BE345" i="1" s="1"/>
  <c r="BE346" i="1" s="1"/>
  <c r="BE347" i="1" s="1"/>
  <c r="BE348" i="1" s="1"/>
  <c r="BE349" i="1" s="1"/>
  <c r="BE350" i="1" s="1"/>
  <c r="BE351" i="1" s="1"/>
  <c r="BE352" i="1" s="1"/>
  <c r="BE353" i="1" s="1"/>
  <c r="AV250" i="1"/>
  <c r="AO250" i="1"/>
  <c r="AH250" i="1"/>
  <c r="AF250" i="1"/>
  <c r="AD250" i="1"/>
  <c r="BR232" i="1"/>
  <c r="BR235" i="1" s="1"/>
  <c r="BR237" i="1" s="1"/>
  <c r="BP203" i="1" s="1"/>
  <c r="AG221" i="1"/>
  <c r="AG222" i="1" s="1"/>
  <c r="AO220" i="1"/>
  <c r="AN220" i="1"/>
  <c r="AN221" i="1" s="1"/>
  <c r="AI220" i="1"/>
  <c r="BB220" i="1" s="1"/>
  <c r="AG220" i="1"/>
  <c r="AE220" i="1"/>
  <c r="AE221" i="1" s="1"/>
  <c r="BC219" i="1"/>
  <c r="BB219" i="1"/>
  <c r="AU219" i="1"/>
  <c r="AV219" i="1" s="1"/>
  <c r="AQ219" i="1"/>
  <c r="AR219" i="1" s="1"/>
  <c r="AO219" i="1"/>
  <c r="AH219" i="1"/>
  <c r="AF219" i="1"/>
  <c r="AD219" i="1"/>
  <c r="GC214" i="1"/>
  <c r="GC213" i="1"/>
  <c r="GC212" i="1"/>
  <c r="GC211" i="1"/>
  <c r="GC210" i="1"/>
  <c r="GC209" i="1"/>
  <c r="DF209" i="1"/>
  <c r="DC209" i="1"/>
  <c r="GC208" i="1"/>
  <c r="DF208" i="1"/>
  <c r="DC208" i="1"/>
  <c r="GC207" i="1"/>
  <c r="DF207" i="1"/>
  <c r="DC207" i="1"/>
  <c r="GC206" i="1"/>
  <c r="GC205" i="1"/>
  <c r="DF205" i="1"/>
  <c r="DC205" i="1"/>
  <c r="GC204" i="1"/>
  <c r="DF204" i="1"/>
  <c r="DC204" i="1"/>
  <c r="BW204" i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S204" i="1"/>
  <c r="BS205" i="1" s="1"/>
  <c r="BS206" i="1" s="1"/>
  <c r="GC203" i="1"/>
  <c r="DF203" i="1"/>
  <c r="DC203" i="1"/>
  <c r="BY203" i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X203" i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W203" i="1"/>
  <c r="BV203" i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U203" i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T203" i="1"/>
  <c r="BT204" i="1" s="1"/>
  <c r="BS203" i="1"/>
  <c r="BR203" i="1"/>
  <c r="BR204" i="1" s="1"/>
  <c r="BQ203" i="1"/>
  <c r="BQ204" i="1" s="1"/>
  <c r="GC202" i="1"/>
  <c r="DF202" i="1"/>
  <c r="DC202" i="1"/>
  <c r="GC201" i="1"/>
  <c r="DF201" i="1"/>
  <c r="DC201" i="1"/>
  <c r="GC200" i="1"/>
  <c r="DF200" i="1"/>
  <c r="DC200" i="1"/>
  <c r="GC199" i="1"/>
  <c r="EE199" i="1"/>
  <c r="AE540" i="1" s="1"/>
  <c r="AF540" i="1" s="1"/>
  <c r="DF199" i="1"/>
  <c r="DC199" i="1"/>
  <c r="CZ199" i="1"/>
  <c r="AI540" i="1" s="1"/>
  <c r="CZ200" i="1" s="1"/>
  <c r="AI542" i="1" s="1"/>
  <c r="AI543" i="1" s="1"/>
  <c r="CZ201" i="1" s="1"/>
  <c r="AI545" i="1" s="1"/>
  <c r="AI546" i="1" s="1"/>
  <c r="CZ202" i="1" s="1"/>
  <c r="AI548" i="1" s="1"/>
  <c r="AI549" i="1" s="1"/>
  <c r="AI550" i="1" s="1"/>
  <c r="AI551" i="1" s="1"/>
  <c r="AI552" i="1" s="1"/>
  <c r="AI553" i="1" s="1"/>
  <c r="AI554" i="1" s="1"/>
  <c r="CZ203" i="1" s="1"/>
  <c r="AI556" i="1" s="1"/>
  <c r="AI557" i="1" s="1"/>
  <c r="CZ204" i="1" s="1"/>
  <c r="AI559" i="1" s="1"/>
  <c r="CZ205" i="1" s="1"/>
  <c r="AI561" i="1" s="1"/>
  <c r="AI562" i="1" s="1"/>
  <c r="CY199" i="1"/>
  <c r="AN540" i="1" s="1"/>
  <c r="GC198" i="1"/>
  <c r="GC197" i="1"/>
  <c r="DF197" i="1"/>
  <c r="DC197" i="1"/>
  <c r="GC196" i="1"/>
  <c r="DF196" i="1"/>
  <c r="DC196" i="1"/>
  <c r="GC195" i="1"/>
  <c r="DF195" i="1"/>
  <c r="DC195" i="1"/>
  <c r="GC194" i="1"/>
  <c r="DF194" i="1"/>
  <c r="DC194" i="1"/>
  <c r="GC193" i="1"/>
  <c r="DF193" i="1"/>
  <c r="DC193" i="1"/>
  <c r="GC192" i="1"/>
  <c r="DF192" i="1"/>
  <c r="DC192" i="1"/>
  <c r="AN192" i="1"/>
  <c r="AN193" i="1" s="1"/>
  <c r="GC191" i="1"/>
  <c r="DF191" i="1"/>
  <c r="DC191" i="1"/>
  <c r="BB191" i="1"/>
  <c r="AN191" i="1"/>
  <c r="AI191" i="1"/>
  <c r="AI192" i="1" s="1"/>
  <c r="AH191" i="1"/>
  <c r="AG191" i="1"/>
  <c r="AF191" i="1"/>
  <c r="AE191" i="1"/>
  <c r="AE192" i="1" s="1"/>
  <c r="AD191" i="1"/>
  <c r="GC190" i="1"/>
  <c r="FF190" i="1"/>
  <c r="EY190" i="1"/>
  <c r="EP190" i="1"/>
  <c r="EM190" i="1"/>
  <c r="EN190" i="1" s="1"/>
  <c r="EK190" i="1"/>
  <c r="DF190" i="1"/>
  <c r="DC190" i="1"/>
  <c r="CZ190" i="1"/>
  <c r="AI512" i="1" s="1"/>
  <c r="CZ191" i="1" s="1"/>
  <c r="AI514" i="1" s="1"/>
  <c r="CZ192" i="1" s="1"/>
  <c r="AI516" i="1" s="1"/>
  <c r="CZ193" i="1" s="1"/>
  <c r="AI518" i="1" s="1"/>
  <c r="AI519" i="1" s="1"/>
  <c r="AI520" i="1" s="1"/>
  <c r="AI521" i="1" s="1"/>
  <c r="AI522" i="1" s="1"/>
  <c r="AI523" i="1" s="1"/>
  <c r="AI524" i="1" s="1"/>
  <c r="CZ194" i="1" s="1"/>
  <c r="AI526" i="1" s="1"/>
  <c r="CZ195" i="1" s="1"/>
  <c r="AI528" i="1" s="1"/>
  <c r="CZ196" i="1" s="1"/>
  <c r="AI530" i="1" s="1"/>
  <c r="CZ197" i="1" s="1"/>
  <c r="AI532" i="1" s="1"/>
  <c r="AI533" i="1" s="1"/>
  <c r="BC190" i="1"/>
  <c r="BB190" i="1"/>
  <c r="AV190" i="1"/>
  <c r="AU190" i="1"/>
  <c r="AR190" i="1"/>
  <c r="AQ190" i="1"/>
  <c r="AO190" i="1"/>
  <c r="AH190" i="1"/>
  <c r="AF190" i="1"/>
  <c r="AD190" i="1"/>
  <c r="GC189" i="1"/>
  <c r="FF189" i="1"/>
  <c r="EY189" i="1"/>
  <c r="EP189" i="1"/>
  <c r="EK189" i="1"/>
  <c r="GC188" i="1"/>
  <c r="DF188" i="1"/>
  <c r="DC188" i="1"/>
  <c r="GC187" i="1"/>
  <c r="FF187" i="1"/>
  <c r="EY187" i="1"/>
  <c r="EP187" i="1"/>
  <c r="EK187" i="1"/>
  <c r="EM187" i="1" s="1"/>
  <c r="DF187" i="1"/>
  <c r="DC187" i="1"/>
  <c r="GC186" i="1"/>
  <c r="FF186" i="1"/>
  <c r="EY186" i="1"/>
  <c r="EP186" i="1"/>
  <c r="EK186" i="1"/>
  <c r="DF186" i="1"/>
  <c r="DC186" i="1"/>
  <c r="GC185" i="1"/>
  <c r="DF185" i="1"/>
  <c r="DC185" i="1"/>
  <c r="GC184" i="1"/>
  <c r="FF184" i="1"/>
  <c r="EY184" i="1"/>
  <c r="EP184" i="1"/>
  <c r="EK184" i="1"/>
  <c r="EM184" i="1" s="1"/>
  <c r="DF184" i="1"/>
  <c r="DC184" i="1"/>
  <c r="GC183" i="1"/>
  <c r="FF183" i="1"/>
  <c r="EY183" i="1"/>
  <c r="EP183" i="1"/>
  <c r="EK183" i="1"/>
  <c r="DF183" i="1"/>
  <c r="DC183" i="1"/>
  <c r="GC182" i="1"/>
  <c r="DF182" i="1"/>
  <c r="DC182" i="1"/>
  <c r="GC181" i="1"/>
  <c r="FF181" i="1"/>
  <c r="EY181" i="1"/>
  <c r="ET181" i="1"/>
  <c r="EU181" i="1" s="1"/>
  <c r="EP181" i="1"/>
  <c r="EK181" i="1"/>
  <c r="EM181" i="1" s="1"/>
  <c r="DF181" i="1"/>
  <c r="DC181" i="1"/>
  <c r="CZ181" i="1"/>
  <c r="CZ182" i="1" s="1"/>
  <c r="AI487" i="1" s="1"/>
  <c r="AI488" i="1" s="1"/>
  <c r="CZ183" i="1" s="1"/>
  <c r="CZ184" i="1" s="1"/>
  <c r="CZ185" i="1" s="1"/>
  <c r="AI492" i="1" s="1"/>
  <c r="CZ186" i="1" s="1"/>
  <c r="CZ187" i="1" s="1"/>
  <c r="CZ188" i="1" s="1"/>
  <c r="AI496" i="1" s="1"/>
  <c r="AI497" i="1" s="1"/>
  <c r="AI498" i="1" s="1"/>
  <c r="GC180" i="1"/>
  <c r="FF180" i="1"/>
  <c r="EY180" i="1"/>
  <c r="ET180" i="1"/>
  <c r="EU180" i="1" s="1"/>
  <c r="EP180" i="1"/>
  <c r="EK180" i="1"/>
  <c r="FC180" i="1" s="1"/>
  <c r="GC179" i="1"/>
  <c r="GC178" i="1"/>
  <c r="GC177" i="1"/>
  <c r="GC176" i="1"/>
  <c r="GC175" i="1"/>
  <c r="GC174" i="1"/>
  <c r="GC173" i="1"/>
  <c r="GC172" i="1"/>
  <c r="FV172" i="1"/>
  <c r="FV173" i="1" s="1"/>
  <c r="GC171" i="1"/>
  <c r="FX171" i="1"/>
  <c r="FV171" i="1"/>
  <c r="GC170" i="1"/>
  <c r="FX170" i="1"/>
  <c r="GC169" i="1"/>
  <c r="GC168" i="1"/>
  <c r="GC167" i="1"/>
  <c r="GC166" i="1"/>
  <c r="GC165" i="1"/>
  <c r="AN157" i="1"/>
  <c r="AN158" i="1" s="1"/>
  <c r="BB156" i="1"/>
  <c r="AN156" i="1"/>
  <c r="AI156" i="1"/>
  <c r="AI157" i="1" s="1"/>
  <c r="AH156" i="1"/>
  <c r="AG156" i="1"/>
  <c r="AF156" i="1"/>
  <c r="AE156" i="1"/>
  <c r="AE157" i="1" s="1"/>
  <c r="AD156" i="1"/>
  <c r="BC155" i="1"/>
  <c r="BB155" i="1"/>
  <c r="AV155" i="1"/>
  <c r="AU155" i="1"/>
  <c r="AR155" i="1"/>
  <c r="AQ155" i="1"/>
  <c r="AO155" i="1"/>
  <c r="AH155" i="1"/>
  <c r="AF155" i="1"/>
  <c r="AD155" i="1"/>
  <c r="CJ142" i="1"/>
  <c r="CK142" i="1" s="1"/>
  <c r="CK141" i="1"/>
  <c r="BW133" i="1"/>
  <c r="BU133" i="1"/>
  <c r="BS133" i="1"/>
  <c r="BQ133" i="1"/>
  <c r="CE133" i="1" s="1"/>
  <c r="AI133" i="1"/>
  <c r="BB133" i="1" s="1"/>
  <c r="AE133" i="1"/>
  <c r="AF133" i="1" s="1"/>
  <c r="BW132" i="1"/>
  <c r="BU132" i="1"/>
  <c r="BS132" i="1"/>
  <c r="BQ132" i="1"/>
  <c r="AO132" i="1"/>
  <c r="AN132" i="1"/>
  <c r="AN133" i="1" s="1"/>
  <c r="AI132" i="1"/>
  <c r="BC132" i="1" s="1"/>
  <c r="AG132" i="1"/>
  <c r="AG133" i="1" s="1"/>
  <c r="AE132" i="1"/>
  <c r="AF132" i="1" s="1"/>
  <c r="BN131" i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M131" i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L131" i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K131" i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J131" i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I131" i="1"/>
  <c r="BI132" i="1" s="1"/>
  <c r="BH131" i="1"/>
  <c r="BH132" i="1" s="1"/>
  <c r="BG131" i="1"/>
  <c r="BG132" i="1" s="1"/>
  <c r="BF131" i="1"/>
  <c r="AM131" i="1" s="1"/>
  <c r="BE131" i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C131" i="1"/>
  <c r="BB131" i="1"/>
  <c r="AU131" i="1"/>
  <c r="AV131" i="1" s="1"/>
  <c r="AQ131" i="1"/>
  <c r="AR131" i="1" s="1"/>
  <c r="AO131" i="1"/>
  <c r="AJ131" i="1"/>
  <c r="AS131" i="1" s="1"/>
  <c r="AH131" i="1"/>
  <c r="AF131" i="1"/>
  <c r="AD131" i="1"/>
  <c r="BW129" i="1"/>
  <c r="BU129" i="1"/>
  <c r="BS129" i="1"/>
  <c r="BQ129" i="1"/>
  <c r="CE129" i="1" s="1"/>
  <c r="BW128" i="1"/>
  <c r="BU128" i="1"/>
  <c r="BS128" i="1"/>
  <c r="BQ128" i="1"/>
  <c r="BW125" i="1"/>
  <c r="BU125" i="1"/>
  <c r="BS125" i="1"/>
  <c r="BQ125" i="1"/>
  <c r="CE125" i="1" s="1"/>
  <c r="BW124" i="1"/>
  <c r="BU124" i="1"/>
  <c r="BS124" i="1"/>
  <c r="BQ124" i="1"/>
  <c r="BW121" i="1"/>
  <c r="BU121" i="1"/>
  <c r="BS121" i="1"/>
  <c r="BQ121" i="1"/>
  <c r="CE121" i="1" s="1"/>
  <c r="BW120" i="1"/>
  <c r="BU120" i="1"/>
  <c r="BS120" i="1"/>
  <c r="BQ120" i="1"/>
  <c r="AD115" i="1"/>
  <c r="AD114" i="1"/>
  <c r="AD113" i="1"/>
  <c r="BR112" i="1"/>
  <c r="BR115" i="1" s="1"/>
  <c r="BR117" i="1" s="1"/>
  <c r="AD112" i="1"/>
  <c r="AD111" i="1"/>
  <c r="AD110" i="1"/>
  <c r="AD109" i="1"/>
  <c r="AD108" i="1"/>
  <c r="AD107" i="1"/>
  <c r="AD106" i="1"/>
  <c r="AD105" i="1"/>
  <c r="AD104" i="1"/>
  <c r="AD103" i="1"/>
  <c r="AD102" i="1"/>
  <c r="BB101" i="1"/>
  <c r="AN101" i="1"/>
  <c r="AN102" i="1" s="1"/>
  <c r="AI101" i="1"/>
  <c r="BC101" i="1" s="1"/>
  <c r="AH101" i="1"/>
  <c r="AG101" i="1"/>
  <c r="AG102" i="1" s="1"/>
  <c r="AF101" i="1"/>
  <c r="AE101" i="1"/>
  <c r="AE102" i="1" s="1"/>
  <c r="AD101" i="1"/>
  <c r="BC100" i="1"/>
  <c r="BB100" i="1"/>
  <c r="AV100" i="1"/>
  <c r="AU100" i="1"/>
  <c r="AR100" i="1"/>
  <c r="AQ100" i="1"/>
  <c r="AO100" i="1"/>
  <c r="AH100" i="1"/>
  <c r="AF100" i="1"/>
  <c r="AD100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BX85" i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AD85" i="1"/>
  <c r="BX84" i="1"/>
  <c r="BW84" i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T84" i="1"/>
  <c r="BT85" i="1" s="1"/>
  <c r="BT86" i="1" s="1"/>
  <c r="BS84" i="1"/>
  <c r="BP84" i="1"/>
  <c r="BX121" i="1" s="1"/>
  <c r="AD84" i="1"/>
  <c r="BY83" i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X83" i="1"/>
  <c r="BW83" i="1"/>
  <c r="BV83" i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U83" i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T83" i="1"/>
  <c r="BS83" i="1"/>
  <c r="BR83" i="1"/>
  <c r="BR84" i="1" s="1"/>
  <c r="BQ83" i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P83" i="1"/>
  <c r="BX120" i="1" s="1"/>
  <c r="BY120" i="1" s="1"/>
  <c r="AD83" i="1"/>
  <c r="AD82" i="1"/>
  <c r="AD81" i="1"/>
  <c r="AD80" i="1"/>
  <c r="AD79" i="1"/>
  <c r="AD78" i="1"/>
  <c r="AD77" i="1"/>
  <c r="AD76" i="1"/>
  <c r="AD75" i="1"/>
  <c r="AD74" i="1"/>
  <c r="AD73" i="1"/>
  <c r="AO72" i="1"/>
  <c r="AN72" i="1"/>
  <c r="AN73" i="1" s="1"/>
  <c r="AI72" i="1"/>
  <c r="AG72" i="1"/>
  <c r="AG73" i="1" s="1"/>
  <c r="AE72" i="1"/>
  <c r="AF72" i="1" s="1"/>
  <c r="AD72" i="1"/>
  <c r="BC71" i="1"/>
  <c r="BB71" i="1"/>
  <c r="AU71" i="1"/>
  <c r="AV71" i="1" s="1"/>
  <c r="AQ71" i="1"/>
  <c r="AR71" i="1" s="1"/>
  <c r="AO71" i="1"/>
  <c r="AH71" i="1"/>
  <c r="AF71" i="1"/>
  <c r="AD71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O37" i="1"/>
  <c r="AN37" i="1"/>
  <c r="AN38" i="1" s="1"/>
  <c r="AI37" i="1"/>
  <c r="AG37" i="1"/>
  <c r="AG38" i="1" s="1"/>
  <c r="AE37" i="1"/>
  <c r="AF37" i="1" s="1"/>
  <c r="AD37" i="1"/>
  <c r="BC36" i="1"/>
  <c r="BB36" i="1"/>
  <c r="AU36" i="1"/>
  <c r="AV36" i="1" s="1"/>
  <c r="AQ36" i="1"/>
  <c r="AR36" i="1" s="1"/>
  <c r="AO36" i="1"/>
  <c r="AH36" i="1"/>
  <c r="AF36" i="1"/>
  <c r="AD36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O13" i="1"/>
  <c r="AN13" i="1"/>
  <c r="AN14" i="1" s="1"/>
  <c r="AI13" i="1"/>
  <c r="AG13" i="1"/>
  <c r="AE13" i="1"/>
  <c r="AF13" i="1" s="1"/>
  <c r="AD13" i="1"/>
  <c r="BN12" i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M12" i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L12" i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K12" i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J12" i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I12" i="1"/>
  <c r="BI13" i="1" s="1"/>
  <c r="BH12" i="1"/>
  <c r="BH13" i="1" s="1"/>
  <c r="BG12" i="1"/>
  <c r="BG13" i="1" s="1"/>
  <c r="BF12" i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E12" i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C12" i="1"/>
  <c r="BB12" i="1"/>
  <c r="AU12" i="1"/>
  <c r="AV12" i="1" s="1"/>
  <c r="AQ12" i="1"/>
  <c r="AR12" i="1" s="1"/>
  <c r="AO12" i="1"/>
  <c r="AJ12" i="1"/>
  <c r="AS12" i="1" s="1"/>
  <c r="AH12" i="1"/>
  <c r="AF12" i="1"/>
  <c r="AD12" i="1"/>
  <c r="AO73" i="1" l="1"/>
  <c r="AN74" i="1"/>
  <c r="AZ12" i="1"/>
  <c r="AT12" i="1"/>
  <c r="AM13" i="1"/>
  <c r="BG14" i="1"/>
  <c r="BK37" i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AN15" i="1"/>
  <c r="AO14" i="1"/>
  <c r="AG39" i="1"/>
  <c r="AH38" i="1"/>
  <c r="AK13" i="1"/>
  <c r="AL13" i="1" s="1"/>
  <c r="BH14" i="1"/>
  <c r="AG74" i="1"/>
  <c r="AH73" i="1"/>
  <c r="CA124" i="1"/>
  <c r="BT87" i="1"/>
  <c r="BI14" i="1"/>
  <c r="AJ13" i="1"/>
  <c r="AS13" i="1" s="1"/>
  <c r="AO38" i="1"/>
  <c r="AN39" i="1"/>
  <c r="CD121" i="1"/>
  <c r="BR85" i="1"/>
  <c r="BR86" i="1" s="1"/>
  <c r="AG14" i="1"/>
  <c r="AK12" i="1"/>
  <c r="AL12" i="1" s="1"/>
  <c r="AH13" i="1"/>
  <c r="BB13" i="1"/>
  <c r="AH37" i="1"/>
  <c r="BB37" i="1"/>
  <c r="AH72" i="1"/>
  <c r="BB72" i="1"/>
  <c r="CA120" i="1"/>
  <c r="CJ121" i="1" s="1"/>
  <c r="BP85" i="1"/>
  <c r="BP86" i="1" s="1"/>
  <c r="AG103" i="1"/>
  <c r="AH102" i="1"/>
  <c r="CF121" i="1"/>
  <c r="CF125" i="1"/>
  <c r="CF129" i="1"/>
  <c r="BH133" i="1"/>
  <c r="AH133" i="1"/>
  <c r="AG134" i="1"/>
  <c r="BQ205" i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FA181" i="1"/>
  <c r="BS207" i="1"/>
  <c r="ET183" i="1"/>
  <c r="AH222" i="1"/>
  <c r="AG223" i="1"/>
  <c r="AI14" i="1"/>
  <c r="AQ37" i="1"/>
  <c r="AR37" i="1" s="1"/>
  <c r="AU37" i="1"/>
  <c r="AV37" i="1" s="1"/>
  <c r="BC37" i="1"/>
  <c r="AE38" i="1"/>
  <c r="AI38" i="1"/>
  <c r="AQ72" i="1"/>
  <c r="AR72" i="1" s="1"/>
  <c r="AU72" i="1"/>
  <c r="AV72" i="1" s="1"/>
  <c r="BC72" i="1"/>
  <c r="AE73" i="1"/>
  <c r="AI73" i="1"/>
  <c r="CL121" i="1"/>
  <c r="CB121" i="1"/>
  <c r="BI133" i="1"/>
  <c r="FV174" i="1"/>
  <c r="FX173" i="1"/>
  <c r="EN184" i="1"/>
  <c r="AO193" i="1"/>
  <c r="AN194" i="1"/>
  <c r="FC181" i="1"/>
  <c r="BR205" i="1"/>
  <c r="BR206" i="1" s="1"/>
  <c r="ER180" i="1"/>
  <c r="ES180" i="1" s="1"/>
  <c r="BP204" i="1"/>
  <c r="BK254" i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AQ13" i="1"/>
  <c r="AR13" i="1" s="1"/>
  <c r="AU13" i="1"/>
  <c r="AV13" i="1" s="1"/>
  <c r="BC13" i="1"/>
  <c r="AE14" i="1"/>
  <c r="AM12" i="1"/>
  <c r="CD120" i="1"/>
  <c r="BY121" i="1"/>
  <c r="CA121" i="1"/>
  <c r="AE103" i="1"/>
  <c r="AF102" i="1"/>
  <c r="AO133" i="1"/>
  <c r="AN134" i="1"/>
  <c r="CF133" i="1"/>
  <c r="AO158" i="1"/>
  <c r="AN159" i="1"/>
  <c r="EN187" i="1"/>
  <c r="AN222" i="1"/>
  <c r="AO221" i="1"/>
  <c r="CL120" i="1"/>
  <c r="CB120" i="1"/>
  <c r="CC120" i="1" s="1"/>
  <c r="BS85" i="1"/>
  <c r="BS86" i="1" s="1"/>
  <c r="AO102" i="1"/>
  <c r="AN103" i="1"/>
  <c r="AZ131" i="1"/>
  <c r="AT131" i="1"/>
  <c r="BG133" i="1"/>
  <c r="BK156" i="1"/>
  <c r="AE158" i="1"/>
  <c r="AF157" i="1"/>
  <c r="BC157" i="1"/>
  <c r="AU157" i="1"/>
  <c r="AV157" i="1" s="1"/>
  <c r="AQ157" i="1"/>
  <c r="AR157" i="1" s="1"/>
  <c r="BB157" i="1"/>
  <c r="AD157" i="1"/>
  <c r="AI158" i="1"/>
  <c r="EN181" i="1"/>
  <c r="AE193" i="1"/>
  <c r="AF192" i="1"/>
  <c r="BC192" i="1"/>
  <c r="AU192" i="1"/>
  <c r="AV192" i="1" s="1"/>
  <c r="AQ192" i="1"/>
  <c r="AR192" i="1" s="1"/>
  <c r="BB192" i="1"/>
  <c r="AD192" i="1"/>
  <c r="AI193" i="1"/>
  <c r="BT205" i="1"/>
  <c r="BT206" i="1" s="1"/>
  <c r="EX181" i="1"/>
  <c r="AF221" i="1"/>
  <c r="AE222" i="1"/>
  <c r="AZ250" i="1"/>
  <c r="BA250" i="1" s="1"/>
  <c r="AT250" i="1"/>
  <c r="BF132" i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AQ133" i="1"/>
  <c r="AR133" i="1" s="1"/>
  <c r="AU133" i="1"/>
  <c r="AV133" i="1" s="1"/>
  <c r="BC133" i="1"/>
  <c r="AE134" i="1"/>
  <c r="AI134" i="1"/>
  <c r="FA180" i="1"/>
  <c r="AQ220" i="1"/>
  <c r="AR220" i="1" s="1"/>
  <c r="AU220" i="1"/>
  <c r="AV220" i="1" s="1"/>
  <c r="BC220" i="1"/>
  <c r="AE312" i="1"/>
  <c r="AF311" i="1"/>
  <c r="AO101" i="1"/>
  <c r="AI102" i="1"/>
  <c r="AK131" i="1"/>
  <c r="AL131" i="1" s="1"/>
  <c r="AD132" i="1"/>
  <c r="AH132" i="1"/>
  <c r="BB132" i="1"/>
  <c r="AQ156" i="1"/>
  <c r="AR156" i="1" s="1"/>
  <c r="AU156" i="1"/>
  <c r="AV156" i="1" s="1"/>
  <c r="BC156" i="1"/>
  <c r="AG157" i="1"/>
  <c r="AO157" i="1"/>
  <c r="FX172" i="1"/>
  <c r="AQ191" i="1"/>
  <c r="AR191" i="1" s="1"/>
  <c r="AU191" i="1"/>
  <c r="AV191" i="1" s="1"/>
  <c r="BC191" i="1"/>
  <c r="AG192" i="1"/>
  <c r="AO192" i="1"/>
  <c r="EH199" i="1"/>
  <c r="AF220" i="1"/>
  <c r="AH221" i="1"/>
  <c r="BH252" i="1"/>
  <c r="BG252" i="1"/>
  <c r="AT477" i="1"/>
  <c r="AQ132" i="1"/>
  <c r="AR132" i="1" s="1"/>
  <c r="AU132" i="1"/>
  <c r="AV132" i="1" s="1"/>
  <c r="CJ143" i="1"/>
  <c r="EX180" i="1"/>
  <c r="FI181" i="1" s="1"/>
  <c r="EE200" i="1"/>
  <c r="AI221" i="1"/>
  <c r="BI251" i="1"/>
  <c r="AK250" i="1"/>
  <c r="AL250" i="1" s="1"/>
  <c r="AQ250" i="1" s="1"/>
  <c r="AR250" i="1" s="1"/>
  <c r="AE253" i="1"/>
  <c r="AF252" i="1"/>
  <c r="AG255" i="1"/>
  <c r="AH254" i="1"/>
  <c r="AE278" i="1"/>
  <c r="AF277" i="1"/>
  <c r="AQ101" i="1"/>
  <c r="AR101" i="1" s="1"/>
  <c r="AU101" i="1"/>
  <c r="AV101" i="1" s="1"/>
  <c r="AD133" i="1"/>
  <c r="AO156" i="1"/>
  <c r="AO191" i="1"/>
  <c r="AO540" i="1"/>
  <c r="EF199" i="1"/>
  <c r="CY200" i="1"/>
  <c r="AD220" i="1"/>
  <c r="AH220" i="1"/>
  <c r="AN252" i="1"/>
  <c r="AO251" i="1"/>
  <c r="AN277" i="1"/>
  <c r="AO276" i="1"/>
  <c r="AN313" i="1"/>
  <c r="AO312" i="1"/>
  <c r="AG341" i="1"/>
  <c r="AH340" i="1"/>
  <c r="BG478" i="1"/>
  <c r="AM477" i="1"/>
  <c r="BK478" i="1"/>
  <c r="AN479" i="1"/>
  <c r="AO478" i="1"/>
  <c r="AG504" i="1"/>
  <c r="AH503" i="1"/>
  <c r="AT597" i="1"/>
  <c r="AE660" i="1"/>
  <c r="AF659" i="1"/>
  <c r="AH276" i="1"/>
  <c r="AG277" i="1"/>
  <c r="AH310" i="1"/>
  <c r="AG311" i="1"/>
  <c r="AO311" i="1"/>
  <c r="AN340" i="1"/>
  <c r="AO339" i="1"/>
  <c r="BH479" i="1"/>
  <c r="AK478" i="1"/>
  <c r="AN503" i="1"/>
  <c r="AO502" i="1"/>
  <c r="BK622" i="1"/>
  <c r="BI478" i="1"/>
  <c r="AK477" i="1"/>
  <c r="AL477" i="1" s="1"/>
  <c r="AQ477" i="1" s="1"/>
  <c r="AR477" i="1" s="1"/>
  <c r="AE480" i="1"/>
  <c r="AF479" i="1"/>
  <c r="AM250" i="1"/>
  <c r="AH252" i="1"/>
  <c r="AO275" i="1"/>
  <c r="AF276" i="1"/>
  <c r="AF310" i="1"/>
  <c r="AE341" i="1"/>
  <c r="AF340" i="1"/>
  <c r="AG480" i="1"/>
  <c r="AH479" i="1"/>
  <c r="AE504" i="1"/>
  <c r="AF503" i="1"/>
  <c r="AG538" i="1"/>
  <c r="AH537" i="1"/>
  <c r="AN599" i="1"/>
  <c r="AO598" i="1"/>
  <c r="L13" i="2"/>
  <c r="AF14" i="2"/>
  <c r="AJ37" i="2"/>
  <c r="J13" i="2"/>
  <c r="AO538" i="1"/>
  <c r="AI567" i="1"/>
  <c r="AI568" i="1" s="1"/>
  <c r="AI569" i="1" s="1"/>
  <c r="AI570" i="1" s="1"/>
  <c r="AI571" i="1" s="1"/>
  <c r="AI572" i="1" s="1"/>
  <c r="CZ207" i="1" s="1"/>
  <c r="CZ208" i="1" s="1"/>
  <c r="AI575" i="1" s="1"/>
  <c r="CZ209" i="1" s="1"/>
  <c r="AI577" i="1" s="1"/>
  <c r="AI578" i="1" s="1"/>
  <c r="AI579" i="1" s="1"/>
  <c r="AI580" i="1" s="1"/>
  <c r="AM598" i="1"/>
  <c r="AH600" i="1"/>
  <c r="AN659" i="1"/>
  <c r="AO658" i="1"/>
  <c r="I12" i="2"/>
  <c r="AG16" i="2"/>
  <c r="M16" i="2"/>
  <c r="N15" i="2"/>
  <c r="M65" i="2"/>
  <c r="N64" i="2"/>
  <c r="AG569" i="1"/>
  <c r="AH568" i="1"/>
  <c r="AN570" i="1"/>
  <c r="AO569" i="1"/>
  <c r="BH599" i="1"/>
  <c r="BG601" i="1"/>
  <c r="AG624" i="1"/>
  <c r="AH623" i="1"/>
  <c r="AG688" i="1"/>
  <c r="AH687" i="1"/>
  <c r="AH14" i="2"/>
  <c r="I13" i="2"/>
  <c r="G13" i="2"/>
  <c r="AE13" i="2"/>
  <c r="AE14" i="2" s="1"/>
  <c r="F14" i="2"/>
  <c r="AE567" i="1"/>
  <c r="AF566" i="1"/>
  <c r="BI598" i="1"/>
  <c r="AK597" i="1"/>
  <c r="AL597" i="1" s="1"/>
  <c r="AQ597" i="1" s="1"/>
  <c r="AR597" i="1" s="1"/>
  <c r="AE600" i="1"/>
  <c r="AF599" i="1"/>
  <c r="AG602" i="1"/>
  <c r="AH601" i="1"/>
  <c r="AN625" i="1"/>
  <c r="AO624" i="1"/>
  <c r="AE626" i="1"/>
  <c r="AF625" i="1"/>
  <c r="AG658" i="1"/>
  <c r="AH657" i="1"/>
  <c r="AN689" i="1"/>
  <c r="AO688" i="1"/>
  <c r="AE690" i="1"/>
  <c r="AF689" i="1"/>
  <c r="H15" i="2"/>
  <c r="AB14" i="2"/>
  <c r="T14" i="2"/>
  <c r="U14" i="2" s="1"/>
  <c r="P14" i="2"/>
  <c r="Q14" i="2" s="1"/>
  <c r="AA14" i="2"/>
  <c r="H39" i="2"/>
  <c r="AB38" i="2"/>
  <c r="T38" i="2"/>
  <c r="U38" i="2" s="1"/>
  <c r="P38" i="2"/>
  <c r="Q38" i="2" s="1"/>
  <c r="AA38" i="2"/>
  <c r="N81" i="2"/>
  <c r="N83" i="2"/>
  <c r="N85" i="2"/>
  <c r="N87" i="2"/>
  <c r="N40" i="2"/>
  <c r="N42" i="2"/>
  <c r="N44" i="2"/>
  <c r="N46" i="2"/>
  <c r="N48" i="2"/>
  <c r="N50" i="2"/>
  <c r="N52" i="2"/>
  <c r="N54" i="2"/>
  <c r="N56" i="2"/>
  <c r="N58" i="2"/>
  <c r="N60" i="2"/>
  <c r="N62" i="2"/>
  <c r="N89" i="2"/>
  <c r="M90" i="2"/>
  <c r="G72" i="2"/>
  <c r="F73" i="2"/>
  <c r="N78" i="2"/>
  <c r="N80" i="2"/>
  <c r="N82" i="2"/>
  <c r="N84" i="2"/>
  <c r="N86" i="2"/>
  <c r="N88" i="2"/>
  <c r="X15" i="3"/>
  <c r="AG15" i="3" s="1"/>
  <c r="AW16" i="3"/>
  <c r="AY39" i="3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G37" i="2"/>
  <c r="F38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H74" i="2"/>
  <c r="AB73" i="2"/>
  <c r="T73" i="2"/>
  <c r="U73" i="2" s="1"/>
  <c r="P73" i="2"/>
  <c r="Q73" i="2" s="1"/>
  <c r="AA73" i="2"/>
  <c r="AU20" i="3"/>
  <c r="W40" i="3"/>
  <c r="W41" i="3" s="1"/>
  <c r="W42" i="3" s="1"/>
  <c r="W43" i="3" s="1"/>
  <c r="W44" i="3" s="1"/>
  <c r="W45" i="3" s="1"/>
  <c r="W46" i="3" s="1"/>
  <c r="W47" i="3" s="1"/>
  <c r="W48" i="3" s="1"/>
  <c r="AB41" i="3"/>
  <c r="AC40" i="3"/>
  <c r="Q17" i="4"/>
  <c r="AK13" i="5"/>
  <c r="BH14" i="5"/>
  <c r="F103" i="2"/>
  <c r="AV17" i="3"/>
  <c r="W105" i="3"/>
  <c r="W106" i="3" s="1"/>
  <c r="W107" i="3" s="1"/>
  <c r="W108" i="3" s="1"/>
  <c r="W109" i="3" s="1"/>
  <c r="W110" i="3" s="1"/>
  <c r="X14" i="3"/>
  <c r="AT15" i="3"/>
  <c r="AA14" i="3"/>
  <c r="W16" i="3"/>
  <c r="W17" i="3" s="1"/>
  <c r="W18" i="3" s="1"/>
  <c r="W19" i="3" s="1"/>
  <c r="W20" i="3" s="1"/>
  <c r="W21" i="3" s="1"/>
  <c r="W22" i="3" s="1"/>
  <c r="AB17" i="3"/>
  <c r="AC16" i="3"/>
  <c r="S78" i="3"/>
  <c r="T77" i="3"/>
  <c r="J12" i="2"/>
  <c r="AA13" i="2"/>
  <c r="AA37" i="2"/>
  <c r="AA72" i="2"/>
  <c r="N101" i="2"/>
  <c r="E103" i="2"/>
  <c r="E105" i="2"/>
  <c r="E107" i="2"/>
  <c r="E109" i="2"/>
  <c r="E111" i="2"/>
  <c r="E113" i="2"/>
  <c r="Y14" i="3"/>
  <c r="Z14" i="3" s="1"/>
  <c r="AE14" i="3" s="1"/>
  <c r="AF14" i="3" s="1"/>
  <c r="Y15" i="3"/>
  <c r="U76" i="3"/>
  <c r="V75" i="3"/>
  <c r="AI39" i="5"/>
  <c r="BC38" i="5"/>
  <c r="AU38" i="5"/>
  <c r="AV38" i="5" s="1"/>
  <c r="BB38" i="5"/>
  <c r="AF72" i="5"/>
  <c r="AE73" i="5"/>
  <c r="BT88" i="5"/>
  <c r="BT89" i="5" s="1"/>
  <c r="CA125" i="5"/>
  <c r="BB156" i="5"/>
  <c r="AD156" i="5"/>
  <c r="AI157" i="5"/>
  <c r="AQ156" i="5"/>
  <c r="AR156" i="5" s="1"/>
  <c r="BC156" i="5"/>
  <c r="AU156" i="5"/>
  <c r="AV156" i="5" s="1"/>
  <c r="P13" i="2"/>
  <c r="Q13" i="2" s="1"/>
  <c r="T13" i="2"/>
  <c r="U13" i="2" s="1"/>
  <c r="AB13" i="2"/>
  <c r="D14" i="2"/>
  <c r="P37" i="2"/>
  <c r="Q37" i="2" s="1"/>
  <c r="T37" i="2"/>
  <c r="U37" i="2" s="1"/>
  <c r="AB37" i="2"/>
  <c r="D38" i="2"/>
  <c r="P72" i="2"/>
  <c r="Q72" i="2" s="1"/>
  <c r="T72" i="2"/>
  <c r="U72" i="2" s="1"/>
  <c r="AB72" i="2"/>
  <c r="D73" i="2"/>
  <c r="H103" i="2"/>
  <c r="AB102" i="2"/>
  <c r="T102" i="2"/>
  <c r="U102" i="2" s="1"/>
  <c r="P102" i="2"/>
  <c r="Q102" i="2" s="1"/>
  <c r="AA102" i="2"/>
  <c r="AG14" i="3"/>
  <c r="S16" i="3"/>
  <c r="T15" i="3"/>
  <c r="S40" i="3"/>
  <c r="T39" i="3"/>
  <c r="AB77" i="3"/>
  <c r="AC76" i="3"/>
  <c r="AI15" i="5"/>
  <c r="BC14" i="5"/>
  <c r="AU14" i="5"/>
  <c r="AV14" i="5" s="1"/>
  <c r="BB14" i="5"/>
  <c r="BK156" i="5"/>
  <c r="BK157" i="5" s="1"/>
  <c r="BK158" i="5" s="1"/>
  <c r="BK159" i="5" s="1"/>
  <c r="BK160" i="5" s="1"/>
  <c r="BK161" i="5" s="1"/>
  <c r="BK162" i="5" s="1"/>
  <c r="BK163" i="5" s="1"/>
  <c r="BK164" i="5" s="1"/>
  <c r="BK165" i="5" s="1"/>
  <c r="BK166" i="5" s="1"/>
  <c r="BK167" i="5" s="1"/>
  <c r="BK168" i="5" s="1"/>
  <c r="BK169" i="5" s="1"/>
  <c r="BK170" i="5" s="1"/>
  <c r="BK171" i="5" s="1"/>
  <c r="BK172" i="5" s="1"/>
  <c r="BK173" i="5" s="1"/>
  <c r="BK174" i="5" s="1"/>
  <c r="BK175" i="5" s="1"/>
  <c r="BK176" i="5" s="1"/>
  <c r="BK177" i="5" s="1"/>
  <c r="BK178" i="5" s="1"/>
  <c r="BK179" i="5" s="1"/>
  <c r="BK180" i="5" s="1"/>
  <c r="BK181" i="5" s="1"/>
  <c r="BK182" i="5" s="1"/>
  <c r="BK183" i="5" s="1"/>
  <c r="BK184" i="5" s="1"/>
  <c r="BK185" i="5" s="1"/>
  <c r="BK186" i="5" s="1"/>
  <c r="BK187" i="5" s="1"/>
  <c r="BK188" i="5" s="1"/>
  <c r="BK189" i="5" s="1"/>
  <c r="BK190" i="5" s="1"/>
  <c r="AF537" i="1"/>
  <c r="AH566" i="1"/>
  <c r="AO567" i="1"/>
  <c r="AM597" i="1"/>
  <c r="AH599" i="1"/>
  <c r="AO622" i="1"/>
  <c r="AF623" i="1"/>
  <c r="AF657" i="1"/>
  <c r="AO686" i="1"/>
  <c r="AF687" i="1"/>
  <c r="E102" i="2"/>
  <c r="M102" i="2"/>
  <c r="E104" i="2"/>
  <c r="E106" i="2"/>
  <c r="E108" i="2"/>
  <c r="E110" i="2"/>
  <c r="E112" i="2"/>
  <c r="E114" i="2"/>
  <c r="U16" i="3"/>
  <c r="V15" i="3"/>
  <c r="U40" i="3"/>
  <c r="V39" i="3"/>
  <c r="W77" i="3"/>
  <c r="W78" i="3" s="1"/>
  <c r="U105" i="3"/>
  <c r="V104" i="3"/>
  <c r="AE13" i="4"/>
  <c r="AF220" i="5"/>
  <c r="AE221" i="5"/>
  <c r="P101" i="2"/>
  <c r="Q101" i="2" s="1"/>
  <c r="T101" i="2"/>
  <c r="U101" i="2" s="1"/>
  <c r="AB101" i="2"/>
  <c r="S104" i="3"/>
  <c r="T103" i="3"/>
  <c r="AB106" i="3"/>
  <c r="AZ12" i="5"/>
  <c r="BA12" i="5" s="1"/>
  <c r="AT12" i="5"/>
  <c r="BG13" i="5"/>
  <c r="AG74" i="5"/>
  <c r="CA124" i="5"/>
  <c r="BB102" i="5"/>
  <c r="AI103" i="5"/>
  <c r="BC102" i="5"/>
  <c r="AU102" i="5"/>
  <c r="AV102" i="5" s="1"/>
  <c r="AE105" i="5"/>
  <c r="AF104" i="5"/>
  <c r="AL131" i="5"/>
  <c r="AO134" i="5"/>
  <c r="AN135" i="5"/>
  <c r="AH13" i="4"/>
  <c r="M12" i="4"/>
  <c r="N12" i="4" s="1"/>
  <c r="S12" i="4" s="1"/>
  <c r="T12" i="4" s="1"/>
  <c r="AI14" i="4"/>
  <c r="AI15" i="4" s="1"/>
  <c r="L13" i="4"/>
  <c r="U13" i="4" s="1"/>
  <c r="O16" i="4"/>
  <c r="AG16" i="4"/>
  <c r="AE14" i="5"/>
  <c r="AE38" i="5"/>
  <c r="AO73" i="5"/>
  <c r="AN74" i="5"/>
  <c r="AG102" i="5"/>
  <c r="AH101" i="5"/>
  <c r="AM131" i="5"/>
  <c r="BG132" i="5"/>
  <c r="AW131" i="5"/>
  <c r="AX131" i="5" s="1"/>
  <c r="AP131" i="5"/>
  <c r="AY131" i="5" s="1"/>
  <c r="AI134" i="5"/>
  <c r="BC133" i="5"/>
  <c r="AU133" i="5"/>
  <c r="AV133" i="5" s="1"/>
  <c r="AQ133" i="5"/>
  <c r="AR133" i="5" s="1"/>
  <c r="BB133" i="5"/>
  <c r="AD133" i="5"/>
  <c r="AS133" i="5" s="1"/>
  <c r="AC74" i="3"/>
  <c r="T75" i="3"/>
  <c r="X12" i="4"/>
  <c r="AG15" i="5"/>
  <c r="BK13" i="5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AH14" i="5"/>
  <c r="AG39" i="5"/>
  <c r="AH38" i="5"/>
  <c r="AU72" i="5"/>
  <c r="AV72" i="5" s="1"/>
  <c r="BC72" i="5"/>
  <c r="AI73" i="5"/>
  <c r="BR85" i="5"/>
  <c r="BR86" i="5" s="1"/>
  <c r="CD121" i="5"/>
  <c r="CJ121" i="5"/>
  <c r="CJ125" i="5"/>
  <c r="CF125" i="5"/>
  <c r="BH133" i="5"/>
  <c r="AK132" i="5"/>
  <c r="AL132" i="5" s="1"/>
  <c r="AE135" i="5"/>
  <c r="AF134" i="5"/>
  <c r="BI134" i="5"/>
  <c r="AJ133" i="5"/>
  <c r="BB193" i="5"/>
  <c r="AD193" i="5"/>
  <c r="AQ193" i="5"/>
  <c r="AR193" i="5" s="1"/>
  <c r="AI194" i="5"/>
  <c r="BC193" i="5"/>
  <c r="AE194" i="5"/>
  <c r="BB221" i="5"/>
  <c r="AD221" i="5"/>
  <c r="AQ221" i="5"/>
  <c r="AR221" i="5" s="1"/>
  <c r="BC221" i="5"/>
  <c r="AI222" i="5"/>
  <c r="Y12" i="6"/>
  <c r="S12" i="6"/>
  <c r="BI13" i="5"/>
  <c r="AN14" i="5"/>
  <c r="AN38" i="5"/>
  <c r="CL120" i="5"/>
  <c r="BS84" i="5"/>
  <c r="CB120" i="5"/>
  <c r="CC120" i="5" s="1"/>
  <c r="AS132" i="5"/>
  <c r="AE157" i="5"/>
  <c r="AF156" i="5"/>
  <c r="AN159" i="5"/>
  <c r="AO158" i="5"/>
  <c r="AG158" i="5"/>
  <c r="AH157" i="5"/>
  <c r="AG192" i="5"/>
  <c r="AH191" i="5"/>
  <c r="AC103" i="3"/>
  <c r="Q13" i="4"/>
  <c r="Q21" i="4"/>
  <c r="AO13" i="5"/>
  <c r="AO37" i="5"/>
  <c r="BP84" i="5"/>
  <c r="BX120" i="5"/>
  <c r="BY120" i="5" s="1"/>
  <c r="CA121" i="5"/>
  <c r="AN103" i="5"/>
  <c r="AO102" i="5"/>
  <c r="AO133" i="5"/>
  <c r="CF133" i="5"/>
  <c r="BB192" i="5"/>
  <c r="AD192" i="5"/>
  <c r="AU192" i="5"/>
  <c r="AV192" i="5" s="1"/>
  <c r="AQ132" i="5"/>
  <c r="AR132" i="5" s="1"/>
  <c r="AU132" i="5"/>
  <c r="AV132" i="5" s="1"/>
  <c r="BC132" i="5"/>
  <c r="AG134" i="5"/>
  <c r="CJ143" i="5"/>
  <c r="AN193" i="5"/>
  <c r="AG222" i="5"/>
  <c r="AH221" i="5"/>
  <c r="AG253" i="5"/>
  <c r="AH252" i="5"/>
  <c r="AJ252" i="5"/>
  <c r="AS252" i="5" s="1"/>
  <c r="BI253" i="5"/>
  <c r="AG313" i="5"/>
  <c r="AH312" i="5"/>
  <c r="AN314" i="5"/>
  <c r="AO313" i="5"/>
  <c r="AG13" i="6"/>
  <c r="J12" i="6"/>
  <c r="K12" i="6" s="1"/>
  <c r="E13" i="6"/>
  <c r="D14" i="6"/>
  <c r="N18" i="6"/>
  <c r="M19" i="6"/>
  <c r="AQ101" i="5"/>
  <c r="AR101" i="5" s="1"/>
  <c r="AU101" i="5"/>
  <c r="AV101" i="5" s="1"/>
  <c r="AF132" i="5"/>
  <c r="AH133" i="5"/>
  <c r="AO156" i="5"/>
  <c r="AQ191" i="5"/>
  <c r="AR191" i="5" s="1"/>
  <c r="AU191" i="5"/>
  <c r="AV191" i="5" s="1"/>
  <c r="AO192" i="5"/>
  <c r="AU220" i="5"/>
  <c r="AV220" i="5" s="1"/>
  <c r="BC220" i="5"/>
  <c r="BG251" i="5"/>
  <c r="AM250" i="5"/>
  <c r="BK251" i="5"/>
  <c r="BK252" i="5" s="1"/>
  <c r="BK253" i="5" s="1"/>
  <c r="BK254" i="5" s="1"/>
  <c r="BK255" i="5" s="1"/>
  <c r="BK256" i="5" s="1"/>
  <c r="BK257" i="5" s="1"/>
  <c r="BK258" i="5" s="1"/>
  <c r="BK259" i="5" s="1"/>
  <c r="BK260" i="5" s="1"/>
  <c r="BK261" i="5" s="1"/>
  <c r="BK262" i="5" s="1"/>
  <c r="BK263" i="5" s="1"/>
  <c r="BK264" i="5" s="1"/>
  <c r="BK265" i="5" s="1"/>
  <c r="BK266" i="5" s="1"/>
  <c r="BK267" i="5" s="1"/>
  <c r="BK268" i="5" s="1"/>
  <c r="BK269" i="5" s="1"/>
  <c r="BK270" i="5" s="1"/>
  <c r="BK271" i="5" s="1"/>
  <c r="BK272" i="5" s="1"/>
  <c r="BK273" i="5" s="1"/>
  <c r="BK274" i="5" s="1"/>
  <c r="AN254" i="5"/>
  <c r="AO253" i="5"/>
  <c r="AN276" i="5"/>
  <c r="AO275" i="5"/>
  <c r="AE277" i="5"/>
  <c r="AF276" i="5"/>
  <c r="AE311" i="5"/>
  <c r="AF310" i="5"/>
  <c r="AE340" i="5"/>
  <c r="AF339" i="5"/>
  <c r="AF15" i="6"/>
  <c r="L14" i="6"/>
  <c r="CF121" i="5"/>
  <c r="CF129" i="5"/>
  <c r="AO132" i="5"/>
  <c r="AH156" i="5"/>
  <c r="AS251" i="5"/>
  <c r="AS250" i="5"/>
  <c r="BH252" i="5"/>
  <c r="AK251" i="5"/>
  <c r="AL251" i="5" s="1"/>
  <c r="AQ251" i="5" s="1"/>
  <c r="AR251" i="5" s="1"/>
  <c r="AE253" i="5"/>
  <c r="AF252" i="5"/>
  <c r="AG277" i="5"/>
  <c r="AH276" i="5"/>
  <c r="AG343" i="5"/>
  <c r="AH342" i="5"/>
  <c r="D39" i="6"/>
  <c r="E38" i="6"/>
  <c r="AN221" i="5"/>
  <c r="AJ37" i="6"/>
  <c r="AJ38" i="6" s="1"/>
  <c r="AJ39" i="6" s="1"/>
  <c r="AJ40" i="6" s="1"/>
  <c r="AJ41" i="6" s="1"/>
  <c r="AJ42" i="6" s="1"/>
  <c r="AJ43" i="6" s="1"/>
  <c r="AJ44" i="6" s="1"/>
  <c r="AJ45" i="6" s="1"/>
  <c r="AJ46" i="6" s="1"/>
  <c r="AJ47" i="6" s="1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 s="1"/>
  <c r="AJ62" i="6" s="1"/>
  <c r="AJ63" i="6" s="1"/>
  <c r="AJ64" i="6" s="1"/>
  <c r="AJ65" i="6" s="1"/>
  <c r="AJ66" i="6" s="1"/>
  <c r="AJ67" i="6" s="1"/>
  <c r="AJ68" i="6" s="1"/>
  <c r="AJ69" i="6" s="1"/>
  <c r="AJ70" i="6" s="1"/>
  <c r="AJ71" i="6" s="1"/>
  <c r="AO220" i="5"/>
  <c r="AF251" i="5"/>
  <c r="AH275" i="5"/>
  <c r="AN340" i="5"/>
  <c r="AO339" i="5"/>
  <c r="H15" i="6"/>
  <c r="AB14" i="6"/>
  <c r="AA14" i="6"/>
  <c r="P14" i="6"/>
  <c r="Q14" i="6" s="1"/>
  <c r="T14" i="6"/>
  <c r="U14" i="6" s="1"/>
  <c r="AH14" i="6"/>
  <c r="I13" i="6"/>
  <c r="R13" i="6" s="1"/>
  <c r="F14" i="6"/>
  <c r="G13" i="6"/>
  <c r="N72" i="6"/>
  <c r="M73" i="6"/>
  <c r="AO310" i="5"/>
  <c r="AH339" i="5"/>
  <c r="AB13" i="6"/>
  <c r="N14" i="6"/>
  <c r="E73" i="6"/>
  <c r="E75" i="6"/>
  <c r="E77" i="6"/>
  <c r="E79" i="6"/>
  <c r="AY39" i="7"/>
  <c r="G37" i="6"/>
  <c r="M38" i="6"/>
  <c r="H74" i="6"/>
  <c r="AB73" i="6"/>
  <c r="T73" i="6"/>
  <c r="U73" i="6" s="1"/>
  <c r="P73" i="6"/>
  <c r="Q73" i="6" s="1"/>
  <c r="AA73" i="6"/>
  <c r="M103" i="6"/>
  <c r="N102" i="6"/>
  <c r="H39" i="6"/>
  <c r="AB38" i="6"/>
  <c r="T38" i="6"/>
  <c r="U38" i="6" s="1"/>
  <c r="P38" i="6"/>
  <c r="Q38" i="6" s="1"/>
  <c r="AA38" i="6"/>
  <c r="F38" i="6"/>
  <c r="E81" i="6"/>
  <c r="D82" i="6"/>
  <c r="E74" i="6"/>
  <c r="E76" i="6"/>
  <c r="E78" i="6"/>
  <c r="E80" i="6"/>
  <c r="F103" i="6"/>
  <c r="G102" i="6"/>
  <c r="AW16" i="7"/>
  <c r="X15" i="7"/>
  <c r="U42" i="7"/>
  <c r="V41" i="7"/>
  <c r="F73" i="6"/>
  <c r="AA102" i="6"/>
  <c r="P102" i="6"/>
  <c r="Q102" i="6" s="1"/>
  <c r="T102" i="6"/>
  <c r="U102" i="6" s="1"/>
  <c r="AT15" i="7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T27" i="7" s="1"/>
  <c r="AT28" i="7" s="1"/>
  <c r="AT29" i="7" s="1"/>
  <c r="AT30" i="7" s="1"/>
  <c r="AT31" i="7" s="1"/>
  <c r="AT32" i="7" s="1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T52" i="7" s="1"/>
  <c r="AT53" i="7" s="1"/>
  <c r="AT54" i="7" s="1"/>
  <c r="AT55" i="7" s="1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T67" i="7" s="1"/>
  <c r="AT68" i="7" s="1"/>
  <c r="AT69" i="7" s="1"/>
  <c r="AT70" i="7" s="1"/>
  <c r="AT71" i="7" s="1"/>
  <c r="AT72" i="7" s="1"/>
  <c r="AT73" i="7" s="1"/>
  <c r="AT74" i="7" s="1"/>
  <c r="AT75" i="7" s="1"/>
  <c r="AT76" i="7" s="1"/>
  <c r="AT77" i="7" s="1"/>
  <c r="AT78" i="7" s="1"/>
  <c r="AT79" i="7" s="1"/>
  <c r="AT80" i="7" s="1"/>
  <c r="AT81" i="7" s="1"/>
  <c r="AT82" i="7" s="1"/>
  <c r="AT83" i="7" s="1"/>
  <c r="AT84" i="7" s="1"/>
  <c r="AT85" i="7" s="1"/>
  <c r="AT86" i="7" s="1"/>
  <c r="AT87" i="7" s="1"/>
  <c r="AT88" i="7" s="1"/>
  <c r="AT89" i="7" s="1"/>
  <c r="AT90" i="7" s="1"/>
  <c r="AT91" i="7" s="1"/>
  <c r="AT92" i="7" s="1"/>
  <c r="AT93" i="7" s="1"/>
  <c r="AT94" i="7" s="1"/>
  <c r="AT95" i="7" s="1"/>
  <c r="AT96" i="7" s="1"/>
  <c r="AT97" i="7" s="1"/>
  <c r="AT98" i="7" s="1"/>
  <c r="AT99" i="7" s="1"/>
  <c r="AT100" i="7" s="1"/>
  <c r="AT101" i="7" s="1"/>
  <c r="AT102" i="7" s="1"/>
  <c r="AT103" i="7" s="1"/>
  <c r="AT104" i="7" s="1"/>
  <c r="AT105" i="7" s="1"/>
  <c r="AT106" i="7" s="1"/>
  <c r="AT107" i="7" s="1"/>
  <c r="AT108" i="7" s="1"/>
  <c r="AT109" i="7" s="1"/>
  <c r="AT110" i="7" s="1"/>
  <c r="AT111" i="7" s="1"/>
  <c r="AT112" i="7" s="1"/>
  <c r="AT113" i="7" s="1"/>
  <c r="AT114" i="7" s="1"/>
  <c r="AT115" i="7" s="1"/>
  <c r="AT116" i="7" s="1"/>
  <c r="AT117" i="7" s="1"/>
  <c r="Y14" i="7"/>
  <c r="X14" i="7"/>
  <c r="AG15" i="7" s="1"/>
  <c r="U16" i="7"/>
  <c r="V15" i="7"/>
  <c r="AH158" i="7"/>
  <c r="W49" i="7"/>
  <c r="W50" i="7" s="1"/>
  <c r="G72" i="6"/>
  <c r="P101" i="6"/>
  <c r="Q101" i="6" s="1"/>
  <c r="AA101" i="6"/>
  <c r="H103" i="6"/>
  <c r="AV17" i="7"/>
  <c r="Y16" i="7"/>
  <c r="S18" i="7"/>
  <c r="T17" i="7"/>
  <c r="P37" i="6"/>
  <c r="Q37" i="6" s="1"/>
  <c r="T37" i="6"/>
  <c r="U37" i="6" s="1"/>
  <c r="AB37" i="6"/>
  <c r="P72" i="6"/>
  <c r="Q72" i="6" s="1"/>
  <c r="T72" i="6"/>
  <c r="U72" i="6" s="1"/>
  <c r="AB72" i="6"/>
  <c r="AB101" i="6"/>
  <c r="AG14" i="7"/>
  <c r="AB16" i="7"/>
  <c r="AC15" i="7"/>
  <c r="AH132" i="7"/>
  <c r="W23" i="7"/>
  <c r="AA15" i="7"/>
  <c r="S40" i="7"/>
  <c r="T39" i="7"/>
  <c r="D102" i="6"/>
  <c r="AU16" i="7"/>
  <c r="Y15" i="7"/>
  <c r="Z15" i="7" s="1"/>
  <c r="AE15" i="7" s="1"/>
  <c r="AF15" i="7" s="1"/>
  <c r="T16" i="7"/>
  <c r="AA14" i="7"/>
  <c r="AB40" i="7"/>
  <c r="AC39" i="7"/>
  <c r="U76" i="7"/>
  <c r="W77" i="7"/>
  <c r="W78" i="7" s="1"/>
  <c r="AB75" i="7"/>
  <c r="AC74" i="7"/>
  <c r="U104" i="7"/>
  <c r="V103" i="7"/>
  <c r="V39" i="7"/>
  <c r="W111" i="7"/>
  <c r="AH220" i="7"/>
  <c r="AE13" i="8"/>
  <c r="I12" i="8"/>
  <c r="J12" i="8" s="1"/>
  <c r="S106" i="7"/>
  <c r="T105" i="7"/>
  <c r="M12" i="8"/>
  <c r="N12" i="8" s="1"/>
  <c r="S12" i="8" s="1"/>
  <c r="T12" i="8" s="1"/>
  <c r="AF13" i="8"/>
  <c r="AF14" i="8" s="1"/>
  <c r="AF15" i="8" s="1"/>
  <c r="S76" i="7"/>
  <c r="T75" i="7"/>
  <c r="AB104" i="7"/>
  <c r="AC103" i="7"/>
  <c r="AI14" i="8"/>
  <c r="AI15" i="8" s="1"/>
  <c r="L13" i="8"/>
  <c r="O13" i="8"/>
  <c r="T103" i="7"/>
  <c r="AG16" i="8"/>
  <c r="AH16" i="8"/>
  <c r="W16" i="8"/>
  <c r="O12" i="8"/>
  <c r="M13" i="8"/>
  <c r="N13" i="8" s="1"/>
  <c r="S13" i="8" s="1"/>
  <c r="T13" i="8" s="1"/>
  <c r="U13" i="8"/>
  <c r="Q13" i="8"/>
  <c r="Q21" i="8"/>
  <c r="AN15" i="7" l="1"/>
  <c r="AH15" i="7"/>
  <c r="FJ181" i="1"/>
  <c r="AH15" i="3"/>
  <c r="CK121" i="1"/>
  <c r="AT252" i="5"/>
  <c r="AT133" i="5"/>
  <c r="AZ133" i="5"/>
  <c r="AZ13" i="1"/>
  <c r="AT13" i="1"/>
  <c r="Y13" i="6"/>
  <c r="S13" i="6"/>
  <c r="V13" i="4"/>
  <c r="L16" i="8"/>
  <c r="AI16" i="8"/>
  <c r="S41" i="7"/>
  <c r="T40" i="7"/>
  <c r="U17" i="7"/>
  <c r="V16" i="7"/>
  <c r="AE254" i="5"/>
  <c r="AF253" i="5"/>
  <c r="AE312" i="5"/>
  <c r="AF311" i="5"/>
  <c r="AG223" i="5"/>
  <c r="AH222" i="5"/>
  <c r="AW251" i="5"/>
  <c r="AX251" i="5" s="1"/>
  <c r="AG40" i="5"/>
  <c r="AH39" i="5"/>
  <c r="BC103" i="5"/>
  <c r="AU103" i="5"/>
  <c r="AV103" i="5" s="1"/>
  <c r="AQ103" i="5"/>
  <c r="AR103" i="5" s="1"/>
  <c r="AI104" i="5"/>
  <c r="BB103" i="5"/>
  <c r="AG75" i="5"/>
  <c r="AH74" i="5"/>
  <c r="E38" i="2"/>
  <c r="D39" i="2"/>
  <c r="AF73" i="5"/>
  <c r="AE74" i="5"/>
  <c r="G73" i="2"/>
  <c r="F74" i="2"/>
  <c r="AE601" i="1"/>
  <c r="AF600" i="1"/>
  <c r="AG312" i="1"/>
  <c r="AH311" i="1"/>
  <c r="BI252" i="1"/>
  <c r="AK252" i="1" s="1"/>
  <c r="AJ251" i="1"/>
  <c r="AS251" i="1" s="1"/>
  <c r="AE542" i="1"/>
  <c r="EF200" i="1"/>
  <c r="BH253" i="1"/>
  <c r="AI159" i="1"/>
  <c r="BC158" i="1"/>
  <c r="AU158" i="1"/>
  <c r="AV158" i="1" s="1"/>
  <c r="AQ158" i="1"/>
  <c r="AR158" i="1" s="1"/>
  <c r="BB158" i="1"/>
  <c r="AD158" i="1"/>
  <c r="BK157" i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CM121" i="1"/>
  <c r="ET184" i="1"/>
  <c r="BS208" i="1"/>
  <c r="BS209" i="1" s="1"/>
  <c r="AK14" i="1"/>
  <c r="BH15" i="1"/>
  <c r="S19" i="7"/>
  <c r="T18" i="7"/>
  <c r="G103" i="6"/>
  <c r="F104" i="6"/>
  <c r="M104" i="6"/>
  <c r="N103" i="6"/>
  <c r="AO221" i="5"/>
  <c r="AN222" i="5"/>
  <c r="N19" i="6"/>
  <c r="M20" i="6"/>
  <c r="AN315" i="5"/>
  <c r="AO314" i="5"/>
  <c r="AO193" i="5"/>
  <c r="AN194" i="5"/>
  <c r="BX121" i="5"/>
  <c r="BP85" i="5"/>
  <c r="BP86" i="5" s="1"/>
  <c r="AF157" i="5"/>
  <c r="AE158" i="5"/>
  <c r="AO14" i="5"/>
  <c r="AN15" i="5"/>
  <c r="M13" i="4"/>
  <c r="N13" i="4" s="1"/>
  <c r="AH14" i="4"/>
  <c r="AH15" i="4" s="1"/>
  <c r="W13" i="4"/>
  <c r="AF105" i="5"/>
  <c r="AE106" i="5"/>
  <c r="U106" i="3"/>
  <c r="V105" i="3"/>
  <c r="U17" i="3"/>
  <c r="V16" i="3"/>
  <c r="BK191" i="5"/>
  <c r="BB15" i="5"/>
  <c r="AQ15" i="5"/>
  <c r="AR15" i="5" s="1"/>
  <c r="BC15" i="5"/>
  <c r="AI16" i="5"/>
  <c r="AU15" i="5"/>
  <c r="AV15" i="5" s="1"/>
  <c r="BB39" i="5"/>
  <c r="AQ39" i="5"/>
  <c r="AR39" i="5" s="1"/>
  <c r="BC39" i="5"/>
  <c r="AI40" i="5"/>
  <c r="AU39" i="5"/>
  <c r="AV39" i="5" s="1"/>
  <c r="Z15" i="3"/>
  <c r="AE15" i="3" s="1"/>
  <c r="AF15" i="3" s="1"/>
  <c r="F104" i="2"/>
  <c r="G103" i="2"/>
  <c r="AE691" i="1"/>
  <c r="AF690" i="1"/>
  <c r="AN626" i="1"/>
  <c r="AO625" i="1"/>
  <c r="BG602" i="1"/>
  <c r="AG570" i="1"/>
  <c r="AH569" i="1"/>
  <c r="M66" i="2"/>
  <c r="N65" i="2"/>
  <c r="R13" i="2"/>
  <c r="R12" i="2"/>
  <c r="L14" i="2"/>
  <c r="AF15" i="2"/>
  <c r="AF480" i="1"/>
  <c r="AE481" i="1"/>
  <c r="AN341" i="1"/>
  <c r="AO340" i="1"/>
  <c r="AZ597" i="1"/>
  <c r="BK479" i="1"/>
  <c r="AE254" i="1"/>
  <c r="AF253" i="1"/>
  <c r="BC221" i="1"/>
  <c r="AU221" i="1"/>
  <c r="AV221" i="1" s="1"/>
  <c r="AQ221" i="1"/>
  <c r="AR221" i="1" s="1"/>
  <c r="BB221" i="1"/>
  <c r="AD221" i="1"/>
  <c r="AI222" i="1"/>
  <c r="AF134" i="1"/>
  <c r="AE135" i="1"/>
  <c r="AE223" i="1"/>
  <c r="AF222" i="1"/>
  <c r="BT207" i="1"/>
  <c r="EX183" i="1"/>
  <c r="CH120" i="1"/>
  <c r="CI120" i="1" s="1"/>
  <c r="CM120" i="1"/>
  <c r="BI134" i="1"/>
  <c r="AJ133" i="1"/>
  <c r="AI74" i="1"/>
  <c r="BC73" i="1"/>
  <c r="AU73" i="1"/>
  <c r="AV73" i="1" s="1"/>
  <c r="AQ73" i="1"/>
  <c r="AR73" i="1" s="1"/>
  <c r="BB73" i="1"/>
  <c r="FB181" i="1"/>
  <c r="FG181" i="1" s="1"/>
  <c r="FQ181" i="1" s="1"/>
  <c r="FR181" i="1" s="1"/>
  <c r="AG104" i="1"/>
  <c r="AH103" i="1"/>
  <c r="CA125" i="1"/>
  <c r="CJ125" i="1" s="1"/>
  <c r="BT88" i="1"/>
  <c r="BT89" i="1" s="1"/>
  <c r="AG40" i="1"/>
  <c r="AH39" i="1"/>
  <c r="AG17" i="8"/>
  <c r="AG18" i="8" s="1"/>
  <c r="AB17" i="7"/>
  <c r="AC16" i="7"/>
  <c r="AZ251" i="5"/>
  <c r="BA251" i="5" s="1"/>
  <c r="AT251" i="5"/>
  <c r="AE341" i="5"/>
  <c r="AF340" i="5"/>
  <c r="AE278" i="5"/>
  <c r="AF277" i="5"/>
  <c r="BK37" i="5"/>
  <c r="AG17" i="4"/>
  <c r="AG18" i="4" s="1"/>
  <c r="AH188" i="3"/>
  <c r="W79" i="3"/>
  <c r="W80" i="3" s="1"/>
  <c r="W81" i="3" s="1"/>
  <c r="AB78" i="3"/>
  <c r="AC77" i="3"/>
  <c r="E73" i="2"/>
  <c r="D74" i="2"/>
  <c r="E14" i="2"/>
  <c r="D15" i="2"/>
  <c r="AH132" i="3"/>
  <c r="W23" i="3"/>
  <c r="G38" i="2"/>
  <c r="F39" i="2"/>
  <c r="AE568" i="1"/>
  <c r="AF567" i="1"/>
  <c r="AN660" i="1"/>
  <c r="AO659" i="1"/>
  <c r="AJ38" i="2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E342" i="1"/>
  <c r="AF341" i="1"/>
  <c r="AN504" i="1"/>
  <c r="AO503" i="1"/>
  <c r="AI103" i="1"/>
  <c r="BC102" i="1"/>
  <c r="AU102" i="1"/>
  <c r="AV102" i="1" s="1"/>
  <c r="AQ102" i="1"/>
  <c r="AR102" i="1" s="1"/>
  <c r="BB102" i="1"/>
  <c r="AM251" i="1"/>
  <c r="BB134" i="1"/>
  <c r="AD134" i="1"/>
  <c r="AI135" i="1"/>
  <c r="BC134" i="1"/>
  <c r="AU134" i="1"/>
  <c r="AV134" i="1" s="1"/>
  <c r="AQ134" i="1"/>
  <c r="AR134" i="1" s="1"/>
  <c r="AM14" i="1"/>
  <c r="BG15" i="1"/>
  <c r="AN14" i="7"/>
  <c r="AH14" i="7"/>
  <c r="AN341" i="5"/>
  <c r="AO340" i="5"/>
  <c r="AI223" i="5"/>
  <c r="BC222" i="5"/>
  <c r="AU222" i="5"/>
  <c r="AV222" i="5" s="1"/>
  <c r="BB222" i="5"/>
  <c r="AD222" i="5"/>
  <c r="AQ222" i="5"/>
  <c r="AR222" i="5" s="1"/>
  <c r="CK125" i="5"/>
  <c r="AQ73" i="5"/>
  <c r="AR73" i="5" s="1"/>
  <c r="AI74" i="5"/>
  <c r="BC73" i="5"/>
  <c r="AU73" i="5"/>
  <c r="AV73" i="5" s="1"/>
  <c r="BB73" i="5"/>
  <c r="S77" i="7"/>
  <c r="T76" i="7"/>
  <c r="U105" i="7"/>
  <c r="V104" i="7"/>
  <c r="AH160" i="7"/>
  <c r="W51" i="7"/>
  <c r="W52" i="7" s="1"/>
  <c r="AJ72" i="6"/>
  <c r="AH277" i="5"/>
  <c r="AG278" i="5"/>
  <c r="BH253" i="5"/>
  <c r="AK252" i="5"/>
  <c r="AL252" i="5" s="1"/>
  <c r="AQ252" i="5" s="1"/>
  <c r="AR252" i="5" s="1"/>
  <c r="AF16" i="6"/>
  <c r="L15" i="6"/>
  <c r="AN255" i="5"/>
  <c r="AO254" i="5"/>
  <c r="CJ144" i="5"/>
  <c r="CK143" i="5"/>
  <c r="AN104" i="5"/>
  <c r="AO103" i="5"/>
  <c r="AZ132" i="5"/>
  <c r="AT132" i="5"/>
  <c r="CB121" i="5"/>
  <c r="CC121" i="5" s="1"/>
  <c r="CL121" i="5"/>
  <c r="BS85" i="5"/>
  <c r="BS86" i="5" s="1"/>
  <c r="BI14" i="5"/>
  <c r="AJ13" i="5"/>
  <c r="AS13" i="5" s="1"/>
  <c r="AF194" i="5"/>
  <c r="AE195" i="5"/>
  <c r="BH134" i="5"/>
  <c r="AK133" i="5"/>
  <c r="AL133" i="5" s="1"/>
  <c r="CK121" i="5"/>
  <c r="AG16" i="5"/>
  <c r="AH15" i="5"/>
  <c r="BG133" i="5"/>
  <c r="AM132" i="5"/>
  <c r="AP132" i="5"/>
  <c r="AY132" i="5" s="1"/>
  <c r="AH102" i="5"/>
  <c r="AG103" i="5"/>
  <c r="AF38" i="5"/>
  <c r="AE39" i="5"/>
  <c r="BG14" i="5"/>
  <c r="AM13" i="5"/>
  <c r="S105" i="3"/>
  <c r="T104" i="3"/>
  <c r="AF221" i="5"/>
  <c r="AE222" i="5"/>
  <c r="S41" i="3"/>
  <c r="T40" i="3"/>
  <c r="AN14" i="3"/>
  <c r="AH14" i="3"/>
  <c r="K12" i="2"/>
  <c r="AB18" i="3"/>
  <c r="AC17" i="3"/>
  <c r="AA15" i="3"/>
  <c r="AT16" i="3"/>
  <c r="X16" i="3" s="1"/>
  <c r="AH220" i="3"/>
  <c r="W111" i="3"/>
  <c r="AB42" i="3"/>
  <c r="AC41" i="3"/>
  <c r="AU21" i="3"/>
  <c r="H75" i="2"/>
  <c r="AB74" i="2"/>
  <c r="T74" i="2"/>
  <c r="U74" i="2" s="1"/>
  <c r="P74" i="2"/>
  <c r="Q74" i="2" s="1"/>
  <c r="AA74" i="2"/>
  <c r="AY74" i="3"/>
  <c r="N90" i="2"/>
  <c r="M91" i="2"/>
  <c r="H40" i="2"/>
  <c r="AB39" i="2"/>
  <c r="T39" i="2"/>
  <c r="U39" i="2" s="1"/>
  <c r="P39" i="2"/>
  <c r="Q39" i="2" s="1"/>
  <c r="AA39" i="2"/>
  <c r="AE627" i="1"/>
  <c r="AF626" i="1"/>
  <c r="BI599" i="1"/>
  <c r="AJ598" i="1"/>
  <c r="AS598" i="1" s="1"/>
  <c r="G14" i="2"/>
  <c r="F15" i="2"/>
  <c r="AG689" i="1"/>
  <c r="AH688" i="1"/>
  <c r="AG625" i="1"/>
  <c r="AH624" i="1"/>
  <c r="AK598" i="1"/>
  <c r="AN571" i="1"/>
  <c r="AO570" i="1"/>
  <c r="M17" i="2"/>
  <c r="N16" i="2"/>
  <c r="K13" i="2"/>
  <c r="AN600" i="1"/>
  <c r="AO599" i="1"/>
  <c r="AE505" i="1"/>
  <c r="AF504" i="1"/>
  <c r="AG481" i="1"/>
  <c r="AH480" i="1"/>
  <c r="BH480" i="1"/>
  <c r="AG505" i="1"/>
  <c r="AH504" i="1"/>
  <c r="AN480" i="1"/>
  <c r="AO479" i="1"/>
  <c r="AN542" i="1"/>
  <c r="EH200" i="1"/>
  <c r="AG256" i="1"/>
  <c r="AH255" i="1"/>
  <c r="BG253" i="1"/>
  <c r="AM252" i="1"/>
  <c r="AE313" i="1"/>
  <c r="AF312" i="1"/>
  <c r="AE194" i="1"/>
  <c r="AF193" i="1"/>
  <c r="AP131" i="1"/>
  <c r="AY131" i="1" s="1"/>
  <c r="BA131" i="1"/>
  <c r="AW131" i="1"/>
  <c r="AX131" i="1" s="1"/>
  <c r="AN223" i="1"/>
  <c r="AO222" i="1"/>
  <c r="AN160" i="1"/>
  <c r="AO159" i="1"/>
  <c r="AF14" i="1"/>
  <c r="AE15" i="1"/>
  <c r="BK275" i="1"/>
  <c r="AJ132" i="1"/>
  <c r="AS132" i="1" s="1"/>
  <c r="AF73" i="1"/>
  <c r="AE74" i="1"/>
  <c r="AI39" i="1"/>
  <c r="BC38" i="1"/>
  <c r="AU38" i="1"/>
  <c r="AV38" i="1" s="1"/>
  <c r="AQ38" i="1"/>
  <c r="AR38" i="1" s="1"/>
  <c r="BB38" i="1"/>
  <c r="EU183" i="1"/>
  <c r="AH14" i="1"/>
  <c r="AG15" i="1"/>
  <c r="AG75" i="1"/>
  <c r="AH74" i="1"/>
  <c r="BK72" i="1"/>
  <c r="W112" i="7"/>
  <c r="W113" i="7" s="1"/>
  <c r="AH221" i="7"/>
  <c r="E102" i="6"/>
  <c r="D103" i="6"/>
  <c r="AH133" i="7"/>
  <c r="W24" i="7"/>
  <c r="W25" i="7" s="1"/>
  <c r="W26" i="7" s="1"/>
  <c r="H104" i="6"/>
  <c r="AB103" i="6"/>
  <c r="AA103" i="6"/>
  <c r="P103" i="6"/>
  <c r="Q103" i="6" s="1"/>
  <c r="T103" i="6"/>
  <c r="U103" i="6" s="1"/>
  <c r="BK275" i="5"/>
  <c r="E14" i="6"/>
  <c r="D15" i="6"/>
  <c r="AH158" i="5"/>
  <c r="AG159" i="5"/>
  <c r="AO38" i="5"/>
  <c r="AN39" i="5"/>
  <c r="BB194" i="5"/>
  <c r="AD194" i="5"/>
  <c r="AI195" i="5"/>
  <c r="BC194" i="5"/>
  <c r="AU194" i="5"/>
  <c r="AV194" i="5" s="1"/>
  <c r="AQ194" i="5"/>
  <c r="AR194" i="5" s="1"/>
  <c r="AE136" i="5"/>
  <c r="AF135" i="5"/>
  <c r="BR87" i="5"/>
  <c r="CD124" i="5"/>
  <c r="AO135" i="5"/>
  <c r="AN136" i="5"/>
  <c r="U41" i="3"/>
  <c r="V40" i="3"/>
  <c r="AH158" i="3"/>
  <c r="W49" i="3"/>
  <c r="W50" i="3" s="1"/>
  <c r="AN690" i="1"/>
  <c r="AO689" i="1"/>
  <c r="AG603" i="1"/>
  <c r="AH602" i="1"/>
  <c r="AG17" i="2"/>
  <c r="BG134" i="1"/>
  <c r="AM133" i="1"/>
  <c r="AG224" i="1"/>
  <c r="AH223" i="1"/>
  <c r="AH134" i="1"/>
  <c r="AG135" i="1"/>
  <c r="AK133" i="1"/>
  <c r="BH134" i="1"/>
  <c r="CD124" i="1"/>
  <c r="BR87" i="1"/>
  <c r="BI15" i="1"/>
  <c r="AJ14" i="1"/>
  <c r="AS14" i="1" s="1"/>
  <c r="AO74" i="1"/>
  <c r="AN75" i="1"/>
  <c r="O16" i="8"/>
  <c r="W79" i="7"/>
  <c r="W80" i="7" s="1"/>
  <c r="W81" i="7" s="1"/>
  <c r="AH188" i="7"/>
  <c r="G38" i="6"/>
  <c r="F39" i="6"/>
  <c r="AG314" i="5"/>
  <c r="AH313" i="5"/>
  <c r="V12" i="6"/>
  <c r="W12" i="6" s="1"/>
  <c r="Z12" i="6"/>
  <c r="O12" i="6"/>
  <c r="X12" i="6" s="1"/>
  <c r="BI135" i="5"/>
  <c r="AJ134" i="5"/>
  <c r="AE14" i="4"/>
  <c r="AE15" i="4" s="1"/>
  <c r="I13" i="4"/>
  <c r="N102" i="2"/>
  <c r="M103" i="2"/>
  <c r="S17" i="3"/>
  <c r="T16" i="3"/>
  <c r="X16" i="8"/>
  <c r="AC104" i="7"/>
  <c r="AB105" i="7"/>
  <c r="S107" i="7"/>
  <c r="T106" i="7"/>
  <c r="AE14" i="8"/>
  <c r="AE15" i="8" s="1"/>
  <c r="I13" i="8"/>
  <c r="Z14" i="7"/>
  <c r="AE14" i="7" s="1"/>
  <c r="AF14" i="7" s="1"/>
  <c r="AW17" i="7"/>
  <c r="X16" i="7"/>
  <c r="Z16" i="7" s="1"/>
  <c r="AE16" i="7" s="1"/>
  <c r="AF16" i="7" s="1"/>
  <c r="H75" i="6"/>
  <c r="AB74" i="6"/>
  <c r="T74" i="6"/>
  <c r="U74" i="6" s="1"/>
  <c r="P74" i="6"/>
  <c r="Q74" i="6" s="1"/>
  <c r="AA74" i="6"/>
  <c r="AH15" i="6"/>
  <c r="I14" i="6"/>
  <c r="R14" i="6" s="1"/>
  <c r="T15" i="6"/>
  <c r="U15" i="6" s="1"/>
  <c r="H16" i="6"/>
  <c r="AB15" i="6"/>
  <c r="P15" i="6"/>
  <c r="Q15" i="6" s="1"/>
  <c r="AA15" i="6"/>
  <c r="AB13" i="8"/>
  <c r="AC13" i="8" s="1"/>
  <c r="V13" i="8"/>
  <c r="W17" i="8"/>
  <c r="AH17" i="8"/>
  <c r="AH18" i="8" s="1"/>
  <c r="AF16" i="8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M16" i="8"/>
  <c r="N16" i="8" s="1"/>
  <c r="S16" i="8" s="1"/>
  <c r="T16" i="8" s="1"/>
  <c r="AB76" i="7"/>
  <c r="AC75" i="7"/>
  <c r="V76" i="7"/>
  <c r="U77" i="7"/>
  <c r="AB41" i="7"/>
  <c r="AC40" i="7"/>
  <c r="AU17" i="7"/>
  <c r="AA16" i="7"/>
  <c r="AV18" i="7"/>
  <c r="G73" i="6"/>
  <c r="F74" i="6"/>
  <c r="U43" i="7"/>
  <c r="V42" i="7"/>
  <c r="E82" i="6"/>
  <c r="D83" i="6"/>
  <c r="H40" i="6"/>
  <c r="AB39" i="6"/>
  <c r="T39" i="6"/>
  <c r="U39" i="6" s="1"/>
  <c r="P39" i="6"/>
  <c r="Q39" i="6" s="1"/>
  <c r="AA39" i="6"/>
  <c r="N38" i="6"/>
  <c r="M39" i="6"/>
  <c r="AY40" i="7"/>
  <c r="N73" i="6"/>
  <c r="M74" i="6"/>
  <c r="G14" i="6"/>
  <c r="F15" i="6"/>
  <c r="D40" i="6"/>
  <c r="E39" i="6"/>
  <c r="AG344" i="5"/>
  <c r="AH343" i="5"/>
  <c r="AT250" i="5"/>
  <c r="AZ250" i="5"/>
  <c r="AN277" i="5"/>
  <c r="AO276" i="5"/>
  <c r="BG252" i="5"/>
  <c r="AM251" i="5"/>
  <c r="AP251" i="5"/>
  <c r="AY251" i="5" s="1"/>
  <c r="AG14" i="6"/>
  <c r="J13" i="6"/>
  <c r="K13" i="6" s="1"/>
  <c r="BI254" i="5"/>
  <c r="AJ253" i="5"/>
  <c r="AS253" i="5" s="1"/>
  <c r="AG254" i="5"/>
  <c r="AH253" i="5"/>
  <c r="AH134" i="5"/>
  <c r="AG135" i="5"/>
  <c r="AH192" i="5"/>
  <c r="AG193" i="5"/>
  <c r="AN160" i="5"/>
  <c r="AO159" i="5"/>
  <c r="CM120" i="5"/>
  <c r="CH120" i="5"/>
  <c r="CI120" i="5" s="1"/>
  <c r="AP12" i="5"/>
  <c r="AY12" i="5" s="1"/>
  <c r="AI135" i="5"/>
  <c r="BC134" i="5"/>
  <c r="AU134" i="5"/>
  <c r="AV134" i="5" s="1"/>
  <c r="AQ134" i="5"/>
  <c r="AR134" i="5" s="1"/>
  <c r="BB134" i="5"/>
  <c r="AD134" i="5"/>
  <c r="AS134" i="5" s="1"/>
  <c r="AO74" i="5"/>
  <c r="AN75" i="5"/>
  <c r="AF14" i="5"/>
  <c r="AE15" i="5"/>
  <c r="AI16" i="4"/>
  <c r="L16" i="4"/>
  <c r="AW12" i="5"/>
  <c r="AX12" i="5" s="1"/>
  <c r="AB107" i="3"/>
  <c r="AC106" i="3"/>
  <c r="H104" i="2"/>
  <c r="AB103" i="2"/>
  <c r="T103" i="2"/>
  <c r="U103" i="2" s="1"/>
  <c r="P103" i="2"/>
  <c r="Q103" i="2" s="1"/>
  <c r="AA103" i="2"/>
  <c r="BC157" i="5"/>
  <c r="AU157" i="5"/>
  <c r="AV157" i="5" s="1"/>
  <c r="AQ157" i="5"/>
  <c r="AR157" i="5" s="1"/>
  <c r="BB157" i="5"/>
  <c r="AD157" i="5"/>
  <c r="AI158" i="5"/>
  <c r="BT90" i="5"/>
  <c r="CA128" i="5"/>
  <c r="U77" i="3"/>
  <c r="V76" i="3"/>
  <c r="S79" i="3"/>
  <c r="T78" i="3"/>
  <c r="AV18" i="3"/>
  <c r="AK14" i="5"/>
  <c r="BH15" i="5"/>
  <c r="AW17" i="3"/>
  <c r="H16" i="2"/>
  <c r="AB15" i="2"/>
  <c r="T15" i="2"/>
  <c r="U15" i="2" s="1"/>
  <c r="P15" i="2"/>
  <c r="Q15" i="2" s="1"/>
  <c r="AA15" i="2"/>
  <c r="AG659" i="1"/>
  <c r="AH658" i="1"/>
  <c r="AE15" i="2"/>
  <c r="J14" i="2"/>
  <c r="AH15" i="2"/>
  <c r="I14" i="2"/>
  <c r="BH600" i="1"/>
  <c r="AK599" i="1"/>
  <c r="AH538" i="1"/>
  <c r="DA199" i="1"/>
  <c r="AW250" i="1"/>
  <c r="AX250" i="1" s="1"/>
  <c r="BI479" i="1"/>
  <c r="AJ478" i="1"/>
  <c r="AS478" i="1" s="1"/>
  <c r="BK623" i="1"/>
  <c r="AG278" i="1"/>
  <c r="AH277" i="1"/>
  <c r="AP250" i="1"/>
  <c r="AY250" i="1" s="1"/>
  <c r="AE661" i="1"/>
  <c r="AF660" i="1"/>
  <c r="AM478" i="1"/>
  <c r="BG479" i="1"/>
  <c r="AG342" i="1"/>
  <c r="AH341" i="1"/>
  <c r="AN314" i="1"/>
  <c r="AO313" i="1"/>
  <c r="AN278" i="1"/>
  <c r="AO277" i="1"/>
  <c r="AN253" i="1"/>
  <c r="AO252" i="1"/>
  <c r="AE279" i="1"/>
  <c r="AF278" i="1"/>
  <c r="CK143" i="1"/>
  <c r="CJ144" i="1"/>
  <c r="AZ477" i="1"/>
  <c r="AK251" i="1"/>
  <c r="AL251" i="1" s="1"/>
  <c r="AQ251" i="1" s="1"/>
  <c r="AR251" i="1" s="1"/>
  <c r="AG193" i="1"/>
  <c r="AH192" i="1"/>
  <c r="AG158" i="1"/>
  <c r="AH157" i="1"/>
  <c r="FB180" i="1"/>
  <c r="FG180" i="1" s="1"/>
  <c r="FH180" i="1" s="1"/>
  <c r="AI194" i="1"/>
  <c r="BC193" i="1"/>
  <c r="AU193" i="1"/>
  <c r="AV193" i="1" s="1"/>
  <c r="AQ193" i="1"/>
  <c r="AR193" i="1" s="1"/>
  <c r="BB193" i="1"/>
  <c r="AD193" i="1"/>
  <c r="AE159" i="1"/>
  <c r="AF158" i="1"/>
  <c r="AM132" i="1"/>
  <c r="AN104" i="1"/>
  <c r="AO103" i="1"/>
  <c r="CL124" i="1"/>
  <c r="BS87" i="1"/>
  <c r="CB124" i="1"/>
  <c r="CC124" i="1" s="1"/>
  <c r="AO134" i="1"/>
  <c r="AN135" i="1"/>
  <c r="AE104" i="1"/>
  <c r="AF103" i="1"/>
  <c r="BP205" i="1"/>
  <c r="BP206" i="1" s="1"/>
  <c r="ER181" i="1"/>
  <c r="BR207" i="1"/>
  <c r="FC183" i="1"/>
  <c r="AN195" i="1"/>
  <c r="AO194" i="1"/>
  <c r="FV175" i="1"/>
  <c r="FX174" i="1"/>
  <c r="CC121" i="1"/>
  <c r="CH121" i="1" s="1"/>
  <c r="AF38" i="1"/>
  <c r="AE39" i="1"/>
  <c r="BC14" i="1"/>
  <c r="AU14" i="1"/>
  <c r="AV14" i="1" s="1"/>
  <c r="AI15" i="1"/>
  <c r="AQ14" i="1"/>
  <c r="AR14" i="1" s="1"/>
  <c r="BB14" i="1"/>
  <c r="FA183" i="1"/>
  <c r="FB183" i="1" s="1"/>
  <c r="FG183" i="1" s="1"/>
  <c r="FH183" i="1" s="1"/>
  <c r="AK132" i="1"/>
  <c r="AL132" i="1" s="1"/>
  <c r="BX124" i="1"/>
  <c r="BY124" i="1" s="1"/>
  <c r="BP87" i="1"/>
  <c r="AO39" i="1"/>
  <c r="AN40" i="1"/>
  <c r="AO15" i="1"/>
  <c r="AN16" i="1"/>
  <c r="BA12" i="1"/>
  <c r="AP12" i="1"/>
  <c r="AY12" i="1" s="1"/>
  <c r="AW12" i="1"/>
  <c r="AX12" i="1" s="1"/>
  <c r="CE139" i="1" l="1"/>
  <c r="CI121" i="1"/>
  <c r="CQ121" i="1"/>
  <c r="AL252" i="1"/>
  <c r="AQ252" i="1" s="1"/>
  <c r="AR252" i="1" s="1"/>
  <c r="AT134" i="5"/>
  <c r="AZ134" i="5"/>
  <c r="AT253" i="5"/>
  <c r="AG16" i="3"/>
  <c r="AZ132" i="1"/>
  <c r="AT132" i="1"/>
  <c r="AN254" i="1"/>
  <c r="AO253" i="1"/>
  <c r="BG480" i="1"/>
  <c r="AM479" i="1"/>
  <c r="AG279" i="1"/>
  <c r="AH278" i="1"/>
  <c r="BH601" i="1"/>
  <c r="AN17" i="1"/>
  <c r="AO16" i="1"/>
  <c r="AO135" i="1"/>
  <c r="AN136" i="1"/>
  <c r="AO104" i="1"/>
  <c r="AN105" i="1"/>
  <c r="AE280" i="1"/>
  <c r="AF279" i="1"/>
  <c r="BI480" i="1"/>
  <c r="AJ479" i="1"/>
  <c r="R14" i="2"/>
  <c r="R15" i="2"/>
  <c r="H17" i="2"/>
  <c r="AB16" i="2"/>
  <c r="T16" i="2"/>
  <c r="U16" i="2" s="1"/>
  <c r="P16" i="2"/>
  <c r="Q16" i="2" s="1"/>
  <c r="AA16" i="2"/>
  <c r="S80" i="3"/>
  <c r="T79" i="3"/>
  <c r="U78" i="3"/>
  <c r="V77" i="3"/>
  <c r="AI17" i="4"/>
  <c r="AI18" i="4" s="1"/>
  <c r="L17" i="4"/>
  <c r="U17" i="4" s="1"/>
  <c r="N39" i="6"/>
  <c r="M40" i="6"/>
  <c r="Y14" i="6"/>
  <c r="S14" i="6"/>
  <c r="X17" i="7"/>
  <c r="AW18" i="7"/>
  <c r="I16" i="8"/>
  <c r="J16" i="8" s="1"/>
  <c r="AE16" i="8"/>
  <c r="AG315" i="5"/>
  <c r="AH314" i="5"/>
  <c r="AZ14" i="1"/>
  <c r="AT14" i="1"/>
  <c r="AK134" i="1"/>
  <c r="BH135" i="1"/>
  <c r="U42" i="3"/>
  <c r="V41" i="3"/>
  <c r="AH136" i="7"/>
  <c r="W27" i="7"/>
  <c r="BK73" i="1"/>
  <c r="AI40" i="1"/>
  <c r="BC39" i="1"/>
  <c r="AU39" i="1"/>
  <c r="AV39" i="1" s="1"/>
  <c r="AQ39" i="1"/>
  <c r="AR39" i="1" s="1"/>
  <c r="BB39" i="1"/>
  <c r="BG254" i="1"/>
  <c r="AG257" i="1"/>
  <c r="AH256" i="1"/>
  <c r="AS479" i="1"/>
  <c r="AK479" i="1"/>
  <c r="AL479" i="1" s="1"/>
  <c r="AQ479" i="1" s="1"/>
  <c r="AR479" i="1" s="1"/>
  <c r="AG482" i="1"/>
  <c r="AH481" i="1"/>
  <c r="AN572" i="1"/>
  <c r="AO571" i="1"/>
  <c r="AH221" i="3"/>
  <c r="W112" i="3"/>
  <c r="W113" i="3" s="1"/>
  <c r="T105" i="3"/>
  <c r="S106" i="3"/>
  <c r="CM121" i="5"/>
  <c r="CH121" i="5"/>
  <c r="CJ145" i="5"/>
  <c r="CK144" i="5"/>
  <c r="AJ73" i="6"/>
  <c r="S78" i="7"/>
  <c r="T77" i="7"/>
  <c r="AI75" i="5"/>
  <c r="BC74" i="5"/>
  <c r="AU74" i="5"/>
  <c r="AV74" i="5" s="1"/>
  <c r="BB74" i="5"/>
  <c r="AQ74" i="5"/>
  <c r="AR74" i="5" s="1"/>
  <c r="AO341" i="5"/>
  <c r="AN342" i="5"/>
  <c r="BB135" i="1"/>
  <c r="AD135" i="1"/>
  <c r="AI136" i="1"/>
  <c r="BC135" i="1"/>
  <c r="AU135" i="1"/>
  <c r="AV135" i="1" s="1"/>
  <c r="AQ135" i="1"/>
  <c r="AR135" i="1" s="1"/>
  <c r="BC103" i="1"/>
  <c r="AU103" i="1"/>
  <c r="AV103" i="1" s="1"/>
  <c r="AQ103" i="1"/>
  <c r="AR103" i="1" s="1"/>
  <c r="BB103" i="1"/>
  <c r="AI104" i="1"/>
  <c r="AE569" i="1"/>
  <c r="AF568" i="1"/>
  <c r="AG19" i="4"/>
  <c r="AE342" i="5"/>
  <c r="AF341" i="5"/>
  <c r="AG16" i="7"/>
  <c r="CA128" i="1"/>
  <c r="BT90" i="1"/>
  <c r="AF223" i="1"/>
  <c r="AE224" i="1"/>
  <c r="BB222" i="1"/>
  <c r="AD222" i="1"/>
  <c r="AI223" i="1"/>
  <c r="BC222" i="1"/>
  <c r="AU222" i="1"/>
  <c r="AV222" i="1" s="1"/>
  <c r="AQ222" i="1"/>
  <c r="AR222" i="1" s="1"/>
  <c r="BK480" i="1"/>
  <c r="AN342" i="1"/>
  <c r="AO341" i="1"/>
  <c r="Y12" i="2"/>
  <c r="S12" i="2"/>
  <c r="M67" i="2"/>
  <c r="N66" i="2"/>
  <c r="AG571" i="1"/>
  <c r="AH570" i="1"/>
  <c r="F105" i="2"/>
  <c r="G104" i="2"/>
  <c r="AI41" i="5"/>
  <c r="BC40" i="5"/>
  <c r="AU40" i="5"/>
  <c r="AV40" i="5" s="1"/>
  <c r="BB40" i="5"/>
  <c r="AQ40" i="5"/>
  <c r="AR40" i="5" s="1"/>
  <c r="AE107" i="5"/>
  <c r="AF106" i="5"/>
  <c r="AE159" i="5"/>
  <c r="AF158" i="5"/>
  <c r="BY121" i="5"/>
  <c r="G104" i="6"/>
  <c r="F105" i="6"/>
  <c r="BS210" i="1"/>
  <c r="ET186" i="1"/>
  <c r="BC159" i="1"/>
  <c r="AU159" i="1"/>
  <c r="AV159" i="1" s="1"/>
  <c r="AQ159" i="1"/>
  <c r="AR159" i="1" s="1"/>
  <c r="BB159" i="1"/>
  <c r="AD159" i="1"/>
  <c r="AI160" i="1"/>
  <c r="AE543" i="1"/>
  <c r="AF542" i="1"/>
  <c r="AE602" i="1"/>
  <c r="AF601" i="1"/>
  <c r="E39" i="2"/>
  <c r="D40" i="2"/>
  <c r="AS133" i="1"/>
  <c r="BX125" i="1"/>
  <c r="BP88" i="1"/>
  <c r="BP89" i="1" s="1"/>
  <c r="AO195" i="1"/>
  <c r="AN196" i="1"/>
  <c r="BP207" i="1"/>
  <c r="ER183" i="1"/>
  <c r="ES183" i="1" s="1"/>
  <c r="CH124" i="1"/>
  <c r="CI124" i="1" s="1"/>
  <c r="CM124" i="1"/>
  <c r="BC194" i="1"/>
  <c r="AU194" i="1"/>
  <c r="AV194" i="1" s="1"/>
  <c r="AQ194" i="1"/>
  <c r="AR194" i="1" s="1"/>
  <c r="BB194" i="1"/>
  <c r="AD194" i="1"/>
  <c r="AI195" i="1"/>
  <c r="CJ145" i="1"/>
  <c r="CK144" i="1"/>
  <c r="AN315" i="1"/>
  <c r="AO314" i="1"/>
  <c r="AG343" i="1"/>
  <c r="AH342" i="1"/>
  <c r="AH16" i="2"/>
  <c r="I15" i="2"/>
  <c r="AV19" i="3"/>
  <c r="AB108" i="3"/>
  <c r="AC107" i="3"/>
  <c r="AF15" i="5"/>
  <c r="AE16" i="5"/>
  <c r="AN161" i="5"/>
  <c r="AO160" i="5"/>
  <c r="AH135" i="5"/>
  <c r="AG136" i="5"/>
  <c r="BI255" i="5"/>
  <c r="AJ254" i="5"/>
  <c r="AS254" i="5" s="1"/>
  <c r="AN278" i="5"/>
  <c r="AO277" i="5"/>
  <c r="D41" i="6"/>
  <c r="E40" i="6"/>
  <c r="AY41" i="7"/>
  <c r="Y17" i="7"/>
  <c r="Z17" i="7" s="1"/>
  <c r="AE17" i="7" s="1"/>
  <c r="AF17" i="7" s="1"/>
  <c r="AH19" i="8"/>
  <c r="W20" i="8"/>
  <c r="AH16" i="6"/>
  <c r="I15" i="6"/>
  <c r="R15" i="6" s="1"/>
  <c r="S18" i="3"/>
  <c r="T17" i="3"/>
  <c r="J13" i="4"/>
  <c r="AJ135" i="5"/>
  <c r="BI136" i="5"/>
  <c r="AO75" i="1"/>
  <c r="AN76" i="1"/>
  <c r="BI16" i="1"/>
  <c r="AJ15" i="1"/>
  <c r="AS15" i="1" s="1"/>
  <c r="AL133" i="1"/>
  <c r="AH224" i="1"/>
  <c r="AG225" i="1"/>
  <c r="BG135" i="1"/>
  <c r="AM134" i="1"/>
  <c r="AO136" i="5"/>
  <c r="AN137" i="5"/>
  <c r="CD125" i="5"/>
  <c r="BR88" i="5"/>
  <c r="BR89" i="5" s="1"/>
  <c r="AG160" i="5"/>
  <c r="AH159" i="5"/>
  <c r="AH223" i="7"/>
  <c r="W114" i="7"/>
  <c r="W115" i="7" s="1"/>
  <c r="W116" i="7" s="1"/>
  <c r="W117" i="7" s="1"/>
  <c r="AG76" i="1"/>
  <c r="AH75" i="1"/>
  <c r="AF74" i="1"/>
  <c r="AE75" i="1"/>
  <c r="BK276" i="1"/>
  <c r="AE314" i="1"/>
  <c r="AF313" i="1"/>
  <c r="AN601" i="1"/>
  <c r="AO600" i="1"/>
  <c r="M18" i="2"/>
  <c r="N17" i="2"/>
  <c r="AL598" i="1"/>
  <c r="AQ598" i="1" s="1"/>
  <c r="AR598" i="1" s="1"/>
  <c r="AG626" i="1"/>
  <c r="AH625" i="1"/>
  <c r="AG690" i="1"/>
  <c r="AH689" i="1"/>
  <c r="AE628" i="1"/>
  <c r="AF627" i="1"/>
  <c r="AO14" i="3"/>
  <c r="AD14" i="3"/>
  <c r="AM14" i="3" s="1"/>
  <c r="AK14" i="3"/>
  <c r="AL14" i="3" s="1"/>
  <c r="AF222" i="5"/>
  <c r="AE223" i="5"/>
  <c r="AF39" i="5"/>
  <c r="AE40" i="5"/>
  <c r="AM133" i="5"/>
  <c r="BG134" i="5"/>
  <c r="AG17" i="5"/>
  <c r="AH16" i="5"/>
  <c r="AZ13" i="5"/>
  <c r="AT13" i="5"/>
  <c r="AN256" i="5"/>
  <c r="AO255" i="5"/>
  <c r="BH254" i="5"/>
  <c r="AK253" i="5"/>
  <c r="AL253" i="5" s="1"/>
  <c r="AQ253" i="5" s="1"/>
  <c r="AR253" i="5" s="1"/>
  <c r="AH162" i="7"/>
  <c r="W53" i="7"/>
  <c r="W54" i="7" s="1"/>
  <c r="BB223" i="5"/>
  <c r="AD223" i="5"/>
  <c r="AQ223" i="5"/>
  <c r="AR223" i="5" s="1"/>
  <c r="BC223" i="5"/>
  <c r="AU223" i="5"/>
  <c r="AV223" i="5" s="1"/>
  <c r="AI224" i="5"/>
  <c r="AE343" i="1"/>
  <c r="AF342" i="1"/>
  <c r="G39" i="2"/>
  <c r="F40" i="2"/>
  <c r="AH133" i="3"/>
  <c r="W24" i="3"/>
  <c r="W25" i="3" s="1"/>
  <c r="W26" i="3" s="1"/>
  <c r="E74" i="2"/>
  <c r="D75" i="2"/>
  <c r="AB79" i="3"/>
  <c r="AC78" i="3"/>
  <c r="O17" i="4"/>
  <c r="AB18" i="7"/>
  <c r="AG17" i="7"/>
  <c r="AC17" i="7"/>
  <c r="CK125" i="1"/>
  <c r="AG105" i="1"/>
  <c r="AH104" i="1"/>
  <c r="BI135" i="1"/>
  <c r="AJ134" i="1"/>
  <c r="AS134" i="1" s="1"/>
  <c r="AF135" i="1"/>
  <c r="AE136" i="1"/>
  <c r="Y13" i="2"/>
  <c r="S13" i="2"/>
  <c r="AN627" i="1"/>
  <c r="AO626" i="1"/>
  <c r="AI17" i="5"/>
  <c r="BC16" i="5"/>
  <c r="AU16" i="5"/>
  <c r="AV16" i="5" s="1"/>
  <c r="BB16" i="5"/>
  <c r="AQ16" i="5"/>
  <c r="AR16" i="5" s="1"/>
  <c r="BK192" i="5"/>
  <c r="AO15" i="5"/>
  <c r="AN16" i="5"/>
  <c r="AO194" i="5"/>
  <c r="AN195" i="5"/>
  <c r="T19" i="7"/>
  <c r="S20" i="7"/>
  <c r="EU184" i="1"/>
  <c r="AZ251" i="1"/>
  <c r="AT251" i="1"/>
  <c r="G74" i="2"/>
  <c r="F75" i="2"/>
  <c r="AL13" i="5"/>
  <c r="AG76" i="5"/>
  <c r="AH75" i="5"/>
  <c r="AE313" i="5"/>
  <c r="AF312" i="5"/>
  <c r="S42" i="7"/>
  <c r="T41" i="7"/>
  <c r="BC15" i="1"/>
  <c r="AU15" i="1"/>
  <c r="AV15" i="1" s="1"/>
  <c r="AI16" i="1"/>
  <c r="AQ15" i="1"/>
  <c r="AR15" i="1" s="1"/>
  <c r="BB15" i="1"/>
  <c r="BR208" i="1"/>
  <c r="BR209" i="1" s="1"/>
  <c r="FC184" i="1"/>
  <c r="AE105" i="1"/>
  <c r="AF104" i="1"/>
  <c r="AT478" i="1"/>
  <c r="AG660" i="1"/>
  <c r="AH659" i="1"/>
  <c r="ES181" i="1"/>
  <c r="FM181" i="1"/>
  <c r="FL181" i="1"/>
  <c r="FO181" i="1" s="1"/>
  <c r="FX164" i="1" s="1"/>
  <c r="BS88" i="1"/>
  <c r="BS89" i="1" s="1"/>
  <c r="CB125" i="1"/>
  <c r="CC125" i="1" s="1"/>
  <c r="CL125" i="1"/>
  <c r="BA477" i="1"/>
  <c r="AP477" i="1"/>
  <c r="AY477" i="1" s="1"/>
  <c r="AW477" i="1"/>
  <c r="AX477" i="1" s="1"/>
  <c r="AH193" i="5"/>
  <c r="AG194" i="5"/>
  <c r="U44" i="7"/>
  <c r="V43" i="7"/>
  <c r="AU18" i="7"/>
  <c r="AA17" i="7"/>
  <c r="AO40" i="1"/>
  <c r="AN41" i="1"/>
  <c r="AF39" i="1"/>
  <c r="AE40" i="1"/>
  <c r="FV176" i="1"/>
  <c r="FX175" i="1"/>
  <c r="AG159" i="1"/>
  <c r="AH158" i="1"/>
  <c r="AG194" i="1"/>
  <c r="AH193" i="1"/>
  <c r="AN279" i="1"/>
  <c r="AO278" i="1"/>
  <c r="AE662" i="1"/>
  <c r="AF661" i="1"/>
  <c r="BK624" i="1"/>
  <c r="AG540" i="1"/>
  <c r="EG199" i="1"/>
  <c r="K14" i="2"/>
  <c r="AW18" i="3"/>
  <c r="CA129" i="5"/>
  <c r="CJ129" i="5" s="1"/>
  <c r="BT91" i="5"/>
  <c r="BT92" i="5" s="1"/>
  <c r="H105" i="2"/>
  <c r="AB104" i="2"/>
  <c r="T104" i="2"/>
  <c r="U104" i="2" s="1"/>
  <c r="P104" i="2"/>
  <c r="Q104" i="2" s="1"/>
  <c r="AA104" i="2"/>
  <c r="BG253" i="5"/>
  <c r="AM252" i="5"/>
  <c r="BA250" i="5"/>
  <c r="AW250" i="5"/>
  <c r="AX250" i="5" s="1"/>
  <c r="AP250" i="5"/>
  <c r="AY250" i="5" s="1"/>
  <c r="N74" i="6"/>
  <c r="M75" i="6"/>
  <c r="H41" i="6"/>
  <c r="AB40" i="6"/>
  <c r="T40" i="6"/>
  <c r="U40" i="6" s="1"/>
  <c r="P40" i="6"/>
  <c r="Q40" i="6" s="1"/>
  <c r="AA40" i="6"/>
  <c r="G74" i="6"/>
  <c r="F75" i="6"/>
  <c r="AV19" i="7"/>
  <c r="Y18" i="7"/>
  <c r="U78" i="7"/>
  <c r="V77" i="7"/>
  <c r="AB77" i="7"/>
  <c r="AC76" i="7"/>
  <c r="M17" i="8"/>
  <c r="N17" i="8" s="1"/>
  <c r="S17" i="8" s="1"/>
  <c r="T17" i="8" s="1"/>
  <c r="AA16" i="6"/>
  <c r="P16" i="6"/>
  <c r="Q16" i="6" s="1"/>
  <c r="T16" i="6"/>
  <c r="U16" i="6" s="1"/>
  <c r="AB16" i="6"/>
  <c r="H17" i="6"/>
  <c r="H76" i="6"/>
  <c r="AB75" i="6"/>
  <c r="T75" i="6"/>
  <c r="U75" i="6" s="1"/>
  <c r="P75" i="6"/>
  <c r="Q75" i="6" s="1"/>
  <c r="AA75" i="6"/>
  <c r="S108" i="7"/>
  <c r="T107" i="7"/>
  <c r="N103" i="2"/>
  <c r="M104" i="2"/>
  <c r="I16" i="4"/>
  <c r="J16" i="4" s="1"/>
  <c r="AE16" i="4"/>
  <c r="G39" i="6"/>
  <c r="F40" i="6"/>
  <c r="CD125" i="1"/>
  <c r="BR88" i="1"/>
  <c r="BR89" i="1" s="1"/>
  <c r="AN691" i="1"/>
  <c r="AO690" i="1"/>
  <c r="AO39" i="5"/>
  <c r="AN40" i="5"/>
  <c r="E15" i="6"/>
  <c r="D16" i="6"/>
  <c r="BK276" i="5"/>
  <c r="E103" i="6"/>
  <c r="D104" i="6"/>
  <c r="AN224" i="1"/>
  <c r="AO223" i="1"/>
  <c r="AN481" i="1"/>
  <c r="AO480" i="1"/>
  <c r="AG506" i="1"/>
  <c r="AH505" i="1"/>
  <c r="AE506" i="1"/>
  <c r="AF505" i="1"/>
  <c r="G15" i="2"/>
  <c r="F16" i="2"/>
  <c r="AT598" i="1"/>
  <c r="H41" i="2"/>
  <c r="AB40" i="2"/>
  <c r="T40" i="2"/>
  <c r="U40" i="2" s="1"/>
  <c r="P40" i="2"/>
  <c r="Q40" i="2" s="1"/>
  <c r="AA40" i="2"/>
  <c r="H76" i="2"/>
  <c r="AB75" i="2"/>
  <c r="T75" i="2"/>
  <c r="U75" i="2" s="1"/>
  <c r="P75" i="2"/>
  <c r="Q75" i="2" s="1"/>
  <c r="AA75" i="2"/>
  <c r="AT17" i="3"/>
  <c r="Y16" i="3"/>
  <c r="Z16" i="3" s="1"/>
  <c r="AE16" i="3" s="1"/>
  <c r="AF16" i="3" s="1"/>
  <c r="AA16" i="3"/>
  <c r="AB19" i="3"/>
  <c r="AC18" i="3"/>
  <c r="BH135" i="5"/>
  <c r="AK134" i="5"/>
  <c r="AL134" i="5" s="1"/>
  <c r="BI15" i="5"/>
  <c r="AJ14" i="5"/>
  <c r="AS14" i="5" s="1"/>
  <c r="AN105" i="5"/>
  <c r="AO104" i="5"/>
  <c r="V105" i="7"/>
  <c r="U106" i="7"/>
  <c r="AO14" i="7"/>
  <c r="AD14" i="7"/>
  <c r="AM14" i="7" s="1"/>
  <c r="AK14" i="7"/>
  <c r="AL14" i="7" s="1"/>
  <c r="AN505" i="1"/>
  <c r="AO504" i="1"/>
  <c r="AN661" i="1"/>
  <c r="AO660" i="1"/>
  <c r="W82" i="3"/>
  <c r="W83" i="3" s="1"/>
  <c r="W84" i="3" s="1"/>
  <c r="AH191" i="3"/>
  <c r="AE279" i="5"/>
  <c r="AF278" i="5"/>
  <c r="AG19" i="8"/>
  <c r="CE259" i="1"/>
  <c r="FH181" i="1"/>
  <c r="BT208" i="1"/>
  <c r="BT209" i="1" s="1"/>
  <c r="EX184" i="1"/>
  <c r="FI184" i="1" s="1"/>
  <c r="BA597" i="1"/>
  <c r="AP597" i="1"/>
  <c r="AY597" i="1" s="1"/>
  <c r="AW597" i="1"/>
  <c r="AX597" i="1" s="1"/>
  <c r="AL478" i="1"/>
  <c r="AQ478" i="1" s="1"/>
  <c r="AR478" i="1" s="1"/>
  <c r="L15" i="2"/>
  <c r="AF16" i="2"/>
  <c r="BG603" i="1"/>
  <c r="X13" i="4"/>
  <c r="S13" i="4"/>
  <c r="AN316" i="5"/>
  <c r="AO315" i="5"/>
  <c r="AO222" i="5"/>
  <c r="AN223" i="5"/>
  <c r="BH16" i="1"/>
  <c r="AK15" i="1"/>
  <c r="AL15" i="1" s="1"/>
  <c r="FA184" i="1"/>
  <c r="BK191" i="1"/>
  <c r="BH254" i="1"/>
  <c r="AK253" i="1"/>
  <c r="BI253" i="1"/>
  <c r="AM253" i="1" s="1"/>
  <c r="AJ252" i="1"/>
  <c r="AS252" i="1" s="1"/>
  <c r="AG313" i="1"/>
  <c r="AH312" i="1"/>
  <c r="AF74" i="5"/>
  <c r="AE75" i="5"/>
  <c r="AG41" i="5"/>
  <c r="AH40" i="5"/>
  <c r="AI17" i="8"/>
  <c r="AI18" i="8" s="1"/>
  <c r="M20" i="8" s="1"/>
  <c r="L17" i="8"/>
  <c r="BA13" i="1"/>
  <c r="AW13" i="1"/>
  <c r="AX13" i="1" s="1"/>
  <c r="AP13" i="1"/>
  <c r="AY13" i="1" s="1"/>
  <c r="AZ252" i="5"/>
  <c r="AN15" i="3"/>
  <c r="AE160" i="1"/>
  <c r="AF159" i="1"/>
  <c r="AE16" i="2"/>
  <c r="J15" i="2"/>
  <c r="K15" i="2" s="1"/>
  <c r="AK15" i="5"/>
  <c r="BH16" i="5"/>
  <c r="BB158" i="5"/>
  <c r="AD158" i="5"/>
  <c r="AI159" i="5"/>
  <c r="AU158" i="5"/>
  <c r="AV158" i="5" s="1"/>
  <c r="AQ158" i="5"/>
  <c r="AR158" i="5" s="1"/>
  <c r="BC158" i="5"/>
  <c r="AO75" i="5"/>
  <c r="AN76" i="5"/>
  <c r="AI136" i="5"/>
  <c r="BC135" i="5"/>
  <c r="AU135" i="5"/>
  <c r="AV135" i="5" s="1"/>
  <c r="AQ135" i="5"/>
  <c r="AR135" i="5" s="1"/>
  <c r="BB135" i="5"/>
  <c r="AD135" i="5"/>
  <c r="AG255" i="5"/>
  <c r="AH254" i="5"/>
  <c r="AG15" i="6"/>
  <c r="J14" i="6"/>
  <c r="K14" i="6" s="1"/>
  <c r="AG345" i="5"/>
  <c r="AH344" i="5"/>
  <c r="F16" i="6"/>
  <c r="G15" i="6"/>
  <c r="E83" i="6"/>
  <c r="D84" i="6"/>
  <c r="AB42" i="7"/>
  <c r="AC41" i="7"/>
  <c r="X17" i="8"/>
  <c r="Y13" i="8"/>
  <c r="Z13" i="8" s="1"/>
  <c r="J13" i="8"/>
  <c r="R13" i="8"/>
  <c r="AA13" i="8" s="1"/>
  <c r="AB106" i="7"/>
  <c r="AC105" i="7"/>
  <c r="AH191" i="7"/>
  <c r="W82" i="7"/>
  <c r="W83" i="7" s="1"/>
  <c r="W84" i="7" s="1"/>
  <c r="AH135" i="1"/>
  <c r="AG136" i="1"/>
  <c r="AG18" i="2"/>
  <c r="AG604" i="1"/>
  <c r="AH603" i="1"/>
  <c r="AH160" i="3"/>
  <c r="W51" i="3"/>
  <c r="W52" i="3" s="1"/>
  <c r="AS135" i="5"/>
  <c r="AE137" i="5"/>
  <c r="AF136" i="5"/>
  <c r="BB195" i="5"/>
  <c r="AD195" i="5"/>
  <c r="AU195" i="5"/>
  <c r="AV195" i="5" s="1"/>
  <c r="BC195" i="5"/>
  <c r="AQ195" i="5"/>
  <c r="AR195" i="5" s="1"/>
  <c r="AI196" i="5"/>
  <c r="H105" i="6"/>
  <c r="AB104" i="6"/>
  <c r="T104" i="6"/>
  <c r="U104" i="6" s="1"/>
  <c r="AA104" i="6"/>
  <c r="P104" i="6"/>
  <c r="Q104" i="6" s="1"/>
  <c r="AG16" i="1"/>
  <c r="AH15" i="1"/>
  <c r="AF15" i="1"/>
  <c r="AE16" i="1"/>
  <c r="AO160" i="1"/>
  <c r="AN161" i="1"/>
  <c r="AE195" i="1"/>
  <c r="AF194" i="1"/>
  <c r="AN543" i="1"/>
  <c r="AO542" i="1"/>
  <c r="BH481" i="1"/>
  <c r="AK480" i="1"/>
  <c r="BI600" i="1"/>
  <c r="AK600" i="1" s="1"/>
  <c r="AJ599" i="1"/>
  <c r="AS599" i="1" s="1"/>
  <c r="AM599" i="1"/>
  <c r="N91" i="2"/>
  <c r="M92" i="2"/>
  <c r="AY75" i="3"/>
  <c r="AU22" i="3"/>
  <c r="AB43" i="3"/>
  <c r="AC42" i="3"/>
  <c r="S42" i="3"/>
  <c r="T41" i="3"/>
  <c r="AM14" i="5"/>
  <c r="BG15" i="5"/>
  <c r="AG104" i="5"/>
  <c r="AH103" i="5"/>
  <c r="AF195" i="5"/>
  <c r="AE196" i="5"/>
  <c r="CB124" i="5"/>
  <c r="CC124" i="5" s="1"/>
  <c r="CL124" i="5"/>
  <c r="BS87" i="5"/>
  <c r="BA132" i="5"/>
  <c r="AW132" i="5"/>
  <c r="AX132" i="5" s="1"/>
  <c r="AF17" i="6"/>
  <c r="L16" i="6"/>
  <c r="AG279" i="5"/>
  <c r="AH278" i="5"/>
  <c r="AM15" i="1"/>
  <c r="BG16" i="1"/>
  <c r="AJ72" i="2"/>
  <c r="E15" i="2"/>
  <c r="D16" i="2"/>
  <c r="BK38" i="5"/>
  <c r="O17" i="8"/>
  <c r="AG41" i="1"/>
  <c r="AH40" i="1"/>
  <c r="AI75" i="1"/>
  <c r="BC74" i="1"/>
  <c r="AU74" i="1"/>
  <c r="AV74" i="1" s="1"/>
  <c r="AQ74" i="1"/>
  <c r="AR74" i="1" s="1"/>
  <c r="BB74" i="1"/>
  <c r="AE255" i="1"/>
  <c r="AF254" i="1"/>
  <c r="AE482" i="1"/>
  <c r="AF481" i="1"/>
  <c r="AE692" i="1"/>
  <c r="AF691" i="1"/>
  <c r="U18" i="3"/>
  <c r="V17" i="3"/>
  <c r="U107" i="3"/>
  <c r="V106" i="3"/>
  <c r="AH16" i="4"/>
  <c r="W16" i="4"/>
  <c r="M16" i="4"/>
  <c r="N16" i="4" s="1"/>
  <c r="BP87" i="5"/>
  <c r="BX124" i="5"/>
  <c r="BY124" i="5" s="1"/>
  <c r="M21" i="6"/>
  <c r="N20" i="6"/>
  <c r="M105" i="6"/>
  <c r="N104" i="6"/>
  <c r="AL14" i="1"/>
  <c r="BB104" i="5"/>
  <c r="AI105" i="5"/>
  <c r="AQ104" i="5"/>
  <c r="AR104" i="5" s="1"/>
  <c r="BC104" i="5"/>
  <c r="AU104" i="5"/>
  <c r="AV104" i="5" s="1"/>
  <c r="AG224" i="5"/>
  <c r="AH223" i="5"/>
  <c r="AE255" i="5"/>
  <c r="AF254" i="5"/>
  <c r="V17" i="7"/>
  <c r="U18" i="7"/>
  <c r="U17" i="8"/>
  <c r="BA133" i="5"/>
  <c r="AP133" i="5"/>
  <c r="AY133" i="5" s="1"/>
  <c r="AW133" i="5"/>
  <c r="AX133" i="5" s="1"/>
  <c r="Z13" i="6"/>
  <c r="V13" i="6"/>
  <c r="W13" i="6" s="1"/>
  <c r="O13" i="6"/>
  <c r="X13" i="6" s="1"/>
  <c r="AO15" i="7"/>
  <c r="AD15" i="7"/>
  <c r="AM15" i="7" s="1"/>
  <c r="AK15" i="7"/>
  <c r="AL15" i="7" s="1"/>
  <c r="V17" i="4" l="1"/>
  <c r="FQ184" i="1"/>
  <c r="FR184" i="1" s="1"/>
  <c r="FJ184" i="1"/>
  <c r="CK129" i="5"/>
  <c r="AT254" i="5"/>
  <c r="AS135" i="1"/>
  <c r="AV20" i="3"/>
  <c r="AI196" i="1"/>
  <c r="BC195" i="1"/>
  <c r="AU195" i="1"/>
  <c r="AV195" i="1" s="1"/>
  <c r="AQ195" i="1"/>
  <c r="AR195" i="1" s="1"/>
  <c r="BB195" i="1"/>
  <c r="AD195" i="1"/>
  <c r="E40" i="2"/>
  <c r="D41" i="2"/>
  <c r="EU186" i="1"/>
  <c r="F106" i="6"/>
  <c r="G105" i="6"/>
  <c r="AE225" i="1"/>
  <c r="AF224" i="1"/>
  <c r="AH16" i="7"/>
  <c r="AN16" i="7"/>
  <c r="AG20" i="4"/>
  <c r="AG21" i="4" s="1"/>
  <c r="S107" i="3"/>
  <c r="T106" i="3"/>
  <c r="AI41" i="1"/>
  <c r="BC40" i="1"/>
  <c r="AU40" i="1"/>
  <c r="AV40" i="1" s="1"/>
  <c r="AQ40" i="1"/>
  <c r="AR40" i="1" s="1"/>
  <c r="BB40" i="1"/>
  <c r="AH137" i="7"/>
  <c r="W28" i="7"/>
  <c r="U43" i="3"/>
  <c r="V42" i="3"/>
  <c r="AH315" i="5"/>
  <c r="AG316" i="5"/>
  <c r="X18" i="7"/>
  <c r="AW19" i="7"/>
  <c r="L20" i="4"/>
  <c r="AI19" i="4"/>
  <c r="V78" i="3"/>
  <c r="U79" i="3"/>
  <c r="Y15" i="2"/>
  <c r="S15" i="2"/>
  <c r="BA132" i="1"/>
  <c r="AP132" i="1"/>
  <c r="AY132" i="1" s="1"/>
  <c r="AW132" i="1"/>
  <c r="AX132" i="1" s="1"/>
  <c r="U19" i="7"/>
  <c r="V18" i="7"/>
  <c r="AE256" i="1"/>
  <c r="AF255" i="1"/>
  <c r="AF196" i="5"/>
  <c r="AE197" i="5"/>
  <c r="AO543" i="1"/>
  <c r="CY201" i="1"/>
  <c r="F17" i="6"/>
  <c r="G16" i="6"/>
  <c r="AI137" i="5"/>
  <c r="BC136" i="5"/>
  <c r="AU136" i="5"/>
  <c r="AV136" i="5" s="1"/>
  <c r="AQ136" i="5"/>
  <c r="AR136" i="5" s="1"/>
  <c r="BB136" i="5"/>
  <c r="AD136" i="5"/>
  <c r="AF75" i="5"/>
  <c r="AE76" i="5"/>
  <c r="BI16" i="5"/>
  <c r="AJ15" i="5"/>
  <c r="AS15" i="5" s="1"/>
  <c r="AT18" i="3"/>
  <c r="AA17" i="3"/>
  <c r="Y17" i="3"/>
  <c r="H42" i="2"/>
  <c r="AB41" i="2"/>
  <c r="T41" i="2"/>
  <c r="U41" i="2" s="1"/>
  <c r="P41" i="2"/>
  <c r="Q41" i="2" s="1"/>
  <c r="AA41" i="2"/>
  <c r="AF506" i="1"/>
  <c r="AE507" i="1"/>
  <c r="BR90" i="1"/>
  <c r="CD128" i="1"/>
  <c r="AG160" i="1"/>
  <c r="AH159" i="1"/>
  <c r="AH660" i="1"/>
  <c r="AG661" i="1"/>
  <c r="BB17" i="5"/>
  <c r="AQ17" i="5"/>
  <c r="AR17" i="5" s="1"/>
  <c r="BC17" i="5"/>
  <c r="AU17" i="5"/>
  <c r="AV17" i="5" s="1"/>
  <c r="AI18" i="5"/>
  <c r="AH164" i="7"/>
  <c r="W55" i="7"/>
  <c r="W56" i="7" s="1"/>
  <c r="W57" i="7" s="1"/>
  <c r="W58" i="7" s="1"/>
  <c r="W59" i="7" s="1"/>
  <c r="W60" i="7" s="1"/>
  <c r="W61" i="7" s="1"/>
  <c r="W62" i="7" s="1"/>
  <c r="AE315" i="1"/>
  <c r="AF314" i="1"/>
  <c r="AH160" i="5"/>
  <c r="AG161" i="5"/>
  <c r="AG226" i="1"/>
  <c r="AH225" i="1"/>
  <c r="T18" i="3"/>
  <c r="S19" i="3"/>
  <c r="AJ255" i="5"/>
  <c r="AS255" i="5" s="1"/>
  <c r="BI256" i="5"/>
  <c r="AE256" i="5"/>
  <c r="AF255" i="5"/>
  <c r="AG225" i="5"/>
  <c r="AH224" i="5"/>
  <c r="BC105" i="5"/>
  <c r="AU105" i="5"/>
  <c r="AV105" i="5" s="1"/>
  <c r="AQ105" i="5"/>
  <c r="AR105" i="5" s="1"/>
  <c r="AI106" i="5"/>
  <c r="BB105" i="5"/>
  <c r="M22" i="6"/>
  <c r="N21" i="6"/>
  <c r="X16" i="4"/>
  <c r="S16" i="4"/>
  <c r="T16" i="4" s="1"/>
  <c r="AI76" i="1"/>
  <c r="BC75" i="1"/>
  <c r="AU75" i="1"/>
  <c r="AV75" i="1" s="1"/>
  <c r="AQ75" i="1"/>
  <c r="AR75" i="1" s="1"/>
  <c r="BB75" i="1"/>
  <c r="AG42" i="1"/>
  <c r="AH41" i="1"/>
  <c r="BK39" i="5"/>
  <c r="CL125" i="5"/>
  <c r="BS88" i="5"/>
  <c r="BS89" i="5" s="1"/>
  <c r="CB125" i="5"/>
  <c r="CC125" i="5" s="1"/>
  <c r="AH104" i="5"/>
  <c r="AG105" i="5"/>
  <c r="T42" i="3"/>
  <c r="S43" i="3"/>
  <c r="AY76" i="3"/>
  <c r="BH482" i="1"/>
  <c r="BB196" i="5"/>
  <c r="AD196" i="5"/>
  <c r="AU196" i="5"/>
  <c r="AV196" i="5" s="1"/>
  <c r="AQ196" i="5"/>
  <c r="AR196" i="5" s="1"/>
  <c r="BC196" i="5"/>
  <c r="AI197" i="5"/>
  <c r="AT135" i="5"/>
  <c r="AZ135" i="5"/>
  <c r="AG19" i="2"/>
  <c r="AO76" i="5"/>
  <c r="AN77" i="5"/>
  <c r="AO15" i="3"/>
  <c r="AK15" i="3"/>
  <c r="AL15" i="3" s="1"/>
  <c r="AD15" i="3"/>
  <c r="AM15" i="3" s="1"/>
  <c r="AG314" i="1"/>
  <c r="AH313" i="1"/>
  <c r="BH255" i="1"/>
  <c r="AK254" i="1"/>
  <c r="FB184" i="1"/>
  <c r="FG184" i="1" s="1"/>
  <c r="AN317" i="5"/>
  <c r="AO316" i="5"/>
  <c r="BT210" i="1"/>
  <c r="EX186" i="1"/>
  <c r="O20" i="8"/>
  <c r="W85" i="3"/>
  <c r="W86" i="3" s="1"/>
  <c r="W87" i="3" s="1"/>
  <c r="W88" i="3" s="1"/>
  <c r="W89" i="3" s="1"/>
  <c r="W90" i="3" s="1"/>
  <c r="W91" i="3" s="1"/>
  <c r="W92" i="3" s="1"/>
  <c r="AH194" i="3"/>
  <c r="AO661" i="1"/>
  <c r="AN662" i="1"/>
  <c r="AB20" i="3"/>
  <c r="AC19" i="3"/>
  <c r="H77" i="6"/>
  <c r="AB76" i="6"/>
  <c r="T76" i="6"/>
  <c r="U76" i="6" s="1"/>
  <c r="P76" i="6"/>
  <c r="Q76" i="6" s="1"/>
  <c r="AA76" i="6"/>
  <c r="AV20" i="7"/>
  <c r="Y19" i="7"/>
  <c r="AL599" i="1"/>
  <c r="AQ599" i="1" s="1"/>
  <c r="AR599" i="1" s="1"/>
  <c r="AH540" i="1"/>
  <c r="DA200" i="1"/>
  <c r="AN280" i="1"/>
  <c r="AO279" i="1"/>
  <c r="CL128" i="1"/>
  <c r="BS90" i="1"/>
  <c r="CB128" i="1"/>
  <c r="CC128" i="1" s="1"/>
  <c r="AI17" i="1"/>
  <c r="AQ16" i="1"/>
  <c r="AR16" i="1" s="1"/>
  <c r="BC16" i="1"/>
  <c r="AU16" i="1"/>
  <c r="AV16" i="1" s="1"/>
  <c r="BB16" i="1"/>
  <c r="T42" i="7"/>
  <c r="S43" i="7"/>
  <c r="S21" i="7"/>
  <c r="T20" i="7"/>
  <c r="Z13" i="2"/>
  <c r="O13" i="2"/>
  <c r="X13" i="2" s="1"/>
  <c r="V13" i="2"/>
  <c r="W13" i="2" s="1"/>
  <c r="AT134" i="1"/>
  <c r="AZ134" i="1"/>
  <c r="AG106" i="1"/>
  <c r="AH105" i="1"/>
  <c r="G40" i="2"/>
  <c r="F41" i="2"/>
  <c r="AF343" i="1"/>
  <c r="AE344" i="1"/>
  <c r="AM134" i="5"/>
  <c r="BG135" i="5"/>
  <c r="AF223" i="5"/>
  <c r="AE224" i="5"/>
  <c r="AF75" i="1"/>
  <c r="AE76" i="1"/>
  <c r="CD128" i="5"/>
  <c r="BR90" i="5"/>
  <c r="AZ15" i="1"/>
  <c r="AT15" i="1"/>
  <c r="Y15" i="6"/>
  <c r="S15" i="6"/>
  <c r="AY42" i="7"/>
  <c r="AF16" i="5"/>
  <c r="AE17" i="5"/>
  <c r="AC108" i="3"/>
  <c r="AB109" i="3"/>
  <c r="AG344" i="1"/>
  <c r="AH343" i="1"/>
  <c r="AN316" i="1"/>
  <c r="AO315" i="1"/>
  <c r="BP208" i="1"/>
  <c r="BP209" i="1" s="1"/>
  <c r="ER184" i="1"/>
  <c r="BX128" i="1"/>
  <c r="BY128" i="1" s="1"/>
  <c r="BP90" i="1"/>
  <c r="AF543" i="1"/>
  <c r="EE201" i="1"/>
  <c r="FA186" i="1"/>
  <c r="FB186" i="1" s="1"/>
  <c r="FG186" i="1" s="1"/>
  <c r="FH186" i="1" s="1"/>
  <c r="AF107" i="5"/>
  <c r="AE108" i="5"/>
  <c r="M68" i="2"/>
  <c r="N67" i="2"/>
  <c r="BK481" i="1"/>
  <c r="BC223" i="1"/>
  <c r="AU223" i="1"/>
  <c r="AV223" i="1" s="1"/>
  <c r="AQ223" i="1"/>
  <c r="AR223" i="1" s="1"/>
  <c r="BB223" i="1"/>
  <c r="AD223" i="1"/>
  <c r="AI224" i="1"/>
  <c r="AQ75" i="5"/>
  <c r="AR75" i="5" s="1"/>
  <c r="AI76" i="5"/>
  <c r="BC75" i="5"/>
  <c r="AU75" i="5"/>
  <c r="AV75" i="5" s="1"/>
  <c r="BB75" i="5"/>
  <c r="CJ146" i="5"/>
  <c r="CK145" i="5"/>
  <c r="AT479" i="1"/>
  <c r="AZ479" i="1"/>
  <c r="AH257" i="1"/>
  <c r="AG258" i="1"/>
  <c r="BA14" i="1"/>
  <c r="AW14" i="1"/>
  <c r="AX14" i="1" s="1"/>
  <c r="AP14" i="1"/>
  <c r="AY14" i="1" s="1"/>
  <c r="M41" i="6"/>
  <c r="N40" i="6"/>
  <c r="Y14" i="2"/>
  <c r="S14" i="2"/>
  <c r="AE281" i="1"/>
  <c r="AF280" i="1"/>
  <c r="AO136" i="1"/>
  <c r="AN137" i="1"/>
  <c r="AN18" i="1"/>
  <c r="AO17" i="1"/>
  <c r="BH602" i="1"/>
  <c r="AK601" i="1"/>
  <c r="AG280" i="1"/>
  <c r="AH279" i="1"/>
  <c r="AZ253" i="5"/>
  <c r="CR121" i="1"/>
  <c r="CG121" i="1"/>
  <c r="CP121" i="1" s="1"/>
  <c r="CN121" i="1"/>
  <c r="AE693" i="1"/>
  <c r="AF692" i="1"/>
  <c r="AB44" i="3"/>
  <c r="AC43" i="3"/>
  <c r="T105" i="6"/>
  <c r="U105" i="6" s="1"/>
  <c r="AB105" i="6"/>
  <c r="AA105" i="6"/>
  <c r="P105" i="6"/>
  <c r="Q105" i="6" s="1"/>
  <c r="H106" i="6"/>
  <c r="AE138" i="5"/>
  <c r="AF137" i="5"/>
  <c r="AL15" i="5"/>
  <c r="AL253" i="1"/>
  <c r="AQ253" i="1" s="1"/>
  <c r="AR253" i="1" s="1"/>
  <c r="BG604" i="1"/>
  <c r="AG20" i="8"/>
  <c r="AG21" i="8" s="1"/>
  <c r="O21" i="8"/>
  <c r="AN506" i="1"/>
  <c r="AO505" i="1"/>
  <c r="AG507" i="1"/>
  <c r="AH506" i="1"/>
  <c r="S109" i="7"/>
  <c r="T108" i="7"/>
  <c r="Z18" i="7"/>
  <c r="AE18" i="7" s="1"/>
  <c r="AF18" i="7" s="1"/>
  <c r="BK625" i="1"/>
  <c r="AG195" i="1"/>
  <c r="AH194" i="1"/>
  <c r="AF40" i="1"/>
  <c r="AE41" i="1"/>
  <c r="AH194" i="5"/>
  <c r="AG195" i="5"/>
  <c r="AE106" i="1"/>
  <c r="AF105" i="1"/>
  <c r="E75" i="2"/>
  <c r="D76" i="2"/>
  <c r="BA13" i="5"/>
  <c r="AW13" i="5"/>
  <c r="AX13" i="5" s="1"/>
  <c r="AP13" i="5"/>
  <c r="AY13" i="5" s="1"/>
  <c r="AG18" i="5"/>
  <c r="AH17" i="5"/>
  <c r="BK277" i="1"/>
  <c r="M21" i="8"/>
  <c r="W21" i="8"/>
  <c r="AH20" i="8"/>
  <c r="AH21" i="8" s="1"/>
  <c r="M106" i="6"/>
  <c r="N105" i="6"/>
  <c r="W17" i="4"/>
  <c r="M17" i="4"/>
  <c r="N17" i="4" s="1"/>
  <c r="AH17" i="4"/>
  <c r="AH18" i="4" s="1"/>
  <c r="U108" i="3"/>
  <c r="V107" i="3"/>
  <c r="U19" i="3"/>
  <c r="V18" i="3"/>
  <c r="AF482" i="1"/>
  <c r="AE483" i="1"/>
  <c r="E16" i="2"/>
  <c r="D17" i="2"/>
  <c r="AJ73" i="2"/>
  <c r="AF18" i="6"/>
  <c r="CH124" i="5"/>
  <c r="CI124" i="5" s="1"/>
  <c r="CM124" i="5"/>
  <c r="BG16" i="5"/>
  <c r="AM15" i="5"/>
  <c r="AU23" i="3"/>
  <c r="N92" i="2"/>
  <c r="M93" i="2"/>
  <c r="AT599" i="1"/>
  <c r="AZ599" i="1"/>
  <c r="AE196" i="1"/>
  <c r="AF195" i="1"/>
  <c r="AF16" i="1"/>
  <c r="AE17" i="1"/>
  <c r="W53" i="3"/>
  <c r="W54" i="3" s="1"/>
  <c r="AH162" i="3"/>
  <c r="AH194" i="7"/>
  <c r="W85" i="7"/>
  <c r="W86" i="7" s="1"/>
  <c r="W87" i="7" s="1"/>
  <c r="W88" i="7" s="1"/>
  <c r="W89" i="7" s="1"/>
  <c r="W90" i="7" s="1"/>
  <c r="W91" i="7" s="1"/>
  <c r="W92" i="7" s="1"/>
  <c r="AB107" i="7"/>
  <c r="AC106" i="7"/>
  <c r="AC42" i="7"/>
  <c r="AB43" i="7"/>
  <c r="AG16" i="6"/>
  <c r="J15" i="6"/>
  <c r="K15" i="6" s="1"/>
  <c r="AH255" i="5"/>
  <c r="AG256" i="5"/>
  <c r="AE17" i="2"/>
  <c r="J16" i="2"/>
  <c r="BA252" i="5"/>
  <c r="AP252" i="5"/>
  <c r="AY252" i="5" s="1"/>
  <c r="AW252" i="5"/>
  <c r="AX252" i="5" s="1"/>
  <c r="AT252" i="1"/>
  <c r="AZ252" i="1"/>
  <c r="BK192" i="1"/>
  <c r="T13" i="4"/>
  <c r="AB13" i="4"/>
  <c r="L16" i="2"/>
  <c r="AF17" i="2"/>
  <c r="AO105" i="5"/>
  <c r="AN106" i="5"/>
  <c r="BH136" i="5"/>
  <c r="AK135" i="5"/>
  <c r="AL135" i="5" s="1"/>
  <c r="H77" i="2"/>
  <c r="AB76" i="2"/>
  <c r="T76" i="2"/>
  <c r="U76" i="2" s="1"/>
  <c r="P76" i="2"/>
  <c r="Q76" i="2" s="1"/>
  <c r="AA76" i="2"/>
  <c r="AZ598" i="1"/>
  <c r="AN225" i="1"/>
  <c r="AO224" i="1"/>
  <c r="AO40" i="5"/>
  <c r="AN41" i="5"/>
  <c r="G40" i="6"/>
  <c r="F41" i="6"/>
  <c r="AE17" i="4"/>
  <c r="AE18" i="4" s="1"/>
  <c r="I17" i="4"/>
  <c r="H18" i="6"/>
  <c r="AB17" i="6"/>
  <c r="AA17" i="6"/>
  <c r="P17" i="6"/>
  <c r="Q17" i="6" s="1"/>
  <c r="T17" i="6"/>
  <c r="U17" i="6" s="1"/>
  <c r="AB78" i="7"/>
  <c r="AC77" i="7"/>
  <c r="H42" i="6"/>
  <c r="AB41" i="6"/>
  <c r="T41" i="6"/>
  <c r="U41" i="6" s="1"/>
  <c r="P41" i="6"/>
  <c r="Q41" i="6" s="1"/>
  <c r="AA41" i="6"/>
  <c r="AM253" i="5"/>
  <c r="BG254" i="5"/>
  <c r="X17" i="3"/>
  <c r="AF662" i="1"/>
  <c r="AE663" i="1"/>
  <c r="AO41" i="1"/>
  <c r="AN42" i="1"/>
  <c r="AU19" i="7"/>
  <c r="AA18" i="7"/>
  <c r="U45" i="7"/>
  <c r="V44" i="7"/>
  <c r="AZ478" i="1"/>
  <c r="FC186" i="1"/>
  <c r="BR210" i="1"/>
  <c r="G75" i="2"/>
  <c r="F76" i="2"/>
  <c r="BA251" i="1"/>
  <c r="AP251" i="1"/>
  <c r="AY251" i="1" s="1"/>
  <c r="AW251" i="1"/>
  <c r="AX251" i="1" s="1"/>
  <c r="AO16" i="5"/>
  <c r="AN17" i="5"/>
  <c r="AF136" i="1"/>
  <c r="AE137" i="1"/>
  <c r="BI136" i="1"/>
  <c r="AJ135" i="1"/>
  <c r="AH17" i="7"/>
  <c r="AN17" i="7"/>
  <c r="W27" i="3"/>
  <c r="AH136" i="3"/>
  <c r="AI225" i="5"/>
  <c r="BC224" i="5"/>
  <c r="AU224" i="5"/>
  <c r="AV224" i="5" s="1"/>
  <c r="BB224" i="5"/>
  <c r="AD224" i="5"/>
  <c r="AQ224" i="5"/>
  <c r="AR224" i="5" s="1"/>
  <c r="AO256" i="5"/>
  <c r="AN257" i="5"/>
  <c r="AN602" i="1"/>
  <c r="AO601" i="1"/>
  <c r="AG77" i="1"/>
  <c r="AH76" i="1"/>
  <c r="BI17" i="1"/>
  <c r="AJ16" i="1"/>
  <c r="AS16" i="1" s="1"/>
  <c r="AJ136" i="5"/>
  <c r="AS136" i="5" s="1"/>
  <c r="BI137" i="5"/>
  <c r="I16" i="6"/>
  <c r="R16" i="6" s="1"/>
  <c r="AH17" i="6"/>
  <c r="AO278" i="5"/>
  <c r="AN279" i="5"/>
  <c r="AH136" i="5"/>
  <c r="AG137" i="5"/>
  <c r="AH17" i="2"/>
  <c r="I16" i="2"/>
  <c r="AO196" i="1"/>
  <c r="AN197" i="1"/>
  <c r="BY125" i="1"/>
  <c r="AI161" i="1"/>
  <c r="BC160" i="1"/>
  <c r="AU160" i="1"/>
  <c r="AV160" i="1" s="1"/>
  <c r="AQ160" i="1"/>
  <c r="AR160" i="1" s="1"/>
  <c r="BB160" i="1"/>
  <c r="AD160" i="1"/>
  <c r="BS211" i="1"/>
  <c r="BS212" i="1" s="1"/>
  <c r="FA187" i="1"/>
  <c r="ET187" i="1"/>
  <c r="BB41" i="5"/>
  <c r="AQ41" i="5"/>
  <c r="AR41" i="5" s="1"/>
  <c r="AI42" i="5"/>
  <c r="AU41" i="5"/>
  <c r="AV41" i="5" s="1"/>
  <c r="BC41" i="5"/>
  <c r="F106" i="2"/>
  <c r="G105" i="2"/>
  <c r="AH571" i="1"/>
  <c r="AG572" i="1"/>
  <c r="AN343" i="1"/>
  <c r="AO342" i="1"/>
  <c r="CA129" i="1"/>
  <c r="CJ129" i="1" s="1"/>
  <c r="BT91" i="1"/>
  <c r="BT92" i="1" s="1"/>
  <c r="AE343" i="5"/>
  <c r="AF342" i="5"/>
  <c r="AE570" i="1"/>
  <c r="AF569" i="1"/>
  <c r="AJ74" i="6"/>
  <c r="CE139" i="5"/>
  <c r="CI121" i="5"/>
  <c r="CQ121" i="5"/>
  <c r="AH223" i="3"/>
  <c r="W114" i="3"/>
  <c r="W115" i="3" s="1"/>
  <c r="W116" i="3" s="1"/>
  <c r="W117" i="3" s="1"/>
  <c r="AO572" i="1"/>
  <c r="CY207" i="1"/>
  <c r="AH482" i="1"/>
  <c r="AG483" i="1"/>
  <c r="AK135" i="1"/>
  <c r="AL135" i="1" s="1"/>
  <c r="BH136" i="1"/>
  <c r="AE17" i="8"/>
  <c r="AE18" i="8" s="1"/>
  <c r="I17" i="8"/>
  <c r="T80" i="3"/>
  <c r="S81" i="3"/>
  <c r="AN106" i="1"/>
  <c r="AO105" i="1"/>
  <c r="AN255" i="1"/>
  <c r="AO254" i="1"/>
  <c r="BA134" i="5"/>
  <c r="AW134" i="5"/>
  <c r="AX134" i="5" s="1"/>
  <c r="AP134" i="5"/>
  <c r="AY134" i="5" s="1"/>
  <c r="BC159" i="5"/>
  <c r="AU159" i="5"/>
  <c r="AV159" i="5" s="1"/>
  <c r="AQ159" i="5"/>
  <c r="AR159" i="5" s="1"/>
  <c r="BB159" i="5"/>
  <c r="AD159" i="5"/>
  <c r="AI160" i="5"/>
  <c r="AE161" i="1"/>
  <c r="AF160" i="1"/>
  <c r="AO223" i="5"/>
  <c r="AN224" i="5"/>
  <c r="V106" i="7"/>
  <c r="U107" i="7"/>
  <c r="G16" i="2"/>
  <c r="F17" i="2"/>
  <c r="E16" i="6"/>
  <c r="D17" i="6"/>
  <c r="N104" i="2"/>
  <c r="M105" i="2"/>
  <c r="CA132" i="5"/>
  <c r="BT93" i="5"/>
  <c r="V17" i="8"/>
  <c r="AB17" i="8"/>
  <c r="AC17" i="8" s="1"/>
  <c r="BP88" i="5"/>
  <c r="BP89" i="5" s="1"/>
  <c r="BX125" i="5"/>
  <c r="AM16" i="1"/>
  <c r="BG17" i="1"/>
  <c r="AG280" i="5"/>
  <c r="AH279" i="5"/>
  <c r="AJ600" i="1"/>
  <c r="AL600" i="1" s="1"/>
  <c r="AQ600" i="1" s="1"/>
  <c r="AR600" i="1" s="1"/>
  <c r="BI601" i="1"/>
  <c r="AM600" i="1"/>
  <c r="AN162" i="1"/>
  <c r="AO161" i="1"/>
  <c r="AH16" i="1"/>
  <c r="AG17" i="1"/>
  <c r="AG605" i="1"/>
  <c r="AH604" i="1"/>
  <c r="AH136" i="1"/>
  <c r="AG137" i="1"/>
  <c r="E84" i="6"/>
  <c r="D85" i="6"/>
  <c r="AH345" i="5"/>
  <c r="AG346" i="5"/>
  <c r="AK16" i="5"/>
  <c r="BH17" i="5"/>
  <c r="L20" i="8"/>
  <c r="AI19" i="8"/>
  <c r="AG42" i="5"/>
  <c r="AH41" i="5"/>
  <c r="AJ253" i="1"/>
  <c r="AS253" i="1" s="1"/>
  <c r="BI254" i="1"/>
  <c r="AM254" i="1" s="1"/>
  <c r="BH17" i="1"/>
  <c r="AK16" i="1"/>
  <c r="AF279" i="5"/>
  <c r="AE280" i="5"/>
  <c r="AZ14" i="5"/>
  <c r="AT14" i="5"/>
  <c r="AN482" i="1"/>
  <c r="AO481" i="1"/>
  <c r="E104" i="6"/>
  <c r="D105" i="6"/>
  <c r="BK277" i="5"/>
  <c r="AN692" i="1"/>
  <c r="AO691" i="1"/>
  <c r="U79" i="7"/>
  <c r="V78" i="7"/>
  <c r="G75" i="6"/>
  <c r="F76" i="6"/>
  <c r="N75" i="6"/>
  <c r="M76" i="6"/>
  <c r="H106" i="2"/>
  <c r="AB105" i="2"/>
  <c r="T105" i="2"/>
  <c r="U105" i="2" s="1"/>
  <c r="P105" i="2"/>
  <c r="Q105" i="2" s="1"/>
  <c r="AA105" i="2"/>
  <c r="AW19" i="3"/>
  <c r="X18" i="3"/>
  <c r="FV177" i="1"/>
  <c r="FX176" i="1"/>
  <c r="AL14" i="5"/>
  <c r="CM125" i="1"/>
  <c r="CH125" i="1"/>
  <c r="FN181" i="1"/>
  <c r="FV164" i="1" s="1"/>
  <c r="CF259" i="1"/>
  <c r="AE314" i="5"/>
  <c r="AF313" i="5"/>
  <c r="AG77" i="5"/>
  <c r="AH76" i="5"/>
  <c r="AO195" i="5"/>
  <c r="AN196" i="5"/>
  <c r="BK193" i="5"/>
  <c r="AN628" i="1"/>
  <c r="AO627" i="1"/>
  <c r="AB19" i="7"/>
  <c r="AG18" i="7"/>
  <c r="AC18" i="7"/>
  <c r="AC79" i="3"/>
  <c r="AB80" i="3"/>
  <c r="BH255" i="5"/>
  <c r="AK254" i="5"/>
  <c r="AL254" i="5" s="1"/>
  <c r="AQ254" i="5" s="1"/>
  <c r="AR254" i="5" s="1"/>
  <c r="AF40" i="5"/>
  <c r="AE41" i="5"/>
  <c r="AE629" i="1"/>
  <c r="AF628" i="1"/>
  <c r="AG691" i="1"/>
  <c r="AH690" i="1"/>
  <c r="AG627" i="1"/>
  <c r="AH626" i="1"/>
  <c r="M19" i="2"/>
  <c r="N18" i="2"/>
  <c r="AO137" i="5"/>
  <c r="AN138" i="5"/>
  <c r="BG136" i="1"/>
  <c r="AM135" i="1"/>
  <c r="AO76" i="1"/>
  <c r="AN77" i="1"/>
  <c r="X20" i="8"/>
  <c r="D42" i="6"/>
  <c r="E41" i="6"/>
  <c r="AN162" i="5"/>
  <c r="AO161" i="5"/>
  <c r="CK145" i="1"/>
  <c r="CJ146" i="1"/>
  <c r="AT133" i="1"/>
  <c r="AZ133" i="1"/>
  <c r="AE603" i="1"/>
  <c r="AF602" i="1"/>
  <c r="AF159" i="5"/>
  <c r="AE160" i="5"/>
  <c r="O12" i="2"/>
  <c r="X12" i="2" s="1"/>
  <c r="Z12" i="2"/>
  <c r="V12" i="2"/>
  <c r="W12" i="2" s="1"/>
  <c r="O20" i="4"/>
  <c r="AI105" i="1"/>
  <c r="BC104" i="1"/>
  <c r="AU104" i="1"/>
  <c r="AV104" i="1" s="1"/>
  <c r="AQ104" i="1"/>
  <c r="AR104" i="1" s="1"/>
  <c r="BB104" i="1"/>
  <c r="BB136" i="1"/>
  <c r="AD136" i="1"/>
  <c r="AI137" i="1"/>
  <c r="BC136" i="1"/>
  <c r="AU136" i="1"/>
  <c r="AV136" i="1" s="1"/>
  <c r="AQ136" i="1"/>
  <c r="AR136" i="1" s="1"/>
  <c r="AO342" i="5"/>
  <c r="AN343" i="5"/>
  <c r="T78" i="7"/>
  <c r="S79" i="7"/>
  <c r="BG255" i="1"/>
  <c r="BK74" i="1"/>
  <c r="AL134" i="1"/>
  <c r="Z14" i="6"/>
  <c r="O14" i="6"/>
  <c r="X14" i="6" s="1"/>
  <c r="V14" i="6"/>
  <c r="W14" i="6" s="1"/>
  <c r="H18" i="2"/>
  <c r="AB17" i="2"/>
  <c r="T17" i="2"/>
  <c r="U17" i="2" s="1"/>
  <c r="P17" i="2"/>
  <c r="Q17" i="2" s="1"/>
  <c r="AA17" i="2"/>
  <c r="BI481" i="1"/>
  <c r="AJ480" i="1"/>
  <c r="AS480" i="1" s="1"/>
  <c r="AM480" i="1"/>
  <c r="BG481" i="1"/>
  <c r="AN16" i="3"/>
  <c r="AH16" i="3"/>
  <c r="CK129" i="1" l="1"/>
  <c r="AT136" i="5"/>
  <c r="AZ136" i="5"/>
  <c r="AZ253" i="1"/>
  <c r="AT253" i="1"/>
  <c r="AZ16" i="1"/>
  <c r="AT16" i="1"/>
  <c r="AZ480" i="1"/>
  <c r="AT480" i="1"/>
  <c r="CJ147" i="1"/>
  <c r="CK146" i="1"/>
  <c r="J17" i="8"/>
  <c r="R17" i="8"/>
  <c r="AA17" i="8" s="1"/>
  <c r="Y17" i="8"/>
  <c r="Z17" i="8" s="1"/>
  <c r="R17" i="2"/>
  <c r="AW598" i="1"/>
  <c r="AX598" i="1" s="1"/>
  <c r="BA598" i="1"/>
  <c r="AP598" i="1"/>
  <c r="AY598" i="1" s="1"/>
  <c r="BH137" i="5"/>
  <c r="AK136" i="5"/>
  <c r="AL136" i="5" s="1"/>
  <c r="L17" i="2"/>
  <c r="AF18" i="2"/>
  <c r="S17" i="4"/>
  <c r="X17" i="4"/>
  <c r="CL129" i="1"/>
  <c r="BS91" i="1"/>
  <c r="BS92" i="1" s="1"/>
  <c r="CB129" i="1"/>
  <c r="CC129" i="1" s="1"/>
  <c r="H78" i="6"/>
  <c r="AB77" i="6"/>
  <c r="T77" i="6"/>
  <c r="U77" i="6" s="1"/>
  <c r="P77" i="6"/>
  <c r="Q77" i="6" s="1"/>
  <c r="AA77" i="6"/>
  <c r="AN663" i="1"/>
  <c r="AO662" i="1"/>
  <c r="AG315" i="1"/>
  <c r="AH314" i="1"/>
  <c r="AG162" i="5"/>
  <c r="AH161" i="5"/>
  <c r="AF76" i="5"/>
  <c r="AE77" i="5"/>
  <c r="L21" i="4"/>
  <c r="AI20" i="4"/>
  <c r="AI21" i="4" s="1"/>
  <c r="AG317" i="5"/>
  <c r="AH316" i="5"/>
  <c r="AH138" i="7"/>
  <c r="W29" i="7"/>
  <c r="W30" i="7" s="1"/>
  <c r="S108" i="3"/>
  <c r="T107" i="3"/>
  <c r="AE630" i="1"/>
  <c r="AF629" i="1"/>
  <c r="CE140" i="1"/>
  <c r="CI125" i="1"/>
  <c r="CQ125" i="1"/>
  <c r="G76" i="6"/>
  <c r="F77" i="6"/>
  <c r="AE281" i="5"/>
  <c r="AF280" i="5"/>
  <c r="BT94" i="5"/>
  <c r="BT95" i="5" s="1"/>
  <c r="BT96" i="5" s="1"/>
  <c r="BT97" i="5" s="1"/>
  <c r="BT98" i="5" s="1"/>
  <c r="BT99" i="5" s="1"/>
  <c r="BT100" i="5" s="1"/>
  <c r="BT101" i="5" s="1"/>
  <c r="BT102" i="5" s="1"/>
  <c r="BT103" i="5" s="1"/>
  <c r="BT104" i="5" s="1"/>
  <c r="BT105" i="5" s="1"/>
  <c r="BT106" i="5" s="1"/>
  <c r="CA133" i="5"/>
  <c r="G17" i="2"/>
  <c r="F18" i="2"/>
  <c r="AE19" i="8"/>
  <c r="I20" i="8"/>
  <c r="J20" i="8" s="1"/>
  <c r="AH572" i="1"/>
  <c r="DA207" i="1"/>
  <c r="EU187" i="1"/>
  <c r="BC161" i="1"/>
  <c r="AU161" i="1"/>
  <c r="AV161" i="1" s="1"/>
  <c r="AQ161" i="1"/>
  <c r="AR161" i="1" s="1"/>
  <c r="BB161" i="1"/>
  <c r="AD161" i="1"/>
  <c r="AI162" i="1"/>
  <c r="AO197" i="1"/>
  <c r="AN198" i="1"/>
  <c r="AH18" i="2"/>
  <c r="I17" i="2"/>
  <c r="I17" i="6"/>
  <c r="AH18" i="6"/>
  <c r="AN603" i="1"/>
  <c r="AO602" i="1"/>
  <c r="AO17" i="7"/>
  <c r="AK17" i="7"/>
  <c r="AL17" i="7" s="1"/>
  <c r="AD17" i="7"/>
  <c r="AM17" i="7" s="1"/>
  <c r="AF137" i="1"/>
  <c r="AE138" i="1"/>
  <c r="G76" i="2"/>
  <c r="F77" i="2"/>
  <c r="BR211" i="1"/>
  <c r="BR212" i="1" s="1"/>
  <c r="FC187" i="1"/>
  <c r="AA19" i="7"/>
  <c r="AU20" i="7"/>
  <c r="AE664" i="1"/>
  <c r="AF663" i="1"/>
  <c r="AB79" i="7"/>
  <c r="AC78" i="7"/>
  <c r="AE19" i="4"/>
  <c r="I20" i="4"/>
  <c r="J20" i="4" s="1"/>
  <c r="AN107" i="5"/>
  <c r="AO106" i="5"/>
  <c r="AE18" i="2"/>
  <c r="J17" i="2"/>
  <c r="K17" i="2" s="1"/>
  <c r="AB44" i="7"/>
  <c r="AC43" i="7"/>
  <c r="AH164" i="3"/>
  <c r="W55" i="3"/>
  <c r="W56" i="3" s="1"/>
  <c r="W57" i="3" s="1"/>
  <c r="W58" i="3" s="1"/>
  <c r="W59" i="3" s="1"/>
  <c r="W60" i="3" s="1"/>
  <c r="W61" i="3" s="1"/>
  <c r="W62" i="3" s="1"/>
  <c r="AE197" i="1"/>
  <c r="AF196" i="1"/>
  <c r="L18" i="6"/>
  <c r="AF19" i="6"/>
  <c r="AJ74" i="2"/>
  <c r="U20" i="3"/>
  <c r="V19" i="3"/>
  <c r="X21" i="8"/>
  <c r="BK278" i="1"/>
  <c r="AG19" i="5"/>
  <c r="AH18" i="5"/>
  <c r="E76" i="2"/>
  <c r="D77" i="2"/>
  <c r="AF41" i="1"/>
  <c r="AE42" i="1"/>
  <c r="BK626" i="1"/>
  <c r="AG22" i="8"/>
  <c r="AL480" i="1"/>
  <c r="AQ480" i="1" s="1"/>
  <c r="AR480" i="1" s="1"/>
  <c r="BH603" i="1"/>
  <c r="AO137" i="1"/>
  <c r="AN138" i="1"/>
  <c r="AE282" i="1"/>
  <c r="AF281" i="1"/>
  <c r="CJ147" i="5"/>
  <c r="CK146" i="5"/>
  <c r="AI77" i="5"/>
  <c r="BC76" i="5"/>
  <c r="AU76" i="5"/>
  <c r="AV76" i="5" s="1"/>
  <c r="BB76" i="5"/>
  <c r="AQ76" i="5"/>
  <c r="AR76" i="5" s="1"/>
  <c r="AB110" i="3"/>
  <c r="AC109" i="3"/>
  <c r="Z15" i="6"/>
  <c r="O15" i="6"/>
  <c r="X15" i="6" s="1"/>
  <c r="V15" i="6"/>
  <c r="W15" i="6" s="1"/>
  <c r="AM135" i="5"/>
  <c r="BG136" i="5"/>
  <c r="G41" i="2"/>
  <c r="F42" i="2"/>
  <c r="BA134" i="1"/>
  <c r="AW134" i="1"/>
  <c r="AX134" i="1" s="1"/>
  <c r="AP134" i="1"/>
  <c r="AY134" i="1" s="1"/>
  <c r="CH128" i="1"/>
  <c r="CI128" i="1" s="1"/>
  <c r="CM128" i="1"/>
  <c r="AG542" i="1"/>
  <c r="EG200" i="1"/>
  <c r="BH256" i="1"/>
  <c r="AO77" i="5"/>
  <c r="AN78" i="5"/>
  <c r="AG20" i="2"/>
  <c r="AG106" i="5"/>
  <c r="AH105" i="5"/>
  <c r="AG226" i="5"/>
  <c r="AH225" i="5"/>
  <c r="AT255" i="5"/>
  <c r="AE316" i="1"/>
  <c r="AF315" i="1"/>
  <c r="AT19" i="3"/>
  <c r="AA18" i="3"/>
  <c r="Y18" i="3"/>
  <c r="Z18" i="3" s="1"/>
  <c r="AE18" i="3" s="1"/>
  <c r="AF18" i="3" s="1"/>
  <c r="U20" i="7"/>
  <c r="V19" i="7"/>
  <c r="U80" i="3"/>
  <c r="V79" i="3"/>
  <c r="U21" i="4"/>
  <c r="O24" i="4"/>
  <c r="AG22" i="4"/>
  <c r="E41" i="2"/>
  <c r="D42" i="2"/>
  <c r="AI197" i="1"/>
  <c r="BC196" i="1"/>
  <c r="AU196" i="1"/>
  <c r="AV196" i="1" s="1"/>
  <c r="AQ196" i="1"/>
  <c r="AR196" i="1" s="1"/>
  <c r="BB196" i="1"/>
  <c r="AD196" i="1"/>
  <c r="AZ254" i="5"/>
  <c r="N20" i="8"/>
  <c r="S20" i="8" s="1"/>
  <c r="T20" i="8" s="1"/>
  <c r="AN163" i="5"/>
  <c r="AO162" i="5"/>
  <c r="H107" i="2"/>
  <c r="AB106" i="2"/>
  <c r="T106" i="2"/>
  <c r="U106" i="2" s="1"/>
  <c r="P106" i="2"/>
  <c r="Q106" i="2" s="1"/>
  <c r="AA106" i="2"/>
  <c r="AS481" i="1"/>
  <c r="AK17" i="1"/>
  <c r="BH18" i="1"/>
  <c r="V107" i="7"/>
  <c r="U108" i="7"/>
  <c r="AE162" i="1"/>
  <c r="AF161" i="1"/>
  <c r="CY208" i="1"/>
  <c r="EH207" i="1"/>
  <c r="BI137" i="1"/>
  <c r="AJ136" i="1"/>
  <c r="AS136" i="1" s="1"/>
  <c r="BG255" i="5"/>
  <c r="AM254" i="5"/>
  <c r="AE484" i="1"/>
  <c r="AF483" i="1"/>
  <c r="W24" i="8"/>
  <c r="AH22" i="8"/>
  <c r="S110" i="7"/>
  <c r="T109" i="7"/>
  <c r="AG508" i="1"/>
  <c r="AH507" i="1"/>
  <c r="CP139" i="1"/>
  <c r="CO149" i="1"/>
  <c r="BP91" i="1"/>
  <c r="BP92" i="1" s="1"/>
  <c r="BX129" i="1"/>
  <c r="BA15" i="1"/>
  <c r="AW15" i="1"/>
  <c r="AX15" i="1" s="1"/>
  <c r="AP15" i="1"/>
  <c r="AY15" i="1" s="1"/>
  <c r="AG107" i="1"/>
  <c r="AH106" i="1"/>
  <c r="AH202" i="3"/>
  <c r="W93" i="3"/>
  <c r="W94" i="3" s="1"/>
  <c r="W95" i="3" s="1"/>
  <c r="BB197" i="5"/>
  <c r="AD197" i="5"/>
  <c r="AQ197" i="5"/>
  <c r="AR197" i="5" s="1"/>
  <c r="AI198" i="5"/>
  <c r="BC197" i="5"/>
  <c r="AU197" i="5"/>
  <c r="AV197" i="5" s="1"/>
  <c r="AG161" i="1"/>
  <c r="AH160" i="1"/>
  <c r="AJ481" i="1"/>
  <c r="BI482" i="1"/>
  <c r="AE161" i="5"/>
  <c r="AF160" i="5"/>
  <c r="AO77" i="1"/>
  <c r="AN78" i="1"/>
  <c r="BH256" i="5"/>
  <c r="AK255" i="5"/>
  <c r="AL255" i="5" s="1"/>
  <c r="AQ255" i="5" s="1"/>
  <c r="AR255" i="5" s="1"/>
  <c r="AJ601" i="1"/>
  <c r="AS601" i="1" s="1"/>
  <c r="BI602" i="1"/>
  <c r="AM601" i="1"/>
  <c r="AN256" i="1"/>
  <c r="AO255" i="1"/>
  <c r="H19" i="2"/>
  <c r="AB18" i="2"/>
  <c r="T18" i="2"/>
  <c r="U18" i="2" s="1"/>
  <c r="P18" i="2"/>
  <c r="Q18" i="2" s="1"/>
  <c r="AA18" i="2"/>
  <c r="AN344" i="5"/>
  <c r="AO343" i="5"/>
  <c r="BA133" i="1"/>
  <c r="AW133" i="1"/>
  <c r="AX133" i="1" s="1"/>
  <c r="AP133" i="1"/>
  <c r="AY133" i="1" s="1"/>
  <c r="D43" i="6"/>
  <c r="E42" i="6"/>
  <c r="AO138" i="5"/>
  <c r="AN139" i="5"/>
  <c r="AG628" i="1"/>
  <c r="AH627" i="1"/>
  <c r="AF41" i="5"/>
  <c r="AE42" i="5"/>
  <c r="AN629" i="1"/>
  <c r="AO628" i="1"/>
  <c r="E105" i="6"/>
  <c r="D106" i="6"/>
  <c r="CJ133" i="5"/>
  <c r="S82" i="3"/>
  <c r="T81" i="3"/>
  <c r="AE344" i="5"/>
  <c r="AF343" i="5"/>
  <c r="BI18" i="1"/>
  <c r="AJ17" i="1"/>
  <c r="AS17" i="1" s="1"/>
  <c r="AG78" i="1"/>
  <c r="AH77" i="1"/>
  <c r="AO42" i="1"/>
  <c r="AN43" i="1"/>
  <c r="R17" i="6"/>
  <c r="G41" i="6"/>
  <c r="F42" i="6"/>
  <c r="AO41" i="5"/>
  <c r="AN42" i="5"/>
  <c r="H78" i="2"/>
  <c r="AB77" i="2"/>
  <c r="T77" i="2"/>
  <c r="U77" i="2" s="1"/>
  <c r="P77" i="2"/>
  <c r="Q77" i="2" s="1"/>
  <c r="AA77" i="2"/>
  <c r="AC13" i="4"/>
  <c r="Y13" i="4"/>
  <c r="Z13" i="4" s="1"/>
  <c r="R13" i="4"/>
  <c r="AA13" i="4" s="1"/>
  <c r="BK193" i="1"/>
  <c r="AH202" i="7"/>
  <c r="W93" i="7"/>
  <c r="W94" i="7" s="1"/>
  <c r="W95" i="7" s="1"/>
  <c r="AF17" i="1"/>
  <c r="AE18" i="1"/>
  <c r="BA599" i="1"/>
  <c r="AW599" i="1"/>
  <c r="AX599" i="1" s="1"/>
  <c r="AP599" i="1"/>
  <c r="AY599" i="1" s="1"/>
  <c r="AM16" i="5"/>
  <c r="BG17" i="5"/>
  <c r="L17" i="6"/>
  <c r="E17" i="2"/>
  <c r="D18" i="2"/>
  <c r="M20" i="4"/>
  <c r="N20" i="4" s="1"/>
  <c r="AH19" i="4"/>
  <c r="W20" i="4"/>
  <c r="AH195" i="5"/>
  <c r="AG196" i="5"/>
  <c r="AG196" i="1"/>
  <c r="AH195" i="1"/>
  <c r="AE694" i="1"/>
  <c r="AF693" i="1"/>
  <c r="BA253" i="5"/>
  <c r="AP253" i="5"/>
  <c r="AY253" i="5" s="1"/>
  <c r="AW253" i="5"/>
  <c r="AX253" i="5" s="1"/>
  <c r="AG281" i="1"/>
  <c r="AH280" i="1"/>
  <c r="M42" i="6"/>
  <c r="N41" i="6"/>
  <c r="BA479" i="1"/>
  <c r="AP479" i="1"/>
  <c r="AY479" i="1" s="1"/>
  <c r="AW479" i="1"/>
  <c r="AX479" i="1" s="1"/>
  <c r="N68" i="2"/>
  <c r="AE545" i="1"/>
  <c r="EF201" i="1"/>
  <c r="FM184" i="1"/>
  <c r="FL184" i="1"/>
  <c r="FO184" i="1" s="1"/>
  <c r="FX165" i="1" s="1"/>
  <c r="ES184" i="1"/>
  <c r="BR91" i="5"/>
  <c r="BR92" i="5" s="1"/>
  <c r="CD129" i="5"/>
  <c r="AS600" i="1"/>
  <c r="AQ17" i="1"/>
  <c r="AR17" i="1" s="1"/>
  <c r="AI18" i="1"/>
  <c r="BC17" i="1"/>
  <c r="AU17" i="1"/>
  <c r="AV17" i="1" s="1"/>
  <c r="BB17" i="1"/>
  <c r="AN318" i="5"/>
  <c r="AO317" i="5"/>
  <c r="BA135" i="5"/>
  <c r="AP135" i="5"/>
  <c r="AY135" i="5" s="1"/>
  <c r="AW135" i="5"/>
  <c r="AX135" i="5" s="1"/>
  <c r="AK481" i="1"/>
  <c r="AL481" i="1" s="1"/>
  <c r="AQ481" i="1" s="1"/>
  <c r="AR481" i="1" s="1"/>
  <c r="AY77" i="3"/>
  <c r="CL128" i="5"/>
  <c r="BS90" i="5"/>
  <c r="CB128" i="5"/>
  <c r="CC128" i="5" s="1"/>
  <c r="BK40" i="5"/>
  <c r="AG43" i="1"/>
  <c r="AH42" i="1"/>
  <c r="BB106" i="5"/>
  <c r="AI107" i="5"/>
  <c r="AQ106" i="5"/>
  <c r="AR106" i="5" s="1"/>
  <c r="BC106" i="5"/>
  <c r="AU106" i="5"/>
  <c r="AV106" i="5" s="1"/>
  <c r="S20" i="3"/>
  <c r="T19" i="3"/>
  <c r="AH172" i="7"/>
  <c r="W63" i="7"/>
  <c r="W64" i="7" s="1"/>
  <c r="AG662" i="1"/>
  <c r="AH661" i="1"/>
  <c r="CD129" i="1"/>
  <c r="BR91" i="1"/>
  <c r="BR92" i="1" s="1"/>
  <c r="H43" i="2"/>
  <c r="AB42" i="2"/>
  <c r="T42" i="2"/>
  <c r="U42" i="2" s="1"/>
  <c r="P42" i="2"/>
  <c r="Q42" i="2" s="1"/>
  <c r="AA42" i="2"/>
  <c r="AZ15" i="5"/>
  <c r="AT15" i="5"/>
  <c r="G17" i="6"/>
  <c r="F18" i="6"/>
  <c r="AE257" i="1"/>
  <c r="AF256" i="1"/>
  <c r="AW20" i="7"/>
  <c r="X19" i="7"/>
  <c r="Z19" i="7" s="1"/>
  <c r="AE19" i="7" s="1"/>
  <c r="AF19" i="7" s="1"/>
  <c r="AI42" i="1"/>
  <c r="BC41" i="1"/>
  <c r="AU41" i="1"/>
  <c r="AV41" i="1" s="1"/>
  <c r="AQ41" i="1"/>
  <c r="AR41" i="1" s="1"/>
  <c r="BB41" i="1"/>
  <c r="O21" i="4"/>
  <c r="AF225" i="1"/>
  <c r="AE226" i="1"/>
  <c r="F107" i="6"/>
  <c r="G106" i="6"/>
  <c r="R16" i="2"/>
  <c r="S80" i="7"/>
  <c r="T79" i="7"/>
  <c r="BB137" i="1"/>
  <c r="AD137" i="1"/>
  <c r="AI138" i="1"/>
  <c r="BC137" i="1"/>
  <c r="AU137" i="1"/>
  <c r="AV137" i="1" s="1"/>
  <c r="AQ137" i="1"/>
  <c r="AR137" i="1" s="1"/>
  <c r="AG78" i="5"/>
  <c r="AH77" i="5"/>
  <c r="BA14" i="5"/>
  <c r="AW14" i="5"/>
  <c r="AX14" i="5" s="1"/>
  <c r="AP14" i="5"/>
  <c r="AY14" i="5" s="1"/>
  <c r="AO224" i="5"/>
  <c r="AN225" i="5"/>
  <c r="AG484" i="1"/>
  <c r="AH483" i="1"/>
  <c r="AE571" i="1"/>
  <c r="AF570" i="1"/>
  <c r="W28" i="3"/>
  <c r="AH137" i="3"/>
  <c r="J17" i="4"/>
  <c r="K16" i="2"/>
  <c r="AC107" i="7"/>
  <c r="AB108" i="7"/>
  <c r="N93" i="2"/>
  <c r="M94" i="2"/>
  <c r="V108" i="3"/>
  <c r="U109" i="3"/>
  <c r="AE107" i="1"/>
  <c r="AF106" i="1"/>
  <c r="AA106" i="6"/>
  <c r="P106" i="6"/>
  <c r="Q106" i="6" s="1"/>
  <c r="T106" i="6"/>
  <c r="U106" i="6" s="1"/>
  <c r="H107" i="6"/>
  <c r="AB106" i="6"/>
  <c r="AB45" i="3"/>
  <c r="AC44" i="3"/>
  <c r="AF76" i="1"/>
  <c r="AE77" i="1"/>
  <c r="S44" i="7"/>
  <c r="T43" i="7"/>
  <c r="AN281" i="1"/>
  <c r="AO280" i="1"/>
  <c r="AJ256" i="5"/>
  <c r="AS256" i="5" s="1"/>
  <c r="BI257" i="5"/>
  <c r="AI19" i="5"/>
  <c r="BC18" i="5"/>
  <c r="AU18" i="5"/>
  <c r="AV18" i="5" s="1"/>
  <c r="BB18" i="5"/>
  <c r="AQ18" i="5"/>
  <c r="AR18" i="5" s="1"/>
  <c r="AN545" i="1"/>
  <c r="EH201" i="1"/>
  <c r="AT135" i="1"/>
  <c r="AZ135" i="1"/>
  <c r="AO16" i="3"/>
  <c r="AK16" i="3"/>
  <c r="AL16" i="3" s="1"/>
  <c r="AD16" i="3"/>
  <c r="AM16" i="3" s="1"/>
  <c r="BK75" i="1"/>
  <c r="AE604" i="1"/>
  <c r="AF603" i="1"/>
  <c r="BG137" i="1"/>
  <c r="AM136" i="1"/>
  <c r="BK194" i="5"/>
  <c r="FV178" i="1"/>
  <c r="FX177" i="1"/>
  <c r="N76" i="6"/>
  <c r="M77" i="6"/>
  <c r="BK278" i="5"/>
  <c r="AJ254" i="1"/>
  <c r="AS254" i="1" s="1"/>
  <c r="BI255" i="1"/>
  <c r="AM255" i="1" s="1"/>
  <c r="BH18" i="5"/>
  <c r="BY125" i="5"/>
  <c r="AO106" i="1"/>
  <c r="AN107" i="1"/>
  <c r="CR121" i="5"/>
  <c r="CG121" i="5"/>
  <c r="CP121" i="5" s="1"/>
  <c r="CP139" i="5" s="1"/>
  <c r="CN121" i="5"/>
  <c r="BG482" i="1"/>
  <c r="AM481" i="1"/>
  <c r="AG692" i="1"/>
  <c r="AH691" i="1"/>
  <c r="AN18" i="7"/>
  <c r="AH18" i="7"/>
  <c r="AO196" i="5"/>
  <c r="AN197" i="5"/>
  <c r="AE315" i="5"/>
  <c r="AF314" i="5"/>
  <c r="AN693" i="1"/>
  <c r="AO692" i="1"/>
  <c r="AN483" i="1"/>
  <c r="AO482" i="1"/>
  <c r="AG43" i="5"/>
  <c r="AH42" i="5"/>
  <c r="AH137" i="1"/>
  <c r="AG138" i="1"/>
  <c r="AH17" i="1"/>
  <c r="AG18" i="1"/>
  <c r="AG281" i="5"/>
  <c r="AH280" i="5"/>
  <c r="BP90" i="5"/>
  <c r="BX128" i="5"/>
  <c r="BY128" i="5" s="1"/>
  <c r="D18" i="6"/>
  <c r="E17" i="6"/>
  <c r="BB160" i="5"/>
  <c r="AD160" i="5"/>
  <c r="AI161" i="5"/>
  <c r="AU160" i="5"/>
  <c r="AV160" i="5" s="1"/>
  <c r="AQ160" i="5"/>
  <c r="AR160" i="5" s="1"/>
  <c r="BC160" i="5"/>
  <c r="AK136" i="1"/>
  <c r="AL136" i="1" s="1"/>
  <c r="BH137" i="1"/>
  <c r="AJ75" i="6"/>
  <c r="AI43" i="5"/>
  <c r="BC42" i="5"/>
  <c r="AU42" i="5"/>
  <c r="AV42" i="5" s="1"/>
  <c r="BB42" i="5"/>
  <c r="AQ42" i="5"/>
  <c r="AR42" i="5" s="1"/>
  <c r="Y16" i="6"/>
  <c r="S16" i="6"/>
  <c r="BB225" i="5"/>
  <c r="AD225" i="5"/>
  <c r="AQ225" i="5"/>
  <c r="AR225" i="5" s="1"/>
  <c r="AU225" i="5"/>
  <c r="AV225" i="5" s="1"/>
  <c r="AI226" i="5"/>
  <c r="BC225" i="5"/>
  <c r="V45" i="7"/>
  <c r="U46" i="7"/>
  <c r="H43" i="6"/>
  <c r="AB42" i="6"/>
  <c r="T42" i="6"/>
  <c r="U42" i="6" s="1"/>
  <c r="P42" i="6"/>
  <c r="Q42" i="6" s="1"/>
  <c r="AA42" i="6"/>
  <c r="BG256" i="1"/>
  <c r="BC105" i="1"/>
  <c r="AU105" i="1"/>
  <c r="AV105" i="1" s="1"/>
  <c r="AQ105" i="1"/>
  <c r="AR105" i="1" s="1"/>
  <c r="BB105" i="1"/>
  <c r="AI106" i="1"/>
  <c r="M20" i="2"/>
  <c r="N19" i="2"/>
  <c r="AB81" i="3"/>
  <c r="AC80" i="3"/>
  <c r="AC19" i="7"/>
  <c r="AB20" i="7"/>
  <c r="AG19" i="7"/>
  <c r="X19" i="3"/>
  <c r="AG19" i="3" s="1"/>
  <c r="AW20" i="3"/>
  <c r="U80" i="7"/>
  <c r="V79" i="7"/>
  <c r="AL16" i="1"/>
  <c r="L21" i="8"/>
  <c r="N21" i="8" s="1"/>
  <c r="S21" i="8" s="1"/>
  <c r="T21" i="8" s="1"/>
  <c r="AI20" i="8"/>
  <c r="AI21" i="8" s="1"/>
  <c r="AG347" i="5"/>
  <c r="AH346" i="5"/>
  <c r="E85" i="6"/>
  <c r="D86" i="6"/>
  <c r="AG606" i="1"/>
  <c r="AH605" i="1"/>
  <c r="AO162" i="1"/>
  <c r="AN163" i="1"/>
  <c r="AM17" i="1"/>
  <c r="BG18" i="1"/>
  <c r="N105" i="2"/>
  <c r="M106" i="2"/>
  <c r="CA132" i="1"/>
  <c r="BT93" i="1"/>
  <c r="AN344" i="1"/>
  <c r="AO343" i="1"/>
  <c r="F107" i="2"/>
  <c r="G106" i="2"/>
  <c r="ET189" i="1"/>
  <c r="BS213" i="1"/>
  <c r="AH137" i="5"/>
  <c r="AG138" i="5"/>
  <c r="AN280" i="5"/>
  <c r="AO279" i="5"/>
  <c r="AJ137" i="5"/>
  <c r="BI138" i="5"/>
  <c r="AN258" i="5"/>
  <c r="AO257" i="5"/>
  <c r="AO17" i="5"/>
  <c r="AN18" i="5"/>
  <c r="BA478" i="1"/>
  <c r="AP478" i="1"/>
  <c r="AY478" i="1" s="1"/>
  <c r="AW478" i="1"/>
  <c r="AX478" i="1" s="1"/>
  <c r="AG17" i="3"/>
  <c r="AG18" i="3"/>
  <c r="H19" i="6"/>
  <c r="AB18" i="6"/>
  <c r="T18" i="6"/>
  <c r="U18" i="6" s="1"/>
  <c r="P18" i="6"/>
  <c r="Q18" i="6" s="1"/>
  <c r="AA18" i="6"/>
  <c r="AN226" i="1"/>
  <c r="AO225" i="1"/>
  <c r="BA252" i="1"/>
  <c r="AW252" i="1"/>
  <c r="AX252" i="1" s="1"/>
  <c r="AP252" i="1"/>
  <c r="AY252" i="1" s="1"/>
  <c r="AG257" i="5"/>
  <c r="AH256" i="5"/>
  <c r="AG17" i="6"/>
  <c r="J16" i="6"/>
  <c r="K16" i="6" s="1"/>
  <c r="AU24" i="3"/>
  <c r="M107" i="6"/>
  <c r="N106" i="6"/>
  <c r="AN507" i="1"/>
  <c r="AO506" i="1"/>
  <c r="BG605" i="1"/>
  <c r="AE139" i="5"/>
  <c r="AF138" i="5"/>
  <c r="CO121" i="1"/>
  <c r="CF139" i="1"/>
  <c r="AO18" i="1"/>
  <c r="AN19" i="1"/>
  <c r="Z14" i="2"/>
  <c r="V14" i="2"/>
  <c r="W14" i="2" s="1"/>
  <c r="O14" i="2"/>
  <c r="X14" i="2" s="1"/>
  <c r="AG259" i="1"/>
  <c r="AH258" i="1"/>
  <c r="BB224" i="1"/>
  <c r="AD224" i="1"/>
  <c r="AI225" i="1"/>
  <c r="BC224" i="1"/>
  <c r="AU224" i="1"/>
  <c r="AV224" i="1" s="1"/>
  <c r="AQ224" i="1"/>
  <c r="AR224" i="1" s="1"/>
  <c r="BK482" i="1"/>
  <c r="AF108" i="5"/>
  <c r="AE109" i="5"/>
  <c r="BP210" i="1"/>
  <c r="ER186" i="1"/>
  <c r="ES186" i="1" s="1"/>
  <c r="AN317" i="1"/>
  <c r="AO316" i="1"/>
  <c r="AG345" i="1"/>
  <c r="AH344" i="1"/>
  <c r="AF17" i="5"/>
  <c r="AE18" i="5"/>
  <c r="AY43" i="7"/>
  <c r="AF224" i="5"/>
  <c r="AE225" i="5"/>
  <c r="AE345" i="1"/>
  <c r="AF344" i="1"/>
  <c r="S22" i="7"/>
  <c r="T21" i="7"/>
  <c r="AV21" i="7"/>
  <c r="Y20" i="7"/>
  <c r="AB21" i="3"/>
  <c r="AC20" i="3"/>
  <c r="EX187" i="1"/>
  <c r="FB187" i="1" s="1"/>
  <c r="FG187" i="1" s="1"/>
  <c r="BT211" i="1"/>
  <c r="BT212" i="1" s="1"/>
  <c r="FA189" i="1" s="1"/>
  <c r="CE260" i="1"/>
  <c r="FH184" i="1"/>
  <c r="BH483" i="1"/>
  <c r="AK482" i="1"/>
  <c r="S44" i="3"/>
  <c r="T43" i="3"/>
  <c r="CH125" i="5"/>
  <c r="CM125" i="5"/>
  <c r="AI77" i="1"/>
  <c r="BC76" i="1"/>
  <c r="AU76" i="1"/>
  <c r="AV76" i="1" s="1"/>
  <c r="AQ76" i="1"/>
  <c r="AR76" i="1" s="1"/>
  <c r="BB76" i="1"/>
  <c r="N22" i="6"/>
  <c r="M23" i="6"/>
  <c r="AE257" i="5"/>
  <c r="AF256" i="5"/>
  <c r="AG227" i="1"/>
  <c r="AH226" i="1"/>
  <c r="AE508" i="1"/>
  <c r="AF507" i="1"/>
  <c r="Z17" i="3"/>
  <c r="AE17" i="3" s="1"/>
  <c r="AF17" i="3" s="1"/>
  <c r="BI17" i="5"/>
  <c r="AJ16" i="5"/>
  <c r="AS16" i="5" s="1"/>
  <c r="AI138" i="5"/>
  <c r="BC137" i="5"/>
  <c r="AU137" i="5"/>
  <c r="AV137" i="5" s="1"/>
  <c r="AQ137" i="5"/>
  <c r="AR137" i="5" s="1"/>
  <c r="BB137" i="5"/>
  <c r="AD137" i="5"/>
  <c r="AS137" i="5" s="1"/>
  <c r="AF197" i="5"/>
  <c r="AE198" i="5"/>
  <c r="Z15" i="2"/>
  <c r="V15" i="2"/>
  <c r="W15" i="2" s="1"/>
  <c r="O15" i="2"/>
  <c r="X15" i="2" s="1"/>
  <c r="U44" i="3"/>
  <c r="V43" i="3"/>
  <c r="AO16" i="7"/>
  <c r="AD16" i="7"/>
  <c r="AM16" i="7" s="1"/>
  <c r="AK16" i="7"/>
  <c r="AL16" i="7" s="1"/>
  <c r="AV21" i="3"/>
  <c r="CE261" i="1" l="1"/>
  <c r="FH187" i="1"/>
  <c r="AH19" i="3"/>
  <c r="AT136" i="1"/>
  <c r="AZ136" i="1"/>
  <c r="AF257" i="5"/>
  <c r="AE258" i="5"/>
  <c r="AI78" i="1"/>
  <c r="BC77" i="1"/>
  <c r="AU77" i="1"/>
  <c r="AV77" i="1" s="1"/>
  <c r="AQ77" i="1"/>
  <c r="AR77" i="1" s="1"/>
  <c r="BB77" i="1"/>
  <c r="AV22" i="7"/>
  <c r="ER187" i="1"/>
  <c r="BP211" i="1"/>
  <c r="BP212" i="1" s="1"/>
  <c r="AN20" i="1"/>
  <c r="AO19" i="1"/>
  <c r="AN345" i="1"/>
  <c r="AO344" i="1"/>
  <c r="AN164" i="1"/>
  <c r="AO163" i="1"/>
  <c r="AG348" i="5"/>
  <c r="AH347" i="5"/>
  <c r="AW21" i="3"/>
  <c r="AI227" i="5"/>
  <c r="BC226" i="5"/>
  <c r="AU226" i="5"/>
  <c r="AV226" i="5" s="1"/>
  <c r="BB226" i="5"/>
  <c r="AD226" i="5"/>
  <c r="AQ226" i="5"/>
  <c r="AR226" i="5" s="1"/>
  <c r="AG44" i="5"/>
  <c r="AH43" i="5"/>
  <c r="AE316" i="5"/>
  <c r="AF315" i="5"/>
  <c r="AM482" i="1"/>
  <c r="BG483" i="1"/>
  <c r="BB19" i="5"/>
  <c r="AQ19" i="5"/>
  <c r="AR19" i="5" s="1"/>
  <c r="AI20" i="5"/>
  <c r="AU19" i="5"/>
  <c r="AV19" i="5" s="1"/>
  <c r="BC19" i="5"/>
  <c r="S45" i="7"/>
  <c r="T44" i="7"/>
  <c r="AE108" i="1"/>
  <c r="AF107" i="1"/>
  <c r="AH138" i="3"/>
  <c r="W29" i="3"/>
  <c r="W30" i="3" s="1"/>
  <c r="AG79" i="5"/>
  <c r="AH78" i="5"/>
  <c r="BB138" i="1"/>
  <c r="AD138" i="1"/>
  <c r="AI139" i="1"/>
  <c r="BC138" i="1"/>
  <c r="AU138" i="1"/>
  <c r="AV138" i="1" s="1"/>
  <c r="AQ138" i="1"/>
  <c r="AR138" i="1" s="1"/>
  <c r="T80" i="7"/>
  <c r="S81" i="7"/>
  <c r="AH174" i="7"/>
  <c r="W65" i="7"/>
  <c r="W66" i="7" s="1"/>
  <c r="AG44" i="1"/>
  <c r="AH43" i="1"/>
  <c r="AN319" i="5"/>
  <c r="AO318" i="5"/>
  <c r="AZ600" i="1"/>
  <c r="AT600" i="1"/>
  <c r="AE695" i="1"/>
  <c r="AF694" i="1"/>
  <c r="BG18" i="5"/>
  <c r="AM17" i="5"/>
  <c r="H79" i="2"/>
  <c r="AB78" i="2"/>
  <c r="T78" i="2"/>
  <c r="U78" i="2" s="1"/>
  <c r="P78" i="2"/>
  <c r="Q78" i="2" s="1"/>
  <c r="AA78" i="2"/>
  <c r="AG79" i="1"/>
  <c r="AH78" i="1"/>
  <c r="CK133" i="5"/>
  <c r="H20" i="2"/>
  <c r="AB19" i="2"/>
  <c r="T19" i="2"/>
  <c r="U19" i="2" s="1"/>
  <c r="P19" i="2"/>
  <c r="Q19" i="2" s="1"/>
  <c r="AA19" i="2"/>
  <c r="BH257" i="5"/>
  <c r="AK256" i="5"/>
  <c r="AL256" i="5" s="1"/>
  <c r="AQ256" i="5" s="1"/>
  <c r="AR256" i="5" s="1"/>
  <c r="BP93" i="1"/>
  <c r="BX132" i="1"/>
  <c r="BY132" i="1" s="1"/>
  <c r="S111" i="7"/>
  <c r="T110" i="7"/>
  <c r="AN575" i="1"/>
  <c r="EH208" i="1"/>
  <c r="U109" i="7"/>
  <c r="V108" i="7"/>
  <c r="BH19" i="1"/>
  <c r="AK18" i="1"/>
  <c r="AL18" i="1" s="1"/>
  <c r="BA254" i="5"/>
  <c r="AW254" i="5"/>
  <c r="AX254" i="5" s="1"/>
  <c r="AP254" i="5"/>
  <c r="AY254" i="5" s="1"/>
  <c r="AE317" i="1"/>
  <c r="AF316" i="1"/>
  <c r="AG21" i="2"/>
  <c r="AK255" i="1"/>
  <c r="AL255" i="1" s="1"/>
  <c r="AQ255" i="1" s="1"/>
  <c r="AR255" i="1" s="1"/>
  <c r="G42" i="2"/>
  <c r="F43" i="2"/>
  <c r="AO138" i="1"/>
  <c r="AN139" i="1"/>
  <c r="BH604" i="1"/>
  <c r="AN108" i="5"/>
  <c r="AO107" i="5"/>
  <c r="AU21" i="7"/>
  <c r="AA20" i="7"/>
  <c r="AF138" i="1"/>
  <c r="AE139" i="1"/>
  <c r="I18" i="6"/>
  <c r="R18" i="6" s="1"/>
  <c r="AH19" i="6"/>
  <c r="AN199" i="1"/>
  <c r="AO198" i="1"/>
  <c r="AE20" i="8"/>
  <c r="AE21" i="8" s="1"/>
  <c r="I21" i="8"/>
  <c r="AE282" i="5"/>
  <c r="AF281" i="5"/>
  <c r="AH140" i="7"/>
  <c r="W31" i="7"/>
  <c r="AF77" i="5"/>
  <c r="AE78" i="5"/>
  <c r="AG316" i="1"/>
  <c r="AH315" i="1"/>
  <c r="AN664" i="1"/>
  <c r="AO663" i="1"/>
  <c r="CM129" i="1"/>
  <c r="CH129" i="1"/>
  <c r="T17" i="4"/>
  <c r="AB17" i="4"/>
  <c r="BH138" i="5"/>
  <c r="AK137" i="5"/>
  <c r="AL137" i="5" s="1"/>
  <c r="Y17" i="2"/>
  <c r="S17" i="2"/>
  <c r="U21" i="8"/>
  <c r="BA480" i="1"/>
  <c r="AW480" i="1"/>
  <c r="AX480" i="1" s="1"/>
  <c r="AP480" i="1"/>
  <c r="AY480" i="1" s="1"/>
  <c r="BA136" i="5"/>
  <c r="AW136" i="5"/>
  <c r="AX136" i="5" s="1"/>
  <c r="AP136" i="5"/>
  <c r="AY136" i="5" s="1"/>
  <c r="AI139" i="5"/>
  <c r="BC138" i="5"/>
  <c r="AU138" i="5"/>
  <c r="AV138" i="5" s="1"/>
  <c r="AQ138" i="5"/>
  <c r="AR138" i="5" s="1"/>
  <c r="BB138" i="5"/>
  <c r="AD138" i="5"/>
  <c r="AG228" i="1"/>
  <c r="AH227" i="1"/>
  <c r="AF225" i="5"/>
  <c r="AE226" i="5"/>
  <c r="AY44" i="7"/>
  <c r="AF109" i="5"/>
  <c r="AE110" i="5"/>
  <c r="BK483" i="1"/>
  <c r="AI226" i="1"/>
  <c r="BC225" i="1"/>
  <c r="AU225" i="1"/>
  <c r="AV225" i="1" s="1"/>
  <c r="AQ225" i="1"/>
  <c r="AR225" i="1" s="1"/>
  <c r="BB225" i="1"/>
  <c r="AD225" i="1"/>
  <c r="AE140" i="5"/>
  <c r="AF139" i="5"/>
  <c r="M108" i="6"/>
  <c r="N107" i="6"/>
  <c r="AG18" i="6"/>
  <c r="J17" i="6"/>
  <c r="K17" i="6" s="1"/>
  <c r="H20" i="6"/>
  <c r="AB19" i="6"/>
  <c r="T19" i="6"/>
  <c r="U19" i="6" s="1"/>
  <c r="P19" i="6"/>
  <c r="Q19" i="6" s="1"/>
  <c r="AA19" i="6"/>
  <c r="AS17" i="5"/>
  <c r="BI139" i="5"/>
  <c r="AJ138" i="5"/>
  <c r="AN281" i="5"/>
  <c r="AO280" i="5"/>
  <c r="F108" i="2"/>
  <c r="G107" i="2"/>
  <c r="CA133" i="1"/>
  <c r="BT94" i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AG607" i="1"/>
  <c r="AH606" i="1"/>
  <c r="AI22" i="8"/>
  <c r="M25" i="8" s="1"/>
  <c r="L24" i="8"/>
  <c r="BC161" i="5"/>
  <c r="AU161" i="5"/>
  <c r="AV161" i="5" s="1"/>
  <c r="AQ161" i="5"/>
  <c r="AR161" i="5" s="1"/>
  <c r="BB161" i="5"/>
  <c r="AD161" i="5"/>
  <c r="AI162" i="5"/>
  <c r="D19" i="6"/>
  <c r="E18" i="6"/>
  <c r="AO197" i="5"/>
  <c r="AN198" i="5"/>
  <c r="AO18" i="7"/>
  <c r="AK18" i="7"/>
  <c r="AL18" i="7" s="1"/>
  <c r="AD18" i="7"/>
  <c r="AM18" i="7" s="1"/>
  <c r="CF139" i="5"/>
  <c r="CO121" i="5"/>
  <c r="CO139" i="5" s="1"/>
  <c r="AZ254" i="1"/>
  <c r="AT254" i="1"/>
  <c r="N77" i="6"/>
  <c r="M78" i="6"/>
  <c r="FV179" i="1"/>
  <c r="FX178" i="1"/>
  <c r="BI258" i="5"/>
  <c r="AJ257" i="5"/>
  <c r="AF77" i="1"/>
  <c r="AE78" i="1"/>
  <c r="AB46" i="3"/>
  <c r="AC45" i="3"/>
  <c r="U110" i="3"/>
  <c r="V109" i="3"/>
  <c r="N94" i="2"/>
  <c r="M95" i="2"/>
  <c r="AC108" i="7"/>
  <c r="AB109" i="7"/>
  <c r="Y16" i="2"/>
  <c r="S16" i="2"/>
  <c r="AI43" i="1"/>
  <c r="BC42" i="1"/>
  <c r="AU42" i="1"/>
  <c r="AV42" i="1" s="1"/>
  <c r="AQ42" i="1"/>
  <c r="AR42" i="1" s="1"/>
  <c r="BB42" i="1"/>
  <c r="AE258" i="1"/>
  <c r="AF257" i="1"/>
  <c r="H44" i="2"/>
  <c r="AB43" i="2"/>
  <c r="T43" i="2"/>
  <c r="U43" i="2" s="1"/>
  <c r="P43" i="2"/>
  <c r="Q43" i="2" s="1"/>
  <c r="AA43" i="2"/>
  <c r="CB129" i="5"/>
  <c r="CC129" i="5" s="1"/>
  <c r="CL129" i="5"/>
  <c r="BS91" i="5"/>
  <c r="BS92" i="5" s="1"/>
  <c r="AY78" i="3"/>
  <c r="FI187" i="1"/>
  <c r="CF260" i="1"/>
  <c r="FN184" i="1"/>
  <c r="FV165" i="1" s="1"/>
  <c r="E18" i="2"/>
  <c r="D19" i="2"/>
  <c r="AF18" i="1"/>
  <c r="AE19" i="1"/>
  <c r="Y17" i="6"/>
  <c r="S17" i="6"/>
  <c r="AZ17" i="1"/>
  <c r="AT17" i="1"/>
  <c r="AE345" i="5"/>
  <c r="AF344" i="5"/>
  <c r="AL16" i="5"/>
  <c r="AO139" i="5"/>
  <c r="AN140" i="5"/>
  <c r="D44" i="6"/>
  <c r="E43" i="6"/>
  <c r="BI603" i="1"/>
  <c r="AJ602" i="1"/>
  <c r="AM602" i="1"/>
  <c r="AO78" i="1"/>
  <c r="AN79" i="1"/>
  <c r="AF161" i="5"/>
  <c r="AE162" i="5"/>
  <c r="AH508" i="1"/>
  <c r="AG509" i="1"/>
  <c r="W25" i="8"/>
  <c r="AH23" i="8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F484" i="1"/>
  <c r="EE181" i="1"/>
  <c r="BI138" i="1"/>
  <c r="AJ137" i="1"/>
  <c r="AL17" i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O78" i="5"/>
  <c r="AN79" i="5"/>
  <c r="BH257" i="1"/>
  <c r="AG543" i="1"/>
  <c r="AH542" i="1"/>
  <c r="CJ148" i="5"/>
  <c r="CK147" i="5"/>
  <c r="E77" i="2"/>
  <c r="D78" i="2"/>
  <c r="BK279" i="1"/>
  <c r="AE19" i="2"/>
  <c r="J18" i="2"/>
  <c r="K18" i="2" s="1"/>
  <c r="AC79" i="7"/>
  <c r="AB80" i="7"/>
  <c r="G77" i="2"/>
  <c r="F78" i="2"/>
  <c r="CR125" i="1"/>
  <c r="CN125" i="1"/>
  <c r="CG125" i="1"/>
  <c r="CP125" i="1" s="1"/>
  <c r="AE631" i="1"/>
  <c r="AF630" i="1"/>
  <c r="AG318" i="5"/>
  <c r="AH317" i="5"/>
  <c r="AH162" i="5"/>
  <c r="AG163" i="5"/>
  <c r="H79" i="6"/>
  <c r="AB78" i="6"/>
  <c r="T78" i="6"/>
  <c r="U78" i="6" s="1"/>
  <c r="P78" i="6"/>
  <c r="Q78" i="6" s="1"/>
  <c r="AA78" i="6"/>
  <c r="L18" i="2"/>
  <c r="AF19" i="2"/>
  <c r="BA16" i="1"/>
  <c r="AW16" i="1"/>
  <c r="AX16" i="1" s="1"/>
  <c r="AP16" i="1"/>
  <c r="AY16" i="1" s="1"/>
  <c r="BH19" i="5"/>
  <c r="AN282" i="1"/>
  <c r="AO281" i="1"/>
  <c r="AE572" i="1"/>
  <c r="AF571" i="1"/>
  <c r="AH484" i="1"/>
  <c r="DA181" i="1"/>
  <c r="AG663" i="1"/>
  <c r="AH662" i="1"/>
  <c r="CM128" i="5"/>
  <c r="CH128" i="5"/>
  <c r="CI128" i="5" s="1"/>
  <c r="S20" i="4"/>
  <c r="T20" i="4" s="1"/>
  <c r="X20" i="4"/>
  <c r="AO42" i="5"/>
  <c r="AN43" i="5"/>
  <c r="G42" i="6"/>
  <c r="F43" i="6"/>
  <c r="AO43" i="1"/>
  <c r="AN44" i="1"/>
  <c r="BI19" i="1"/>
  <c r="AJ18" i="1"/>
  <c r="E106" i="6"/>
  <c r="D107" i="6"/>
  <c r="AN630" i="1"/>
  <c r="AO629" i="1"/>
  <c r="AZ601" i="1"/>
  <c r="AT601" i="1"/>
  <c r="BI483" i="1"/>
  <c r="AJ482" i="1"/>
  <c r="AS482" i="1" s="1"/>
  <c r="AG162" i="1"/>
  <c r="AH161" i="1"/>
  <c r="BB198" i="5"/>
  <c r="AD198" i="5"/>
  <c r="AI199" i="5"/>
  <c r="BC198" i="5"/>
  <c r="AU198" i="5"/>
  <c r="AV198" i="5" s="1"/>
  <c r="AQ198" i="5"/>
  <c r="AR198" i="5" s="1"/>
  <c r="AH205" i="3"/>
  <c r="W96" i="3"/>
  <c r="W97" i="3" s="1"/>
  <c r="AH107" i="1"/>
  <c r="AG108" i="1"/>
  <c r="M24" i="8"/>
  <c r="N24" i="8" s="1"/>
  <c r="S24" i="8" s="1"/>
  <c r="T24" i="8" s="1"/>
  <c r="AT481" i="1"/>
  <c r="AZ481" i="1"/>
  <c r="AN164" i="5"/>
  <c r="AO163" i="5"/>
  <c r="AI198" i="1"/>
  <c r="BC197" i="1"/>
  <c r="AU197" i="1"/>
  <c r="AV197" i="1" s="1"/>
  <c r="AQ197" i="1"/>
  <c r="AR197" i="1" s="1"/>
  <c r="BB197" i="1"/>
  <c r="AD197" i="1"/>
  <c r="U81" i="3"/>
  <c r="V80" i="3"/>
  <c r="AT20" i="3"/>
  <c r="AA19" i="3"/>
  <c r="Y19" i="3"/>
  <c r="Z19" i="3" s="1"/>
  <c r="AE19" i="3" s="1"/>
  <c r="AF19" i="3" s="1"/>
  <c r="AZ255" i="5"/>
  <c r="AG227" i="5"/>
  <c r="AH226" i="5"/>
  <c r="AH106" i="5"/>
  <c r="AG107" i="5"/>
  <c r="AB111" i="3"/>
  <c r="AC110" i="3"/>
  <c r="AG23" i="8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BK627" i="1"/>
  <c r="AG20" i="5"/>
  <c r="AH19" i="5"/>
  <c r="V20" i="3"/>
  <c r="U21" i="3"/>
  <c r="AJ75" i="2"/>
  <c r="AE198" i="1"/>
  <c r="AF197" i="1"/>
  <c r="AE20" i="4"/>
  <c r="AE21" i="4" s="1"/>
  <c r="I21" i="4"/>
  <c r="AS602" i="1"/>
  <c r="G18" i="2"/>
  <c r="F19" i="2"/>
  <c r="G77" i="6"/>
  <c r="F78" i="6"/>
  <c r="AI22" i="4"/>
  <c r="L24" i="4"/>
  <c r="AL601" i="1"/>
  <c r="AQ601" i="1" s="1"/>
  <c r="AR601" i="1" s="1"/>
  <c r="CK147" i="1"/>
  <c r="CJ148" i="1"/>
  <c r="AT137" i="5"/>
  <c r="AZ137" i="5"/>
  <c r="T44" i="3"/>
  <c r="S45" i="3"/>
  <c r="AF345" i="1"/>
  <c r="AE346" i="1"/>
  <c r="AG258" i="5"/>
  <c r="AH257" i="5"/>
  <c r="AN259" i="5"/>
  <c r="AO258" i="5"/>
  <c r="EU189" i="1"/>
  <c r="BG257" i="1"/>
  <c r="AG693" i="1"/>
  <c r="AH692" i="1"/>
  <c r="AO107" i="1"/>
  <c r="AN108" i="1"/>
  <c r="BI256" i="1"/>
  <c r="AK256" i="1" s="1"/>
  <c r="AJ255" i="1"/>
  <c r="AS255" i="1" s="1"/>
  <c r="BK279" i="5"/>
  <c r="BK195" i="5"/>
  <c r="AE605" i="1"/>
  <c r="AF604" i="1"/>
  <c r="G107" i="6"/>
  <c r="F108" i="6"/>
  <c r="V44" i="3"/>
  <c r="U45" i="3"/>
  <c r="AF198" i="5"/>
  <c r="AE199" i="5"/>
  <c r="AZ16" i="5"/>
  <c r="AT16" i="5"/>
  <c r="AF508" i="1"/>
  <c r="AE509" i="1"/>
  <c r="N23" i="6"/>
  <c r="M24" i="6"/>
  <c r="CE140" i="5"/>
  <c r="CI125" i="5"/>
  <c r="CQ125" i="5"/>
  <c r="AK483" i="1"/>
  <c r="BH484" i="1"/>
  <c r="BT213" i="1"/>
  <c r="EX189" i="1"/>
  <c r="AB22" i="3"/>
  <c r="AC21" i="3"/>
  <c r="S23" i="7"/>
  <c r="T22" i="7"/>
  <c r="AF18" i="5"/>
  <c r="AE19" i="5"/>
  <c r="AN318" i="1"/>
  <c r="AO317" i="1"/>
  <c r="AH259" i="1"/>
  <c r="AG260" i="1"/>
  <c r="AN508" i="1"/>
  <c r="AO507" i="1"/>
  <c r="AN18" i="3"/>
  <c r="AH18" i="3"/>
  <c r="CJ133" i="1"/>
  <c r="AM18" i="1"/>
  <c r="BG19" i="1"/>
  <c r="U81" i="7"/>
  <c r="V80" i="7"/>
  <c r="AN19" i="7"/>
  <c r="AH19" i="7"/>
  <c r="M21" i="2"/>
  <c r="N20" i="2"/>
  <c r="H44" i="6"/>
  <c r="AB43" i="6"/>
  <c r="T43" i="6"/>
  <c r="U43" i="6" s="1"/>
  <c r="P43" i="6"/>
  <c r="Q43" i="6" s="1"/>
  <c r="AA43" i="6"/>
  <c r="Z16" i="6"/>
  <c r="V16" i="6"/>
  <c r="W16" i="6" s="1"/>
  <c r="O16" i="6"/>
  <c r="X16" i="6" s="1"/>
  <c r="AJ76" i="6"/>
  <c r="AH18" i="1"/>
  <c r="AG19" i="1"/>
  <c r="AH138" i="1"/>
  <c r="AG139" i="1"/>
  <c r="AN694" i="1"/>
  <c r="AO693" i="1"/>
  <c r="BG138" i="1"/>
  <c r="AM137" i="1"/>
  <c r="AZ256" i="5"/>
  <c r="AT256" i="5"/>
  <c r="AE227" i="1"/>
  <c r="AF226" i="1"/>
  <c r="G18" i="6"/>
  <c r="F19" i="6"/>
  <c r="CD132" i="1"/>
  <c r="BR93" i="1"/>
  <c r="BC18" i="1"/>
  <c r="AU18" i="1"/>
  <c r="AV18" i="1" s="1"/>
  <c r="AI19" i="1"/>
  <c r="AQ18" i="1"/>
  <c r="AR18" i="1" s="1"/>
  <c r="BB18" i="1"/>
  <c r="BR93" i="5"/>
  <c r="CD132" i="5"/>
  <c r="AG282" i="1"/>
  <c r="AH281" i="1"/>
  <c r="AH196" i="5"/>
  <c r="AG197" i="5"/>
  <c r="AV22" i="3"/>
  <c r="BI18" i="5"/>
  <c r="AK18" i="5" s="1"/>
  <c r="AJ17" i="5"/>
  <c r="AH345" i="1"/>
  <c r="AG346" i="1"/>
  <c r="AS18" i="1"/>
  <c r="CP149" i="1"/>
  <c r="CO139" i="1"/>
  <c r="BG606" i="1"/>
  <c r="AU25" i="3"/>
  <c r="AO226" i="1"/>
  <c r="AN227" i="1"/>
  <c r="AH17" i="3"/>
  <c r="AN17" i="3"/>
  <c r="AO18" i="5"/>
  <c r="AN19" i="5"/>
  <c r="AS257" i="5"/>
  <c r="AH138" i="5"/>
  <c r="AG139" i="5"/>
  <c r="FA190" i="1"/>
  <c r="ET190" i="1"/>
  <c r="BS214" i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N106" i="2"/>
  <c r="M107" i="2"/>
  <c r="E86" i="6"/>
  <c r="D87" i="6"/>
  <c r="AB21" i="7"/>
  <c r="AC20" i="7"/>
  <c r="AB82" i="3"/>
  <c r="AC81" i="3"/>
  <c r="AI107" i="1"/>
  <c r="BC106" i="1"/>
  <c r="AU106" i="1"/>
  <c r="AV106" i="1" s="1"/>
  <c r="AQ106" i="1"/>
  <c r="AR106" i="1" s="1"/>
  <c r="BB106" i="1"/>
  <c r="U47" i="7"/>
  <c r="V46" i="7"/>
  <c r="BB43" i="5"/>
  <c r="AQ43" i="5"/>
  <c r="AR43" i="5" s="1"/>
  <c r="BC43" i="5"/>
  <c r="AI44" i="5"/>
  <c r="AU43" i="5"/>
  <c r="AV43" i="5" s="1"/>
  <c r="AK137" i="1"/>
  <c r="AL137" i="1" s="1"/>
  <c r="BH138" i="1"/>
  <c r="BX129" i="5"/>
  <c r="BP91" i="5"/>
  <c r="BP92" i="5" s="1"/>
  <c r="AH281" i="5"/>
  <c r="AG282" i="5"/>
  <c r="AN484" i="1"/>
  <c r="AO483" i="1"/>
  <c r="AK17" i="5"/>
  <c r="AL17" i="5" s="1"/>
  <c r="BK76" i="1"/>
  <c r="BA135" i="1"/>
  <c r="AW135" i="1"/>
  <c r="AX135" i="1" s="1"/>
  <c r="AP135" i="1"/>
  <c r="AY135" i="1" s="1"/>
  <c r="AN546" i="1"/>
  <c r="AO545" i="1"/>
  <c r="AL254" i="1"/>
  <c r="AQ254" i="1" s="1"/>
  <c r="AR254" i="1" s="1"/>
  <c r="H108" i="6"/>
  <c r="AB107" i="6"/>
  <c r="AA107" i="6"/>
  <c r="P107" i="6"/>
  <c r="Q107" i="6" s="1"/>
  <c r="T107" i="6"/>
  <c r="U107" i="6" s="1"/>
  <c r="AO225" i="5"/>
  <c r="AN226" i="5"/>
  <c r="AW21" i="7"/>
  <c r="Y21" i="7" s="1"/>
  <c r="X20" i="7"/>
  <c r="Z20" i="7" s="1"/>
  <c r="AE20" i="7" s="1"/>
  <c r="AF20" i="7" s="1"/>
  <c r="BA15" i="5"/>
  <c r="AP15" i="5"/>
  <c r="AY15" i="5" s="1"/>
  <c r="AW15" i="5"/>
  <c r="AX15" i="5" s="1"/>
  <c r="T20" i="3"/>
  <c r="S21" i="3"/>
  <c r="AI108" i="5"/>
  <c r="BC107" i="5"/>
  <c r="AU107" i="5"/>
  <c r="AV107" i="5" s="1"/>
  <c r="AQ107" i="5"/>
  <c r="AR107" i="5" s="1"/>
  <c r="BB107" i="5"/>
  <c r="BK41" i="5"/>
  <c r="AE546" i="1"/>
  <c r="AF545" i="1"/>
  <c r="N42" i="6"/>
  <c r="M43" i="6"/>
  <c r="AH196" i="1"/>
  <c r="AG197" i="1"/>
  <c r="M21" i="4"/>
  <c r="N21" i="4" s="1"/>
  <c r="AH20" i="4"/>
  <c r="AH21" i="4" s="1"/>
  <c r="W21" i="4"/>
  <c r="AH205" i="7"/>
  <c r="W96" i="7"/>
  <c r="W97" i="7" s="1"/>
  <c r="BK194" i="1"/>
  <c r="S83" i="3"/>
  <c r="T82" i="3"/>
  <c r="AF42" i="5"/>
  <c r="AE43" i="5"/>
  <c r="AG629" i="1"/>
  <c r="AH628" i="1"/>
  <c r="AS138" i="5"/>
  <c r="AN345" i="5"/>
  <c r="AO344" i="5"/>
  <c r="AN257" i="1"/>
  <c r="AO256" i="1"/>
  <c r="BY129" i="1"/>
  <c r="X24" i="8"/>
  <c r="BG256" i="5"/>
  <c r="AM255" i="5"/>
  <c r="AE163" i="1"/>
  <c r="AF162" i="1"/>
  <c r="H108" i="2"/>
  <c r="AB107" i="2"/>
  <c r="T107" i="2"/>
  <c r="U107" i="2" s="1"/>
  <c r="P107" i="2"/>
  <c r="Q107" i="2" s="1"/>
  <c r="AA107" i="2"/>
  <c r="E42" i="2"/>
  <c r="D43" i="2"/>
  <c r="V21" i="4"/>
  <c r="U21" i="7"/>
  <c r="V20" i="7"/>
  <c r="AM136" i="5"/>
  <c r="BG137" i="5"/>
  <c r="AQ77" i="5"/>
  <c r="AR77" i="5" s="1"/>
  <c r="AI78" i="5"/>
  <c r="BC77" i="5"/>
  <c r="AU77" i="5"/>
  <c r="AV77" i="5" s="1"/>
  <c r="BB77" i="5"/>
  <c r="AE283" i="1"/>
  <c r="AF282" i="1"/>
  <c r="AK602" i="1"/>
  <c r="AL602" i="1" s="1"/>
  <c r="AQ602" i="1" s="1"/>
  <c r="AR602" i="1" s="1"/>
  <c r="O24" i="8"/>
  <c r="AF42" i="1"/>
  <c r="AE43" i="1"/>
  <c r="L19" i="6"/>
  <c r="AF20" i="6"/>
  <c r="AH172" i="3"/>
  <c r="W63" i="3"/>
  <c r="W64" i="3" s="1"/>
  <c r="AB45" i="7"/>
  <c r="AC44" i="7"/>
  <c r="AE665" i="1"/>
  <c r="AF664" i="1"/>
  <c r="BR213" i="1"/>
  <c r="FC189" i="1"/>
  <c r="AN604" i="1"/>
  <c r="AO603" i="1"/>
  <c r="AH19" i="2"/>
  <c r="I18" i="2"/>
  <c r="R18" i="2" s="1"/>
  <c r="AI163" i="1"/>
  <c r="BC162" i="1"/>
  <c r="AU162" i="1"/>
  <c r="AV162" i="1" s="1"/>
  <c r="AQ162" i="1"/>
  <c r="AR162" i="1" s="1"/>
  <c r="BB162" i="1"/>
  <c r="AD162" i="1"/>
  <c r="EG207" i="1"/>
  <c r="DA208" i="1"/>
  <c r="S109" i="3"/>
  <c r="T108" i="3"/>
  <c r="CL132" i="1"/>
  <c r="BS93" i="1"/>
  <c r="CB132" i="1"/>
  <c r="CC132" i="1" s="1"/>
  <c r="BA253" i="1"/>
  <c r="AW253" i="1"/>
  <c r="AX253" i="1" s="1"/>
  <c r="AP253" i="1"/>
  <c r="AY253" i="1" s="1"/>
  <c r="AZ255" i="1" l="1"/>
  <c r="AT255" i="1"/>
  <c r="W24" i="4"/>
  <c r="AH22" i="4"/>
  <c r="M24" i="4"/>
  <c r="N24" i="4" s="1"/>
  <c r="AT257" i="5"/>
  <c r="BG607" i="1"/>
  <c r="AG283" i="1"/>
  <c r="AH282" i="1"/>
  <c r="AG261" i="1"/>
  <c r="AH260" i="1"/>
  <c r="AN260" i="5"/>
  <c r="AO259" i="5"/>
  <c r="AJ76" i="2"/>
  <c r="BA601" i="1"/>
  <c r="AP601" i="1"/>
  <c r="AY601" i="1" s="1"/>
  <c r="AW601" i="1"/>
  <c r="AX601" i="1" s="1"/>
  <c r="AO43" i="5"/>
  <c r="AN44" i="5"/>
  <c r="AE163" i="5"/>
  <c r="AF162" i="5"/>
  <c r="Z16" i="2"/>
  <c r="O16" i="2"/>
  <c r="X16" i="2" s="1"/>
  <c r="V16" i="2"/>
  <c r="W16" i="2" s="1"/>
  <c r="AB47" i="3"/>
  <c r="AC46" i="3"/>
  <c r="BA254" i="1"/>
  <c r="AW254" i="1"/>
  <c r="AX254" i="1" s="1"/>
  <c r="AP254" i="1"/>
  <c r="AY254" i="1" s="1"/>
  <c r="AF139" i="1"/>
  <c r="AE140" i="1"/>
  <c r="BH605" i="1"/>
  <c r="G43" i="2"/>
  <c r="F44" i="2"/>
  <c r="AO575" i="1"/>
  <c r="CY209" i="1"/>
  <c r="AG45" i="1"/>
  <c r="AH44" i="1"/>
  <c r="AO164" i="1"/>
  <c r="AN165" i="1"/>
  <c r="ES187" i="1"/>
  <c r="AT138" i="5"/>
  <c r="AZ138" i="5"/>
  <c r="S84" i="3"/>
  <c r="T83" i="3"/>
  <c r="BK42" i="5"/>
  <c r="AQ19" i="1"/>
  <c r="AR19" i="1" s="1"/>
  <c r="AI20" i="1"/>
  <c r="BC19" i="1"/>
  <c r="AU19" i="1"/>
  <c r="AV19" i="1" s="1"/>
  <c r="BB19" i="1"/>
  <c r="BA256" i="5"/>
  <c r="AP256" i="5"/>
  <c r="AY256" i="5" s="1"/>
  <c r="AW256" i="5"/>
  <c r="AX256" i="5" s="1"/>
  <c r="AJ77" i="6"/>
  <c r="H45" i="6"/>
  <c r="AB44" i="6"/>
  <c r="T44" i="6"/>
  <c r="U44" i="6" s="1"/>
  <c r="P44" i="6"/>
  <c r="Q44" i="6" s="1"/>
  <c r="AA44" i="6"/>
  <c r="U82" i="7"/>
  <c r="V81" i="7"/>
  <c r="CK133" i="1"/>
  <c r="AN319" i="1"/>
  <c r="AO318" i="1"/>
  <c r="S24" i="7"/>
  <c r="T23" i="7"/>
  <c r="CR125" i="5"/>
  <c r="CN125" i="5"/>
  <c r="CG125" i="5"/>
  <c r="CP125" i="5" s="1"/>
  <c r="CP140" i="5" s="1"/>
  <c r="M25" i="6"/>
  <c r="N24" i="6"/>
  <c r="U46" i="3"/>
  <c r="V45" i="3"/>
  <c r="G108" i="6"/>
  <c r="F109" i="6"/>
  <c r="BK196" i="5"/>
  <c r="AG694" i="1"/>
  <c r="AH693" i="1"/>
  <c r="AE347" i="1"/>
  <c r="AF346" i="1"/>
  <c r="BA137" i="5"/>
  <c r="AW137" i="5"/>
  <c r="AX137" i="5" s="1"/>
  <c r="AP137" i="5"/>
  <c r="AY137" i="5" s="1"/>
  <c r="G78" i="6"/>
  <c r="F79" i="6"/>
  <c r="G19" i="2"/>
  <c r="F20" i="2"/>
  <c r="AZ602" i="1"/>
  <c r="AT602" i="1"/>
  <c r="AE199" i="1"/>
  <c r="AF198" i="1"/>
  <c r="U22" i="3"/>
  <c r="V21" i="3"/>
  <c r="O25" i="8"/>
  <c r="AG108" i="5"/>
  <c r="AH107" i="5"/>
  <c r="BA255" i="5"/>
  <c r="AP255" i="5"/>
  <c r="AY255" i="5" s="1"/>
  <c r="AW255" i="5"/>
  <c r="AX255" i="5" s="1"/>
  <c r="AN165" i="5"/>
  <c r="AO164" i="5"/>
  <c r="W98" i="3"/>
  <c r="W99" i="3" s="1"/>
  <c r="AH207" i="3"/>
  <c r="AT482" i="1"/>
  <c r="E107" i="6"/>
  <c r="D108" i="6"/>
  <c r="AO44" i="1"/>
  <c r="AN45" i="1"/>
  <c r="L19" i="2"/>
  <c r="AF20" i="2"/>
  <c r="AE632" i="1"/>
  <c r="AF631" i="1"/>
  <c r="G78" i="2"/>
  <c r="F79" i="2"/>
  <c r="AB81" i="7"/>
  <c r="AC80" i="7"/>
  <c r="AE20" i="2"/>
  <c r="J19" i="2"/>
  <c r="E78" i="2"/>
  <c r="D79" i="2"/>
  <c r="D45" i="6"/>
  <c r="E44" i="6"/>
  <c r="BA17" i="1"/>
  <c r="AW17" i="1"/>
  <c r="AX17" i="1" s="1"/>
  <c r="AP17" i="1"/>
  <c r="AY17" i="1" s="1"/>
  <c r="AF19" i="1"/>
  <c r="AE20" i="1"/>
  <c r="AE259" i="1"/>
  <c r="AF258" i="1"/>
  <c r="AB110" i="7"/>
  <c r="AC109" i="7"/>
  <c r="BI259" i="5"/>
  <c r="AJ258" i="5"/>
  <c r="AS258" i="5" s="1"/>
  <c r="AN282" i="5"/>
  <c r="AO281" i="5"/>
  <c r="AE141" i="5"/>
  <c r="AF140" i="5"/>
  <c r="Z17" i="2"/>
  <c r="V17" i="2"/>
  <c r="W17" i="2" s="1"/>
  <c r="O17" i="2"/>
  <c r="X17" i="2" s="1"/>
  <c r="AH141" i="7"/>
  <c r="W32" i="7"/>
  <c r="J21" i="8"/>
  <c r="AO199" i="1"/>
  <c r="AN200" i="1"/>
  <c r="AO139" i="1"/>
  <c r="AN140" i="1"/>
  <c r="AK19" i="1"/>
  <c r="BH20" i="1"/>
  <c r="V109" i="7"/>
  <c r="U110" i="7"/>
  <c r="AG80" i="1"/>
  <c r="AH79" i="1"/>
  <c r="AM18" i="5"/>
  <c r="BG19" i="5"/>
  <c r="BA600" i="1"/>
  <c r="AW600" i="1"/>
  <c r="AX600" i="1" s="1"/>
  <c r="AP600" i="1"/>
  <c r="AY600" i="1" s="1"/>
  <c r="AH176" i="7"/>
  <c r="W67" i="7"/>
  <c r="W68" i="7" s="1"/>
  <c r="AF316" i="5"/>
  <c r="AE317" i="5"/>
  <c r="AG45" i="5"/>
  <c r="AH44" i="5"/>
  <c r="AW22" i="3"/>
  <c r="AH348" i="5"/>
  <c r="AG349" i="5"/>
  <c r="AO20" i="1"/>
  <c r="AN21" i="1"/>
  <c r="BA136" i="1"/>
  <c r="AW136" i="1"/>
  <c r="AX136" i="1" s="1"/>
  <c r="AP136" i="1"/>
  <c r="AY136" i="1" s="1"/>
  <c r="AS137" i="1"/>
  <c r="AI79" i="5"/>
  <c r="BC78" i="5"/>
  <c r="AU78" i="5"/>
  <c r="AV78" i="5" s="1"/>
  <c r="BB78" i="5"/>
  <c r="AQ78" i="5"/>
  <c r="AR78" i="5" s="1"/>
  <c r="BG257" i="5"/>
  <c r="AM256" i="5"/>
  <c r="BK195" i="1"/>
  <c r="AC82" i="3"/>
  <c r="AB83" i="3"/>
  <c r="E87" i="6"/>
  <c r="D88" i="6"/>
  <c r="AO17" i="3"/>
  <c r="AK17" i="3"/>
  <c r="AL17" i="3" s="1"/>
  <c r="AD17" i="3"/>
  <c r="AM17" i="3" s="1"/>
  <c r="AG347" i="1"/>
  <c r="AH346" i="1"/>
  <c r="BR94" i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CD133" i="1"/>
  <c r="M22" i="2"/>
  <c r="N21" i="2"/>
  <c r="AG21" i="5"/>
  <c r="AH20" i="5"/>
  <c r="AB112" i="3"/>
  <c r="AC111" i="3"/>
  <c r="AG228" i="5"/>
  <c r="AH227" i="5"/>
  <c r="U82" i="3"/>
  <c r="V81" i="3"/>
  <c r="AG163" i="1"/>
  <c r="AH162" i="1"/>
  <c r="BH20" i="5"/>
  <c r="CJ149" i="5"/>
  <c r="CK148" i="5"/>
  <c r="BB162" i="5"/>
  <c r="AD162" i="5"/>
  <c r="AI163" i="5"/>
  <c r="BC162" i="5"/>
  <c r="AU162" i="5"/>
  <c r="AV162" i="5" s="1"/>
  <c r="AQ162" i="5"/>
  <c r="AR162" i="5" s="1"/>
  <c r="AI23" i="8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L25" i="8"/>
  <c r="N25" i="8" s="1"/>
  <c r="S25" i="8" s="1"/>
  <c r="T25" i="8" s="1"/>
  <c r="AZ17" i="5"/>
  <c r="AT17" i="5"/>
  <c r="AG19" i="6"/>
  <c r="J18" i="6"/>
  <c r="K18" i="6" s="1"/>
  <c r="AF226" i="5"/>
  <c r="AE227" i="5"/>
  <c r="AC17" i="4"/>
  <c r="R17" i="4"/>
  <c r="AA17" i="4" s="1"/>
  <c r="Y17" i="4"/>
  <c r="Z17" i="4" s="1"/>
  <c r="AE283" i="5"/>
  <c r="AF282" i="5"/>
  <c r="BX133" i="1"/>
  <c r="BP94" i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B139" i="1"/>
  <c r="AD139" i="1"/>
  <c r="AI140" i="1"/>
  <c r="BC139" i="1"/>
  <c r="AU139" i="1"/>
  <c r="AV139" i="1" s="1"/>
  <c r="AQ139" i="1"/>
  <c r="AR139" i="1" s="1"/>
  <c r="AE259" i="5"/>
  <c r="AF258" i="5"/>
  <c r="BS94" i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CB133" i="1"/>
  <c r="CC133" i="1" s="1"/>
  <c r="CL133" i="1"/>
  <c r="AF21" i="6"/>
  <c r="AN258" i="1"/>
  <c r="AO257" i="1"/>
  <c r="H109" i="6"/>
  <c r="AB108" i="6"/>
  <c r="T108" i="6"/>
  <c r="U108" i="6" s="1"/>
  <c r="AA108" i="6"/>
  <c r="P108" i="6"/>
  <c r="Q108" i="6" s="1"/>
  <c r="AG283" i="5"/>
  <c r="AH282" i="5"/>
  <c r="AI45" i="5"/>
  <c r="BC44" i="5"/>
  <c r="AU44" i="5"/>
  <c r="AV44" i="5" s="1"/>
  <c r="BB44" i="5"/>
  <c r="AQ44" i="5"/>
  <c r="AR44" i="5" s="1"/>
  <c r="AO19" i="5"/>
  <c r="AN20" i="5"/>
  <c r="AU26" i="3"/>
  <c r="CH132" i="1"/>
  <c r="CI132" i="1" s="1"/>
  <c r="CM132" i="1"/>
  <c r="AG575" i="1"/>
  <c r="EG208" i="1"/>
  <c r="BC163" i="1"/>
  <c r="AU163" i="1"/>
  <c r="AV163" i="1" s="1"/>
  <c r="AQ163" i="1"/>
  <c r="AR163" i="1" s="1"/>
  <c r="BB163" i="1"/>
  <c r="AD163" i="1"/>
  <c r="AI164" i="1"/>
  <c r="AC45" i="7"/>
  <c r="AB46" i="7"/>
  <c r="AM137" i="5"/>
  <c r="BG138" i="5"/>
  <c r="E43" i="2"/>
  <c r="D44" i="2"/>
  <c r="AE164" i="1"/>
  <c r="AF163" i="1"/>
  <c r="AF43" i="5"/>
  <c r="AE44" i="5"/>
  <c r="AF546" i="1"/>
  <c r="EE202" i="1"/>
  <c r="AI109" i="5"/>
  <c r="BC108" i="5"/>
  <c r="AU108" i="5"/>
  <c r="AV108" i="5" s="1"/>
  <c r="AQ108" i="5"/>
  <c r="AR108" i="5" s="1"/>
  <c r="BB108" i="5"/>
  <c r="AO226" i="5"/>
  <c r="AN227" i="5"/>
  <c r="AO484" i="1"/>
  <c r="CY181" i="1"/>
  <c r="AK138" i="1"/>
  <c r="BH139" i="1"/>
  <c r="AG20" i="7"/>
  <c r="N107" i="2"/>
  <c r="M108" i="2"/>
  <c r="EU190" i="1"/>
  <c r="AO227" i="1"/>
  <c r="AN228" i="1"/>
  <c r="BI19" i="5"/>
  <c r="AJ18" i="5"/>
  <c r="AS18" i="5" s="1"/>
  <c r="AH197" i="5"/>
  <c r="AG198" i="5"/>
  <c r="CD133" i="5"/>
  <c r="BR94" i="5"/>
  <c r="BR95" i="5" s="1"/>
  <c r="BR96" i="5" s="1"/>
  <c r="BR97" i="5" s="1"/>
  <c r="BR98" i="5" s="1"/>
  <c r="BR99" i="5" s="1"/>
  <c r="BR100" i="5" s="1"/>
  <c r="BR101" i="5" s="1"/>
  <c r="BR102" i="5" s="1"/>
  <c r="BR103" i="5" s="1"/>
  <c r="BR104" i="5" s="1"/>
  <c r="BR105" i="5" s="1"/>
  <c r="BR106" i="5" s="1"/>
  <c r="F20" i="6"/>
  <c r="G19" i="6"/>
  <c r="AN695" i="1"/>
  <c r="AO694" i="1"/>
  <c r="AO19" i="7"/>
  <c r="AD19" i="7"/>
  <c r="AM19" i="7" s="1"/>
  <c r="AK19" i="7"/>
  <c r="AL19" i="7" s="1"/>
  <c r="AN509" i="1"/>
  <c r="AO508" i="1"/>
  <c r="AF19" i="5"/>
  <c r="AE20" i="5"/>
  <c r="BT214" i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EX190" i="1"/>
  <c r="FI190" i="1" s="1"/>
  <c r="BA16" i="5"/>
  <c r="AW16" i="5"/>
  <c r="AX16" i="5" s="1"/>
  <c r="AP16" i="5"/>
  <c r="AY16" i="5" s="1"/>
  <c r="AE606" i="1"/>
  <c r="AF605" i="1"/>
  <c r="BI257" i="1"/>
  <c r="AJ256" i="1"/>
  <c r="AS256" i="1" s="1"/>
  <c r="AM256" i="1"/>
  <c r="J21" i="4"/>
  <c r="BC198" i="1"/>
  <c r="AU198" i="1"/>
  <c r="AV198" i="1" s="1"/>
  <c r="AQ198" i="1"/>
  <c r="AR198" i="1" s="1"/>
  <c r="BB198" i="1"/>
  <c r="AD198" i="1"/>
  <c r="AI199" i="1"/>
  <c r="BA481" i="1"/>
  <c r="AP481" i="1"/>
  <c r="AY481" i="1" s="1"/>
  <c r="AW481" i="1"/>
  <c r="AX481" i="1" s="1"/>
  <c r="AH108" i="1"/>
  <c r="AG109" i="1"/>
  <c r="BB199" i="5"/>
  <c r="AD199" i="5"/>
  <c r="AU199" i="5"/>
  <c r="AV199" i="5" s="1"/>
  <c r="AQ199" i="5"/>
  <c r="AR199" i="5" s="1"/>
  <c r="AI200" i="5"/>
  <c r="BC199" i="5"/>
  <c r="BI484" i="1"/>
  <c r="AJ483" i="1"/>
  <c r="AS483" i="1" s="1"/>
  <c r="AG664" i="1"/>
  <c r="AH663" i="1"/>
  <c r="CP140" i="1"/>
  <c r="CO150" i="1"/>
  <c r="BH258" i="1"/>
  <c r="AK257" i="1"/>
  <c r="BI139" i="1"/>
  <c r="AJ138" i="1"/>
  <c r="AS138" i="1" s="1"/>
  <c r="AG510" i="1"/>
  <c r="AH509" i="1"/>
  <c r="AO79" i="1"/>
  <c r="AN80" i="1"/>
  <c r="AO140" i="5"/>
  <c r="AN141" i="5"/>
  <c r="AY79" i="3"/>
  <c r="AI44" i="1"/>
  <c r="BC43" i="1"/>
  <c r="AU43" i="1"/>
  <c r="AV43" i="1" s="1"/>
  <c r="AQ43" i="1"/>
  <c r="AR43" i="1" s="1"/>
  <c r="BB43" i="1"/>
  <c r="U111" i="3"/>
  <c r="V110" i="3"/>
  <c r="AF78" i="1"/>
  <c r="AE79" i="1"/>
  <c r="AO198" i="5"/>
  <c r="AN199" i="5"/>
  <c r="D20" i="6"/>
  <c r="E19" i="6"/>
  <c r="F109" i="2"/>
  <c r="G108" i="2"/>
  <c r="H21" i="6"/>
  <c r="AB20" i="6"/>
  <c r="T20" i="6"/>
  <c r="U20" i="6" s="1"/>
  <c r="P20" i="6"/>
  <c r="Q20" i="6" s="1"/>
  <c r="AA20" i="6"/>
  <c r="BK484" i="1"/>
  <c r="AL482" i="1"/>
  <c r="AQ482" i="1" s="1"/>
  <c r="AR482" i="1" s="1"/>
  <c r="AG229" i="1"/>
  <c r="AH228" i="1"/>
  <c r="CE141" i="1"/>
  <c r="CI129" i="1"/>
  <c r="CQ129" i="1"/>
  <c r="AN665" i="1"/>
  <c r="AO664" i="1"/>
  <c r="AG317" i="1"/>
  <c r="AH316" i="1"/>
  <c r="I24" i="8"/>
  <c r="J24" i="8" s="1"/>
  <c r="AE22" i="8"/>
  <c r="AH20" i="6"/>
  <c r="I19" i="6"/>
  <c r="R19" i="6" s="1"/>
  <c r="AN109" i="5"/>
  <c r="AO108" i="5"/>
  <c r="AG22" i="2"/>
  <c r="S112" i="7"/>
  <c r="T111" i="7"/>
  <c r="BH258" i="5"/>
  <c r="AK257" i="5"/>
  <c r="AL257" i="5" s="1"/>
  <c r="AQ257" i="5" s="1"/>
  <c r="AR257" i="5" s="1"/>
  <c r="AG80" i="5"/>
  <c r="AH79" i="5"/>
  <c r="AE109" i="1"/>
  <c r="AF108" i="1"/>
  <c r="BG484" i="1"/>
  <c r="AM483" i="1"/>
  <c r="AS19" i="1"/>
  <c r="AV23" i="7"/>
  <c r="S110" i="3"/>
  <c r="T109" i="3"/>
  <c r="AH20" i="2"/>
  <c r="I19" i="2"/>
  <c r="AE284" i="1"/>
  <c r="AF283" i="1"/>
  <c r="H109" i="2"/>
  <c r="AB108" i="2"/>
  <c r="T108" i="2"/>
  <c r="U108" i="2" s="1"/>
  <c r="P108" i="2"/>
  <c r="Q108" i="2" s="1"/>
  <c r="AA108" i="2"/>
  <c r="AN346" i="5"/>
  <c r="AO345" i="5"/>
  <c r="BP93" i="5"/>
  <c r="BX132" i="5"/>
  <c r="BY132" i="5" s="1"/>
  <c r="U48" i="7"/>
  <c r="V47" i="7"/>
  <c r="AH139" i="1"/>
  <c r="AG140" i="1"/>
  <c r="AL483" i="1"/>
  <c r="AQ483" i="1" s="1"/>
  <c r="AR483" i="1" s="1"/>
  <c r="BK280" i="5"/>
  <c r="AG259" i="5"/>
  <c r="AH258" i="5"/>
  <c r="AT21" i="3"/>
  <c r="AA20" i="3"/>
  <c r="Y20" i="3"/>
  <c r="AN631" i="1"/>
  <c r="AO630" i="1"/>
  <c r="BI20" i="1"/>
  <c r="AJ19" i="1"/>
  <c r="G43" i="6"/>
  <c r="F44" i="6"/>
  <c r="AF572" i="1"/>
  <c r="EE207" i="1"/>
  <c r="AG164" i="5"/>
  <c r="AH163" i="5"/>
  <c r="BK280" i="1"/>
  <c r="CM129" i="5"/>
  <c r="CH129" i="5"/>
  <c r="N95" i="2"/>
  <c r="M96" i="2"/>
  <c r="N78" i="6"/>
  <c r="M79" i="6"/>
  <c r="AG608" i="1"/>
  <c r="AH607" i="1"/>
  <c r="AI140" i="5"/>
  <c r="BC139" i="5"/>
  <c r="AU139" i="5"/>
  <c r="AV139" i="5" s="1"/>
  <c r="AQ139" i="5"/>
  <c r="AR139" i="5" s="1"/>
  <c r="BB139" i="5"/>
  <c r="AD139" i="5"/>
  <c r="AE318" i="1"/>
  <c r="AF317" i="1"/>
  <c r="AO319" i="5"/>
  <c r="AN320" i="5"/>
  <c r="S46" i="7"/>
  <c r="T45" i="7"/>
  <c r="X20" i="3"/>
  <c r="FC190" i="1"/>
  <c r="BR214" i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AG630" i="1"/>
  <c r="AH629" i="1"/>
  <c r="AH207" i="7"/>
  <c r="W98" i="7"/>
  <c r="W99" i="7" s="1"/>
  <c r="X21" i="7"/>
  <c r="Z21" i="7" s="1"/>
  <c r="AE21" i="7" s="1"/>
  <c r="AF21" i="7" s="1"/>
  <c r="AW22" i="7"/>
  <c r="AO546" i="1"/>
  <c r="CY202" i="1"/>
  <c r="BY129" i="5"/>
  <c r="AI108" i="1"/>
  <c r="BC107" i="1"/>
  <c r="AU107" i="1"/>
  <c r="AV107" i="1" s="1"/>
  <c r="AQ107" i="1"/>
  <c r="AR107" i="1" s="1"/>
  <c r="BB107" i="1"/>
  <c r="AH139" i="5"/>
  <c r="AG140" i="5"/>
  <c r="Y18" i="2"/>
  <c r="S18" i="2"/>
  <c r="AN605" i="1"/>
  <c r="AO604" i="1"/>
  <c r="AE666" i="1"/>
  <c r="AF665" i="1"/>
  <c r="AH174" i="3"/>
  <c r="W65" i="3"/>
  <c r="W66" i="3" s="1"/>
  <c r="AF43" i="1"/>
  <c r="AE44" i="1"/>
  <c r="U22" i="7"/>
  <c r="V21" i="7"/>
  <c r="X21" i="4"/>
  <c r="S21" i="4"/>
  <c r="AH197" i="1"/>
  <c r="AG198" i="1"/>
  <c r="N43" i="6"/>
  <c r="M44" i="6"/>
  <c r="S22" i="3"/>
  <c r="T21" i="3"/>
  <c r="BK77" i="1"/>
  <c r="AB22" i="7"/>
  <c r="AG21" i="7"/>
  <c r="AC21" i="7"/>
  <c r="FB190" i="1"/>
  <c r="FG190" i="1" s="1"/>
  <c r="AZ18" i="1"/>
  <c r="AT18" i="1"/>
  <c r="AV23" i="3"/>
  <c r="AE228" i="1"/>
  <c r="AF227" i="1"/>
  <c r="BG139" i="1"/>
  <c r="AM138" i="1"/>
  <c r="AG20" i="1"/>
  <c r="AH19" i="1"/>
  <c r="AM19" i="1"/>
  <c r="BG20" i="1"/>
  <c r="AO18" i="3"/>
  <c r="AD18" i="3"/>
  <c r="AM18" i="3" s="1"/>
  <c r="AK18" i="3"/>
  <c r="AL18" i="3" s="1"/>
  <c r="AB23" i="3"/>
  <c r="AC22" i="3"/>
  <c r="AK484" i="1"/>
  <c r="BH485" i="1"/>
  <c r="AE510" i="1"/>
  <c r="AF509" i="1"/>
  <c r="AF199" i="5"/>
  <c r="AE200" i="5"/>
  <c r="AO108" i="1"/>
  <c r="AN109" i="1"/>
  <c r="BG258" i="1"/>
  <c r="AM257" i="1"/>
  <c r="S46" i="3"/>
  <c r="T45" i="3"/>
  <c r="CJ149" i="1"/>
  <c r="CK148" i="1"/>
  <c r="AI23" i="4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L25" i="4"/>
  <c r="U25" i="4" s="1"/>
  <c r="I24" i="4"/>
  <c r="J24" i="4" s="1"/>
  <c r="AE22" i="4"/>
  <c r="BK628" i="1"/>
  <c r="DA182" i="1"/>
  <c r="EG181" i="1"/>
  <c r="AN283" i="1"/>
  <c r="AO282" i="1"/>
  <c r="H80" i="6"/>
  <c r="AB79" i="6"/>
  <c r="T79" i="6"/>
  <c r="U79" i="6" s="1"/>
  <c r="P79" i="6"/>
  <c r="Q79" i="6" s="1"/>
  <c r="AA79" i="6"/>
  <c r="AG319" i="5"/>
  <c r="AH318" i="5"/>
  <c r="CO125" i="1"/>
  <c r="CF140" i="1"/>
  <c r="AH543" i="1"/>
  <c r="DA201" i="1"/>
  <c r="AO79" i="5"/>
  <c r="AN80" i="5"/>
  <c r="O25" i="4"/>
  <c r="EF181" i="1"/>
  <c r="EE182" i="1"/>
  <c r="X25" i="8"/>
  <c r="BI604" i="1"/>
  <c r="AJ603" i="1"/>
  <c r="AS603" i="1" s="1"/>
  <c r="AM603" i="1"/>
  <c r="AE346" i="5"/>
  <c r="AF345" i="5"/>
  <c r="Z17" i="6"/>
  <c r="O17" i="6"/>
  <c r="X17" i="6" s="1"/>
  <c r="V17" i="6"/>
  <c r="W17" i="6" s="1"/>
  <c r="E19" i="2"/>
  <c r="D20" i="2"/>
  <c r="FJ187" i="1"/>
  <c r="FQ187" i="1"/>
  <c r="FR187" i="1" s="1"/>
  <c r="CB132" i="5"/>
  <c r="CC132" i="5" s="1"/>
  <c r="CL132" i="5"/>
  <c r="BS93" i="5"/>
  <c r="H45" i="2"/>
  <c r="AB44" i="2"/>
  <c r="T44" i="2"/>
  <c r="U44" i="2" s="1"/>
  <c r="P44" i="2"/>
  <c r="Q44" i="2" s="1"/>
  <c r="AA44" i="2"/>
  <c r="FV180" i="1"/>
  <c r="FX179" i="1"/>
  <c r="U25" i="8"/>
  <c r="BI140" i="5"/>
  <c r="AJ139" i="5"/>
  <c r="M109" i="6"/>
  <c r="N108" i="6"/>
  <c r="AI227" i="1"/>
  <c r="BC226" i="1"/>
  <c r="AU226" i="1"/>
  <c r="AV226" i="1" s="1"/>
  <c r="AQ226" i="1"/>
  <c r="AR226" i="1" s="1"/>
  <c r="AD226" i="1"/>
  <c r="BB226" i="1"/>
  <c r="AF110" i="5"/>
  <c r="AE111" i="5"/>
  <c r="AY45" i="7"/>
  <c r="AB21" i="8"/>
  <c r="AC21" i="8" s="1"/>
  <c r="V21" i="8"/>
  <c r="BH139" i="5"/>
  <c r="AK138" i="5"/>
  <c r="AL138" i="5" s="1"/>
  <c r="AF78" i="5"/>
  <c r="AE79" i="5"/>
  <c r="Y18" i="6"/>
  <c r="S18" i="6"/>
  <c r="AU22" i="7"/>
  <c r="AA21" i="7"/>
  <c r="AK603" i="1"/>
  <c r="AL603" i="1" s="1"/>
  <c r="AQ603" i="1" s="1"/>
  <c r="AR603" i="1" s="1"/>
  <c r="H21" i="2"/>
  <c r="AB20" i="2"/>
  <c r="T20" i="2"/>
  <c r="U20" i="2" s="1"/>
  <c r="P20" i="2"/>
  <c r="Q20" i="2" s="1"/>
  <c r="AA20" i="2"/>
  <c r="H80" i="2"/>
  <c r="AB79" i="2"/>
  <c r="T79" i="2"/>
  <c r="U79" i="2" s="1"/>
  <c r="P79" i="2"/>
  <c r="Q79" i="2" s="1"/>
  <c r="AA79" i="2"/>
  <c r="AE696" i="1"/>
  <c r="AF695" i="1"/>
  <c r="S82" i="7"/>
  <c r="T81" i="7"/>
  <c r="AH140" i="3"/>
  <c r="W31" i="3"/>
  <c r="AI21" i="5"/>
  <c r="BC20" i="5"/>
  <c r="AU20" i="5"/>
  <c r="AV20" i="5" s="1"/>
  <c r="BB20" i="5"/>
  <c r="AQ20" i="5"/>
  <c r="AR20" i="5" s="1"/>
  <c r="BB227" i="5"/>
  <c r="AD227" i="5"/>
  <c r="AQ227" i="5"/>
  <c r="AR227" i="5" s="1"/>
  <c r="AI228" i="5"/>
  <c r="AU227" i="5"/>
  <c r="AV227" i="5" s="1"/>
  <c r="BC227" i="5"/>
  <c r="AN346" i="1"/>
  <c r="AO345" i="1"/>
  <c r="BP213" i="1"/>
  <c r="ER189" i="1"/>
  <c r="ES189" i="1" s="1"/>
  <c r="AI79" i="1"/>
  <c r="BC78" i="1"/>
  <c r="AU78" i="1"/>
  <c r="AV78" i="1" s="1"/>
  <c r="AQ78" i="1"/>
  <c r="AR78" i="1" s="1"/>
  <c r="BB78" i="1"/>
  <c r="FB189" i="1"/>
  <c r="FG189" i="1" s="1"/>
  <c r="FH189" i="1" s="1"/>
  <c r="AN19" i="3"/>
  <c r="AT138" i="1" l="1"/>
  <c r="AZ138" i="1"/>
  <c r="FQ190" i="1"/>
  <c r="FR190" i="1" s="1"/>
  <c r="FJ190" i="1"/>
  <c r="AZ18" i="5"/>
  <c r="AT18" i="5"/>
  <c r="V25" i="4"/>
  <c r="AT258" i="5"/>
  <c r="CE262" i="1"/>
  <c r="FH190" i="1"/>
  <c r="AN347" i="1"/>
  <c r="AO346" i="1"/>
  <c r="BB21" i="5"/>
  <c r="AQ21" i="5"/>
  <c r="AR21" i="5" s="1"/>
  <c r="BC21" i="5"/>
  <c r="AI22" i="5"/>
  <c r="AU21" i="5"/>
  <c r="AV21" i="5" s="1"/>
  <c r="H81" i="2"/>
  <c r="AB80" i="2"/>
  <c r="T80" i="2"/>
  <c r="U80" i="2" s="1"/>
  <c r="P80" i="2"/>
  <c r="Q80" i="2" s="1"/>
  <c r="AA80" i="2"/>
  <c r="AU23" i="7"/>
  <c r="AA22" i="7"/>
  <c r="AF111" i="5"/>
  <c r="AE112" i="5"/>
  <c r="BI141" i="5"/>
  <c r="AJ140" i="5"/>
  <c r="AJ604" i="1"/>
  <c r="BI605" i="1"/>
  <c r="AM604" i="1"/>
  <c r="AO109" i="1"/>
  <c r="AN110" i="1"/>
  <c r="AG21" i="1"/>
  <c r="AH20" i="1"/>
  <c r="AE229" i="1"/>
  <c r="AF228" i="1"/>
  <c r="BA18" i="1"/>
  <c r="AW18" i="1"/>
  <c r="AX18" i="1" s="1"/>
  <c r="AP18" i="1"/>
  <c r="AY18" i="1" s="1"/>
  <c r="AC22" i="7"/>
  <c r="AB23" i="7"/>
  <c r="AE667" i="1"/>
  <c r="AF666" i="1"/>
  <c r="AH630" i="1"/>
  <c r="AG631" i="1"/>
  <c r="AG20" i="3"/>
  <c r="AO320" i="5"/>
  <c r="AN321" i="5"/>
  <c r="AS139" i="5"/>
  <c r="CE141" i="5"/>
  <c r="CI129" i="5"/>
  <c r="CQ129" i="5"/>
  <c r="BK281" i="1"/>
  <c r="AH164" i="5"/>
  <c r="AG165" i="5"/>
  <c r="BI21" i="1"/>
  <c r="AJ20" i="1"/>
  <c r="AS20" i="1" s="1"/>
  <c r="Z20" i="3"/>
  <c r="AE20" i="3" s="1"/>
  <c r="AF20" i="3" s="1"/>
  <c r="AH140" i="1"/>
  <c r="AG141" i="1"/>
  <c r="BP94" i="5"/>
  <c r="BP95" i="5" s="1"/>
  <c r="BP96" i="5" s="1"/>
  <c r="BP97" i="5" s="1"/>
  <c r="BP98" i="5" s="1"/>
  <c r="BP99" i="5" s="1"/>
  <c r="BP100" i="5" s="1"/>
  <c r="BP101" i="5" s="1"/>
  <c r="BP102" i="5" s="1"/>
  <c r="BP103" i="5" s="1"/>
  <c r="BP104" i="5" s="1"/>
  <c r="BP105" i="5" s="1"/>
  <c r="BP106" i="5" s="1"/>
  <c r="BX133" i="5"/>
  <c r="H110" i="2"/>
  <c r="AB109" i="2"/>
  <c r="T109" i="2"/>
  <c r="U109" i="2" s="1"/>
  <c r="P109" i="2"/>
  <c r="Q109" i="2" s="1"/>
  <c r="AA109" i="2"/>
  <c r="AH21" i="2"/>
  <c r="I20" i="2"/>
  <c r="AV24" i="7"/>
  <c r="I20" i="6"/>
  <c r="R20" i="6" s="1"/>
  <c r="AH21" i="6"/>
  <c r="AG230" i="1"/>
  <c r="AH229" i="1"/>
  <c r="BK485" i="1"/>
  <c r="AH510" i="1"/>
  <c r="DA190" i="1"/>
  <c r="BH259" i="1"/>
  <c r="AK258" i="1"/>
  <c r="BI485" i="1"/>
  <c r="AJ484" i="1"/>
  <c r="AL484" i="1" s="1"/>
  <c r="AQ484" i="1" s="1"/>
  <c r="AR484" i="1" s="1"/>
  <c r="AH109" i="1"/>
  <c r="AG110" i="1"/>
  <c r="AE607" i="1"/>
  <c r="AF606" i="1"/>
  <c r="AO695" i="1"/>
  <c r="AN696" i="1"/>
  <c r="F21" i="6"/>
  <c r="G20" i="6"/>
  <c r="AH198" i="5"/>
  <c r="AG199" i="5"/>
  <c r="BI20" i="5"/>
  <c r="AK20" i="5" s="1"/>
  <c r="AJ19" i="5"/>
  <c r="AS19" i="5" s="1"/>
  <c r="CY182" i="1"/>
  <c r="EH181" i="1"/>
  <c r="AE165" i="1"/>
  <c r="AF164" i="1"/>
  <c r="AI165" i="1"/>
  <c r="BC164" i="1"/>
  <c r="AU164" i="1"/>
  <c r="AV164" i="1" s="1"/>
  <c r="AQ164" i="1"/>
  <c r="AR164" i="1" s="1"/>
  <c r="BB164" i="1"/>
  <c r="AD164" i="1"/>
  <c r="AG284" i="5"/>
  <c r="AH283" i="5"/>
  <c r="CM133" i="1"/>
  <c r="CH133" i="1"/>
  <c r="AE260" i="5"/>
  <c r="AF259" i="5"/>
  <c r="BB140" i="1"/>
  <c r="AD140" i="1"/>
  <c r="AI141" i="1"/>
  <c r="BC140" i="1"/>
  <c r="AU140" i="1"/>
  <c r="AV140" i="1" s="1"/>
  <c r="AQ140" i="1"/>
  <c r="AR140" i="1" s="1"/>
  <c r="BY133" i="1"/>
  <c r="AK19" i="5"/>
  <c r="AL19" i="5" s="1"/>
  <c r="U83" i="3"/>
  <c r="V82" i="3"/>
  <c r="AG229" i="5"/>
  <c r="AH228" i="5"/>
  <c r="E88" i="6"/>
  <c r="D89" i="6"/>
  <c r="AE318" i="5"/>
  <c r="AF317" i="5"/>
  <c r="AG81" i="1"/>
  <c r="AH80" i="1"/>
  <c r="AH142" i="7"/>
  <c r="W33" i="7"/>
  <c r="W34" i="7" s="1"/>
  <c r="W35" i="7" s="1"/>
  <c r="AE260" i="1"/>
  <c r="AF259" i="1"/>
  <c r="E79" i="2"/>
  <c r="D80" i="2"/>
  <c r="G79" i="2"/>
  <c r="F80" i="2"/>
  <c r="AF632" i="1"/>
  <c r="AE633" i="1"/>
  <c r="AF199" i="1"/>
  <c r="AE200" i="1"/>
  <c r="G20" i="2"/>
  <c r="F21" i="2"/>
  <c r="G79" i="6"/>
  <c r="F80" i="6"/>
  <c r="F110" i="6"/>
  <c r="G109" i="6"/>
  <c r="U83" i="7"/>
  <c r="V82" i="7"/>
  <c r="AJ78" i="6"/>
  <c r="FL187" i="1"/>
  <c r="FO187" i="1" s="1"/>
  <c r="FX166" i="1" s="1"/>
  <c r="AO44" i="5"/>
  <c r="AN45" i="5"/>
  <c r="AJ77" i="2"/>
  <c r="BG608" i="1"/>
  <c r="AL18" i="5"/>
  <c r="AI229" i="5"/>
  <c r="BC228" i="5"/>
  <c r="AU228" i="5"/>
  <c r="AV228" i="5" s="1"/>
  <c r="BB228" i="5"/>
  <c r="AD228" i="5"/>
  <c r="AQ228" i="5"/>
  <c r="AR228" i="5" s="1"/>
  <c r="H46" i="2"/>
  <c r="AB45" i="2"/>
  <c r="T45" i="2"/>
  <c r="U45" i="2" s="1"/>
  <c r="P45" i="2"/>
  <c r="Q45" i="2" s="1"/>
  <c r="AA45" i="2"/>
  <c r="AF346" i="5"/>
  <c r="AE347" i="5"/>
  <c r="AG545" i="1"/>
  <c r="EG201" i="1"/>
  <c r="AG320" i="5"/>
  <c r="AH319" i="5"/>
  <c r="BK629" i="1"/>
  <c r="S47" i="3"/>
  <c r="T46" i="3"/>
  <c r="S23" i="3"/>
  <c r="T22" i="3"/>
  <c r="T21" i="4"/>
  <c r="AB21" i="4"/>
  <c r="V22" i="7"/>
  <c r="U23" i="7"/>
  <c r="AH176" i="3"/>
  <c r="W67" i="3"/>
  <c r="W68" i="3" s="1"/>
  <c r="Z18" i="2"/>
  <c r="O18" i="2"/>
  <c r="X18" i="2" s="1"/>
  <c r="V18" i="2"/>
  <c r="W18" i="2" s="1"/>
  <c r="X22" i="7"/>
  <c r="AG22" i="7" s="1"/>
  <c r="AW23" i="7"/>
  <c r="AI141" i="5"/>
  <c r="BC140" i="5"/>
  <c r="AU140" i="5"/>
  <c r="AV140" i="5" s="1"/>
  <c r="AQ140" i="5"/>
  <c r="AR140" i="5" s="1"/>
  <c r="BB140" i="5"/>
  <c r="AD140" i="5"/>
  <c r="AH608" i="1"/>
  <c r="AG609" i="1"/>
  <c r="N96" i="2"/>
  <c r="M97" i="2"/>
  <c r="EE208" i="1"/>
  <c r="EF207" i="1"/>
  <c r="BK281" i="5"/>
  <c r="AZ19" i="1"/>
  <c r="AT19" i="1"/>
  <c r="AE110" i="1"/>
  <c r="AF109" i="1"/>
  <c r="AG81" i="5"/>
  <c r="AH80" i="5"/>
  <c r="S113" i="7"/>
  <c r="T112" i="7"/>
  <c r="I25" i="8"/>
  <c r="AE23" i="8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N666" i="1"/>
  <c r="AO665" i="1"/>
  <c r="D21" i="6"/>
  <c r="E20" i="6"/>
  <c r="AF79" i="1"/>
  <c r="AE80" i="1"/>
  <c r="AS140" i="5"/>
  <c r="AT256" i="1"/>
  <c r="AO228" i="1"/>
  <c r="AN229" i="1"/>
  <c r="AH20" i="7"/>
  <c r="AN20" i="7"/>
  <c r="AF44" i="5"/>
  <c r="AE45" i="5"/>
  <c r="E44" i="2"/>
  <c r="D45" i="2"/>
  <c r="AH575" i="1"/>
  <c r="DA209" i="1"/>
  <c r="AU27" i="3"/>
  <c r="BB45" i="5"/>
  <c r="AQ45" i="5"/>
  <c r="AR45" i="5" s="1"/>
  <c r="BC45" i="5"/>
  <c r="AI46" i="5"/>
  <c r="AU45" i="5"/>
  <c r="AV45" i="5" s="1"/>
  <c r="AO258" i="1"/>
  <c r="AN259" i="1"/>
  <c r="AG20" i="6"/>
  <c r="J19" i="6"/>
  <c r="K19" i="6" s="1"/>
  <c r="AM257" i="5"/>
  <c r="BG258" i="5"/>
  <c r="U111" i="7"/>
  <c r="V110" i="7"/>
  <c r="AK20" i="1"/>
  <c r="AL20" i="1" s="1"/>
  <c r="BH21" i="1"/>
  <c r="AO282" i="5"/>
  <c r="AN283" i="5"/>
  <c r="AF20" i="1"/>
  <c r="AE21" i="1"/>
  <c r="L20" i="2"/>
  <c r="AF21" i="2"/>
  <c r="AZ482" i="1"/>
  <c r="AH108" i="5"/>
  <c r="AG109" i="5"/>
  <c r="V46" i="3"/>
  <c r="U47" i="3"/>
  <c r="N25" i="6"/>
  <c r="M26" i="6"/>
  <c r="H46" i="6"/>
  <c r="AB45" i="6"/>
  <c r="T45" i="6"/>
  <c r="U45" i="6" s="1"/>
  <c r="P45" i="6"/>
  <c r="Q45" i="6" s="1"/>
  <c r="AA45" i="6"/>
  <c r="T84" i="3"/>
  <c r="S85" i="3"/>
  <c r="FM187" i="1"/>
  <c r="AG46" i="1"/>
  <c r="AH45" i="1"/>
  <c r="AK604" i="1"/>
  <c r="AL604" i="1" s="1"/>
  <c r="AQ604" i="1" s="1"/>
  <c r="AR604" i="1" s="1"/>
  <c r="W25" i="4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M25" i="4"/>
  <c r="N25" i="4" s="1"/>
  <c r="AO19" i="3"/>
  <c r="AK19" i="3"/>
  <c r="AL19" i="3" s="1"/>
  <c r="AD19" i="3"/>
  <c r="AM19" i="3" s="1"/>
  <c r="H22" i="2"/>
  <c r="AB21" i="2"/>
  <c r="T21" i="2"/>
  <c r="U21" i="2" s="1"/>
  <c r="P21" i="2"/>
  <c r="Q21" i="2" s="1"/>
  <c r="AA21" i="2"/>
  <c r="V25" i="8"/>
  <c r="AB25" i="8"/>
  <c r="AC25" i="8" s="1"/>
  <c r="AF696" i="1"/>
  <c r="AE697" i="1"/>
  <c r="Z18" i="6"/>
  <c r="O18" i="6"/>
  <c r="X18" i="6" s="1"/>
  <c r="V18" i="6"/>
  <c r="W18" i="6" s="1"/>
  <c r="BH140" i="5"/>
  <c r="AK139" i="5"/>
  <c r="AL139" i="5" s="1"/>
  <c r="M110" i="6"/>
  <c r="N109" i="6"/>
  <c r="CL133" i="5"/>
  <c r="BS94" i="5"/>
  <c r="BS95" i="5" s="1"/>
  <c r="BS96" i="5" s="1"/>
  <c r="BS97" i="5" s="1"/>
  <c r="BS98" i="5" s="1"/>
  <c r="BS99" i="5" s="1"/>
  <c r="BS100" i="5" s="1"/>
  <c r="BS101" i="5" s="1"/>
  <c r="BS102" i="5" s="1"/>
  <c r="BS103" i="5" s="1"/>
  <c r="BS104" i="5" s="1"/>
  <c r="BS105" i="5" s="1"/>
  <c r="BS106" i="5" s="1"/>
  <c r="CB133" i="5"/>
  <c r="CC133" i="5" s="1"/>
  <c r="AN81" i="5"/>
  <c r="AO80" i="5"/>
  <c r="CP150" i="1"/>
  <c r="CO140" i="1"/>
  <c r="AN284" i="1"/>
  <c r="AO283" i="1"/>
  <c r="AG487" i="1"/>
  <c r="EG182" i="1"/>
  <c r="I25" i="4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F510" i="1"/>
  <c r="EE190" i="1"/>
  <c r="BG140" i="1"/>
  <c r="AM139" i="1"/>
  <c r="AV24" i="3"/>
  <c r="AG199" i="1"/>
  <c r="AH198" i="1"/>
  <c r="AS604" i="1"/>
  <c r="AI109" i="1"/>
  <c r="BC108" i="1"/>
  <c r="AU108" i="1"/>
  <c r="AV108" i="1" s="1"/>
  <c r="AQ108" i="1"/>
  <c r="AR108" i="1" s="1"/>
  <c r="BB108" i="1"/>
  <c r="AN548" i="1"/>
  <c r="EH202" i="1"/>
  <c r="S47" i="7"/>
  <c r="T46" i="7"/>
  <c r="M80" i="6"/>
  <c r="N79" i="6"/>
  <c r="AT22" i="3"/>
  <c r="AA21" i="3"/>
  <c r="Y21" i="3"/>
  <c r="AH259" i="5"/>
  <c r="AG260" i="5"/>
  <c r="U49" i="7"/>
  <c r="V48" i="7"/>
  <c r="AE285" i="1"/>
  <c r="AF284" i="1"/>
  <c r="S111" i="3"/>
  <c r="T110" i="3"/>
  <c r="AN110" i="5"/>
  <c r="AO109" i="5"/>
  <c r="AG318" i="1"/>
  <c r="AH317" i="1"/>
  <c r="CR129" i="1"/>
  <c r="CN129" i="1"/>
  <c r="CG129" i="1"/>
  <c r="CP129" i="1" s="1"/>
  <c r="H22" i="6"/>
  <c r="AB21" i="6"/>
  <c r="T21" i="6"/>
  <c r="U21" i="6" s="1"/>
  <c r="P21" i="6"/>
  <c r="Q21" i="6" s="1"/>
  <c r="AA21" i="6"/>
  <c r="F110" i="2"/>
  <c r="G109" i="2"/>
  <c r="AO199" i="5"/>
  <c r="AN200" i="5"/>
  <c r="U112" i="3"/>
  <c r="V111" i="3"/>
  <c r="AY80" i="3"/>
  <c r="AO80" i="1"/>
  <c r="AN81" i="1"/>
  <c r="BI140" i="1"/>
  <c r="AJ139" i="1"/>
  <c r="AG665" i="1"/>
  <c r="AH664" i="1"/>
  <c r="BB200" i="5"/>
  <c r="AD200" i="5"/>
  <c r="AU200" i="5"/>
  <c r="AV200" i="5" s="1"/>
  <c r="AQ200" i="5"/>
  <c r="AR200" i="5" s="1"/>
  <c r="AI201" i="5"/>
  <c r="BC200" i="5"/>
  <c r="BB199" i="1"/>
  <c r="AD199" i="1"/>
  <c r="AI200" i="1"/>
  <c r="BC199" i="1"/>
  <c r="AU199" i="1"/>
  <c r="AV199" i="1" s="1"/>
  <c r="AQ199" i="1"/>
  <c r="AR199" i="1" s="1"/>
  <c r="AJ257" i="1"/>
  <c r="AS257" i="1" s="1"/>
  <c r="BI258" i="1"/>
  <c r="AF20" i="5"/>
  <c r="AE21" i="5"/>
  <c r="AN510" i="1"/>
  <c r="AO509" i="1"/>
  <c r="N108" i="2"/>
  <c r="M109" i="2"/>
  <c r="AK139" i="1"/>
  <c r="BH140" i="1"/>
  <c r="AS484" i="1"/>
  <c r="AI110" i="5"/>
  <c r="BC109" i="5"/>
  <c r="AU109" i="5"/>
  <c r="AV109" i="5" s="1"/>
  <c r="AQ109" i="5"/>
  <c r="AR109" i="5" s="1"/>
  <c r="BB109" i="5"/>
  <c r="AB47" i="7"/>
  <c r="AC46" i="7"/>
  <c r="AO20" i="5"/>
  <c r="AN21" i="5"/>
  <c r="T109" i="6"/>
  <c r="U109" i="6" s="1"/>
  <c r="AB109" i="6"/>
  <c r="AA109" i="6"/>
  <c r="P109" i="6"/>
  <c r="Q109" i="6" s="1"/>
  <c r="H110" i="6"/>
  <c r="L21" i="6"/>
  <c r="AF22" i="6"/>
  <c r="AE284" i="5"/>
  <c r="AF283" i="5"/>
  <c r="AF227" i="5"/>
  <c r="AE228" i="5"/>
  <c r="BC163" i="5"/>
  <c r="AU163" i="5"/>
  <c r="AV163" i="5" s="1"/>
  <c r="AQ163" i="5"/>
  <c r="AR163" i="5" s="1"/>
  <c r="BB163" i="5"/>
  <c r="AD163" i="5"/>
  <c r="AI164" i="5"/>
  <c r="CJ150" i="5"/>
  <c r="CK149" i="5"/>
  <c r="M23" i="2"/>
  <c r="N22" i="2"/>
  <c r="AQ79" i="5"/>
  <c r="AR79" i="5" s="1"/>
  <c r="AI80" i="5"/>
  <c r="BC79" i="5"/>
  <c r="AU79" i="5"/>
  <c r="AV79" i="5" s="1"/>
  <c r="BB79" i="5"/>
  <c r="AG350" i="5"/>
  <c r="AH349" i="5"/>
  <c r="X21" i="3"/>
  <c r="AH178" i="7"/>
  <c r="W69" i="7"/>
  <c r="W70" i="7" s="1"/>
  <c r="AL19" i="1"/>
  <c r="AO200" i="1"/>
  <c r="AN201" i="1"/>
  <c r="R21" i="8"/>
  <c r="AA21" i="8" s="1"/>
  <c r="AE142" i="5"/>
  <c r="AF141" i="5"/>
  <c r="AB111" i="7"/>
  <c r="AC110" i="7"/>
  <c r="K19" i="2"/>
  <c r="AC81" i="7"/>
  <c r="AB82" i="7"/>
  <c r="E108" i="6"/>
  <c r="D109" i="6"/>
  <c r="AN166" i="5"/>
  <c r="AO165" i="5"/>
  <c r="V22" i="3"/>
  <c r="U23" i="3"/>
  <c r="BA602" i="1"/>
  <c r="AP602" i="1"/>
  <c r="AY602" i="1" s="1"/>
  <c r="AW602" i="1"/>
  <c r="AX602" i="1" s="1"/>
  <c r="BK197" i="5"/>
  <c r="AN320" i="1"/>
  <c r="AO319" i="1"/>
  <c r="BA138" i="5"/>
  <c r="AP138" i="5"/>
  <c r="AY138" i="5" s="1"/>
  <c r="AW138" i="5"/>
  <c r="AX138" i="5" s="1"/>
  <c r="AN577" i="1"/>
  <c r="EH209" i="1"/>
  <c r="G44" i="2"/>
  <c r="F45" i="2"/>
  <c r="BH606" i="1"/>
  <c r="AK605" i="1"/>
  <c r="AB48" i="3"/>
  <c r="AC47" i="3"/>
  <c r="X24" i="4"/>
  <c r="S24" i="4"/>
  <c r="T24" i="4" s="1"/>
  <c r="S83" i="7"/>
  <c r="T82" i="7"/>
  <c r="BP214" i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ER190" i="1"/>
  <c r="W32" i="3"/>
  <c r="AH141" i="3"/>
  <c r="AI80" i="1"/>
  <c r="BC79" i="1"/>
  <c r="AU79" i="1"/>
  <c r="AV79" i="1" s="1"/>
  <c r="AQ79" i="1"/>
  <c r="AR79" i="1" s="1"/>
  <c r="BB79" i="1"/>
  <c r="AF79" i="5"/>
  <c r="AE80" i="5"/>
  <c r="AY46" i="7"/>
  <c r="AI228" i="1"/>
  <c r="BC227" i="1"/>
  <c r="AU227" i="1"/>
  <c r="AV227" i="1" s="1"/>
  <c r="AQ227" i="1"/>
  <c r="AR227" i="1" s="1"/>
  <c r="BB227" i="1"/>
  <c r="AD227" i="1"/>
  <c r="FX180" i="1"/>
  <c r="FV181" i="1"/>
  <c r="CH132" i="5"/>
  <c r="CI132" i="5" s="1"/>
  <c r="CM132" i="5"/>
  <c r="E20" i="2"/>
  <c r="D21" i="2"/>
  <c r="AT603" i="1"/>
  <c r="AZ603" i="1"/>
  <c r="AE487" i="1"/>
  <c r="EF182" i="1"/>
  <c r="H81" i="6"/>
  <c r="AB80" i="6"/>
  <c r="T80" i="6"/>
  <c r="U80" i="6" s="1"/>
  <c r="P80" i="6"/>
  <c r="Q80" i="6" s="1"/>
  <c r="AA80" i="6"/>
  <c r="CK149" i="1"/>
  <c r="CJ150" i="1"/>
  <c r="BG259" i="1"/>
  <c r="AM258" i="1"/>
  <c r="AF200" i="5"/>
  <c r="AE201" i="5"/>
  <c r="BH486" i="1"/>
  <c r="DI181" i="1"/>
  <c r="AB24" i="3"/>
  <c r="AC23" i="3"/>
  <c r="AM20" i="1"/>
  <c r="BG21" i="1"/>
  <c r="AN21" i="7"/>
  <c r="AH21" i="7"/>
  <c r="BK78" i="1"/>
  <c r="M45" i="6"/>
  <c r="N44" i="6"/>
  <c r="AF44" i="1"/>
  <c r="AE45" i="1"/>
  <c r="AN606" i="1"/>
  <c r="AO605" i="1"/>
  <c r="AH140" i="5"/>
  <c r="AG141" i="5"/>
  <c r="AE319" i="1"/>
  <c r="AF318" i="1"/>
  <c r="G44" i="6"/>
  <c r="F45" i="6"/>
  <c r="AO631" i="1"/>
  <c r="AN632" i="1"/>
  <c r="AN347" i="5"/>
  <c r="AO346" i="5"/>
  <c r="R20" i="2"/>
  <c r="Y22" i="7"/>
  <c r="Z22" i="7" s="1"/>
  <c r="AE22" i="7" s="1"/>
  <c r="AF22" i="7" s="1"/>
  <c r="BG485" i="1"/>
  <c r="AM484" i="1"/>
  <c r="BH259" i="5"/>
  <c r="AK258" i="5"/>
  <c r="AL258" i="5" s="1"/>
  <c r="AQ258" i="5" s="1"/>
  <c r="AG23" i="2"/>
  <c r="Y19" i="6"/>
  <c r="S19" i="6"/>
  <c r="R19" i="2"/>
  <c r="AI45" i="1"/>
  <c r="BC44" i="1"/>
  <c r="AU44" i="1"/>
  <c r="AV44" i="1" s="1"/>
  <c r="AQ44" i="1"/>
  <c r="AR44" i="1" s="1"/>
  <c r="BB44" i="1"/>
  <c r="AN142" i="5"/>
  <c r="AO141" i="5"/>
  <c r="AL257" i="1"/>
  <c r="AQ257" i="1" s="1"/>
  <c r="AR257" i="1" s="1"/>
  <c r="AT483" i="1"/>
  <c r="AZ483" i="1"/>
  <c r="AL138" i="1"/>
  <c r="AO227" i="5"/>
  <c r="AN228" i="5"/>
  <c r="AE548" i="1"/>
  <c r="EF202" i="1"/>
  <c r="AM138" i="5"/>
  <c r="BG139" i="5"/>
  <c r="L20" i="6"/>
  <c r="BA17" i="5"/>
  <c r="AP17" i="5"/>
  <c r="AY17" i="5" s="1"/>
  <c r="AW17" i="5"/>
  <c r="AX17" i="5" s="1"/>
  <c r="BH21" i="5"/>
  <c r="AG164" i="1"/>
  <c r="AH163" i="1"/>
  <c r="AB113" i="3"/>
  <c r="AC112" i="3"/>
  <c r="AG22" i="5"/>
  <c r="AH21" i="5"/>
  <c r="AH347" i="1"/>
  <c r="AG348" i="1"/>
  <c r="AC83" i="3"/>
  <c r="AB84" i="3"/>
  <c r="BK196" i="1"/>
  <c r="AT137" i="1"/>
  <c r="AZ137" i="1"/>
  <c r="AO21" i="1"/>
  <c r="AN22" i="1"/>
  <c r="X22" i="3"/>
  <c r="AW23" i="3"/>
  <c r="AG46" i="5"/>
  <c r="AH45" i="5"/>
  <c r="BG20" i="5"/>
  <c r="AM19" i="5"/>
  <c r="AO140" i="1"/>
  <c r="AN141" i="1"/>
  <c r="Y21" i="8"/>
  <c r="Z21" i="8" s="1"/>
  <c r="AJ259" i="5"/>
  <c r="AS259" i="5" s="1"/>
  <c r="BI260" i="5"/>
  <c r="D46" i="6"/>
  <c r="E45" i="6"/>
  <c r="AE21" i="2"/>
  <c r="J20" i="2"/>
  <c r="K20" i="2" s="1"/>
  <c r="AO45" i="1"/>
  <c r="AN46" i="1"/>
  <c r="AE348" i="1"/>
  <c r="AF347" i="1"/>
  <c r="AH694" i="1"/>
  <c r="AG695" i="1"/>
  <c r="CF140" i="5"/>
  <c r="CO125" i="5"/>
  <c r="CO140" i="5" s="1"/>
  <c r="S25" i="7"/>
  <c r="T24" i="7"/>
  <c r="AI21" i="1"/>
  <c r="BC20" i="1"/>
  <c r="AU20" i="1"/>
  <c r="AV20" i="1" s="1"/>
  <c r="AQ20" i="1"/>
  <c r="AR20" i="1" s="1"/>
  <c r="BB20" i="1"/>
  <c r="BK43" i="5"/>
  <c r="AN166" i="1"/>
  <c r="AO165" i="1"/>
  <c r="AF140" i="1"/>
  <c r="AE141" i="1"/>
  <c r="AF163" i="5"/>
  <c r="AE164" i="5"/>
  <c r="AO260" i="5"/>
  <c r="AN261" i="5"/>
  <c r="AG262" i="1"/>
  <c r="AH261" i="1"/>
  <c r="AG284" i="1"/>
  <c r="AH283" i="1"/>
  <c r="AZ257" i="5"/>
  <c r="AL256" i="1"/>
  <c r="AQ256" i="1" s="1"/>
  <c r="AR256" i="1" s="1"/>
  <c r="BA255" i="1"/>
  <c r="AP255" i="1"/>
  <c r="AY255" i="1" s="1"/>
  <c r="AW255" i="1"/>
  <c r="AX255" i="1" s="1"/>
  <c r="AZ257" i="1" l="1"/>
  <c r="AT257" i="1"/>
  <c r="AN22" i="7"/>
  <c r="AH22" i="7"/>
  <c r="AZ20" i="1"/>
  <c r="AT20" i="1"/>
  <c r="AT259" i="5"/>
  <c r="CR129" i="5"/>
  <c r="CG129" i="5"/>
  <c r="CP129" i="5" s="1"/>
  <c r="CP141" i="5" s="1"/>
  <c r="CN129" i="5"/>
  <c r="AN322" i="5"/>
  <c r="AO321" i="5"/>
  <c r="AN20" i="3"/>
  <c r="AH20" i="3"/>
  <c r="AB24" i="7"/>
  <c r="AC23" i="7"/>
  <c r="AO110" i="1"/>
  <c r="AN111" i="1"/>
  <c r="AJ605" i="1"/>
  <c r="AS605" i="1" s="1"/>
  <c r="BI606" i="1"/>
  <c r="AM605" i="1"/>
  <c r="AE113" i="5"/>
  <c r="AF112" i="5"/>
  <c r="AN348" i="1"/>
  <c r="AO347" i="1"/>
  <c r="BA18" i="5"/>
  <c r="AW18" i="5"/>
  <c r="AX18" i="5" s="1"/>
  <c r="AP18" i="5"/>
  <c r="AY18" i="5" s="1"/>
  <c r="AN142" i="1"/>
  <c r="AO141" i="1"/>
  <c r="AB85" i="3"/>
  <c r="AC84" i="3"/>
  <c r="AC113" i="3"/>
  <c r="AB114" i="3"/>
  <c r="AG165" i="1"/>
  <c r="AH164" i="1"/>
  <c r="AG24" i="2"/>
  <c r="AG142" i="5"/>
  <c r="AH141" i="5"/>
  <c r="BA603" i="1"/>
  <c r="AP603" i="1"/>
  <c r="AY603" i="1" s="1"/>
  <c r="AW603" i="1"/>
  <c r="AX603" i="1" s="1"/>
  <c r="AE285" i="5"/>
  <c r="AF284" i="5"/>
  <c r="AF21" i="5"/>
  <c r="AE22" i="5"/>
  <c r="H23" i="6"/>
  <c r="AB22" i="6"/>
  <c r="T22" i="6"/>
  <c r="U22" i="6" s="1"/>
  <c r="P22" i="6"/>
  <c r="Q22" i="6" s="1"/>
  <c r="AA22" i="6"/>
  <c r="S112" i="3"/>
  <c r="T111" i="3"/>
  <c r="AG261" i="5"/>
  <c r="AH260" i="5"/>
  <c r="M81" i="6"/>
  <c r="N80" i="6"/>
  <c r="AE512" i="1"/>
  <c r="EF190" i="1"/>
  <c r="AN284" i="5"/>
  <c r="AO283" i="5"/>
  <c r="AZ256" i="1"/>
  <c r="AO45" i="5"/>
  <c r="AN46" i="5"/>
  <c r="G21" i="2"/>
  <c r="F22" i="2"/>
  <c r="BB141" i="1"/>
  <c r="AD141" i="1"/>
  <c r="AI142" i="1"/>
  <c r="BC141" i="1"/>
  <c r="AU141" i="1"/>
  <c r="AV141" i="1" s="1"/>
  <c r="AQ141" i="1"/>
  <c r="AR141" i="1" s="1"/>
  <c r="BK486" i="1"/>
  <c r="BI22" i="1"/>
  <c r="AJ21" i="1"/>
  <c r="AS21" i="1" s="1"/>
  <c r="BA257" i="5"/>
  <c r="AP257" i="5"/>
  <c r="AY257" i="5" s="1"/>
  <c r="AW257" i="5"/>
  <c r="AX257" i="5" s="1"/>
  <c r="AH262" i="1"/>
  <c r="AG263" i="1"/>
  <c r="AE165" i="5"/>
  <c r="AF164" i="5"/>
  <c r="S26" i="7"/>
  <c r="T25" i="7"/>
  <c r="AG696" i="1"/>
  <c r="AH695" i="1"/>
  <c r="AE349" i="1"/>
  <c r="AF348" i="1"/>
  <c r="AJ260" i="5"/>
  <c r="AS260" i="5" s="1"/>
  <c r="BI261" i="5"/>
  <c r="AW24" i="3"/>
  <c r="AG23" i="5"/>
  <c r="AH22" i="5"/>
  <c r="BH22" i="5"/>
  <c r="BA483" i="1"/>
  <c r="AW483" i="1"/>
  <c r="AX483" i="1" s="1"/>
  <c r="AP483" i="1"/>
  <c r="AY483" i="1" s="1"/>
  <c r="AT368" i="5"/>
  <c r="AR258" i="5"/>
  <c r="AN348" i="5"/>
  <c r="AO347" i="5"/>
  <c r="G45" i="6"/>
  <c r="F46" i="6"/>
  <c r="AN607" i="1"/>
  <c r="AO606" i="1"/>
  <c r="BK79" i="1"/>
  <c r="H82" i="6"/>
  <c r="AB81" i="6"/>
  <c r="T81" i="6"/>
  <c r="U81" i="6" s="1"/>
  <c r="P81" i="6"/>
  <c r="Q81" i="6" s="1"/>
  <c r="AA81" i="6"/>
  <c r="AI229" i="1"/>
  <c r="BC228" i="1"/>
  <c r="AU228" i="1"/>
  <c r="AV228" i="1" s="1"/>
  <c r="AQ228" i="1"/>
  <c r="AR228" i="1" s="1"/>
  <c r="BB228" i="1"/>
  <c r="AD228" i="1"/>
  <c r="AY47" i="7"/>
  <c r="AL605" i="1"/>
  <c r="AQ605" i="1" s="1"/>
  <c r="AO577" i="1"/>
  <c r="AN578" i="1"/>
  <c r="E109" i="6"/>
  <c r="D110" i="6"/>
  <c r="AB112" i="7"/>
  <c r="AC111" i="7"/>
  <c r="AO201" i="1"/>
  <c r="AN202" i="1"/>
  <c r="CJ151" i="5"/>
  <c r="CK150" i="5"/>
  <c r="AF228" i="5"/>
  <c r="AE229" i="5"/>
  <c r="AF23" i="6"/>
  <c r="AB48" i="7"/>
  <c r="AC47" i="7"/>
  <c r="AL139" i="1"/>
  <c r="BI141" i="1"/>
  <c r="AJ140" i="1"/>
  <c r="AS140" i="1" s="1"/>
  <c r="CP141" i="1"/>
  <c r="CO151" i="1"/>
  <c r="U50" i="7"/>
  <c r="V49" i="7"/>
  <c r="AT23" i="3"/>
  <c r="AA22" i="3"/>
  <c r="Y22" i="3"/>
  <c r="Z22" i="3" s="1"/>
  <c r="AE22" i="3" s="1"/>
  <c r="AF22" i="3" s="1"/>
  <c r="AN549" i="1"/>
  <c r="AO548" i="1"/>
  <c r="M111" i="6"/>
  <c r="N110" i="6"/>
  <c r="S25" i="4"/>
  <c r="X25" i="4"/>
  <c r="S86" i="3"/>
  <c r="T85" i="3"/>
  <c r="N26" i="6"/>
  <c r="M27" i="6"/>
  <c r="BG259" i="5"/>
  <c r="AM258" i="5"/>
  <c r="AI47" i="5"/>
  <c r="BC46" i="5"/>
  <c r="AU46" i="5"/>
  <c r="AV46" i="5" s="1"/>
  <c r="BB46" i="5"/>
  <c r="AQ46" i="5"/>
  <c r="AR46" i="5" s="1"/>
  <c r="AU28" i="3"/>
  <c r="AF45" i="5"/>
  <c r="AE46" i="5"/>
  <c r="AO229" i="1"/>
  <c r="AN230" i="1"/>
  <c r="AN667" i="1"/>
  <c r="AO666" i="1"/>
  <c r="T113" i="7"/>
  <c r="S114" i="7"/>
  <c r="AH81" i="5"/>
  <c r="AG82" i="5"/>
  <c r="BA19" i="1"/>
  <c r="AP19" i="1"/>
  <c r="AY19" i="1" s="1"/>
  <c r="AW19" i="1"/>
  <c r="AX19" i="1" s="1"/>
  <c r="AH178" i="3"/>
  <c r="W69" i="3"/>
  <c r="W70" i="3" s="1"/>
  <c r="BB229" i="5"/>
  <c r="AD229" i="5"/>
  <c r="AQ229" i="5"/>
  <c r="AR229" i="5" s="1"/>
  <c r="BC229" i="5"/>
  <c r="AI230" i="5"/>
  <c r="AU229" i="5"/>
  <c r="AV229" i="5" s="1"/>
  <c r="AE634" i="1"/>
  <c r="AF633" i="1"/>
  <c r="CI133" i="1"/>
  <c r="CE142" i="1"/>
  <c r="CQ133" i="1"/>
  <c r="BC165" i="1"/>
  <c r="AU165" i="1"/>
  <c r="AV165" i="1" s="1"/>
  <c r="AQ165" i="1"/>
  <c r="AR165" i="1" s="1"/>
  <c r="AI166" i="1"/>
  <c r="BB165" i="1"/>
  <c r="AD165" i="1"/>
  <c r="AE608" i="1"/>
  <c r="AF607" i="1"/>
  <c r="BH260" i="1"/>
  <c r="I21" i="6"/>
  <c r="R21" i="6" s="1"/>
  <c r="AH22" i="6"/>
  <c r="AG166" i="5"/>
  <c r="AH165" i="5"/>
  <c r="H82" i="2"/>
  <c r="AB81" i="2"/>
  <c r="T81" i="2"/>
  <c r="U81" i="2" s="1"/>
  <c r="P81" i="2"/>
  <c r="Q81" i="2" s="1"/>
  <c r="AA81" i="2"/>
  <c r="AG285" i="1"/>
  <c r="AH284" i="1"/>
  <c r="AM20" i="5"/>
  <c r="BG21" i="5"/>
  <c r="AM21" i="1"/>
  <c r="BG22" i="1"/>
  <c r="AI81" i="1"/>
  <c r="BC80" i="1"/>
  <c r="AU80" i="1"/>
  <c r="AV80" i="1" s="1"/>
  <c r="AQ80" i="1"/>
  <c r="AR80" i="1" s="1"/>
  <c r="BB80" i="1"/>
  <c r="AN167" i="5"/>
  <c r="AO166" i="5"/>
  <c r="AO21" i="5"/>
  <c r="AN22" i="5"/>
  <c r="AO200" i="5"/>
  <c r="AN201" i="5"/>
  <c r="AV25" i="3"/>
  <c r="CF261" i="1"/>
  <c r="FN187" i="1"/>
  <c r="FV166" i="1" s="1"/>
  <c r="L21" i="2"/>
  <c r="AF22" i="2"/>
  <c r="BK282" i="5"/>
  <c r="S48" i="3"/>
  <c r="T47" i="3"/>
  <c r="AE348" i="5"/>
  <c r="AF347" i="5"/>
  <c r="BY133" i="5"/>
  <c r="AN262" i="5"/>
  <c r="AO261" i="5"/>
  <c r="BK44" i="5"/>
  <c r="AO46" i="1"/>
  <c r="AN47" i="1"/>
  <c r="BK197" i="1"/>
  <c r="AE549" i="1"/>
  <c r="AF548" i="1"/>
  <c r="AN143" i="5"/>
  <c r="AO142" i="5"/>
  <c r="Z19" i="6"/>
  <c r="O19" i="6"/>
  <c r="X19" i="6" s="1"/>
  <c r="V19" i="6"/>
  <c r="W19" i="6" s="1"/>
  <c r="BH260" i="5"/>
  <c r="AK259" i="5"/>
  <c r="AL259" i="5" s="1"/>
  <c r="AQ259" i="5" s="1"/>
  <c r="Y20" i="2"/>
  <c r="S20" i="2"/>
  <c r="AE320" i="1"/>
  <c r="AF319" i="1"/>
  <c r="AF45" i="1"/>
  <c r="AE46" i="1"/>
  <c r="M46" i="6"/>
  <c r="N45" i="6"/>
  <c r="BH487" i="1"/>
  <c r="AM259" i="1"/>
  <c r="BG260" i="1"/>
  <c r="E21" i="2"/>
  <c r="D22" i="2"/>
  <c r="FX181" i="1"/>
  <c r="FV182" i="1"/>
  <c r="AE81" i="5"/>
  <c r="AF80" i="5"/>
  <c r="AH142" i="3"/>
  <c r="W33" i="3"/>
  <c r="W34" i="3" s="1"/>
  <c r="W35" i="3" s="1"/>
  <c r="S84" i="7"/>
  <c r="T83" i="7"/>
  <c r="BH607" i="1"/>
  <c r="AK606" i="1"/>
  <c r="BK198" i="5"/>
  <c r="U24" i="3"/>
  <c r="V23" i="3"/>
  <c r="AG351" i="5"/>
  <c r="AH350" i="5"/>
  <c r="AI111" i="5"/>
  <c r="BC110" i="5"/>
  <c r="AU110" i="5"/>
  <c r="AV110" i="5" s="1"/>
  <c r="AQ110" i="5"/>
  <c r="AR110" i="5" s="1"/>
  <c r="BB110" i="5"/>
  <c r="N109" i="2"/>
  <c r="M110" i="2"/>
  <c r="AJ258" i="1"/>
  <c r="AS258" i="1" s="1"/>
  <c r="BI259" i="1"/>
  <c r="AG666" i="1"/>
  <c r="AH665" i="1"/>
  <c r="AO81" i="1"/>
  <c r="AN82" i="1"/>
  <c r="U113" i="3"/>
  <c r="V112" i="3"/>
  <c r="F111" i="2"/>
  <c r="G110" i="2"/>
  <c r="CO129" i="1"/>
  <c r="CF141" i="1"/>
  <c r="AG319" i="1"/>
  <c r="AH318" i="1"/>
  <c r="AN111" i="5"/>
  <c r="AO110" i="5"/>
  <c r="AE286" i="1"/>
  <c r="AF285" i="1"/>
  <c r="S48" i="7"/>
  <c r="T47" i="7"/>
  <c r="AI110" i="1"/>
  <c r="BC109" i="1"/>
  <c r="AU109" i="1"/>
  <c r="AV109" i="1" s="1"/>
  <c r="AQ109" i="1"/>
  <c r="AR109" i="1" s="1"/>
  <c r="BB109" i="1"/>
  <c r="AN285" i="1"/>
  <c r="AO284" i="1"/>
  <c r="CH133" i="5"/>
  <c r="CM133" i="5"/>
  <c r="AG47" i="1"/>
  <c r="AH46" i="1"/>
  <c r="AF21" i="1"/>
  <c r="AE22" i="1"/>
  <c r="AN260" i="1"/>
  <c r="AO259" i="1"/>
  <c r="AT140" i="5"/>
  <c r="AZ140" i="5"/>
  <c r="D22" i="6"/>
  <c r="E21" i="6"/>
  <c r="AE575" i="1"/>
  <c r="EF208" i="1"/>
  <c r="S24" i="3"/>
  <c r="T23" i="3"/>
  <c r="AG321" i="5"/>
  <c r="AH320" i="5"/>
  <c r="AJ79" i="6"/>
  <c r="V83" i="7"/>
  <c r="U84" i="7"/>
  <c r="F111" i="6"/>
  <c r="G110" i="6"/>
  <c r="AF260" i="1"/>
  <c r="AE261" i="1"/>
  <c r="AE319" i="5"/>
  <c r="AF318" i="5"/>
  <c r="AN487" i="1"/>
  <c r="EH182" i="1"/>
  <c r="AH199" i="5"/>
  <c r="AG200" i="5"/>
  <c r="G21" i="6"/>
  <c r="F22" i="6"/>
  <c r="AN697" i="1"/>
  <c r="AO696" i="1"/>
  <c r="AG512" i="1"/>
  <c r="EG190" i="1"/>
  <c r="Y20" i="6"/>
  <c r="S20" i="6"/>
  <c r="AH22" i="2"/>
  <c r="I21" i="2"/>
  <c r="R21" i="2" s="1"/>
  <c r="AG632" i="1"/>
  <c r="AH631" i="1"/>
  <c r="AE668" i="1"/>
  <c r="AF667" i="1"/>
  <c r="AE230" i="1"/>
  <c r="AF229" i="1"/>
  <c r="AG22" i="1"/>
  <c r="AH21" i="1"/>
  <c r="AZ258" i="5"/>
  <c r="AS139" i="1"/>
  <c r="BA138" i="1"/>
  <c r="AW138" i="1"/>
  <c r="AX138" i="1" s="1"/>
  <c r="AP138" i="1"/>
  <c r="AY138" i="1" s="1"/>
  <c r="D47" i="6"/>
  <c r="E46" i="6"/>
  <c r="AG47" i="5"/>
  <c r="AH46" i="5"/>
  <c r="Y19" i="2"/>
  <c r="S19" i="2"/>
  <c r="BG486" i="1"/>
  <c r="DH181" i="1"/>
  <c r="AK140" i="1"/>
  <c r="AL140" i="1" s="1"/>
  <c r="BH141" i="1"/>
  <c r="AG21" i="6"/>
  <c r="J20" i="6"/>
  <c r="K20" i="6" s="1"/>
  <c r="AW24" i="7"/>
  <c r="X23" i="7"/>
  <c r="AG23" i="7" s="1"/>
  <c r="BG609" i="1"/>
  <c r="G80" i="6"/>
  <c r="F81" i="6"/>
  <c r="AG82" i="1"/>
  <c r="AH81" i="1"/>
  <c r="AG230" i="5"/>
  <c r="AH229" i="5"/>
  <c r="AE261" i="5"/>
  <c r="AF260" i="5"/>
  <c r="BI21" i="5"/>
  <c r="AJ20" i="5"/>
  <c r="AS20" i="5" s="1"/>
  <c r="AV25" i="7"/>
  <c r="Y24" i="7"/>
  <c r="AE22" i="2"/>
  <c r="J21" i="2"/>
  <c r="K21" i="2" s="1"/>
  <c r="BA137" i="1"/>
  <c r="AP137" i="1"/>
  <c r="AY137" i="1" s="1"/>
  <c r="AW137" i="1"/>
  <c r="AX137" i="1" s="1"/>
  <c r="AG349" i="1"/>
  <c r="AH348" i="1"/>
  <c r="AE142" i="1"/>
  <c r="AF141" i="1"/>
  <c r="AN167" i="1"/>
  <c r="AO166" i="1"/>
  <c r="AI22" i="1"/>
  <c r="BC21" i="1"/>
  <c r="AU21" i="1"/>
  <c r="AV21" i="1" s="1"/>
  <c r="AQ21" i="1"/>
  <c r="AR21" i="1" s="1"/>
  <c r="BB21" i="1"/>
  <c r="AO22" i="1"/>
  <c r="AN23" i="1"/>
  <c r="AM139" i="5"/>
  <c r="BG140" i="5"/>
  <c r="AO228" i="5"/>
  <c r="AN229" i="5"/>
  <c r="AI46" i="1"/>
  <c r="BC45" i="1"/>
  <c r="AU45" i="1"/>
  <c r="AV45" i="1" s="1"/>
  <c r="AQ45" i="1"/>
  <c r="AR45" i="1" s="1"/>
  <c r="BB45" i="1"/>
  <c r="AN633" i="1"/>
  <c r="AO632" i="1"/>
  <c r="AO21" i="7"/>
  <c r="AK21" i="7"/>
  <c r="AL21" i="7" s="1"/>
  <c r="AD21" i="7"/>
  <c r="AM21" i="7" s="1"/>
  <c r="AB25" i="3"/>
  <c r="AC24" i="3"/>
  <c r="AF201" i="5"/>
  <c r="AE202" i="5"/>
  <c r="CK150" i="1"/>
  <c r="CJ151" i="1"/>
  <c r="AE488" i="1"/>
  <c r="AF487" i="1"/>
  <c r="FL190" i="1"/>
  <c r="FO190" i="1" s="1"/>
  <c r="FX167" i="1" s="1"/>
  <c r="ES190" i="1"/>
  <c r="FM190" i="1"/>
  <c r="AB49" i="3"/>
  <c r="AC48" i="3"/>
  <c r="G45" i="2"/>
  <c r="F46" i="2"/>
  <c r="AN321" i="1"/>
  <c r="AO320" i="1"/>
  <c r="AB83" i="7"/>
  <c r="AC82" i="7"/>
  <c r="AE143" i="5"/>
  <c r="AF142" i="5"/>
  <c r="AG22" i="3"/>
  <c r="AI81" i="5"/>
  <c r="BC80" i="5"/>
  <c r="AU80" i="5"/>
  <c r="AV80" i="5" s="1"/>
  <c r="AQ80" i="5"/>
  <c r="AR80" i="5" s="1"/>
  <c r="BB80" i="5"/>
  <c r="M24" i="2"/>
  <c r="N23" i="2"/>
  <c r="BB164" i="5"/>
  <c r="AD164" i="5"/>
  <c r="AI165" i="5"/>
  <c r="AQ164" i="5"/>
  <c r="AR164" i="5" s="1"/>
  <c r="BC164" i="5"/>
  <c r="AU164" i="5"/>
  <c r="AV164" i="5" s="1"/>
  <c r="AA110" i="6"/>
  <c r="P110" i="6"/>
  <c r="Q110" i="6" s="1"/>
  <c r="T110" i="6"/>
  <c r="U110" i="6" s="1"/>
  <c r="H111" i="6"/>
  <c r="AB110" i="6"/>
  <c r="AZ484" i="1"/>
  <c r="AT484" i="1"/>
  <c r="AO510" i="1"/>
  <c r="CY190" i="1"/>
  <c r="BB200" i="1"/>
  <c r="AD200" i="1"/>
  <c r="AI201" i="1"/>
  <c r="BC200" i="1"/>
  <c r="AU200" i="1"/>
  <c r="AV200" i="1" s="1"/>
  <c r="AQ200" i="1"/>
  <c r="AR200" i="1" s="1"/>
  <c r="BB201" i="5"/>
  <c r="AD201" i="5"/>
  <c r="AQ201" i="5"/>
  <c r="AR201" i="5" s="1"/>
  <c r="AI202" i="5"/>
  <c r="BC201" i="5"/>
  <c r="AU201" i="5"/>
  <c r="AV201" i="5" s="1"/>
  <c r="AY81" i="3"/>
  <c r="Z21" i="3"/>
  <c r="AE21" i="3" s="1"/>
  <c r="AF21" i="3" s="1"/>
  <c r="AZ604" i="1"/>
  <c r="AT604" i="1"/>
  <c r="AH199" i="1"/>
  <c r="AG200" i="1"/>
  <c r="BG141" i="1"/>
  <c r="AM140" i="1"/>
  <c r="J25" i="4"/>
  <c r="AG488" i="1"/>
  <c r="AH487" i="1"/>
  <c r="AN82" i="5"/>
  <c r="AO81" i="5"/>
  <c r="BH141" i="5"/>
  <c r="AK140" i="5"/>
  <c r="AL140" i="5" s="1"/>
  <c r="AE698" i="1"/>
  <c r="AF697" i="1"/>
  <c r="H23" i="2"/>
  <c r="AB22" i="2"/>
  <c r="T22" i="2"/>
  <c r="U22" i="2" s="1"/>
  <c r="P22" i="2"/>
  <c r="Q22" i="2" s="1"/>
  <c r="AA22" i="2"/>
  <c r="H47" i="6"/>
  <c r="AB46" i="6"/>
  <c r="T46" i="6"/>
  <c r="U46" i="6" s="1"/>
  <c r="P46" i="6"/>
  <c r="Q46" i="6" s="1"/>
  <c r="AA46" i="6"/>
  <c r="U48" i="3"/>
  <c r="V47" i="3"/>
  <c r="AG110" i="5"/>
  <c r="AH109" i="5"/>
  <c r="BA482" i="1"/>
  <c r="AP482" i="1"/>
  <c r="AY482" i="1" s="1"/>
  <c r="AW482" i="1"/>
  <c r="AX482" i="1" s="1"/>
  <c r="AK21" i="1"/>
  <c r="AL21" i="1" s="1"/>
  <c r="BH22" i="1"/>
  <c r="V111" i="7"/>
  <c r="U112" i="7"/>
  <c r="AG577" i="1"/>
  <c r="EG209" i="1"/>
  <c r="E45" i="2"/>
  <c r="D46" i="2"/>
  <c r="AO20" i="7"/>
  <c r="AK20" i="7"/>
  <c r="AL20" i="7" s="1"/>
  <c r="AD20" i="7"/>
  <c r="AM20" i="7" s="1"/>
  <c r="AF80" i="1"/>
  <c r="AE81" i="1"/>
  <c r="J25" i="8"/>
  <c r="R25" i="8"/>
  <c r="AA25" i="8" s="1"/>
  <c r="Y25" i="8"/>
  <c r="Z25" i="8" s="1"/>
  <c r="AE111" i="1"/>
  <c r="AF110" i="1"/>
  <c r="N97" i="2"/>
  <c r="AG610" i="1"/>
  <c r="AH609" i="1"/>
  <c r="BC141" i="5"/>
  <c r="AU141" i="5"/>
  <c r="AV141" i="5" s="1"/>
  <c r="AQ141" i="5"/>
  <c r="AR141" i="5" s="1"/>
  <c r="BB141" i="5"/>
  <c r="AD141" i="5"/>
  <c r="AS141" i="5" s="1"/>
  <c r="AI142" i="5"/>
  <c r="U24" i="7"/>
  <c r="V23" i="7"/>
  <c r="AC21" i="4"/>
  <c r="Y21" i="4"/>
  <c r="Z21" i="4" s="1"/>
  <c r="R21" i="4"/>
  <c r="AA21" i="4" s="1"/>
  <c r="BK630" i="1"/>
  <c r="AH545" i="1"/>
  <c r="AG546" i="1"/>
  <c r="H47" i="2"/>
  <c r="AB46" i="2"/>
  <c r="T46" i="2"/>
  <c r="U46" i="2" s="1"/>
  <c r="P46" i="2"/>
  <c r="Q46" i="2" s="1"/>
  <c r="AA46" i="2"/>
  <c r="AJ78" i="2"/>
  <c r="AF200" i="1"/>
  <c r="AE201" i="1"/>
  <c r="G80" i="2"/>
  <c r="F81" i="2"/>
  <c r="E80" i="2"/>
  <c r="D81" i="2"/>
  <c r="E89" i="6"/>
  <c r="D90" i="6"/>
  <c r="U84" i="3"/>
  <c r="V83" i="3"/>
  <c r="AH284" i="5"/>
  <c r="AG285" i="5"/>
  <c r="AE166" i="1"/>
  <c r="AF165" i="1"/>
  <c r="AZ19" i="5"/>
  <c r="AT19" i="5"/>
  <c r="AH110" i="1"/>
  <c r="AG111" i="1"/>
  <c r="BI486" i="1"/>
  <c r="DG181" i="1"/>
  <c r="DN181" i="1" s="1"/>
  <c r="AH230" i="1"/>
  <c r="AG231" i="1"/>
  <c r="Y23" i="7"/>
  <c r="Z23" i="7" s="1"/>
  <c r="AE23" i="7" s="1"/>
  <c r="AF23" i="7" s="1"/>
  <c r="H111" i="2"/>
  <c r="AB110" i="2"/>
  <c r="T110" i="2"/>
  <c r="U110" i="2" s="1"/>
  <c r="P110" i="2"/>
  <c r="Q110" i="2" s="1"/>
  <c r="AA110" i="2"/>
  <c r="AG142" i="1"/>
  <c r="AH141" i="1"/>
  <c r="BK282" i="1"/>
  <c r="AT139" i="5"/>
  <c r="AZ139" i="5"/>
  <c r="AG21" i="3"/>
  <c r="BI142" i="5"/>
  <c r="AJ141" i="5"/>
  <c r="AA23" i="7"/>
  <c r="AU24" i="7"/>
  <c r="AI23" i="5"/>
  <c r="BC22" i="5"/>
  <c r="AU22" i="5"/>
  <c r="AV22" i="5" s="1"/>
  <c r="BB22" i="5"/>
  <c r="AQ22" i="5"/>
  <c r="AR22" i="5" s="1"/>
  <c r="Y21" i="2" l="1"/>
  <c r="S21" i="2"/>
  <c r="AN23" i="7"/>
  <c r="AH23" i="7"/>
  <c r="AZ21" i="1"/>
  <c r="AT21" i="1"/>
  <c r="AT258" i="1"/>
  <c r="AT140" i="1"/>
  <c r="AZ140" i="1"/>
  <c r="BK631" i="1"/>
  <c r="BB142" i="5"/>
  <c r="AD142" i="5"/>
  <c r="AI143" i="5"/>
  <c r="AU142" i="5"/>
  <c r="AV142" i="5" s="1"/>
  <c r="AQ142" i="5"/>
  <c r="AR142" i="5" s="1"/>
  <c r="BC142" i="5"/>
  <c r="AG611" i="1"/>
  <c r="AH610" i="1"/>
  <c r="AG578" i="1"/>
  <c r="AH577" i="1"/>
  <c r="BB202" i="5"/>
  <c r="AD202" i="5"/>
  <c r="AI203" i="5"/>
  <c r="BC202" i="5"/>
  <c r="AU202" i="5"/>
  <c r="AV202" i="5" s="1"/>
  <c r="AQ202" i="5"/>
  <c r="AR202" i="5" s="1"/>
  <c r="H112" i="6"/>
  <c r="AB111" i="6"/>
  <c r="AA111" i="6"/>
  <c r="P111" i="6"/>
  <c r="Q111" i="6" s="1"/>
  <c r="T111" i="6"/>
  <c r="U111" i="6" s="1"/>
  <c r="BC165" i="5"/>
  <c r="AU165" i="5"/>
  <c r="AV165" i="5" s="1"/>
  <c r="AQ165" i="5"/>
  <c r="AR165" i="5" s="1"/>
  <c r="BB165" i="5"/>
  <c r="AD165" i="5"/>
  <c r="AI166" i="5"/>
  <c r="AC83" i="7"/>
  <c r="AB84" i="7"/>
  <c r="CK151" i="1"/>
  <c r="CJ152" i="1"/>
  <c r="AN634" i="1"/>
  <c r="AO633" i="1"/>
  <c r="AE23" i="2"/>
  <c r="J22" i="2"/>
  <c r="BI22" i="5"/>
  <c r="AJ21" i="5"/>
  <c r="BG610" i="1"/>
  <c r="AG22" i="6"/>
  <c r="J21" i="6"/>
  <c r="K21" i="6" s="1"/>
  <c r="BG487" i="1"/>
  <c r="DH182" i="1"/>
  <c r="D48" i="6"/>
  <c r="E47" i="6"/>
  <c r="AT139" i="1"/>
  <c r="AZ139" i="1"/>
  <c r="AE231" i="1"/>
  <c r="AF230" i="1"/>
  <c r="AH23" i="2"/>
  <c r="I22" i="2"/>
  <c r="G22" i="6"/>
  <c r="F23" i="6"/>
  <c r="AN488" i="1"/>
  <c r="AO487" i="1"/>
  <c r="AG48" i="1"/>
  <c r="AH47" i="1"/>
  <c r="S49" i="7"/>
  <c r="T48" i="7"/>
  <c r="AG320" i="1"/>
  <c r="AH319" i="1"/>
  <c r="AO82" i="1"/>
  <c r="AN83" i="1"/>
  <c r="AI112" i="5"/>
  <c r="BC111" i="5"/>
  <c r="AU111" i="5"/>
  <c r="AV111" i="5" s="1"/>
  <c r="AQ111" i="5"/>
  <c r="AR111" i="5" s="1"/>
  <c r="BB111" i="5"/>
  <c r="AG352" i="5"/>
  <c r="AH351" i="5"/>
  <c r="FX182" i="1"/>
  <c r="FV183" i="1"/>
  <c r="BG261" i="1"/>
  <c r="Z20" i="2"/>
  <c r="V20" i="2"/>
  <c r="W20" i="2" s="1"/>
  <c r="O20" i="2"/>
  <c r="X20" i="2" s="1"/>
  <c r="AN144" i="5"/>
  <c r="AO143" i="5"/>
  <c r="AE349" i="5"/>
  <c r="AF348" i="5"/>
  <c r="AO201" i="5"/>
  <c r="AN202" i="5"/>
  <c r="AN168" i="5"/>
  <c r="AO167" i="5"/>
  <c r="BG22" i="5"/>
  <c r="AM21" i="5"/>
  <c r="AG286" i="1"/>
  <c r="AH285" i="1"/>
  <c r="H83" i="2"/>
  <c r="AB82" i="2"/>
  <c r="T82" i="2"/>
  <c r="U82" i="2" s="1"/>
  <c r="P82" i="2"/>
  <c r="Q82" i="2" s="1"/>
  <c r="AA82" i="2"/>
  <c r="AH166" i="5"/>
  <c r="AG167" i="5"/>
  <c r="BH261" i="1"/>
  <c r="AU29" i="3"/>
  <c r="BG260" i="5"/>
  <c r="AM259" i="5"/>
  <c r="AT24" i="3"/>
  <c r="AA23" i="3"/>
  <c r="Y23" i="3"/>
  <c r="BI142" i="1"/>
  <c r="AJ141" i="1"/>
  <c r="AS141" i="1" s="1"/>
  <c r="AB49" i="7"/>
  <c r="AC48" i="7"/>
  <c r="AN579" i="1"/>
  <c r="AO578" i="1"/>
  <c r="H83" i="6"/>
  <c r="AB82" i="6"/>
  <c r="T82" i="6"/>
  <c r="U82" i="6" s="1"/>
  <c r="P82" i="6"/>
  <c r="Q82" i="6" s="1"/>
  <c r="AA82" i="6"/>
  <c r="BK80" i="1"/>
  <c r="AK22" i="5"/>
  <c r="BH23" i="5"/>
  <c r="BI262" i="5"/>
  <c r="AJ261" i="5"/>
  <c r="AS261" i="5" s="1"/>
  <c r="BI23" i="1"/>
  <c r="AJ22" i="1"/>
  <c r="AS22" i="1" s="1"/>
  <c r="AL258" i="1"/>
  <c r="AQ258" i="1" s="1"/>
  <c r="AI143" i="1"/>
  <c r="BC142" i="1"/>
  <c r="AU142" i="1"/>
  <c r="AV142" i="1" s="1"/>
  <c r="AQ142" i="1"/>
  <c r="AR142" i="1" s="1"/>
  <c r="BB142" i="1"/>
  <c r="AD142" i="1"/>
  <c r="S113" i="3"/>
  <c r="T112" i="3"/>
  <c r="AO142" i="1"/>
  <c r="AN143" i="1"/>
  <c r="AE114" i="5"/>
  <c r="AF113" i="5"/>
  <c r="AO111" i="1"/>
  <c r="AN112" i="1"/>
  <c r="DO181" i="1"/>
  <c r="E81" i="2"/>
  <c r="D82" i="2"/>
  <c r="H48" i="2"/>
  <c r="AB47" i="2"/>
  <c r="T47" i="2"/>
  <c r="U47" i="2" s="1"/>
  <c r="P47" i="2"/>
  <c r="Q47" i="2" s="1"/>
  <c r="AA47" i="2"/>
  <c r="AK22" i="1"/>
  <c r="AL22" i="1" s="1"/>
  <c r="BH23" i="1"/>
  <c r="AH110" i="5"/>
  <c r="AG111" i="5"/>
  <c r="U49" i="3"/>
  <c r="V48" i="3"/>
  <c r="AE699" i="1"/>
  <c r="AF698" i="1"/>
  <c r="AH488" i="1"/>
  <c r="DA183" i="1"/>
  <c r="AH200" i="1"/>
  <c r="AG201" i="1"/>
  <c r="BA604" i="1"/>
  <c r="AP604" i="1"/>
  <c r="AY604" i="1" s="1"/>
  <c r="AW604" i="1"/>
  <c r="AX604" i="1" s="1"/>
  <c r="AY82" i="3"/>
  <c r="M25" i="2"/>
  <c r="N24" i="2"/>
  <c r="AF143" i="5"/>
  <c r="AE144" i="5"/>
  <c r="G46" i="2"/>
  <c r="F47" i="2"/>
  <c r="AI47" i="1"/>
  <c r="BC46" i="1"/>
  <c r="AU46" i="1"/>
  <c r="AV46" i="1" s="1"/>
  <c r="AQ46" i="1"/>
  <c r="AR46" i="1" s="1"/>
  <c r="BB46" i="1"/>
  <c r="AM140" i="5"/>
  <c r="BG141" i="5"/>
  <c r="AN168" i="1"/>
  <c r="AO167" i="1"/>
  <c r="AK141" i="1"/>
  <c r="AL141" i="1" s="1"/>
  <c r="BH142" i="1"/>
  <c r="BA258" i="5"/>
  <c r="AW258" i="5"/>
  <c r="AP258" i="5"/>
  <c r="AY258" i="5" s="1"/>
  <c r="AY368" i="5" s="1"/>
  <c r="AG633" i="1"/>
  <c r="AH632" i="1"/>
  <c r="AN698" i="1"/>
  <c r="AO697" i="1"/>
  <c r="S25" i="3"/>
  <c r="T24" i="3"/>
  <c r="D23" i="6"/>
  <c r="E22" i="6"/>
  <c r="AN286" i="1"/>
  <c r="AO285" i="1"/>
  <c r="AN112" i="5"/>
  <c r="AO111" i="5"/>
  <c r="AG667" i="1"/>
  <c r="AH666" i="1"/>
  <c r="N110" i="2"/>
  <c r="M111" i="2"/>
  <c r="BH608" i="1"/>
  <c r="AT369" i="5"/>
  <c r="AR259" i="5"/>
  <c r="BK198" i="1"/>
  <c r="BK283" i="5"/>
  <c r="AS21" i="5"/>
  <c r="AI82" i="1"/>
  <c r="BC81" i="1"/>
  <c r="AU81" i="1"/>
  <c r="AV81" i="1" s="1"/>
  <c r="AQ81" i="1"/>
  <c r="AR81" i="1" s="1"/>
  <c r="BB81" i="1"/>
  <c r="I22" i="6"/>
  <c r="AH23" i="6"/>
  <c r="BC166" i="1"/>
  <c r="AU166" i="1"/>
  <c r="AV166" i="1" s="1"/>
  <c r="AQ166" i="1"/>
  <c r="AR166" i="1" s="1"/>
  <c r="AI167" i="1"/>
  <c r="BB166" i="1"/>
  <c r="AD166" i="1"/>
  <c r="CR133" i="1"/>
  <c r="CN133" i="1"/>
  <c r="CG133" i="1"/>
  <c r="CP133" i="1" s="1"/>
  <c r="AE635" i="1"/>
  <c r="AF634" i="1"/>
  <c r="AG83" i="5"/>
  <c r="AH82" i="5"/>
  <c r="S115" i="7"/>
  <c r="T114" i="7"/>
  <c r="AN668" i="1"/>
  <c r="AO667" i="1"/>
  <c r="AF46" i="5"/>
  <c r="AE47" i="5"/>
  <c r="BB47" i="5"/>
  <c r="AQ47" i="5"/>
  <c r="AR47" i="5" s="1"/>
  <c r="BC47" i="5"/>
  <c r="AI48" i="5"/>
  <c r="AU47" i="5"/>
  <c r="AV47" i="5" s="1"/>
  <c r="M28" i="6"/>
  <c r="N27" i="6"/>
  <c r="S87" i="3"/>
  <c r="T86" i="3"/>
  <c r="AN550" i="1"/>
  <c r="AO549" i="1"/>
  <c r="L23" i="6"/>
  <c r="AF24" i="6"/>
  <c r="E110" i="6"/>
  <c r="D111" i="6"/>
  <c r="AY48" i="7"/>
  <c r="DJ181" i="1"/>
  <c r="DL181" i="1" s="1"/>
  <c r="DM181" i="1" s="1"/>
  <c r="G46" i="6"/>
  <c r="F47" i="6"/>
  <c r="AK21" i="5"/>
  <c r="AL21" i="5" s="1"/>
  <c r="AG24" i="5"/>
  <c r="AH23" i="5"/>
  <c r="AT260" i="5"/>
  <c r="S27" i="7"/>
  <c r="T26" i="7"/>
  <c r="AG264" i="1"/>
  <c r="AH263" i="1"/>
  <c r="AN285" i="5"/>
  <c r="AO284" i="5"/>
  <c r="AG262" i="5"/>
  <c r="AH261" i="5"/>
  <c r="R22" i="6"/>
  <c r="AH142" i="5"/>
  <c r="AG143" i="5"/>
  <c r="AB115" i="3"/>
  <c r="AC114" i="3"/>
  <c r="AB86" i="3"/>
  <c r="AC85" i="3"/>
  <c r="AB25" i="7"/>
  <c r="AC24" i="7"/>
  <c r="BA20" i="1"/>
  <c r="AW20" i="1"/>
  <c r="AX20" i="1" s="1"/>
  <c r="AP20" i="1"/>
  <c r="AY20" i="1" s="1"/>
  <c r="BA19" i="5"/>
  <c r="AW19" i="5"/>
  <c r="AX19" i="5" s="1"/>
  <c r="AP19" i="5"/>
  <c r="AY19" i="5" s="1"/>
  <c r="AU25" i="7"/>
  <c r="AA24" i="7"/>
  <c r="AF81" i="1"/>
  <c r="AE82" i="1"/>
  <c r="BA139" i="5"/>
  <c r="AW139" i="5"/>
  <c r="AX139" i="5" s="1"/>
  <c r="AP139" i="5"/>
  <c r="AY139" i="5" s="1"/>
  <c r="BK283" i="1"/>
  <c r="AG143" i="1"/>
  <c r="AH142" i="1"/>
  <c r="AH231" i="1"/>
  <c r="AG232" i="1"/>
  <c r="BI487" i="1"/>
  <c r="DG182" i="1"/>
  <c r="AF166" i="1"/>
  <c r="AE167" i="1"/>
  <c r="U85" i="3"/>
  <c r="V84" i="3"/>
  <c r="H48" i="6"/>
  <c r="AB47" i="6"/>
  <c r="T47" i="6"/>
  <c r="U47" i="6" s="1"/>
  <c r="P47" i="6"/>
  <c r="Q47" i="6" s="1"/>
  <c r="AA47" i="6"/>
  <c r="AN83" i="5"/>
  <c r="AO82" i="5"/>
  <c r="AN512" i="1"/>
  <c r="EH190" i="1"/>
  <c r="BA484" i="1"/>
  <c r="AW484" i="1"/>
  <c r="AX484" i="1" s="1"/>
  <c r="AP484" i="1"/>
  <c r="AY484" i="1" s="1"/>
  <c r="AI82" i="5"/>
  <c r="BC81" i="5"/>
  <c r="AU81" i="5"/>
  <c r="AV81" i="5" s="1"/>
  <c r="AQ81" i="5"/>
  <c r="AR81" i="5" s="1"/>
  <c r="BB81" i="5"/>
  <c r="AB50" i="3"/>
  <c r="AC49" i="3"/>
  <c r="AF202" i="5"/>
  <c r="AE203" i="5"/>
  <c r="AB26" i="3"/>
  <c r="AC25" i="3"/>
  <c r="AO229" i="5"/>
  <c r="AN230" i="5"/>
  <c r="AI23" i="1"/>
  <c r="BC22" i="1"/>
  <c r="AU22" i="1"/>
  <c r="AV22" i="1" s="1"/>
  <c r="AQ22" i="1"/>
  <c r="AR22" i="1" s="1"/>
  <c r="BB22" i="1"/>
  <c r="AV26" i="7"/>
  <c r="AF261" i="5"/>
  <c r="AE262" i="5"/>
  <c r="AG231" i="5"/>
  <c r="AH230" i="5"/>
  <c r="AG83" i="1"/>
  <c r="AH82" i="1"/>
  <c r="AW25" i="7"/>
  <c r="X24" i="7"/>
  <c r="Z24" i="7" s="1"/>
  <c r="AE24" i="7" s="1"/>
  <c r="AF24" i="7" s="1"/>
  <c r="Z19" i="2"/>
  <c r="V19" i="2"/>
  <c r="W19" i="2" s="1"/>
  <c r="O19" i="2"/>
  <c r="X19" i="2" s="1"/>
  <c r="AG48" i="5"/>
  <c r="AH47" i="5"/>
  <c r="AG23" i="1"/>
  <c r="AH22" i="1"/>
  <c r="AE669" i="1"/>
  <c r="AF668" i="1"/>
  <c r="Z20" i="6"/>
  <c r="O20" i="6"/>
  <c r="X20" i="6" s="1"/>
  <c r="V20" i="6"/>
  <c r="W20" i="6" s="1"/>
  <c r="AH512" i="1"/>
  <c r="DA191" i="1"/>
  <c r="AE320" i="5"/>
  <c r="AF319" i="5"/>
  <c r="U85" i="7"/>
  <c r="V84" i="7"/>
  <c r="BA140" i="5"/>
  <c r="AW140" i="5"/>
  <c r="AX140" i="5" s="1"/>
  <c r="AP140" i="5"/>
  <c r="AY140" i="5" s="1"/>
  <c r="AN261" i="1"/>
  <c r="AO260" i="1"/>
  <c r="CE142" i="5"/>
  <c r="CI133" i="5"/>
  <c r="CQ133" i="5"/>
  <c r="AI111" i="1"/>
  <c r="BC110" i="1"/>
  <c r="AU110" i="1"/>
  <c r="AV110" i="1" s="1"/>
  <c r="AQ110" i="1"/>
  <c r="AR110" i="1" s="1"/>
  <c r="BB110" i="1"/>
  <c r="AE287" i="1"/>
  <c r="AF286" i="1"/>
  <c r="U114" i="3"/>
  <c r="V113" i="3"/>
  <c r="E22" i="2"/>
  <c r="D23" i="2"/>
  <c r="DI182" i="1"/>
  <c r="DJ182" i="1" s="1"/>
  <c r="DL182" i="1" s="1"/>
  <c r="DM182" i="1" s="1"/>
  <c r="N46" i="6"/>
  <c r="M47" i="6"/>
  <c r="AE321" i="1"/>
  <c r="AF320" i="1"/>
  <c r="BH261" i="5"/>
  <c r="AK260" i="5"/>
  <c r="AL260" i="5" s="1"/>
  <c r="AQ260" i="5" s="1"/>
  <c r="AR260" i="5" s="1"/>
  <c r="AE550" i="1"/>
  <c r="AF549" i="1"/>
  <c r="AO47" i="1"/>
  <c r="AN48" i="1"/>
  <c r="S49" i="3"/>
  <c r="T48" i="3"/>
  <c r="L22" i="2"/>
  <c r="AF23" i="2"/>
  <c r="AM22" i="1"/>
  <c r="BG23" i="1"/>
  <c r="Y21" i="6"/>
  <c r="S21" i="6"/>
  <c r="AE609" i="1"/>
  <c r="AF608" i="1"/>
  <c r="AO230" i="1"/>
  <c r="AN231" i="1"/>
  <c r="M112" i="6"/>
  <c r="N111" i="6"/>
  <c r="L22" i="6"/>
  <c r="CJ152" i="5"/>
  <c r="CK151" i="5"/>
  <c r="AR605" i="1"/>
  <c r="AT715" i="1"/>
  <c r="AN349" i="5"/>
  <c r="AO348" i="5"/>
  <c r="AW25" i="3"/>
  <c r="X24" i="3"/>
  <c r="AG697" i="1"/>
  <c r="AH696" i="1"/>
  <c r="BA256" i="1"/>
  <c r="AW256" i="1"/>
  <c r="AX256" i="1" s="1"/>
  <c r="AP256" i="1"/>
  <c r="AY256" i="1" s="1"/>
  <c r="M82" i="6"/>
  <c r="N81" i="6"/>
  <c r="H24" i="6"/>
  <c r="AB23" i="6"/>
  <c r="T23" i="6"/>
  <c r="U23" i="6" s="1"/>
  <c r="P23" i="6"/>
  <c r="Q23" i="6" s="1"/>
  <c r="AA23" i="6"/>
  <c r="AE286" i="5"/>
  <c r="AF285" i="5"/>
  <c r="AH165" i="1"/>
  <c r="AG166" i="1"/>
  <c r="AN349" i="1"/>
  <c r="AO348" i="1"/>
  <c r="BI607" i="1"/>
  <c r="AK607" i="1" s="1"/>
  <c r="AJ606" i="1"/>
  <c r="AS606" i="1" s="1"/>
  <c r="AM606" i="1"/>
  <c r="AN323" i="5"/>
  <c r="AO322" i="5"/>
  <c r="AL20" i="5"/>
  <c r="AZ259" i="5"/>
  <c r="AO22" i="7"/>
  <c r="AK22" i="7"/>
  <c r="AL22" i="7" s="1"/>
  <c r="AL132" i="7" s="1"/>
  <c r="AD22" i="7"/>
  <c r="AM22" i="7" s="1"/>
  <c r="AM132" i="7" s="1"/>
  <c r="BB23" i="5"/>
  <c r="AQ23" i="5"/>
  <c r="AR23" i="5" s="1"/>
  <c r="BC23" i="5"/>
  <c r="AI24" i="5"/>
  <c r="AU23" i="5"/>
  <c r="AV23" i="5" s="1"/>
  <c r="BI143" i="5"/>
  <c r="AJ142" i="5"/>
  <c r="AH111" i="1"/>
  <c r="AG112" i="1"/>
  <c r="G81" i="2"/>
  <c r="F82" i="2"/>
  <c r="AH21" i="3"/>
  <c r="AN21" i="3"/>
  <c r="AT141" i="5"/>
  <c r="AZ141" i="5"/>
  <c r="AE112" i="1"/>
  <c r="AF111" i="1"/>
  <c r="H112" i="2"/>
  <c r="AB111" i="2"/>
  <c r="T111" i="2"/>
  <c r="U111" i="2" s="1"/>
  <c r="P111" i="2"/>
  <c r="Q111" i="2" s="1"/>
  <c r="AA111" i="2"/>
  <c r="AG286" i="5"/>
  <c r="AH285" i="5"/>
  <c r="E90" i="6"/>
  <c r="D91" i="6"/>
  <c r="AF201" i="1"/>
  <c r="AE202" i="1"/>
  <c r="AJ79" i="2"/>
  <c r="AH546" i="1"/>
  <c r="DA202" i="1"/>
  <c r="U25" i="7"/>
  <c r="V24" i="7"/>
  <c r="E46" i="2"/>
  <c r="D47" i="2"/>
  <c r="U113" i="7"/>
  <c r="V112" i="7"/>
  <c r="H24" i="2"/>
  <c r="AB23" i="2"/>
  <c r="T23" i="2"/>
  <c r="U23" i="2" s="1"/>
  <c r="P23" i="2"/>
  <c r="Q23" i="2" s="1"/>
  <c r="AA23" i="2"/>
  <c r="AK141" i="5"/>
  <c r="AL141" i="5" s="1"/>
  <c r="BH142" i="5"/>
  <c r="BG142" i="1"/>
  <c r="AM141" i="1"/>
  <c r="BB201" i="1"/>
  <c r="AD201" i="1"/>
  <c r="AI202" i="1"/>
  <c r="BC201" i="1"/>
  <c r="AU201" i="1"/>
  <c r="AV201" i="1" s="1"/>
  <c r="AQ201" i="1"/>
  <c r="AR201" i="1" s="1"/>
  <c r="AN22" i="3"/>
  <c r="AH22" i="3"/>
  <c r="AN322" i="1"/>
  <c r="AO321" i="1"/>
  <c r="CF262" i="1"/>
  <c r="FN190" i="1"/>
  <c r="FV167" i="1" s="1"/>
  <c r="AF488" i="1"/>
  <c r="EE183" i="1"/>
  <c r="AO23" i="1"/>
  <c r="AN24" i="1"/>
  <c r="AE143" i="1"/>
  <c r="AF142" i="1"/>
  <c r="AG350" i="1"/>
  <c r="AH349" i="1"/>
  <c r="AZ20" i="5"/>
  <c r="AT20" i="5"/>
  <c r="F82" i="6"/>
  <c r="G81" i="6"/>
  <c r="R22" i="2"/>
  <c r="AH200" i="5"/>
  <c r="AG201" i="5"/>
  <c r="DN182" i="1"/>
  <c r="AF261" i="1"/>
  <c r="AE262" i="1"/>
  <c r="G111" i="6"/>
  <c r="F112" i="6"/>
  <c r="AJ80" i="6"/>
  <c r="AG322" i="5"/>
  <c r="AH321" i="5"/>
  <c r="AF575" i="1"/>
  <c r="EE209" i="1"/>
  <c r="AF22" i="1"/>
  <c r="AE23" i="1"/>
  <c r="CO141" i="1"/>
  <c r="CP151" i="1"/>
  <c r="F112" i="2"/>
  <c r="G111" i="2"/>
  <c r="BI260" i="1"/>
  <c r="AM260" i="1" s="1"/>
  <c r="AJ259" i="1"/>
  <c r="AS259" i="1" s="1"/>
  <c r="U25" i="3"/>
  <c r="V24" i="3"/>
  <c r="BK199" i="5"/>
  <c r="T84" i="7"/>
  <c r="S85" i="7"/>
  <c r="AF81" i="5"/>
  <c r="AE82" i="5"/>
  <c r="BH488" i="1"/>
  <c r="AK487" i="1"/>
  <c r="AF46" i="1"/>
  <c r="AE47" i="1"/>
  <c r="AS142" i="5"/>
  <c r="BK45" i="5"/>
  <c r="AN263" i="5"/>
  <c r="AO262" i="5"/>
  <c r="AV26" i="3"/>
  <c r="AO22" i="5"/>
  <c r="AN23" i="5"/>
  <c r="AK259" i="1"/>
  <c r="AL259" i="1" s="1"/>
  <c r="AQ259" i="1" s="1"/>
  <c r="AI231" i="5"/>
  <c r="BC230" i="5"/>
  <c r="AU230" i="5"/>
  <c r="AV230" i="5" s="1"/>
  <c r="BB230" i="5"/>
  <c r="AD230" i="5"/>
  <c r="AQ230" i="5"/>
  <c r="AR230" i="5" s="1"/>
  <c r="T25" i="4"/>
  <c r="AB25" i="4"/>
  <c r="U51" i="7"/>
  <c r="V50" i="7"/>
  <c r="AF229" i="5"/>
  <c r="AE230" i="5"/>
  <c r="AO202" i="1"/>
  <c r="AN203" i="1"/>
  <c r="AB113" i="7"/>
  <c r="AC112" i="7"/>
  <c r="AI230" i="1"/>
  <c r="BC229" i="1"/>
  <c r="AU229" i="1"/>
  <c r="AV229" i="1" s="1"/>
  <c r="AQ229" i="1"/>
  <c r="AR229" i="1" s="1"/>
  <c r="BB229" i="1"/>
  <c r="AD229" i="1"/>
  <c r="AN608" i="1"/>
  <c r="AO607" i="1"/>
  <c r="X23" i="3"/>
  <c r="AE350" i="1"/>
  <c r="AF349" i="1"/>
  <c r="AF165" i="5"/>
  <c r="AE166" i="5"/>
  <c r="BK487" i="1"/>
  <c r="G22" i="2"/>
  <c r="F23" i="2"/>
  <c r="AO46" i="5"/>
  <c r="AN47" i="5"/>
  <c r="AF512" i="1"/>
  <c r="EE191" i="1"/>
  <c r="AF22" i="5"/>
  <c r="AE23" i="5"/>
  <c r="AG25" i="2"/>
  <c r="AZ605" i="1"/>
  <c r="AT605" i="1"/>
  <c r="AO20" i="3"/>
  <c r="AD20" i="3"/>
  <c r="AM20" i="3" s="1"/>
  <c r="AK20" i="3"/>
  <c r="AL20" i="3" s="1"/>
  <c r="CF141" i="5"/>
  <c r="CO129" i="5"/>
  <c r="CO141" i="5" s="1"/>
  <c r="BA257" i="1"/>
  <c r="AP257" i="1"/>
  <c r="AY257" i="1" s="1"/>
  <c r="AW257" i="1"/>
  <c r="AX257" i="1" s="1"/>
  <c r="AZ259" i="1" l="1"/>
  <c r="AT259" i="1"/>
  <c r="AT141" i="1"/>
  <c r="AZ141" i="1"/>
  <c r="AF23" i="5"/>
  <c r="AE24" i="5"/>
  <c r="G23" i="2"/>
  <c r="F24" i="2"/>
  <c r="AE514" i="1"/>
  <c r="EF191" i="1"/>
  <c r="AE167" i="5"/>
  <c r="AF166" i="5"/>
  <c r="AG23" i="3"/>
  <c r="AG24" i="3"/>
  <c r="AB114" i="7"/>
  <c r="AC113" i="7"/>
  <c r="AF230" i="5"/>
  <c r="AE231" i="5"/>
  <c r="AE577" i="1"/>
  <c r="EF209" i="1"/>
  <c r="AJ81" i="6"/>
  <c r="Y22" i="2"/>
  <c r="S22" i="2"/>
  <c r="G82" i="6"/>
  <c r="F83" i="6"/>
  <c r="AE144" i="1"/>
  <c r="AF143" i="1"/>
  <c r="EF183" i="1"/>
  <c r="EE184" i="1"/>
  <c r="AO22" i="3"/>
  <c r="AK22" i="3"/>
  <c r="AL22" i="3" s="1"/>
  <c r="AL132" i="3" s="1"/>
  <c r="AD22" i="3"/>
  <c r="AM22" i="3" s="1"/>
  <c r="AM132" i="3" s="1"/>
  <c r="BB202" i="1"/>
  <c r="AD202" i="1"/>
  <c r="AI203" i="1"/>
  <c r="BC202" i="1"/>
  <c r="AU202" i="1"/>
  <c r="AV202" i="1" s="1"/>
  <c r="AQ202" i="1"/>
  <c r="AR202" i="1" s="1"/>
  <c r="BG143" i="1"/>
  <c r="AM142" i="1"/>
  <c r="E47" i="2"/>
  <c r="D48" i="2"/>
  <c r="AJ80" i="2"/>
  <c r="BA141" i="5"/>
  <c r="AW141" i="5"/>
  <c r="AX141" i="5" s="1"/>
  <c r="AP141" i="5"/>
  <c r="AY141" i="5" s="1"/>
  <c r="G82" i="2"/>
  <c r="F83" i="2"/>
  <c r="AN350" i="1"/>
  <c r="AO349" i="1"/>
  <c r="M83" i="6"/>
  <c r="N82" i="6"/>
  <c r="AO349" i="5"/>
  <c r="AN350" i="5"/>
  <c r="CJ153" i="5"/>
  <c r="CK152" i="5"/>
  <c r="M113" i="6"/>
  <c r="N112" i="6"/>
  <c r="AM23" i="1"/>
  <c r="BG24" i="1"/>
  <c r="BH262" i="5"/>
  <c r="AK261" i="5"/>
  <c r="AL261" i="5" s="1"/>
  <c r="AQ261" i="5" s="1"/>
  <c r="AR261" i="5" s="1"/>
  <c r="N47" i="6"/>
  <c r="M48" i="6"/>
  <c r="U115" i="3"/>
  <c r="V114" i="3"/>
  <c r="CR133" i="5"/>
  <c r="CG133" i="5"/>
  <c r="CP133" i="5" s="1"/>
  <c r="CP142" i="5" s="1"/>
  <c r="CN133" i="5"/>
  <c r="U86" i="7"/>
  <c r="V85" i="7"/>
  <c r="X25" i="7"/>
  <c r="AW26" i="7"/>
  <c r="AG84" i="1"/>
  <c r="AH83" i="1"/>
  <c r="AG232" i="5"/>
  <c r="AH231" i="5"/>
  <c r="AV27" i="7"/>
  <c r="AF203" i="5"/>
  <c r="AE204" i="5"/>
  <c r="AB51" i="3"/>
  <c r="AC50" i="3"/>
  <c r="AE168" i="1"/>
  <c r="AF167" i="1"/>
  <c r="AB116" i="3"/>
  <c r="AC115" i="3"/>
  <c r="AN286" i="5"/>
  <c r="AO285" i="5"/>
  <c r="AG265" i="1"/>
  <c r="AH264" i="1"/>
  <c r="AZ260" i="5"/>
  <c r="AG25" i="5"/>
  <c r="AH24" i="5"/>
  <c r="AF25" i="6"/>
  <c r="AN551" i="1"/>
  <c r="AO550" i="1"/>
  <c r="CP142" i="1"/>
  <c r="CO152" i="1"/>
  <c r="AZ21" i="5"/>
  <c r="AT21" i="5"/>
  <c r="AO112" i="5"/>
  <c r="AN113" i="5"/>
  <c r="S26" i="3"/>
  <c r="T25" i="3"/>
  <c r="AN169" i="1"/>
  <c r="AO168" i="1"/>
  <c r="G47" i="2"/>
  <c r="F48" i="2"/>
  <c r="AE145" i="5"/>
  <c r="AF144" i="5"/>
  <c r="M26" i="2"/>
  <c r="N25" i="2"/>
  <c r="AH201" i="1"/>
  <c r="AG202" i="1"/>
  <c r="AE700" i="1"/>
  <c r="AF700" i="1" s="1"/>
  <c r="AF699" i="1"/>
  <c r="U50" i="3"/>
  <c r="V49" i="3"/>
  <c r="H49" i="2"/>
  <c r="AB48" i="2"/>
  <c r="T48" i="2"/>
  <c r="U48" i="2" s="1"/>
  <c r="P48" i="2"/>
  <c r="Q48" i="2" s="1"/>
  <c r="AA48" i="2"/>
  <c r="BC143" i="1"/>
  <c r="AU143" i="1"/>
  <c r="AV143" i="1" s="1"/>
  <c r="AQ143" i="1"/>
  <c r="AR143" i="1" s="1"/>
  <c r="BB143" i="1"/>
  <c r="AD143" i="1"/>
  <c r="AI144" i="1"/>
  <c r="AZ261" i="5"/>
  <c r="AT261" i="5"/>
  <c r="Z23" i="3"/>
  <c r="AE23" i="3" s="1"/>
  <c r="AF23" i="3" s="1"/>
  <c r="BG261" i="5"/>
  <c r="AM260" i="5"/>
  <c r="BH262" i="1"/>
  <c r="AM22" i="5"/>
  <c r="BG23" i="5"/>
  <c r="AO202" i="5"/>
  <c r="AN203" i="5"/>
  <c r="AE350" i="5"/>
  <c r="AF349" i="5"/>
  <c r="AI113" i="5"/>
  <c r="BC112" i="5"/>
  <c r="AU112" i="5"/>
  <c r="AV112" i="5" s="1"/>
  <c r="AQ112" i="5"/>
  <c r="AR112" i="5" s="1"/>
  <c r="BB112" i="5"/>
  <c r="AO488" i="1"/>
  <c r="CY183" i="1"/>
  <c r="AE232" i="1"/>
  <c r="AF231" i="1"/>
  <c r="D49" i="6"/>
  <c r="E48" i="6"/>
  <c r="AG23" i="6"/>
  <c r="J22" i="6"/>
  <c r="K22" i="6" s="1"/>
  <c r="BI23" i="5"/>
  <c r="AJ22" i="5"/>
  <c r="AS22" i="5" s="1"/>
  <c r="AB85" i="7"/>
  <c r="AC84" i="7"/>
  <c r="BB166" i="5"/>
  <c r="AD166" i="5"/>
  <c r="AI167" i="5"/>
  <c r="AU166" i="5"/>
  <c r="AV166" i="5" s="1"/>
  <c r="AQ166" i="5"/>
  <c r="AR166" i="5" s="1"/>
  <c r="BC166" i="5"/>
  <c r="AG612" i="1"/>
  <c r="AH611" i="1"/>
  <c r="BC143" i="5"/>
  <c r="AU143" i="5"/>
  <c r="AV143" i="5" s="1"/>
  <c r="AQ143" i="5"/>
  <c r="AR143" i="5" s="1"/>
  <c r="BB143" i="5"/>
  <c r="AD143" i="5"/>
  <c r="AI144" i="5"/>
  <c r="BA21" i="1"/>
  <c r="AW21" i="1"/>
  <c r="AX21" i="1" s="1"/>
  <c r="AP21" i="1"/>
  <c r="AY21" i="1" s="1"/>
  <c r="AG26" i="2"/>
  <c r="AI231" i="1"/>
  <c r="BC230" i="1"/>
  <c r="AU230" i="1"/>
  <c r="AV230" i="1" s="1"/>
  <c r="AQ230" i="1"/>
  <c r="AR230" i="1" s="1"/>
  <c r="BB230" i="1"/>
  <c r="AD230" i="1"/>
  <c r="AN204" i="1"/>
  <c r="AO203" i="1"/>
  <c r="U52" i="7"/>
  <c r="V51" i="7"/>
  <c r="BB231" i="5"/>
  <c r="AD231" i="5"/>
  <c r="AQ231" i="5"/>
  <c r="AR231" i="5" s="1"/>
  <c r="BC231" i="5"/>
  <c r="AU231" i="5"/>
  <c r="AV231" i="5" s="1"/>
  <c r="AI232" i="5"/>
  <c r="BK46" i="5"/>
  <c r="T85" i="7"/>
  <c r="S86" i="7"/>
  <c r="BK200" i="5"/>
  <c r="U26" i="3"/>
  <c r="V25" i="3"/>
  <c r="AG323" i="5"/>
  <c r="AH322" i="5"/>
  <c r="AE263" i="1"/>
  <c r="AF262" i="1"/>
  <c r="AH201" i="5"/>
  <c r="AG202" i="5"/>
  <c r="AO24" i="1"/>
  <c r="AN25" i="1"/>
  <c r="BH143" i="5"/>
  <c r="AK142" i="5"/>
  <c r="AL142" i="5" s="1"/>
  <c r="U26" i="7"/>
  <c r="V25" i="7"/>
  <c r="AF202" i="1"/>
  <c r="AE203" i="1"/>
  <c r="H113" i="2"/>
  <c r="AB112" i="2"/>
  <c r="T112" i="2"/>
  <c r="U112" i="2" s="1"/>
  <c r="P112" i="2"/>
  <c r="Q112" i="2" s="1"/>
  <c r="AA112" i="2"/>
  <c r="AG113" i="1"/>
  <c r="AH112" i="1"/>
  <c r="AJ143" i="5"/>
  <c r="BI144" i="5"/>
  <c r="AT606" i="1"/>
  <c r="H25" i="6"/>
  <c r="AB24" i="6"/>
  <c r="T24" i="6"/>
  <c r="U24" i="6" s="1"/>
  <c r="P24" i="6"/>
  <c r="Q24" i="6" s="1"/>
  <c r="AA24" i="6"/>
  <c r="AW26" i="3"/>
  <c r="AO231" i="1"/>
  <c r="AN232" i="1"/>
  <c r="AE610" i="1"/>
  <c r="AF609" i="1"/>
  <c r="S50" i="3"/>
  <c r="T49" i="3"/>
  <c r="AO261" i="1"/>
  <c r="AN262" i="1"/>
  <c r="AE263" i="5"/>
  <c r="AF262" i="5"/>
  <c r="AI24" i="1"/>
  <c r="BC23" i="1"/>
  <c r="AU23" i="1"/>
  <c r="AV23" i="1" s="1"/>
  <c r="AQ23" i="1"/>
  <c r="AR23" i="1" s="1"/>
  <c r="BB23" i="1"/>
  <c r="AI83" i="5"/>
  <c r="BC82" i="5"/>
  <c r="AU82" i="5"/>
  <c r="AV82" i="5" s="1"/>
  <c r="AQ82" i="5"/>
  <c r="AR82" i="5" s="1"/>
  <c r="BB82" i="5"/>
  <c r="AG233" i="1"/>
  <c r="AH232" i="1"/>
  <c r="AU26" i="7"/>
  <c r="AA25" i="7"/>
  <c r="AG24" i="7"/>
  <c r="AB87" i="3"/>
  <c r="AC86" i="3"/>
  <c r="AG144" i="5"/>
  <c r="AH143" i="5"/>
  <c r="Y22" i="6"/>
  <c r="S22" i="6"/>
  <c r="AG263" i="5"/>
  <c r="AH262" i="5"/>
  <c r="AY49" i="7"/>
  <c r="M29" i="6"/>
  <c r="N28" i="6"/>
  <c r="T115" i="7"/>
  <c r="S116" i="7"/>
  <c r="AG84" i="5"/>
  <c r="AH83" i="5"/>
  <c r="CO133" i="1"/>
  <c r="CF142" i="1"/>
  <c r="AI168" i="1"/>
  <c r="BC167" i="1"/>
  <c r="AU167" i="1"/>
  <c r="AV167" i="1" s="1"/>
  <c r="AQ167" i="1"/>
  <c r="AR167" i="1" s="1"/>
  <c r="BB167" i="1"/>
  <c r="AD167" i="1"/>
  <c r="AH24" i="6"/>
  <c r="I23" i="6"/>
  <c r="R23" i="6" s="1"/>
  <c r="AG668" i="1"/>
  <c r="AH667" i="1"/>
  <c r="AX258" i="5"/>
  <c r="AX368" i="5" s="1"/>
  <c r="AU368" i="5"/>
  <c r="BG142" i="5"/>
  <c r="AM141" i="5"/>
  <c r="AG112" i="5"/>
  <c r="AH111" i="5"/>
  <c r="AK23" i="1"/>
  <c r="BH24" i="1"/>
  <c r="E82" i="2"/>
  <c r="D83" i="2"/>
  <c r="AN113" i="1"/>
  <c r="AO112" i="1"/>
  <c r="AE115" i="5"/>
  <c r="AF115" i="5" s="1"/>
  <c r="AF114" i="5"/>
  <c r="AT368" i="1"/>
  <c r="AR258" i="1"/>
  <c r="BI263" i="5"/>
  <c r="AJ262" i="5"/>
  <c r="AS262" i="5" s="1"/>
  <c r="AB50" i="7"/>
  <c r="AC49" i="7"/>
  <c r="AU30" i="3"/>
  <c r="AG168" i="5"/>
  <c r="AH167" i="5"/>
  <c r="FX183" i="1"/>
  <c r="FV184" i="1"/>
  <c r="AO83" i="1"/>
  <c r="AN84" i="1"/>
  <c r="S50" i="7"/>
  <c r="T49" i="7"/>
  <c r="AG49" i="1"/>
  <c r="AH48" i="1"/>
  <c r="F24" i="6"/>
  <c r="G23" i="6"/>
  <c r="BA139" i="1"/>
  <c r="AW139" i="1"/>
  <c r="AX139" i="1" s="1"/>
  <c r="AP139" i="1"/>
  <c r="AY139" i="1" s="1"/>
  <c r="K22" i="2"/>
  <c r="AN635" i="1"/>
  <c r="AO634" i="1"/>
  <c r="BK632" i="1"/>
  <c r="AZ258" i="1"/>
  <c r="AO47" i="5"/>
  <c r="AN48" i="5"/>
  <c r="AC25" i="4"/>
  <c r="Y25" i="4"/>
  <c r="Z25" i="4" s="1"/>
  <c r="R25" i="4"/>
  <c r="AA25" i="4" s="1"/>
  <c r="AT369" i="1"/>
  <c r="AR259" i="1"/>
  <c r="AV27" i="3"/>
  <c r="AN264" i="5"/>
  <c r="AO263" i="5"/>
  <c r="AT142" i="5"/>
  <c r="AZ142" i="5"/>
  <c r="BH489" i="1"/>
  <c r="AF23" i="1"/>
  <c r="AE24" i="1"/>
  <c r="G112" i="6"/>
  <c r="F113" i="6"/>
  <c r="BA20" i="5"/>
  <c r="AW20" i="5"/>
  <c r="AX20" i="5" s="1"/>
  <c r="AP20" i="5"/>
  <c r="AY20" i="5" s="1"/>
  <c r="AG351" i="1"/>
  <c r="AH350" i="1"/>
  <c r="AN323" i="1"/>
  <c r="AO322" i="1"/>
  <c r="AG548" i="1"/>
  <c r="EG202" i="1"/>
  <c r="AO21" i="3"/>
  <c r="AK21" i="3"/>
  <c r="AL21" i="3" s="1"/>
  <c r="AD21" i="3"/>
  <c r="AM21" i="3" s="1"/>
  <c r="BA259" i="5"/>
  <c r="AP259" i="5"/>
  <c r="AY259" i="5" s="1"/>
  <c r="AY369" i="5" s="1"/>
  <c r="AW259" i="5"/>
  <c r="AN324" i="5"/>
  <c r="AO323" i="5"/>
  <c r="BI608" i="1"/>
  <c r="AJ607" i="1"/>
  <c r="AS607" i="1" s="1"/>
  <c r="AM607" i="1"/>
  <c r="AG167" i="1"/>
  <c r="AH166" i="1"/>
  <c r="L23" i="2"/>
  <c r="AF24" i="2"/>
  <c r="AO48" i="1"/>
  <c r="AN49" i="1"/>
  <c r="AE551" i="1"/>
  <c r="AF550" i="1"/>
  <c r="AE322" i="1"/>
  <c r="AF321" i="1"/>
  <c r="AE288" i="1"/>
  <c r="AF287" i="1"/>
  <c r="AE321" i="5"/>
  <c r="AF320" i="5"/>
  <c r="AO230" i="5"/>
  <c r="AN231" i="5"/>
  <c r="AN84" i="5"/>
  <c r="AO83" i="5"/>
  <c r="AG144" i="1"/>
  <c r="AH143" i="1"/>
  <c r="BK284" i="1"/>
  <c r="AF82" i="1"/>
  <c r="AE83" i="1"/>
  <c r="AB26" i="7"/>
  <c r="AG25" i="7"/>
  <c r="AC25" i="7"/>
  <c r="T27" i="7"/>
  <c r="S28" i="7"/>
  <c r="G47" i="6"/>
  <c r="F48" i="6"/>
  <c r="E111" i="6"/>
  <c r="D112" i="6"/>
  <c r="T87" i="3"/>
  <c r="S88" i="3"/>
  <c r="BK199" i="1"/>
  <c r="BH609" i="1"/>
  <c r="AK608" i="1"/>
  <c r="D24" i="6"/>
  <c r="E23" i="6"/>
  <c r="AN144" i="1"/>
  <c r="AO143" i="1"/>
  <c r="T113" i="3"/>
  <c r="S114" i="3"/>
  <c r="AZ22" i="1"/>
  <c r="AT22" i="1"/>
  <c r="AK23" i="5"/>
  <c r="BH24" i="5"/>
  <c r="BK81" i="1"/>
  <c r="AN580" i="1"/>
  <c r="AO579" i="1"/>
  <c r="AT25" i="3"/>
  <c r="X25" i="3" s="1"/>
  <c r="AA24" i="3"/>
  <c r="Y24" i="3"/>
  <c r="Z24" i="3" s="1"/>
  <c r="AE24" i="3" s="1"/>
  <c r="AF24" i="3" s="1"/>
  <c r="H84" i="2"/>
  <c r="AB83" i="2"/>
  <c r="T83" i="2"/>
  <c r="U83" i="2" s="1"/>
  <c r="P83" i="2"/>
  <c r="Q83" i="2" s="1"/>
  <c r="AA83" i="2"/>
  <c r="AG287" i="1"/>
  <c r="AH286" i="1"/>
  <c r="AH24" i="2"/>
  <c r="I23" i="2"/>
  <c r="R23" i="2" s="1"/>
  <c r="BG488" i="1"/>
  <c r="AM487" i="1"/>
  <c r="BG611" i="1"/>
  <c r="AE24" i="2"/>
  <c r="J23" i="2"/>
  <c r="K23" i="2" s="1"/>
  <c r="CK152" i="1"/>
  <c r="CJ153" i="1"/>
  <c r="H113" i="6"/>
  <c r="AB112" i="6"/>
  <c r="AA112" i="6"/>
  <c r="P112" i="6"/>
  <c r="Q112" i="6" s="1"/>
  <c r="T112" i="6"/>
  <c r="U112" i="6" s="1"/>
  <c r="BB203" i="5"/>
  <c r="AD203" i="5"/>
  <c r="AU203" i="5"/>
  <c r="AV203" i="5" s="1"/>
  <c r="BC203" i="5"/>
  <c r="AQ203" i="5"/>
  <c r="AR203" i="5" s="1"/>
  <c r="AI204" i="5"/>
  <c r="BA140" i="1"/>
  <c r="AW140" i="1"/>
  <c r="AX140" i="1" s="1"/>
  <c r="AP140" i="1"/>
  <c r="AY140" i="1" s="1"/>
  <c r="AO23" i="7"/>
  <c r="AD23" i="7"/>
  <c r="AM23" i="7" s="1"/>
  <c r="AM133" i="7" s="1"/>
  <c r="AK23" i="7"/>
  <c r="AL23" i="7" s="1"/>
  <c r="AL133" i="7" s="1"/>
  <c r="BA605" i="1"/>
  <c r="AW605" i="1"/>
  <c r="AP605" i="1"/>
  <c r="AY605" i="1" s="1"/>
  <c r="GF164" i="1" s="1"/>
  <c r="BK488" i="1"/>
  <c r="AE351" i="1"/>
  <c r="AF350" i="1"/>
  <c r="AN609" i="1"/>
  <c r="AO608" i="1"/>
  <c r="AO23" i="5"/>
  <c r="AN24" i="5"/>
  <c r="AF47" i="1"/>
  <c r="AE48" i="1"/>
  <c r="AF82" i="5"/>
  <c r="AE83" i="5"/>
  <c r="BI261" i="1"/>
  <c r="AJ260" i="1"/>
  <c r="AS260" i="1" s="1"/>
  <c r="F113" i="2"/>
  <c r="G112" i="2"/>
  <c r="DO182" i="1"/>
  <c r="DV182" i="1"/>
  <c r="H25" i="2"/>
  <c r="AB24" i="2"/>
  <c r="T24" i="2"/>
  <c r="U24" i="2" s="1"/>
  <c r="P24" i="2"/>
  <c r="Q24" i="2" s="1"/>
  <c r="AA24" i="2"/>
  <c r="U114" i="7"/>
  <c r="V113" i="7"/>
  <c r="E91" i="6"/>
  <c r="D92" i="6"/>
  <c r="AG287" i="5"/>
  <c r="AH286" i="5"/>
  <c r="AE113" i="1"/>
  <c r="AF112" i="1"/>
  <c r="AI25" i="5"/>
  <c r="BC24" i="5"/>
  <c r="AU24" i="5"/>
  <c r="AV24" i="5" s="1"/>
  <c r="BB24" i="5"/>
  <c r="AQ24" i="5"/>
  <c r="AR24" i="5" s="1"/>
  <c r="AF286" i="5"/>
  <c r="AE287" i="5"/>
  <c r="AG698" i="1"/>
  <c r="AH697" i="1"/>
  <c r="Z21" i="6"/>
  <c r="V21" i="6"/>
  <c r="W21" i="6" s="1"/>
  <c r="O21" i="6"/>
  <c r="X21" i="6" s="1"/>
  <c r="E23" i="2"/>
  <c r="D24" i="2"/>
  <c r="AI112" i="1"/>
  <c r="BC111" i="1"/>
  <c r="AU111" i="1"/>
  <c r="AV111" i="1" s="1"/>
  <c r="AQ111" i="1"/>
  <c r="AR111" i="1" s="1"/>
  <c r="BB111" i="1"/>
  <c r="AG514" i="1"/>
  <c r="EG191" i="1"/>
  <c r="AE670" i="1"/>
  <c r="AF669" i="1"/>
  <c r="AG24" i="1"/>
  <c r="AH23" i="1"/>
  <c r="AG49" i="5"/>
  <c r="AH48" i="5"/>
  <c r="Y25" i="7"/>
  <c r="Z25" i="7" s="1"/>
  <c r="AE25" i="7" s="1"/>
  <c r="AF25" i="7" s="1"/>
  <c r="AB27" i="3"/>
  <c r="AC26" i="3"/>
  <c r="AO512" i="1"/>
  <c r="CY191" i="1"/>
  <c r="H49" i="6"/>
  <c r="AB48" i="6"/>
  <c r="T48" i="6"/>
  <c r="U48" i="6" s="1"/>
  <c r="P48" i="6"/>
  <c r="Q48" i="6" s="1"/>
  <c r="AA48" i="6"/>
  <c r="U86" i="3"/>
  <c r="V85" i="3"/>
  <c r="AJ487" i="1"/>
  <c r="AS487" i="1" s="1"/>
  <c r="BI488" i="1"/>
  <c r="AI49" i="5"/>
  <c r="BC48" i="5"/>
  <c r="AU48" i="5"/>
  <c r="AV48" i="5" s="1"/>
  <c r="BB48" i="5"/>
  <c r="AQ48" i="5"/>
  <c r="AR48" i="5" s="1"/>
  <c r="AF47" i="5"/>
  <c r="AE48" i="5"/>
  <c r="AN669" i="1"/>
  <c r="AO668" i="1"/>
  <c r="AE636" i="1"/>
  <c r="AF635" i="1"/>
  <c r="AI83" i="1"/>
  <c r="BC82" i="1"/>
  <c r="AU82" i="1"/>
  <c r="AV82" i="1" s="1"/>
  <c r="AQ82" i="1"/>
  <c r="AR82" i="1" s="1"/>
  <c r="BB82" i="1"/>
  <c r="BK284" i="5"/>
  <c r="N111" i="2"/>
  <c r="M112" i="2"/>
  <c r="AN287" i="1"/>
  <c r="AO286" i="1"/>
  <c r="AN699" i="1"/>
  <c r="AO698" i="1"/>
  <c r="AG634" i="1"/>
  <c r="AH633" i="1"/>
  <c r="BH143" i="1"/>
  <c r="AK142" i="1"/>
  <c r="AI48" i="1"/>
  <c r="BC47" i="1"/>
  <c r="AU47" i="1"/>
  <c r="AV47" i="1" s="1"/>
  <c r="AQ47" i="1"/>
  <c r="AR47" i="1" s="1"/>
  <c r="BB47" i="1"/>
  <c r="AY83" i="3"/>
  <c r="DA184" i="1"/>
  <c r="EG183" i="1"/>
  <c r="DV181" i="1"/>
  <c r="BI24" i="1"/>
  <c r="AJ23" i="1"/>
  <c r="AS23" i="1" s="1"/>
  <c r="AL22" i="5"/>
  <c r="H84" i="6"/>
  <c r="AB83" i="6"/>
  <c r="T83" i="6"/>
  <c r="U83" i="6" s="1"/>
  <c r="P83" i="6"/>
  <c r="Q83" i="6" s="1"/>
  <c r="AA83" i="6"/>
  <c r="AJ142" i="1"/>
  <c r="AS142" i="1" s="1"/>
  <c r="BI143" i="1"/>
  <c r="AK260" i="1"/>
  <c r="AL260" i="1" s="1"/>
  <c r="AQ260" i="1" s="1"/>
  <c r="AR260" i="1" s="1"/>
  <c r="AN169" i="5"/>
  <c r="AO168" i="5"/>
  <c r="AN145" i="5"/>
  <c r="AO144" i="5"/>
  <c r="AM261" i="1"/>
  <c r="BG262" i="1"/>
  <c r="AL606" i="1"/>
  <c r="AQ606" i="1" s="1"/>
  <c r="AG353" i="5"/>
  <c r="AH352" i="5"/>
  <c r="AG321" i="1"/>
  <c r="AH320" i="1"/>
  <c r="AG579" i="1"/>
  <c r="AH578" i="1"/>
  <c r="Z21" i="2"/>
  <c r="O21" i="2"/>
  <c r="X21" i="2" s="1"/>
  <c r="V21" i="2"/>
  <c r="W21" i="2" s="1"/>
  <c r="Y23" i="2" l="1"/>
  <c r="S23" i="2"/>
  <c r="AZ260" i="1"/>
  <c r="AT260" i="1"/>
  <c r="AT487" i="1"/>
  <c r="AG25" i="3"/>
  <c r="AZ142" i="1"/>
  <c r="AT142" i="1"/>
  <c r="BI25" i="1"/>
  <c r="AJ24" i="1"/>
  <c r="AN288" i="1"/>
  <c r="AO287" i="1"/>
  <c r="BB49" i="5"/>
  <c r="AQ49" i="5"/>
  <c r="AR49" i="5" s="1"/>
  <c r="AI50" i="5"/>
  <c r="AU49" i="5"/>
  <c r="AV49" i="5" s="1"/>
  <c r="BC49" i="5"/>
  <c r="AN514" i="1"/>
  <c r="EH191" i="1"/>
  <c r="AE671" i="1"/>
  <c r="AF670" i="1"/>
  <c r="AH514" i="1"/>
  <c r="DA192" i="1"/>
  <c r="AE288" i="5"/>
  <c r="AF287" i="5"/>
  <c r="AF113" i="1"/>
  <c r="AE114" i="1"/>
  <c r="AG288" i="5"/>
  <c r="AH287" i="5"/>
  <c r="DW182" i="1"/>
  <c r="DR182" i="1"/>
  <c r="DS182" i="1" s="1"/>
  <c r="DQ182" i="1"/>
  <c r="DT182" i="1" s="1"/>
  <c r="AF83" i="5"/>
  <c r="AE84" i="5"/>
  <c r="AO24" i="5"/>
  <c r="AN25" i="5"/>
  <c r="AU715" i="1"/>
  <c r="AX605" i="1"/>
  <c r="GE164" i="1" s="1"/>
  <c r="BB204" i="5"/>
  <c r="AD204" i="5"/>
  <c r="AU204" i="5"/>
  <c r="AV204" i="5" s="1"/>
  <c r="AQ204" i="5"/>
  <c r="AR204" i="5" s="1"/>
  <c r="BC204" i="5"/>
  <c r="AI205" i="5"/>
  <c r="AH25" i="2"/>
  <c r="I24" i="2"/>
  <c r="R24" i="2" s="1"/>
  <c r="AG288" i="1"/>
  <c r="AH287" i="1"/>
  <c r="AO580" i="1"/>
  <c r="BH25" i="5"/>
  <c r="S115" i="3"/>
  <c r="T114" i="3"/>
  <c r="AO144" i="1"/>
  <c r="AN145" i="1"/>
  <c r="BH610" i="1"/>
  <c r="S89" i="3"/>
  <c r="T88" i="3"/>
  <c r="G48" i="6"/>
  <c r="F49" i="6"/>
  <c r="S29" i="7"/>
  <c r="T28" i="7"/>
  <c r="AB27" i="7"/>
  <c r="AC26" i="7"/>
  <c r="AN85" i="5"/>
  <c r="AO84" i="5"/>
  <c r="AO49" i="1"/>
  <c r="AN50" i="1"/>
  <c r="AG168" i="1"/>
  <c r="AH167" i="1"/>
  <c r="AG549" i="1"/>
  <c r="AH548" i="1"/>
  <c r="F114" i="6"/>
  <c r="G113" i="6"/>
  <c r="AO635" i="1"/>
  <c r="AN636" i="1"/>
  <c r="AN85" i="1"/>
  <c r="AO84" i="1"/>
  <c r="AH168" i="5"/>
  <c r="AG169" i="5"/>
  <c r="BG143" i="5"/>
  <c r="AM142" i="5"/>
  <c r="AH25" i="6"/>
  <c r="I24" i="6"/>
  <c r="CP152" i="1"/>
  <c r="CO142" i="1"/>
  <c r="AH84" i="5"/>
  <c r="AG85" i="5"/>
  <c r="AY50" i="7"/>
  <c r="AG264" i="5"/>
  <c r="AH263" i="5"/>
  <c r="AU27" i="7"/>
  <c r="AA26" i="7"/>
  <c r="AH233" i="1"/>
  <c r="AG234" i="1"/>
  <c r="AF610" i="1"/>
  <c r="AE611" i="1"/>
  <c r="H114" i="2"/>
  <c r="AB113" i="2"/>
  <c r="T113" i="2"/>
  <c r="U113" i="2" s="1"/>
  <c r="P113" i="2"/>
  <c r="Q113" i="2" s="1"/>
  <c r="AA113" i="2"/>
  <c r="AK143" i="5"/>
  <c r="AL143" i="5" s="1"/>
  <c r="BH144" i="5"/>
  <c r="AH323" i="5"/>
  <c r="AG324" i="5"/>
  <c r="BK201" i="5"/>
  <c r="U53" i="7"/>
  <c r="V52" i="7"/>
  <c r="AS143" i="5"/>
  <c r="AH612" i="1"/>
  <c r="AG613" i="1"/>
  <c r="BI24" i="5"/>
  <c r="AJ23" i="5"/>
  <c r="AS23" i="5" s="1"/>
  <c r="D50" i="6"/>
  <c r="E49" i="6"/>
  <c r="AF350" i="5"/>
  <c r="AE351" i="5"/>
  <c r="BG24" i="5"/>
  <c r="AM23" i="5"/>
  <c r="BA261" i="5"/>
  <c r="AW261" i="5"/>
  <c r="AX261" i="5" s="1"/>
  <c r="AP261" i="5"/>
  <c r="AY261" i="5" s="1"/>
  <c r="H50" i="2"/>
  <c r="AB49" i="2"/>
  <c r="T49" i="2"/>
  <c r="U49" i="2" s="1"/>
  <c r="P49" i="2"/>
  <c r="Q49" i="2" s="1"/>
  <c r="AA49" i="2"/>
  <c r="AH202" i="1"/>
  <c r="AG203" i="1"/>
  <c r="T26" i="3"/>
  <c r="S27" i="3"/>
  <c r="L24" i="6"/>
  <c r="AG26" i="5"/>
  <c r="AH25" i="5"/>
  <c r="AO286" i="5"/>
  <c r="AN287" i="5"/>
  <c r="AB52" i="3"/>
  <c r="AC51" i="3"/>
  <c r="AV28" i="7"/>
  <c r="AG233" i="5"/>
  <c r="AH232" i="5"/>
  <c r="CO133" i="5"/>
  <c r="CO142" i="5" s="1"/>
  <c r="CF142" i="5"/>
  <c r="M49" i="6"/>
  <c r="N48" i="6"/>
  <c r="AM24" i="1"/>
  <c r="BG25" i="1"/>
  <c r="M114" i="6"/>
  <c r="N113" i="6"/>
  <c r="M84" i="6"/>
  <c r="N83" i="6"/>
  <c r="Z22" i="2"/>
  <c r="V22" i="2"/>
  <c r="W22" i="2" s="1"/>
  <c r="O22" i="2"/>
  <c r="X22" i="2" s="1"/>
  <c r="AN24" i="3"/>
  <c r="AH24" i="3"/>
  <c r="BA141" i="1"/>
  <c r="AW141" i="1"/>
  <c r="AX141" i="1" s="1"/>
  <c r="AP141" i="1"/>
  <c r="AY141" i="1" s="1"/>
  <c r="BA259" i="1"/>
  <c r="AW259" i="1"/>
  <c r="AP259" i="1"/>
  <c r="AY259" i="1" s="1"/>
  <c r="AY369" i="1" s="1"/>
  <c r="AT716" i="1"/>
  <c r="AR606" i="1"/>
  <c r="AN170" i="5"/>
  <c r="AO169" i="5"/>
  <c r="H85" i="6"/>
  <c r="AB84" i="6"/>
  <c r="T84" i="6"/>
  <c r="U84" i="6" s="1"/>
  <c r="P84" i="6"/>
  <c r="Q84" i="6" s="1"/>
  <c r="AA84" i="6"/>
  <c r="AY84" i="3"/>
  <c r="AL142" i="1"/>
  <c r="AO699" i="1"/>
  <c r="AN700" i="1"/>
  <c r="N112" i="2"/>
  <c r="M113" i="2"/>
  <c r="AN670" i="1"/>
  <c r="AO669" i="1"/>
  <c r="BI489" i="1"/>
  <c r="AJ488" i="1"/>
  <c r="V86" i="3"/>
  <c r="U87" i="3"/>
  <c r="AB28" i="3"/>
  <c r="AC27" i="3"/>
  <c r="BC112" i="1"/>
  <c r="AU112" i="1"/>
  <c r="AV112" i="1" s="1"/>
  <c r="AQ112" i="1"/>
  <c r="AR112" i="1" s="1"/>
  <c r="BB112" i="1"/>
  <c r="AI113" i="1"/>
  <c r="E92" i="6"/>
  <c r="D93" i="6"/>
  <c r="F114" i="2"/>
  <c r="G113" i="2"/>
  <c r="AO609" i="1"/>
  <c r="AN610" i="1"/>
  <c r="AT26" i="3"/>
  <c r="AA25" i="3"/>
  <c r="Y25" i="3"/>
  <c r="Z25" i="3" s="1"/>
  <c r="AE25" i="3" s="1"/>
  <c r="AF25" i="3" s="1"/>
  <c r="AL23" i="5"/>
  <c r="AE84" i="1"/>
  <c r="AF83" i="1"/>
  <c r="BK285" i="1"/>
  <c r="AG145" i="1"/>
  <c r="AH144" i="1"/>
  <c r="AO231" i="5"/>
  <c r="AN232" i="5"/>
  <c r="AF321" i="5"/>
  <c r="AE322" i="5"/>
  <c r="AE323" i="1"/>
  <c r="AF322" i="1"/>
  <c r="BH490" i="1"/>
  <c r="DI183" i="1"/>
  <c r="AV28" i="3"/>
  <c r="BK633" i="1"/>
  <c r="F25" i="6"/>
  <c r="G24" i="6"/>
  <c r="AG50" i="1"/>
  <c r="AH49" i="1"/>
  <c r="AC50" i="7"/>
  <c r="AB51" i="7"/>
  <c r="AK24" i="1"/>
  <c r="AL24" i="1" s="1"/>
  <c r="BH25" i="1"/>
  <c r="T116" i="7"/>
  <c r="S117" i="7"/>
  <c r="T117" i="7" s="1"/>
  <c r="N29" i="6"/>
  <c r="M30" i="6"/>
  <c r="AB88" i="3"/>
  <c r="AC87" i="3"/>
  <c r="AE264" i="5"/>
  <c r="AF263" i="5"/>
  <c r="AN233" i="1"/>
  <c r="AO232" i="1"/>
  <c r="AW27" i="3"/>
  <c r="X26" i="3"/>
  <c r="AZ606" i="1"/>
  <c r="AE204" i="1"/>
  <c r="AF203" i="1"/>
  <c r="U27" i="7"/>
  <c r="V26" i="7"/>
  <c r="AO25" i="1"/>
  <c r="AN26" i="1"/>
  <c r="AH202" i="5"/>
  <c r="AG203" i="5"/>
  <c r="AE264" i="1"/>
  <c r="AF263" i="1"/>
  <c r="U27" i="3"/>
  <c r="V26" i="3"/>
  <c r="S87" i="7"/>
  <c r="T86" i="7"/>
  <c r="AI232" i="1"/>
  <c r="BC231" i="1"/>
  <c r="AU231" i="1"/>
  <c r="AV231" i="1" s="1"/>
  <c r="AQ231" i="1"/>
  <c r="AR231" i="1" s="1"/>
  <c r="BB231" i="1"/>
  <c r="AD231" i="1"/>
  <c r="BC167" i="5"/>
  <c r="AU167" i="5"/>
  <c r="AV167" i="5" s="1"/>
  <c r="AQ167" i="5"/>
  <c r="AR167" i="5" s="1"/>
  <c r="BB167" i="5"/>
  <c r="AD167" i="5"/>
  <c r="AI168" i="5"/>
  <c r="AS488" i="1"/>
  <c r="AO203" i="5"/>
  <c r="AN204" i="5"/>
  <c r="AM261" i="5"/>
  <c r="BG262" i="5"/>
  <c r="AI145" i="1"/>
  <c r="BC144" i="1"/>
  <c r="AU144" i="1"/>
  <c r="AV144" i="1" s="1"/>
  <c r="AQ144" i="1"/>
  <c r="AR144" i="1" s="1"/>
  <c r="BB144" i="1"/>
  <c r="AD144" i="1"/>
  <c r="M27" i="2"/>
  <c r="N26" i="2"/>
  <c r="G48" i="2"/>
  <c r="F49" i="2"/>
  <c r="BA21" i="5"/>
  <c r="AP21" i="5"/>
  <c r="AY21" i="5" s="1"/>
  <c r="AW21" i="5"/>
  <c r="AX21" i="5" s="1"/>
  <c r="BA260" i="5"/>
  <c r="AW260" i="5"/>
  <c r="AX260" i="5" s="1"/>
  <c r="AP260" i="5"/>
  <c r="AY260" i="5" s="1"/>
  <c r="AH265" i="1"/>
  <c r="AG266" i="1"/>
  <c r="AF168" i="1"/>
  <c r="AE169" i="1"/>
  <c r="AF204" i="5"/>
  <c r="AE205" i="5"/>
  <c r="X26" i="7"/>
  <c r="AG26" i="7" s="1"/>
  <c r="AW27" i="7"/>
  <c r="G83" i="2"/>
  <c r="F84" i="2"/>
  <c r="AJ81" i="2"/>
  <c r="AM143" i="1"/>
  <c r="BG144" i="1"/>
  <c r="BB203" i="1"/>
  <c r="AD203" i="1"/>
  <c r="AI204" i="1"/>
  <c r="BC203" i="1"/>
  <c r="AU203" i="1"/>
  <c r="AV203" i="1" s="1"/>
  <c r="AQ203" i="1"/>
  <c r="AR203" i="1" s="1"/>
  <c r="AE578" i="1"/>
  <c r="AF577" i="1"/>
  <c r="AH23" i="3"/>
  <c r="AN23" i="3"/>
  <c r="AF514" i="1"/>
  <c r="EE192" i="1"/>
  <c r="DW181" i="1"/>
  <c r="DQ181" i="1"/>
  <c r="DT181" i="1" s="1"/>
  <c r="DR181" i="1"/>
  <c r="DS181" i="1" s="1"/>
  <c r="DA185" i="1"/>
  <c r="EG184" i="1"/>
  <c r="BH144" i="1"/>
  <c r="AK143" i="1"/>
  <c r="AH634" i="1"/>
  <c r="AG635" i="1"/>
  <c r="BK285" i="5"/>
  <c r="AF636" i="1"/>
  <c r="AE637" i="1"/>
  <c r="AF48" i="5"/>
  <c r="AE49" i="5"/>
  <c r="AG50" i="5"/>
  <c r="AH49" i="5"/>
  <c r="AG25" i="1"/>
  <c r="AH24" i="1"/>
  <c r="E24" i="2"/>
  <c r="D25" i="2"/>
  <c r="BB25" i="5"/>
  <c r="AQ25" i="5"/>
  <c r="AR25" i="5" s="1"/>
  <c r="BC25" i="5"/>
  <c r="AU25" i="5"/>
  <c r="AV25" i="5" s="1"/>
  <c r="AI26" i="5"/>
  <c r="U115" i="7"/>
  <c r="V114" i="7"/>
  <c r="AF48" i="1"/>
  <c r="AE49" i="1"/>
  <c r="BK489" i="1"/>
  <c r="T113" i="6"/>
  <c r="U113" i="6" s="1"/>
  <c r="H114" i="6"/>
  <c r="AB113" i="6"/>
  <c r="AA113" i="6"/>
  <c r="P113" i="6"/>
  <c r="Q113" i="6" s="1"/>
  <c r="AE25" i="2"/>
  <c r="J24" i="2"/>
  <c r="K24" i="2" s="1"/>
  <c r="AM488" i="1"/>
  <c r="BG489" i="1"/>
  <c r="H85" i="2"/>
  <c r="AB84" i="2"/>
  <c r="T84" i="2"/>
  <c r="U84" i="2" s="1"/>
  <c r="P84" i="2"/>
  <c r="Q84" i="2" s="1"/>
  <c r="AA84" i="2"/>
  <c r="D25" i="6"/>
  <c r="E24" i="6"/>
  <c r="E112" i="6"/>
  <c r="D113" i="6"/>
  <c r="AT607" i="1"/>
  <c r="AN325" i="5"/>
  <c r="AO324" i="5"/>
  <c r="AG352" i="1"/>
  <c r="AH351" i="1"/>
  <c r="AK488" i="1"/>
  <c r="AL488" i="1" s="1"/>
  <c r="AQ488" i="1" s="1"/>
  <c r="AR488" i="1" s="1"/>
  <c r="BA258" i="1"/>
  <c r="AW258" i="1"/>
  <c r="AP258" i="1"/>
  <c r="AY258" i="1" s="1"/>
  <c r="AY368" i="1" s="1"/>
  <c r="AU31" i="3"/>
  <c r="AT262" i="5"/>
  <c r="AO113" i="1"/>
  <c r="AN114" i="1"/>
  <c r="AL23" i="1"/>
  <c r="AH112" i="5"/>
  <c r="AG113" i="5"/>
  <c r="AG669" i="1"/>
  <c r="AH668" i="1"/>
  <c r="BC168" i="1"/>
  <c r="AU168" i="1"/>
  <c r="AV168" i="1" s="1"/>
  <c r="AQ168" i="1"/>
  <c r="AR168" i="1" s="1"/>
  <c r="AI169" i="1"/>
  <c r="BB168" i="1"/>
  <c r="AD168" i="1"/>
  <c r="Z22" i="6"/>
  <c r="O22" i="6"/>
  <c r="X22" i="6" s="1"/>
  <c r="V22" i="6"/>
  <c r="W22" i="6" s="1"/>
  <c r="AH144" i="5"/>
  <c r="AG145" i="5"/>
  <c r="AH24" i="7"/>
  <c r="AN24" i="7"/>
  <c r="BC83" i="5"/>
  <c r="AU83" i="5"/>
  <c r="AV83" i="5" s="1"/>
  <c r="AQ83" i="5"/>
  <c r="AR83" i="5" s="1"/>
  <c r="AI84" i="5"/>
  <c r="BB83" i="5"/>
  <c r="AO262" i="1"/>
  <c r="AN263" i="1"/>
  <c r="T50" i="3"/>
  <c r="S51" i="3"/>
  <c r="R24" i="6"/>
  <c r="BI145" i="5"/>
  <c r="AJ144" i="5"/>
  <c r="BK47" i="5"/>
  <c r="AC85" i="7"/>
  <c r="AB86" i="7"/>
  <c r="AG24" i="6"/>
  <c r="J23" i="6"/>
  <c r="K23" i="6" s="1"/>
  <c r="AE233" i="1"/>
  <c r="AF232" i="1"/>
  <c r="AI114" i="5"/>
  <c r="BC113" i="5"/>
  <c r="AU113" i="5"/>
  <c r="AV113" i="5" s="1"/>
  <c r="AQ113" i="5"/>
  <c r="AR113" i="5" s="1"/>
  <c r="BB113" i="5"/>
  <c r="BH263" i="1"/>
  <c r="AO169" i="1"/>
  <c r="AN170" i="1"/>
  <c r="AO113" i="5"/>
  <c r="AN114" i="5"/>
  <c r="AN552" i="1"/>
  <c r="AO551" i="1"/>
  <c r="U87" i="7"/>
  <c r="V86" i="7"/>
  <c r="U116" i="3"/>
  <c r="V115" i="3"/>
  <c r="CJ154" i="5"/>
  <c r="CK153" i="5"/>
  <c r="E48" i="2"/>
  <c r="D49" i="2"/>
  <c r="AE145" i="1"/>
  <c r="AF144" i="1"/>
  <c r="AF231" i="5"/>
  <c r="AE232" i="5"/>
  <c r="AB115" i="7"/>
  <c r="AC114" i="7"/>
  <c r="G24" i="2"/>
  <c r="F25" i="2"/>
  <c r="AF24" i="5"/>
  <c r="AE25" i="5"/>
  <c r="AL607" i="1"/>
  <c r="AQ607" i="1" s="1"/>
  <c r="AR607" i="1" s="1"/>
  <c r="BG263" i="1"/>
  <c r="AM262" i="1"/>
  <c r="AN146" i="5"/>
  <c r="AO145" i="5"/>
  <c r="AG580" i="1"/>
  <c r="AH579" i="1"/>
  <c r="AG322" i="1"/>
  <c r="AH321" i="1"/>
  <c r="AH353" i="5"/>
  <c r="BI144" i="1"/>
  <c r="AJ143" i="1"/>
  <c r="AZ23" i="1"/>
  <c r="AT23" i="1"/>
  <c r="AI49" i="1"/>
  <c r="BC48" i="1"/>
  <c r="AU48" i="1"/>
  <c r="AV48" i="1" s="1"/>
  <c r="AQ48" i="1"/>
  <c r="AR48" i="1" s="1"/>
  <c r="BB48" i="1"/>
  <c r="AI84" i="1"/>
  <c r="BC83" i="1"/>
  <c r="AU83" i="1"/>
  <c r="AV83" i="1" s="1"/>
  <c r="AQ83" i="1"/>
  <c r="AR83" i="1" s="1"/>
  <c r="BB83" i="1"/>
  <c r="H50" i="6"/>
  <c r="AB49" i="6"/>
  <c r="T49" i="6"/>
  <c r="U49" i="6" s="1"/>
  <c r="P49" i="6"/>
  <c r="Q49" i="6" s="1"/>
  <c r="AA49" i="6"/>
  <c r="AH698" i="1"/>
  <c r="AG699" i="1"/>
  <c r="H26" i="2"/>
  <c r="AB25" i="2"/>
  <c r="T25" i="2"/>
  <c r="U25" i="2" s="1"/>
  <c r="P25" i="2"/>
  <c r="Q25" i="2" s="1"/>
  <c r="AA25" i="2"/>
  <c r="BI262" i="1"/>
  <c r="AK262" i="1" s="1"/>
  <c r="AJ261" i="1"/>
  <c r="AS261" i="1" s="1"/>
  <c r="AF351" i="1"/>
  <c r="AE352" i="1"/>
  <c r="CK153" i="1"/>
  <c r="CJ154" i="1"/>
  <c r="BG612" i="1"/>
  <c r="BK82" i="1"/>
  <c r="BA22" i="1"/>
  <c r="AW22" i="1"/>
  <c r="AX22" i="1" s="1"/>
  <c r="AP22" i="1"/>
  <c r="AY22" i="1" s="1"/>
  <c r="AS143" i="1"/>
  <c r="BK200" i="1"/>
  <c r="AH25" i="7"/>
  <c r="AN25" i="7"/>
  <c r="AE289" i="1"/>
  <c r="AF288" i="1"/>
  <c r="AE552" i="1"/>
  <c r="AF551" i="1"/>
  <c r="L24" i="2"/>
  <c r="AF25" i="2"/>
  <c r="AJ608" i="1"/>
  <c r="AS608" i="1" s="1"/>
  <c r="BI609" i="1"/>
  <c r="AK609" i="1" s="1"/>
  <c r="AM608" i="1"/>
  <c r="AU369" i="5"/>
  <c r="AX259" i="5"/>
  <c r="AX369" i="5" s="1"/>
  <c r="AN324" i="1"/>
  <c r="AO323" i="1"/>
  <c r="AF24" i="1"/>
  <c r="AE25" i="1"/>
  <c r="BA142" i="5"/>
  <c r="AW142" i="5"/>
  <c r="AX142" i="5" s="1"/>
  <c r="AP142" i="5"/>
  <c r="AY142" i="5" s="1"/>
  <c r="AN265" i="5"/>
  <c r="AO264" i="5"/>
  <c r="AO48" i="5"/>
  <c r="AN49" i="5"/>
  <c r="T50" i="7"/>
  <c r="S51" i="7"/>
  <c r="FX184" i="1"/>
  <c r="FV185" i="1"/>
  <c r="AJ263" i="5"/>
  <c r="AS263" i="5" s="1"/>
  <c r="BI264" i="5"/>
  <c r="E83" i="2"/>
  <c r="D84" i="2"/>
  <c r="S23" i="6"/>
  <c r="Y23" i="6"/>
  <c r="AI25" i="1"/>
  <c r="BC24" i="1"/>
  <c r="AU24" i="1"/>
  <c r="AV24" i="1" s="1"/>
  <c r="AQ24" i="1"/>
  <c r="AR24" i="1" s="1"/>
  <c r="BB24" i="1"/>
  <c r="H26" i="6"/>
  <c r="AB25" i="6"/>
  <c r="T25" i="6"/>
  <c r="U25" i="6" s="1"/>
  <c r="P25" i="6"/>
  <c r="Q25" i="6" s="1"/>
  <c r="AA25" i="6"/>
  <c r="AH113" i="1"/>
  <c r="AG114" i="1"/>
  <c r="AS24" i="1"/>
  <c r="AL487" i="1"/>
  <c r="AQ487" i="1" s="1"/>
  <c r="AR487" i="1" s="1"/>
  <c r="AI233" i="5"/>
  <c r="BC232" i="5"/>
  <c r="AU232" i="5"/>
  <c r="AV232" i="5" s="1"/>
  <c r="BB232" i="5"/>
  <c r="AD232" i="5"/>
  <c r="AQ232" i="5"/>
  <c r="AR232" i="5" s="1"/>
  <c r="AN205" i="1"/>
  <c r="AO204" i="1"/>
  <c r="AG27" i="2"/>
  <c r="BB144" i="5"/>
  <c r="AD144" i="5"/>
  <c r="AS144" i="5" s="1"/>
  <c r="AI145" i="5"/>
  <c r="AU144" i="5"/>
  <c r="AV144" i="5" s="1"/>
  <c r="AQ144" i="5"/>
  <c r="AR144" i="5" s="1"/>
  <c r="BC144" i="5"/>
  <c r="AZ22" i="5"/>
  <c r="AT22" i="5"/>
  <c r="CY184" i="1"/>
  <c r="EH183" i="1"/>
  <c r="AK261" i="1"/>
  <c r="AL261" i="1" s="1"/>
  <c r="AQ261" i="1" s="1"/>
  <c r="AR261" i="1" s="1"/>
  <c r="U51" i="3"/>
  <c r="V50" i="3"/>
  <c r="AF145" i="5"/>
  <c r="AE146" i="5"/>
  <c r="L25" i="6"/>
  <c r="AF26" i="6"/>
  <c r="AC116" i="3"/>
  <c r="AB117" i="3"/>
  <c r="Y26" i="7"/>
  <c r="Z26" i="7" s="1"/>
  <c r="AE26" i="7" s="1"/>
  <c r="AF26" i="7" s="1"/>
  <c r="AG85" i="1"/>
  <c r="AH84" i="1"/>
  <c r="BH263" i="5"/>
  <c r="AK262" i="5"/>
  <c r="AL262" i="5" s="1"/>
  <c r="AQ262" i="5" s="1"/>
  <c r="AN351" i="5"/>
  <c r="AO350" i="5"/>
  <c r="AN351" i="1"/>
  <c r="AO350" i="1"/>
  <c r="EF184" i="1"/>
  <c r="EE185" i="1"/>
  <c r="F84" i="6"/>
  <c r="G83" i="6"/>
  <c r="AJ82" i="6"/>
  <c r="AF167" i="5"/>
  <c r="AE168" i="5"/>
  <c r="AN26" i="7" l="1"/>
  <c r="AH26" i="7"/>
  <c r="AZ261" i="1"/>
  <c r="AT261" i="1"/>
  <c r="G84" i="6"/>
  <c r="F85" i="6"/>
  <c r="BA22" i="5"/>
  <c r="AP22" i="5"/>
  <c r="AY22" i="5" s="1"/>
  <c r="AW22" i="5"/>
  <c r="AX22" i="5" s="1"/>
  <c r="BC145" i="5"/>
  <c r="AU145" i="5"/>
  <c r="AV145" i="5" s="1"/>
  <c r="AQ145" i="5"/>
  <c r="AR145" i="5" s="1"/>
  <c r="BB145" i="5"/>
  <c r="AD145" i="5"/>
  <c r="AI146" i="5"/>
  <c r="AG28" i="2"/>
  <c r="Z23" i="6"/>
  <c r="V23" i="6"/>
  <c r="W23" i="6" s="1"/>
  <c r="O23" i="6"/>
  <c r="X23" i="6" s="1"/>
  <c r="AJ264" i="5"/>
  <c r="AS264" i="5" s="1"/>
  <c r="BI265" i="5"/>
  <c r="S52" i="7"/>
  <c r="T51" i="7"/>
  <c r="AT608" i="1"/>
  <c r="AE553" i="1"/>
  <c r="AF552" i="1"/>
  <c r="AL608" i="1"/>
  <c r="AQ608" i="1" s="1"/>
  <c r="AR608" i="1" s="1"/>
  <c r="AE353" i="1"/>
  <c r="AF353" i="1" s="1"/>
  <c r="AF352" i="1"/>
  <c r="H27" i="2"/>
  <c r="AB26" i="2"/>
  <c r="T26" i="2"/>
  <c r="U26" i="2" s="1"/>
  <c r="P26" i="2"/>
  <c r="Q26" i="2" s="1"/>
  <c r="AA26" i="2"/>
  <c r="G25" i="2"/>
  <c r="F26" i="2"/>
  <c r="AB116" i="7"/>
  <c r="AC115" i="7"/>
  <c r="BH264" i="1"/>
  <c r="AF233" i="1"/>
  <c r="AE234" i="1"/>
  <c r="AF234" i="1" s="1"/>
  <c r="BK48" i="5"/>
  <c r="S52" i="3"/>
  <c r="T51" i="3"/>
  <c r="AG146" i="5"/>
  <c r="AH145" i="5"/>
  <c r="AG353" i="1"/>
  <c r="AH352" i="1"/>
  <c r="AZ607" i="1"/>
  <c r="BG490" i="1"/>
  <c r="DH183" i="1"/>
  <c r="AF49" i="1"/>
  <c r="AE50" i="1"/>
  <c r="U116" i="7"/>
  <c r="V115" i="7"/>
  <c r="AG26" i="1"/>
  <c r="AH25" i="1"/>
  <c r="AG51" i="5"/>
  <c r="AH50" i="5"/>
  <c r="AL143" i="1"/>
  <c r="AF205" i="5"/>
  <c r="AE206" i="5"/>
  <c r="M28" i="2"/>
  <c r="N27" i="2"/>
  <c r="AZ488" i="1"/>
  <c r="AT488" i="1"/>
  <c r="AO233" i="1"/>
  <c r="AN234" i="1"/>
  <c r="AG51" i="1"/>
  <c r="AH50" i="1"/>
  <c r="AO232" i="5"/>
  <c r="AN233" i="5"/>
  <c r="AB29" i="3"/>
  <c r="AC28" i="3"/>
  <c r="H86" i="6"/>
  <c r="AB85" i="6"/>
  <c r="T85" i="6"/>
  <c r="U85" i="6" s="1"/>
  <c r="P85" i="6"/>
  <c r="Q85" i="6" s="1"/>
  <c r="AA85" i="6"/>
  <c r="AN288" i="5"/>
  <c r="AO287" i="5"/>
  <c r="AE352" i="5"/>
  <c r="AF351" i="5"/>
  <c r="AZ23" i="5"/>
  <c r="AT23" i="5"/>
  <c r="H115" i="2"/>
  <c r="AB114" i="2"/>
  <c r="T114" i="2"/>
  <c r="U114" i="2" s="1"/>
  <c r="P114" i="2"/>
  <c r="Q114" i="2" s="1"/>
  <c r="AA114" i="2"/>
  <c r="AG265" i="5"/>
  <c r="AH264" i="5"/>
  <c r="AY51" i="7"/>
  <c r="AH26" i="6"/>
  <c r="I25" i="6"/>
  <c r="R25" i="6" s="1"/>
  <c r="F115" i="6"/>
  <c r="G114" i="6"/>
  <c r="G49" i="6"/>
  <c r="F50" i="6"/>
  <c r="AN146" i="1"/>
  <c r="AO145" i="1"/>
  <c r="S116" i="3"/>
  <c r="T115" i="3"/>
  <c r="AE672" i="1"/>
  <c r="AF671" i="1"/>
  <c r="AG26" i="3"/>
  <c r="AN352" i="5"/>
  <c r="AO351" i="5"/>
  <c r="AE492" i="1"/>
  <c r="EF185" i="1"/>
  <c r="AN352" i="1"/>
  <c r="AO351" i="1"/>
  <c r="AT370" i="5"/>
  <c r="AR262" i="5"/>
  <c r="AE147" i="5"/>
  <c r="AF146" i="5"/>
  <c r="EH184" i="1"/>
  <c r="CY185" i="1"/>
  <c r="AT144" i="5"/>
  <c r="AZ144" i="5"/>
  <c r="BB233" i="5"/>
  <c r="AD233" i="5"/>
  <c r="AQ233" i="5"/>
  <c r="AR233" i="5" s="1"/>
  <c r="AU233" i="5"/>
  <c r="AV233" i="5" s="1"/>
  <c r="AI234" i="5"/>
  <c r="BC233" i="5"/>
  <c r="AH114" i="1"/>
  <c r="AG115" i="1"/>
  <c r="H27" i="6"/>
  <c r="AB26" i="6"/>
  <c r="T26" i="6"/>
  <c r="U26" i="6" s="1"/>
  <c r="P26" i="6"/>
  <c r="Q26" i="6" s="1"/>
  <c r="AA26" i="6"/>
  <c r="AT263" i="5"/>
  <c r="L25" i="2"/>
  <c r="AF26" i="2"/>
  <c r="AT143" i="1"/>
  <c r="AZ143" i="1"/>
  <c r="BG613" i="1"/>
  <c r="H51" i="6"/>
  <c r="AB50" i="6"/>
  <c r="T50" i="6"/>
  <c r="U50" i="6" s="1"/>
  <c r="P50" i="6"/>
  <c r="Q50" i="6" s="1"/>
  <c r="AA50" i="6"/>
  <c r="BA23" i="1"/>
  <c r="AW23" i="1"/>
  <c r="AX23" i="1" s="1"/>
  <c r="AP23" i="1"/>
  <c r="AY23" i="1" s="1"/>
  <c r="AG323" i="1"/>
  <c r="AH322" i="1"/>
  <c r="AN147" i="5"/>
  <c r="AO146" i="5"/>
  <c r="AF25" i="5"/>
  <c r="AE26" i="5"/>
  <c r="AE146" i="1"/>
  <c r="AF145" i="1"/>
  <c r="V116" i="3"/>
  <c r="U117" i="3"/>
  <c r="U88" i="7"/>
  <c r="V87" i="7"/>
  <c r="AN553" i="1"/>
  <c r="AO552" i="1"/>
  <c r="AO170" i="1"/>
  <c r="AN171" i="1"/>
  <c r="BC169" i="1"/>
  <c r="AU169" i="1"/>
  <c r="AV169" i="1" s="1"/>
  <c r="AQ169" i="1"/>
  <c r="AR169" i="1" s="1"/>
  <c r="AI170" i="1"/>
  <c r="BB169" i="1"/>
  <c r="AD169" i="1"/>
  <c r="AZ262" i="5"/>
  <c r="D26" i="6"/>
  <c r="E25" i="6"/>
  <c r="AF49" i="5"/>
  <c r="AE50" i="5"/>
  <c r="AG636" i="1"/>
  <c r="AH635" i="1"/>
  <c r="BH145" i="1"/>
  <c r="AK144" i="1"/>
  <c r="AG492" i="1"/>
  <c r="EG185" i="1"/>
  <c r="AE516" i="1"/>
  <c r="EF192" i="1"/>
  <c r="BG145" i="1"/>
  <c r="AM144" i="1"/>
  <c r="AJ82" i="2"/>
  <c r="AG267" i="1"/>
  <c r="AH266" i="1"/>
  <c r="AO204" i="5"/>
  <c r="AN205" i="5"/>
  <c r="BC232" i="1"/>
  <c r="AU232" i="1"/>
  <c r="AV232" i="1" s="1"/>
  <c r="AQ232" i="1"/>
  <c r="AR232" i="1" s="1"/>
  <c r="BB232" i="1"/>
  <c r="AD232" i="1"/>
  <c r="AI233" i="1"/>
  <c r="AE265" i="1"/>
  <c r="AF264" i="1"/>
  <c r="AW28" i="3"/>
  <c r="AB89" i="3"/>
  <c r="AC88" i="3"/>
  <c r="AV29" i="3"/>
  <c r="AE324" i="1"/>
  <c r="AF323" i="1"/>
  <c r="AG146" i="1"/>
  <c r="AH145" i="1"/>
  <c r="BK286" i="1"/>
  <c r="AN611" i="1"/>
  <c r="AO610" i="1"/>
  <c r="BB113" i="1"/>
  <c r="AI114" i="1"/>
  <c r="BC113" i="1"/>
  <c r="AU113" i="1"/>
  <c r="AV113" i="1" s="1"/>
  <c r="AQ113" i="1"/>
  <c r="AR113" i="1" s="1"/>
  <c r="U88" i="3"/>
  <c r="V87" i="3"/>
  <c r="AN671" i="1"/>
  <c r="AO670" i="1"/>
  <c r="AO700" i="1"/>
  <c r="AO24" i="3"/>
  <c r="AD24" i="3"/>
  <c r="AM24" i="3" s="1"/>
  <c r="AK24" i="3"/>
  <c r="AL24" i="3" s="1"/>
  <c r="AG234" i="5"/>
  <c r="AH233" i="5"/>
  <c r="AG27" i="5"/>
  <c r="AH26" i="5"/>
  <c r="BI25" i="5"/>
  <c r="AJ24" i="5"/>
  <c r="V53" i="7"/>
  <c r="U54" i="7"/>
  <c r="BK202" i="5"/>
  <c r="AE612" i="1"/>
  <c r="AF611" i="1"/>
  <c r="AH234" i="1"/>
  <c r="AA27" i="7"/>
  <c r="AU28" i="7"/>
  <c r="AG86" i="5"/>
  <c r="AH85" i="5"/>
  <c r="AO85" i="1"/>
  <c r="AN86" i="1"/>
  <c r="AO50" i="1"/>
  <c r="AN51" i="1"/>
  <c r="AC27" i="7"/>
  <c r="AB28" i="7"/>
  <c r="S90" i="3"/>
  <c r="T89" i="3"/>
  <c r="AK25" i="5"/>
  <c r="BH26" i="5"/>
  <c r="Y24" i="2"/>
  <c r="S24" i="2"/>
  <c r="AS24" i="5"/>
  <c r="BI26" i="1"/>
  <c r="AJ25" i="1"/>
  <c r="AS25" i="1" s="1"/>
  <c r="AH25" i="3"/>
  <c r="AN25" i="3"/>
  <c r="BA260" i="1"/>
  <c r="AW260" i="1"/>
  <c r="AX260" i="1" s="1"/>
  <c r="AP260" i="1"/>
  <c r="AY260" i="1" s="1"/>
  <c r="AE169" i="5"/>
  <c r="AF168" i="5"/>
  <c r="BH264" i="5"/>
  <c r="AK263" i="5"/>
  <c r="AL263" i="5" s="1"/>
  <c r="AQ263" i="5" s="1"/>
  <c r="U52" i="3"/>
  <c r="V51" i="3"/>
  <c r="E84" i="2"/>
  <c r="D85" i="2"/>
  <c r="FV186" i="1"/>
  <c r="FX185" i="1"/>
  <c r="AO49" i="5"/>
  <c r="AN50" i="5"/>
  <c r="AE290" i="1"/>
  <c r="AF289" i="1"/>
  <c r="CJ155" i="1"/>
  <c r="CK154" i="1"/>
  <c r="AG700" i="1"/>
  <c r="AH699" i="1"/>
  <c r="BC84" i="1"/>
  <c r="AU84" i="1"/>
  <c r="AV84" i="1" s="1"/>
  <c r="AQ84" i="1"/>
  <c r="AR84" i="1" s="1"/>
  <c r="BB84" i="1"/>
  <c r="AI85" i="1"/>
  <c r="AH580" i="1"/>
  <c r="AF232" i="5"/>
  <c r="AE233" i="5"/>
  <c r="CJ155" i="5"/>
  <c r="CK154" i="5"/>
  <c r="AO114" i="5"/>
  <c r="AN115" i="5"/>
  <c r="AI115" i="5"/>
  <c r="BC114" i="5"/>
  <c r="AU114" i="5"/>
  <c r="AV114" i="5" s="1"/>
  <c r="AQ114" i="5"/>
  <c r="AR114" i="5" s="1"/>
  <c r="BB114" i="5"/>
  <c r="AG25" i="6"/>
  <c r="J24" i="6"/>
  <c r="K24" i="6" s="1"/>
  <c r="AJ145" i="5"/>
  <c r="BI146" i="5"/>
  <c r="AN264" i="1"/>
  <c r="AO263" i="1"/>
  <c r="BB84" i="5"/>
  <c r="AI85" i="5"/>
  <c r="BC84" i="5"/>
  <c r="AU84" i="5"/>
  <c r="AV84" i="5" s="1"/>
  <c r="AQ84" i="5"/>
  <c r="AR84" i="5" s="1"/>
  <c r="AO24" i="7"/>
  <c r="AK24" i="7"/>
  <c r="AL24" i="7" s="1"/>
  <c r="AD24" i="7"/>
  <c r="AM24" i="7" s="1"/>
  <c r="AH113" i="5"/>
  <c r="AG114" i="5"/>
  <c r="AO114" i="1"/>
  <c r="AN115" i="1"/>
  <c r="AU368" i="1"/>
  <c r="AX258" i="1"/>
  <c r="AX368" i="1" s="1"/>
  <c r="E113" i="6"/>
  <c r="D114" i="6"/>
  <c r="AI27" i="5"/>
  <c r="BC26" i="5"/>
  <c r="AU26" i="5"/>
  <c r="AV26" i="5" s="1"/>
  <c r="BB26" i="5"/>
  <c r="AQ26" i="5"/>
  <c r="AR26" i="5" s="1"/>
  <c r="AF578" i="1"/>
  <c r="AE579" i="1"/>
  <c r="BC204" i="1"/>
  <c r="AU204" i="1"/>
  <c r="AV204" i="1" s="1"/>
  <c r="AQ204" i="1"/>
  <c r="AR204" i="1" s="1"/>
  <c r="BB204" i="1"/>
  <c r="AD204" i="1"/>
  <c r="AI205" i="1"/>
  <c r="G84" i="2"/>
  <c r="F85" i="2"/>
  <c r="AW28" i="7"/>
  <c r="X27" i="7"/>
  <c r="AG27" i="7" s="1"/>
  <c r="AF169" i="1"/>
  <c r="AE170" i="1"/>
  <c r="G49" i="2"/>
  <c r="F50" i="2"/>
  <c r="BC145" i="1"/>
  <c r="AU145" i="1"/>
  <c r="AV145" i="1" s="1"/>
  <c r="AQ145" i="1"/>
  <c r="AR145" i="1" s="1"/>
  <c r="BB145" i="1"/>
  <c r="AD145" i="1"/>
  <c r="AI146" i="1"/>
  <c r="BB168" i="5"/>
  <c r="AD168" i="5"/>
  <c r="AI169" i="5"/>
  <c r="AU168" i="5"/>
  <c r="AV168" i="5" s="1"/>
  <c r="BC168" i="5"/>
  <c r="AQ168" i="5"/>
  <c r="AR168" i="5" s="1"/>
  <c r="AO26" i="1"/>
  <c r="AN27" i="1"/>
  <c r="AF204" i="1"/>
  <c r="AE205" i="1"/>
  <c r="AE265" i="5"/>
  <c r="AF264" i="5"/>
  <c r="AB52" i="7"/>
  <c r="AC51" i="7"/>
  <c r="AE323" i="5"/>
  <c r="AF322" i="5"/>
  <c r="F115" i="2"/>
  <c r="G114" i="2"/>
  <c r="BI490" i="1"/>
  <c r="DG183" i="1"/>
  <c r="DN183" i="1" s="1"/>
  <c r="N113" i="2"/>
  <c r="M114" i="2"/>
  <c r="M115" i="6"/>
  <c r="N114" i="6"/>
  <c r="Y27" i="7"/>
  <c r="Z27" i="7" s="1"/>
  <c r="AE27" i="7" s="1"/>
  <c r="AF27" i="7" s="1"/>
  <c r="AB53" i="3"/>
  <c r="AC52" i="3"/>
  <c r="AH203" i="1"/>
  <c r="AG204" i="1"/>
  <c r="H51" i="2"/>
  <c r="AB50" i="2"/>
  <c r="T50" i="2"/>
  <c r="U50" i="2" s="1"/>
  <c r="P50" i="2"/>
  <c r="Q50" i="2" s="1"/>
  <c r="AA50" i="2"/>
  <c r="AZ143" i="5"/>
  <c r="AT143" i="5"/>
  <c r="AG325" i="5"/>
  <c r="AH324" i="5"/>
  <c r="BH145" i="5"/>
  <c r="AK144" i="5"/>
  <c r="AL144" i="5" s="1"/>
  <c r="BG144" i="5"/>
  <c r="AM143" i="5"/>
  <c r="AN637" i="1"/>
  <c r="AO636" i="1"/>
  <c r="AN86" i="5"/>
  <c r="AO85" i="5"/>
  <c r="AK24" i="5"/>
  <c r="AL24" i="5" s="1"/>
  <c r="AH26" i="2"/>
  <c r="I25" i="2"/>
  <c r="AE85" i="5"/>
  <c r="AF84" i="5"/>
  <c r="AG289" i="5"/>
  <c r="AH288" i="5"/>
  <c r="AE289" i="5"/>
  <c r="AF288" i="5"/>
  <c r="AI51" i="5"/>
  <c r="BC50" i="5"/>
  <c r="AU50" i="5"/>
  <c r="AV50" i="5" s="1"/>
  <c r="BB50" i="5"/>
  <c r="AQ50" i="5"/>
  <c r="AR50" i="5" s="1"/>
  <c r="R25" i="2"/>
  <c r="AJ83" i="6"/>
  <c r="AC117" i="3"/>
  <c r="AG86" i="1"/>
  <c r="AH85" i="1"/>
  <c r="L26" i="6"/>
  <c r="AF27" i="6"/>
  <c r="AN206" i="1"/>
  <c r="AO205" i="1"/>
  <c r="AZ24" i="1"/>
  <c r="AT24" i="1"/>
  <c r="AI26" i="1"/>
  <c r="BC25" i="1"/>
  <c r="AU25" i="1"/>
  <c r="AV25" i="1" s="1"/>
  <c r="AQ25" i="1"/>
  <c r="AR25" i="1" s="1"/>
  <c r="BB25" i="1"/>
  <c r="AN266" i="5"/>
  <c r="AO265" i="5"/>
  <c r="AF25" i="1"/>
  <c r="AE26" i="1"/>
  <c r="AN325" i="1"/>
  <c r="AO324" i="1"/>
  <c r="AJ609" i="1"/>
  <c r="AS609" i="1" s="1"/>
  <c r="BI610" i="1"/>
  <c r="AM609" i="1"/>
  <c r="AO25" i="7"/>
  <c r="AK25" i="7"/>
  <c r="AL25" i="7" s="1"/>
  <c r="AD25" i="7"/>
  <c r="AM25" i="7" s="1"/>
  <c r="BK201" i="1"/>
  <c r="BK83" i="1"/>
  <c r="BI263" i="1"/>
  <c r="AK263" i="1" s="1"/>
  <c r="AJ262" i="1"/>
  <c r="AI50" i="1"/>
  <c r="BC49" i="1"/>
  <c r="AU49" i="1"/>
  <c r="AV49" i="1" s="1"/>
  <c r="AQ49" i="1"/>
  <c r="AR49" i="1" s="1"/>
  <c r="BB49" i="1"/>
  <c r="AJ144" i="1"/>
  <c r="AS144" i="1" s="1"/>
  <c r="BI145" i="1"/>
  <c r="AS145" i="5"/>
  <c r="BG264" i="1"/>
  <c r="E49" i="2"/>
  <c r="D50" i="2"/>
  <c r="AB87" i="7"/>
  <c r="AC86" i="7"/>
  <c r="S24" i="6"/>
  <c r="Y24" i="6"/>
  <c r="AG670" i="1"/>
  <c r="AH669" i="1"/>
  <c r="AU32" i="3"/>
  <c r="AN326" i="5"/>
  <c r="AO325" i="5"/>
  <c r="H86" i="2"/>
  <c r="AB85" i="2"/>
  <c r="T85" i="2"/>
  <c r="U85" i="2" s="1"/>
  <c r="P85" i="2"/>
  <c r="Q85" i="2" s="1"/>
  <c r="AA85" i="2"/>
  <c r="AE26" i="2"/>
  <c r="J25" i="2"/>
  <c r="K25" i="2" s="1"/>
  <c r="AA114" i="6"/>
  <c r="P114" i="6"/>
  <c r="Q114" i="6" s="1"/>
  <c r="T114" i="6"/>
  <c r="U114" i="6" s="1"/>
  <c r="AB114" i="6"/>
  <c r="H115" i="6"/>
  <c r="BK490" i="1"/>
  <c r="E25" i="2"/>
  <c r="D26" i="2"/>
  <c r="AE638" i="1"/>
  <c r="AF637" i="1"/>
  <c r="BK286" i="5"/>
  <c r="AO23" i="3"/>
  <c r="AD23" i="3"/>
  <c r="AM23" i="3" s="1"/>
  <c r="AM133" i="3" s="1"/>
  <c r="AK23" i="3"/>
  <c r="AL23" i="3" s="1"/>
  <c r="AL133" i="3" s="1"/>
  <c r="BG263" i="5"/>
  <c r="AM262" i="5"/>
  <c r="S88" i="7"/>
  <c r="T87" i="7"/>
  <c r="U28" i="3"/>
  <c r="V27" i="3"/>
  <c r="AH203" i="5"/>
  <c r="AG204" i="5"/>
  <c r="U28" i="7"/>
  <c r="V27" i="7"/>
  <c r="BA606" i="1"/>
  <c r="AP606" i="1"/>
  <c r="AY606" i="1" s="1"/>
  <c r="GF165" i="1" s="1"/>
  <c r="AW606" i="1"/>
  <c r="M31" i="6"/>
  <c r="N30" i="6"/>
  <c r="AK25" i="1"/>
  <c r="AL25" i="1" s="1"/>
  <c r="BH26" i="1"/>
  <c r="F26" i="6"/>
  <c r="G25" i="6"/>
  <c r="BK634" i="1"/>
  <c r="BH491" i="1"/>
  <c r="DI184" i="1"/>
  <c r="AE85" i="1"/>
  <c r="AF84" i="1"/>
  <c r="AT27" i="3"/>
  <c r="X27" i="3" s="1"/>
  <c r="AA26" i="3"/>
  <c r="Y26" i="3"/>
  <c r="Z26" i="3" s="1"/>
  <c r="AE26" i="3" s="1"/>
  <c r="AF26" i="3" s="1"/>
  <c r="E93" i="6"/>
  <c r="D94" i="6"/>
  <c r="AY85" i="3"/>
  <c r="AN171" i="5"/>
  <c r="AO170" i="5"/>
  <c r="AU369" i="1"/>
  <c r="AX259" i="1"/>
  <c r="AX369" i="1" s="1"/>
  <c r="M85" i="6"/>
  <c r="N84" i="6"/>
  <c r="AM25" i="1"/>
  <c r="BG26" i="1"/>
  <c r="M50" i="6"/>
  <c r="N49" i="6"/>
  <c r="AV29" i="7"/>
  <c r="Y28" i="7"/>
  <c r="S28" i="3"/>
  <c r="T27" i="3"/>
  <c r="AM24" i="5"/>
  <c r="BG25" i="5"/>
  <c r="D51" i="6"/>
  <c r="E50" i="6"/>
  <c r="AG614" i="1"/>
  <c r="AH613" i="1"/>
  <c r="AG170" i="5"/>
  <c r="AH169" i="5"/>
  <c r="AG550" i="1"/>
  <c r="AH549" i="1"/>
  <c r="AG169" i="1"/>
  <c r="AH168" i="1"/>
  <c r="S30" i="7"/>
  <c r="T29" i="7"/>
  <c r="BH611" i="1"/>
  <c r="AK610" i="1"/>
  <c r="AG289" i="1"/>
  <c r="AH288" i="1"/>
  <c r="BB205" i="5"/>
  <c r="AD205" i="5"/>
  <c r="AQ205" i="5"/>
  <c r="AR205" i="5" s="1"/>
  <c r="AI206" i="5"/>
  <c r="BC205" i="5"/>
  <c r="AU205" i="5"/>
  <c r="AV205" i="5" s="1"/>
  <c r="AO25" i="5"/>
  <c r="AN26" i="5"/>
  <c r="AF114" i="1"/>
  <c r="AE115" i="1"/>
  <c r="AF115" i="1" s="1"/>
  <c r="AG516" i="1"/>
  <c r="EG192" i="1"/>
  <c r="AO514" i="1"/>
  <c r="CY192" i="1"/>
  <c r="AN289" i="1"/>
  <c r="AO288" i="1"/>
  <c r="BA142" i="1"/>
  <c r="AW142" i="1"/>
  <c r="AX142" i="1" s="1"/>
  <c r="AP142" i="1"/>
  <c r="AY142" i="1" s="1"/>
  <c r="AZ487" i="1"/>
  <c r="Z23" i="2"/>
  <c r="V23" i="2"/>
  <c r="W23" i="2" s="1"/>
  <c r="O23" i="2"/>
  <c r="X23" i="2" s="1"/>
  <c r="AT609" i="1" l="1"/>
  <c r="AZ25" i="1"/>
  <c r="AT25" i="1"/>
  <c r="AG27" i="3"/>
  <c r="AZ144" i="1"/>
  <c r="AT144" i="1"/>
  <c r="AN27" i="7"/>
  <c r="AH27" i="7"/>
  <c r="AN290" i="1"/>
  <c r="AO289" i="1"/>
  <c r="AN516" i="1"/>
  <c r="EH192" i="1"/>
  <c r="AG290" i="1"/>
  <c r="AH289" i="1"/>
  <c r="D52" i="6"/>
  <c r="E51" i="6"/>
  <c r="T28" i="3"/>
  <c r="S29" i="3"/>
  <c r="AU33" i="3"/>
  <c r="BG265" i="1"/>
  <c r="AI27" i="1"/>
  <c r="BC26" i="1"/>
  <c r="AU26" i="1"/>
  <c r="AV26" i="1" s="1"/>
  <c r="AQ26" i="1"/>
  <c r="AR26" i="1" s="1"/>
  <c r="BB26" i="1"/>
  <c r="AJ84" i="6"/>
  <c r="AE290" i="5"/>
  <c r="AF289" i="5"/>
  <c r="AH27" i="2"/>
  <c r="I26" i="2"/>
  <c r="AN87" i="5"/>
  <c r="AO86" i="5"/>
  <c r="AG205" i="1"/>
  <c r="AH204" i="1"/>
  <c r="AE206" i="1"/>
  <c r="AF205" i="1"/>
  <c r="AI147" i="1"/>
  <c r="BC146" i="1"/>
  <c r="AU146" i="1"/>
  <c r="AV146" i="1" s="1"/>
  <c r="AQ146" i="1"/>
  <c r="AR146" i="1" s="1"/>
  <c r="BB146" i="1"/>
  <c r="AD146" i="1"/>
  <c r="AE580" i="1"/>
  <c r="AF580" i="1" s="1"/>
  <c r="AF579" i="1"/>
  <c r="BC85" i="5"/>
  <c r="AU85" i="5"/>
  <c r="AV85" i="5" s="1"/>
  <c r="AQ85" i="5"/>
  <c r="AR85" i="5" s="1"/>
  <c r="AI86" i="5"/>
  <c r="BB85" i="5"/>
  <c r="AN265" i="1"/>
  <c r="AO264" i="1"/>
  <c r="AG26" i="6"/>
  <c r="J25" i="6"/>
  <c r="K25" i="6" s="1"/>
  <c r="AI86" i="1"/>
  <c r="BC85" i="1"/>
  <c r="AU85" i="1"/>
  <c r="AV85" i="1" s="1"/>
  <c r="AQ85" i="1"/>
  <c r="AR85" i="1" s="1"/>
  <c r="BB85" i="1"/>
  <c r="AE291" i="1"/>
  <c r="AF290" i="1"/>
  <c r="AR263" i="5"/>
  <c r="AT371" i="5"/>
  <c r="AN87" i="1"/>
  <c r="AO86" i="1"/>
  <c r="BK203" i="5"/>
  <c r="AB90" i="3"/>
  <c r="AC89" i="3"/>
  <c r="AE266" i="1"/>
  <c r="AF265" i="1"/>
  <c r="AG268" i="1"/>
  <c r="AH267" i="1"/>
  <c r="AJ83" i="2"/>
  <c r="AF516" i="1"/>
  <c r="EE193" i="1"/>
  <c r="AH492" i="1"/>
  <c r="DA186" i="1"/>
  <c r="V117" i="3"/>
  <c r="BG614" i="1"/>
  <c r="H28" i="6"/>
  <c r="AB27" i="6"/>
  <c r="T27" i="6"/>
  <c r="U27" i="6" s="1"/>
  <c r="P27" i="6"/>
  <c r="Q27" i="6" s="1"/>
  <c r="AA27" i="6"/>
  <c r="AF492" i="1"/>
  <c r="EE186" i="1"/>
  <c r="AN26" i="3"/>
  <c r="AH26" i="3"/>
  <c r="S117" i="3"/>
  <c r="T117" i="3" s="1"/>
  <c r="T116" i="3"/>
  <c r="S25" i="6"/>
  <c r="Y25" i="6"/>
  <c r="AY52" i="7"/>
  <c r="AN289" i="5"/>
  <c r="AO288" i="5"/>
  <c r="AB30" i="3"/>
  <c r="AC29" i="3"/>
  <c r="AG52" i="1"/>
  <c r="AH51" i="1"/>
  <c r="M29" i="2"/>
  <c r="N28" i="2"/>
  <c r="AF50" i="1"/>
  <c r="AE51" i="1"/>
  <c r="BA607" i="1"/>
  <c r="AW607" i="1"/>
  <c r="AX607" i="1" s="1"/>
  <c r="AP607" i="1"/>
  <c r="AY607" i="1" s="1"/>
  <c r="AH353" i="1"/>
  <c r="AH146" i="5"/>
  <c r="AG147" i="5"/>
  <c r="BI266" i="5"/>
  <c r="AJ265" i="5"/>
  <c r="AS265" i="5" s="1"/>
  <c r="F86" i="6"/>
  <c r="G85" i="6"/>
  <c r="AL609" i="1"/>
  <c r="AQ609" i="1" s="1"/>
  <c r="AH516" i="1"/>
  <c r="DA193" i="1"/>
  <c r="BB206" i="5"/>
  <c r="AD206" i="5"/>
  <c r="AI207" i="5"/>
  <c r="BC206" i="5"/>
  <c r="AU206" i="5"/>
  <c r="AV206" i="5" s="1"/>
  <c r="AQ206" i="5"/>
  <c r="AR206" i="5" s="1"/>
  <c r="BA487" i="1"/>
  <c r="AW487" i="1"/>
  <c r="AX487" i="1" s="1"/>
  <c r="AP487" i="1"/>
  <c r="AY487" i="1" s="1"/>
  <c r="AO26" i="5"/>
  <c r="AN27" i="5"/>
  <c r="S31" i="7"/>
  <c r="T30" i="7"/>
  <c r="AG551" i="1"/>
  <c r="AH550" i="1"/>
  <c r="AG615" i="1"/>
  <c r="AH614" i="1"/>
  <c r="BG26" i="5"/>
  <c r="AM25" i="5"/>
  <c r="N50" i="6"/>
  <c r="M51" i="6"/>
  <c r="AE86" i="1"/>
  <c r="AF85" i="1"/>
  <c r="G26" i="6"/>
  <c r="F27" i="6"/>
  <c r="AU716" i="1"/>
  <c r="AX606" i="1"/>
  <c r="GE165" i="1" s="1"/>
  <c r="AH204" i="5"/>
  <c r="AG205" i="5"/>
  <c r="S89" i="7"/>
  <c r="T88" i="7"/>
  <c r="AE639" i="1"/>
  <c r="AF638" i="1"/>
  <c r="AE27" i="2"/>
  <c r="J26" i="2"/>
  <c r="K26" i="2" s="1"/>
  <c r="Z24" i="6"/>
  <c r="O24" i="6"/>
  <c r="X24" i="6" s="1"/>
  <c r="V24" i="6"/>
  <c r="W24" i="6" s="1"/>
  <c r="AC87" i="7"/>
  <c r="AB88" i="7"/>
  <c r="AM263" i="1"/>
  <c r="AI51" i="1"/>
  <c r="BC50" i="1"/>
  <c r="AU50" i="1"/>
  <c r="AV50" i="1" s="1"/>
  <c r="AQ50" i="1"/>
  <c r="AR50" i="1" s="1"/>
  <c r="BB50" i="1"/>
  <c r="BK202" i="1"/>
  <c r="AN207" i="1"/>
  <c r="AO206" i="1"/>
  <c r="Y25" i="2"/>
  <c r="S25" i="2"/>
  <c r="BG145" i="5"/>
  <c r="AM144" i="5"/>
  <c r="BA143" i="5"/>
  <c r="AW143" i="5"/>
  <c r="AX143" i="5" s="1"/>
  <c r="AP143" i="5"/>
  <c r="AY143" i="5" s="1"/>
  <c r="AE324" i="5"/>
  <c r="AF323" i="5"/>
  <c r="AB53" i="7"/>
  <c r="AC52" i="7"/>
  <c r="BC169" i="5"/>
  <c r="AU169" i="5"/>
  <c r="AV169" i="5" s="1"/>
  <c r="AQ169" i="5"/>
  <c r="AR169" i="5" s="1"/>
  <c r="BB169" i="5"/>
  <c r="AD169" i="5"/>
  <c r="AI170" i="5"/>
  <c r="AW29" i="7"/>
  <c r="X28" i="7"/>
  <c r="Z28" i="7" s="1"/>
  <c r="AE28" i="7" s="1"/>
  <c r="AF28" i="7" s="1"/>
  <c r="BI147" i="5"/>
  <c r="AJ146" i="5"/>
  <c r="BC115" i="5"/>
  <c r="AU115" i="5"/>
  <c r="AV115" i="5" s="1"/>
  <c r="AQ115" i="5"/>
  <c r="AR115" i="5" s="1"/>
  <c r="BB115" i="5"/>
  <c r="AO50" i="5"/>
  <c r="AN51" i="5"/>
  <c r="FX186" i="1"/>
  <c r="FV187" i="1"/>
  <c r="AK264" i="5"/>
  <c r="AL264" i="5" s="1"/>
  <c r="AQ264" i="5" s="1"/>
  <c r="BH265" i="5"/>
  <c r="Z24" i="2"/>
  <c r="V24" i="2"/>
  <c r="W24" i="2" s="1"/>
  <c r="O24" i="2"/>
  <c r="X24" i="2" s="1"/>
  <c r="S91" i="3"/>
  <c r="T90" i="3"/>
  <c r="AO51" i="1"/>
  <c r="AN52" i="1"/>
  <c r="AE613" i="1"/>
  <c r="AF612" i="1"/>
  <c r="U55" i="7"/>
  <c r="V54" i="7"/>
  <c r="BK287" i="1"/>
  <c r="AG147" i="1"/>
  <c r="AH146" i="1"/>
  <c r="AV30" i="3"/>
  <c r="AW29" i="3"/>
  <c r="BB233" i="1"/>
  <c r="AD233" i="1"/>
  <c r="AU233" i="1"/>
  <c r="AV233" i="1" s="1"/>
  <c r="AQ233" i="1"/>
  <c r="AR233" i="1" s="1"/>
  <c r="AI234" i="1"/>
  <c r="BC233" i="1"/>
  <c r="AL144" i="1"/>
  <c r="AG637" i="1"/>
  <c r="AH636" i="1"/>
  <c r="U89" i="7"/>
  <c r="V88" i="7"/>
  <c r="AE147" i="1"/>
  <c r="AF146" i="1"/>
  <c r="AG324" i="1"/>
  <c r="AH323" i="1"/>
  <c r="BA143" i="1"/>
  <c r="AW143" i="1"/>
  <c r="AX143" i="1" s="1"/>
  <c r="AP143" i="1"/>
  <c r="AY143" i="1" s="1"/>
  <c r="AF147" i="5"/>
  <c r="AE148" i="5"/>
  <c r="G50" i="6"/>
  <c r="F51" i="6"/>
  <c r="AH27" i="6"/>
  <c r="I26" i="6"/>
  <c r="R26" i="6" s="1"/>
  <c r="AB115" i="2"/>
  <c r="T115" i="2"/>
  <c r="U115" i="2" s="1"/>
  <c r="P115" i="2"/>
  <c r="Q115" i="2" s="1"/>
  <c r="AA115" i="2"/>
  <c r="AE353" i="5"/>
  <c r="AF353" i="5" s="1"/>
  <c r="AF352" i="5"/>
  <c r="H87" i="6"/>
  <c r="AB86" i="6"/>
  <c r="T86" i="6"/>
  <c r="U86" i="6" s="1"/>
  <c r="P86" i="6"/>
  <c r="Q86" i="6" s="1"/>
  <c r="AA86" i="6"/>
  <c r="AO234" i="1"/>
  <c r="BA488" i="1"/>
  <c r="AW488" i="1"/>
  <c r="AX488" i="1" s="1"/>
  <c r="AP488" i="1"/>
  <c r="AY488" i="1" s="1"/>
  <c r="AF206" i="5"/>
  <c r="AE207" i="5"/>
  <c r="AS262" i="1"/>
  <c r="AB117" i="7"/>
  <c r="AC116" i="7"/>
  <c r="AZ608" i="1"/>
  <c r="AZ264" i="5"/>
  <c r="AT264" i="5"/>
  <c r="AL262" i="1"/>
  <c r="AQ262" i="1" s="1"/>
  <c r="AO26" i="7"/>
  <c r="AD26" i="7"/>
  <c r="AM26" i="7" s="1"/>
  <c r="AM136" i="7" s="1"/>
  <c r="AK26" i="7"/>
  <c r="AL26" i="7" s="1"/>
  <c r="AL136" i="7" s="1"/>
  <c r="AG170" i="1"/>
  <c r="AH169" i="1"/>
  <c r="AH170" i="5"/>
  <c r="AG171" i="5"/>
  <c r="AV30" i="7"/>
  <c r="Y29" i="7"/>
  <c r="AM26" i="1"/>
  <c r="BG27" i="1"/>
  <c r="M86" i="6"/>
  <c r="N85" i="6"/>
  <c r="AY86" i="3"/>
  <c r="BK635" i="1"/>
  <c r="V28" i="3"/>
  <c r="U29" i="3"/>
  <c r="E26" i="2"/>
  <c r="D27" i="2"/>
  <c r="BK491" i="1"/>
  <c r="AN327" i="5"/>
  <c r="AO326" i="5"/>
  <c r="E50" i="2"/>
  <c r="D51" i="2"/>
  <c r="AZ145" i="5"/>
  <c r="AT145" i="5"/>
  <c r="BK84" i="1"/>
  <c r="BI611" i="1"/>
  <c r="AJ610" i="1"/>
  <c r="AS610" i="1" s="1"/>
  <c r="AM610" i="1"/>
  <c r="AN326" i="1"/>
  <c r="AO325" i="1"/>
  <c r="BA24" i="1"/>
  <c r="AW24" i="1"/>
  <c r="AX24" i="1" s="1"/>
  <c r="AP24" i="1"/>
  <c r="AY24" i="1" s="1"/>
  <c r="L27" i="6"/>
  <c r="AF28" i="6"/>
  <c r="BB51" i="5"/>
  <c r="AQ51" i="5"/>
  <c r="AR51" i="5" s="1"/>
  <c r="BC51" i="5"/>
  <c r="AI52" i="5"/>
  <c r="AU51" i="5"/>
  <c r="AV51" i="5" s="1"/>
  <c r="AF85" i="5"/>
  <c r="AE86" i="5"/>
  <c r="AB54" i="3"/>
  <c r="AC53" i="3"/>
  <c r="N115" i="6"/>
  <c r="DO183" i="1"/>
  <c r="DV183" i="1"/>
  <c r="DJ183" i="1"/>
  <c r="DL183" i="1" s="1"/>
  <c r="DM183" i="1" s="1"/>
  <c r="AO27" i="1"/>
  <c r="AN28" i="1"/>
  <c r="AF170" i="1"/>
  <c r="AE171" i="1"/>
  <c r="BB205" i="1"/>
  <c r="AD205" i="1"/>
  <c r="AI206" i="1"/>
  <c r="BC205" i="1"/>
  <c r="AU205" i="1"/>
  <c r="AV205" i="1" s="1"/>
  <c r="AQ205" i="1"/>
  <c r="AR205" i="1" s="1"/>
  <c r="BB27" i="5"/>
  <c r="AQ27" i="5"/>
  <c r="AR27" i="5" s="1"/>
  <c r="AI28" i="5"/>
  <c r="AU27" i="5"/>
  <c r="AV27" i="5" s="1"/>
  <c r="BC27" i="5"/>
  <c r="AO115" i="5"/>
  <c r="CJ156" i="5"/>
  <c r="CK155" i="5"/>
  <c r="CK155" i="1"/>
  <c r="CJ156" i="1"/>
  <c r="E85" i="2"/>
  <c r="D86" i="2"/>
  <c r="BI27" i="1"/>
  <c r="AJ26" i="1"/>
  <c r="AS26" i="1" s="1"/>
  <c r="AK26" i="5"/>
  <c r="BH27" i="5"/>
  <c r="AH86" i="5"/>
  <c r="AG87" i="5"/>
  <c r="BI26" i="5"/>
  <c r="AJ25" i="5"/>
  <c r="AS25" i="5" s="1"/>
  <c r="AG28" i="5"/>
  <c r="AH27" i="5"/>
  <c r="AH234" i="5"/>
  <c r="AN672" i="1"/>
  <c r="AO671" i="1"/>
  <c r="U89" i="3"/>
  <c r="V88" i="3"/>
  <c r="BB114" i="1"/>
  <c r="AI115" i="1"/>
  <c r="BC114" i="1"/>
  <c r="AU114" i="1"/>
  <c r="AV114" i="1" s="1"/>
  <c r="AQ114" i="1"/>
  <c r="AR114" i="1" s="1"/>
  <c r="AN612" i="1"/>
  <c r="AO611" i="1"/>
  <c r="AM145" i="1"/>
  <c r="BG146" i="1"/>
  <c r="BH146" i="1"/>
  <c r="AK145" i="1"/>
  <c r="D27" i="6"/>
  <c r="E26" i="6"/>
  <c r="BB170" i="1"/>
  <c r="AD170" i="1"/>
  <c r="AI171" i="1"/>
  <c r="BC170" i="1"/>
  <c r="AU170" i="1"/>
  <c r="AV170" i="1" s="1"/>
  <c r="AQ170" i="1"/>
  <c r="AR170" i="1" s="1"/>
  <c r="AN172" i="1"/>
  <c r="AO171" i="1"/>
  <c r="AF26" i="5"/>
  <c r="AE27" i="5"/>
  <c r="AN148" i="5"/>
  <c r="AO147" i="5"/>
  <c r="H52" i="6"/>
  <c r="AB51" i="6"/>
  <c r="T51" i="6"/>
  <c r="U51" i="6" s="1"/>
  <c r="P51" i="6"/>
  <c r="Q51" i="6" s="1"/>
  <c r="AA51" i="6"/>
  <c r="AZ263" i="5"/>
  <c r="AH115" i="1"/>
  <c r="BC234" i="5"/>
  <c r="AU234" i="5"/>
  <c r="AV234" i="5" s="1"/>
  <c r="BB234" i="5"/>
  <c r="AD234" i="5"/>
  <c r="AQ234" i="5"/>
  <c r="AR234" i="5" s="1"/>
  <c r="AN492" i="1"/>
  <c r="EH185" i="1"/>
  <c r="AN353" i="1"/>
  <c r="AO352" i="1"/>
  <c r="AE673" i="1"/>
  <c r="AF672" i="1"/>
  <c r="G115" i="6"/>
  <c r="AO233" i="5"/>
  <c r="AN234" i="5"/>
  <c r="U117" i="7"/>
  <c r="V116" i="7"/>
  <c r="BK49" i="5"/>
  <c r="BH265" i="1"/>
  <c r="G26" i="2"/>
  <c r="F27" i="2"/>
  <c r="H28" i="2"/>
  <c r="AB27" i="2"/>
  <c r="T27" i="2"/>
  <c r="U27" i="2" s="1"/>
  <c r="P27" i="2"/>
  <c r="Q27" i="2" s="1"/>
  <c r="AA27" i="2"/>
  <c r="AG29" i="2"/>
  <c r="BH612" i="1"/>
  <c r="AK611" i="1"/>
  <c r="AN172" i="5"/>
  <c r="AO171" i="5"/>
  <c r="E94" i="6"/>
  <c r="D95" i="6"/>
  <c r="AT28" i="3"/>
  <c r="X28" i="3" s="1"/>
  <c r="AA27" i="3"/>
  <c r="Y27" i="3"/>
  <c r="Z27" i="3" s="1"/>
  <c r="AE27" i="3" s="1"/>
  <c r="AF27" i="3" s="1"/>
  <c r="BH492" i="1"/>
  <c r="AK26" i="1"/>
  <c r="AL26" i="1" s="1"/>
  <c r="BH27" i="1"/>
  <c r="M32" i="6"/>
  <c r="N31" i="6"/>
  <c r="U29" i="7"/>
  <c r="V28" i="7"/>
  <c r="BG264" i="5"/>
  <c r="AM263" i="5"/>
  <c r="BK287" i="5"/>
  <c r="AB115" i="6"/>
  <c r="AA115" i="6"/>
  <c r="P115" i="6"/>
  <c r="Q115" i="6" s="1"/>
  <c r="T115" i="6"/>
  <c r="U115" i="6" s="1"/>
  <c r="H87" i="2"/>
  <c r="AB86" i="2"/>
  <c r="T86" i="2"/>
  <c r="U86" i="2" s="1"/>
  <c r="P86" i="2"/>
  <c r="Q86" i="2" s="1"/>
  <c r="AA86" i="2"/>
  <c r="AG671" i="1"/>
  <c r="AH670" i="1"/>
  <c r="BI146" i="1"/>
  <c r="AJ145" i="1"/>
  <c r="AS145" i="1" s="1"/>
  <c r="BI264" i="1"/>
  <c r="AM264" i="1" s="1"/>
  <c r="AJ263" i="1"/>
  <c r="AS263" i="1" s="1"/>
  <c r="AF26" i="1"/>
  <c r="AE27" i="1"/>
  <c r="AN267" i="5"/>
  <c r="AO266" i="5"/>
  <c r="AG87" i="1"/>
  <c r="AH86" i="1"/>
  <c r="AH289" i="5"/>
  <c r="AG290" i="5"/>
  <c r="AN638" i="1"/>
  <c r="AO637" i="1"/>
  <c r="AK145" i="5"/>
  <c r="AL145" i="5" s="1"/>
  <c r="BH146" i="5"/>
  <c r="AG326" i="5"/>
  <c r="AH325" i="5"/>
  <c r="H52" i="2"/>
  <c r="AB51" i="2"/>
  <c r="T51" i="2"/>
  <c r="U51" i="2" s="1"/>
  <c r="P51" i="2"/>
  <c r="Q51" i="2" s="1"/>
  <c r="AA51" i="2"/>
  <c r="N114" i="2"/>
  <c r="M115" i="2"/>
  <c r="BI491" i="1"/>
  <c r="DG184" i="1"/>
  <c r="DN184" i="1" s="1"/>
  <c r="G115" i="2"/>
  <c r="AE266" i="5"/>
  <c r="AF265" i="5"/>
  <c r="G50" i="2"/>
  <c r="F51" i="2"/>
  <c r="G85" i="2"/>
  <c r="F86" i="2"/>
  <c r="E114" i="6"/>
  <c r="D115" i="6"/>
  <c r="E115" i="6" s="1"/>
  <c r="AO115" i="1"/>
  <c r="AH114" i="5"/>
  <c r="AG115" i="5"/>
  <c r="AF233" i="5"/>
  <c r="AE234" i="5"/>
  <c r="AF234" i="5" s="1"/>
  <c r="AH700" i="1"/>
  <c r="V52" i="3"/>
  <c r="U53" i="3"/>
  <c r="AF169" i="5"/>
  <c r="AE170" i="5"/>
  <c r="AO25" i="3"/>
  <c r="AK25" i="3"/>
  <c r="AL25" i="3" s="1"/>
  <c r="AD25" i="3"/>
  <c r="AM25" i="3" s="1"/>
  <c r="AZ24" i="5"/>
  <c r="AT24" i="5"/>
  <c r="AL25" i="5"/>
  <c r="AB29" i="7"/>
  <c r="AG28" i="7"/>
  <c r="AC28" i="7"/>
  <c r="AU29" i="7"/>
  <c r="AA28" i="7"/>
  <c r="AE325" i="1"/>
  <c r="AF324" i="1"/>
  <c r="AO205" i="5"/>
  <c r="AN206" i="5"/>
  <c r="AF50" i="5"/>
  <c r="AE51" i="5"/>
  <c r="BA262" i="5"/>
  <c r="AP262" i="5"/>
  <c r="AY262" i="5" s="1"/>
  <c r="AY370" i="5" s="1"/>
  <c r="AW262" i="5"/>
  <c r="AO553" i="1"/>
  <c r="AN554" i="1"/>
  <c r="L26" i="2"/>
  <c r="AF27" i="2"/>
  <c r="BA144" i="5"/>
  <c r="AP144" i="5"/>
  <c r="AY144" i="5" s="1"/>
  <c r="AW144" i="5"/>
  <c r="AX144" i="5" s="1"/>
  <c r="AN353" i="5"/>
  <c r="AO352" i="5"/>
  <c r="AO146" i="1"/>
  <c r="AN147" i="1"/>
  <c r="AG266" i="5"/>
  <c r="AH265" i="5"/>
  <c r="BA23" i="5"/>
  <c r="AW23" i="5"/>
  <c r="AX23" i="5" s="1"/>
  <c r="AP23" i="5"/>
  <c r="AY23" i="5" s="1"/>
  <c r="AG52" i="5"/>
  <c r="AH51" i="5"/>
  <c r="AG27" i="1"/>
  <c r="AH26" i="1"/>
  <c r="BG491" i="1"/>
  <c r="DH184" i="1"/>
  <c r="T52" i="3"/>
  <c r="S53" i="3"/>
  <c r="AE554" i="1"/>
  <c r="AF553" i="1"/>
  <c r="S53" i="7"/>
  <c r="T52" i="7"/>
  <c r="BB146" i="5"/>
  <c r="AD146" i="5"/>
  <c r="AS146" i="5" s="1"/>
  <c r="AI147" i="5"/>
  <c r="AU146" i="5"/>
  <c r="AV146" i="5" s="1"/>
  <c r="AQ146" i="5"/>
  <c r="AR146" i="5" s="1"/>
  <c r="BC146" i="5"/>
  <c r="BA261" i="1"/>
  <c r="AP261" i="1"/>
  <c r="AY261" i="1" s="1"/>
  <c r="AW261" i="1"/>
  <c r="AX261" i="1" s="1"/>
  <c r="AT145" i="1" l="1"/>
  <c r="AZ145" i="1"/>
  <c r="AT610" i="1"/>
  <c r="AG28" i="3"/>
  <c r="AT263" i="1"/>
  <c r="DO184" i="1"/>
  <c r="AZ26" i="1"/>
  <c r="AT26" i="1"/>
  <c r="AN148" i="1"/>
  <c r="AO147" i="1"/>
  <c r="BC147" i="5"/>
  <c r="AU147" i="5"/>
  <c r="AV147" i="5" s="1"/>
  <c r="AQ147" i="5"/>
  <c r="AR147" i="5" s="1"/>
  <c r="BB147" i="5"/>
  <c r="AD147" i="5"/>
  <c r="AI148" i="5"/>
  <c r="S54" i="7"/>
  <c r="T53" i="7"/>
  <c r="AO353" i="5"/>
  <c r="L27" i="2"/>
  <c r="AF28" i="2"/>
  <c r="AF51" i="5"/>
  <c r="AE52" i="5"/>
  <c r="AU30" i="7"/>
  <c r="AA29" i="7"/>
  <c r="AB30" i="7"/>
  <c r="AC29" i="7"/>
  <c r="AE267" i="5"/>
  <c r="AF266" i="5"/>
  <c r="AG291" i="5"/>
  <c r="AH290" i="5"/>
  <c r="AJ146" i="1"/>
  <c r="AS146" i="1" s="1"/>
  <c r="BI147" i="1"/>
  <c r="AG672" i="1"/>
  <c r="AH671" i="1"/>
  <c r="BH613" i="1"/>
  <c r="AK264" i="1"/>
  <c r="BK50" i="5"/>
  <c r="V117" i="7"/>
  <c r="AE674" i="1"/>
  <c r="AF673" i="1"/>
  <c r="H53" i="6"/>
  <c r="AB52" i="6"/>
  <c r="T52" i="6"/>
  <c r="U52" i="6" s="1"/>
  <c r="P52" i="6"/>
  <c r="Q52" i="6" s="1"/>
  <c r="AA52" i="6"/>
  <c r="AF27" i="5"/>
  <c r="AE28" i="5"/>
  <c r="AN173" i="1"/>
  <c r="AO172" i="1"/>
  <c r="BB171" i="1"/>
  <c r="AD171" i="1"/>
  <c r="AI172" i="1"/>
  <c r="BC171" i="1"/>
  <c r="AU171" i="1"/>
  <c r="AV171" i="1" s="1"/>
  <c r="AQ171" i="1"/>
  <c r="AR171" i="1" s="1"/>
  <c r="D28" i="6"/>
  <c r="E27" i="6"/>
  <c r="U90" i="3"/>
  <c r="V89" i="3"/>
  <c r="BI27" i="5"/>
  <c r="AJ26" i="5"/>
  <c r="CJ157" i="1"/>
  <c r="CK156" i="1"/>
  <c r="AI29" i="5"/>
  <c r="BC28" i="5"/>
  <c r="AU28" i="5"/>
  <c r="AV28" i="5" s="1"/>
  <c r="BB28" i="5"/>
  <c r="AQ28" i="5"/>
  <c r="AR28" i="5" s="1"/>
  <c r="AB55" i="3"/>
  <c r="AC54" i="3"/>
  <c r="AN327" i="1"/>
  <c r="AO326" i="1"/>
  <c r="BA145" i="5"/>
  <c r="AP145" i="5"/>
  <c r="AY145" i="5" s="1"/>
  <c r="AW145" i="5"/>
  <c r="AX145" i="5" s="1"/>
  <c r="BK492" i="1"/>
  <c r="M87" i="6"/>
  <c r="N86" i="6"/>
  <c r="AV31" i="7"/>
  <c r="BA608" i="1"/>
  <c r="AP608" i="1"/>
  <c r="AY608" i="1" s="1"/>
  <c r="AW608" i="1"/>
  <c r="AX608" i="1" s="1"/>
  <c r="AT262" i="1"/>
  <c r="AZ262" i="1"/>
  <c r="H88" i="6"/>
  <c r="AB87" i="6"/>
  <c r="T87" i="6"/>
  <c r="U87" i="6" s="1"/>
  <c r="P87" i="6"/>
  <c r="Q87" i="6" s="1"/>
  <c r="AA87" i="6"/>
  <c r="I27" i="6"/>
  <c r="AH28" i="6"/>
  <c r="AE148" i="1"/>
  <c r="AF147" i="1"/>
  <c r="U90" i="7"/>
  <c r="V89" i="7"/>
  <c r="AG638" i="1"/>
  <c r="AH637" i="1"/>
  <c r="FX187" i="1"/>
  <c r="FV188" i="1"/>
  <c r="X29" i="7"/>
  <c r="AG29" i="7" s="1"/>
  <c r="AW30" i="7"/>
  <c r="AF324" i="5"/>
  <c r="AE325" i="5"/>
  <c r="AC88" i="7"/>
  <c r="AB89" i="7"/>
  <c r="AO27" i="5"/>
  <c r="AN28" i="5"/>
  <c r="AG518" i="1"/>
  <c r="EG193" i="1"/>
  <c r="AR609" i="1"/>
  <c r="AT717" i="1"/>
  <c r="G86" i="6"/>
  <c r="F87" i="6"/>
  <c r="AO26" i="3"/>
  <c r="AD26" i="3"/>
  <c r="AM26" i="3" s="1"/>
  <c r="AM136" i="3" s="1"/>
  <c r="AK26" i="3"/>
  <c r="AL26" i="3" s="1"/>
  <c r="AL136" i="3" s="1"/>
  <c r="H29" i="6"/>
  <c r="AB28" i="6"/>
  <c r="T28" i="6"/>
  <c r="U28" i="6" s="1"/>
  <c r="P28" i="6"/>
  <c r="Q28" i="6" s="1"/>
  <c r="AA28" i="6"/>
  <c r="EG186" i="1"/>
  <c r="DA187" i="1"/>
  <c r="AE518" i="1"/>
  <c r="EF193" i="1"/>
  <c r="AJ84" i="2"/>
  <c r="AG269" i="1"/>
  <c r="AH268" i="1"/>
  <c r="BK204" i="5"/>
  <c r="AI87" i="1"/>
  <c r="BC86" i="1"/>
  <c r="AU86" i="1"/>
  <c r="AV86" i="1" s="1"/>
  <c r="AQ86" i="1"/>
  <c r="AR86" i="1" s="1"/>
  <c r="BB86" i="1"/>
  <c r="AN88" i="5"/>
  <c r="AO87" i="5"/>
  <c r="AE291" i="5"/>
  <c r="AF290" i="5"/>
  <c r="AI28" i="1"/>
  <c r="BC27" i="1"/>
  <c r="AU27" i="1"/>
  <c r="AV27" i="1" s="1"/>
  <c r="AQ27" i="1"/>
  <c r="AR27" i="1" s="1"/>
  <c r="BB27" i="1"/>
  <c r="D53" i="6"/>
  <c r="E52" i="6"/>
  <c r="AG291" i="1"/>
  <c r="AH290" i="1"/>
  <c r="AH27" i="3"/>
  <c r="AN27" i="3"/>
  <c r="BA25" i="1"/>
  <c r="AW25" i="1"/>
  <c r="AX25" i="1" s="1"/>
  <c r="AP25" i="1"/>
  <c r="AY25" i="1" s="1"/>
  <c r="AT146" i="5"/>
  <c r="AZ146" i="5"/>
  <c r="AU370" i="5"/>
  <c r="AX262" i="5"/>
  <c r="AX370" i="5" s="1"/>
  <c r="U54" i="3"/>
  <c r="V53" i="3"/>
  <c r="BI492" i="1"/>
  <c r="DG185" i="1"/>
  <c r="DN185" i="1" s="1"/>
  <c r="BK288" i="5"/>
  <c r="DI185" i="1"/>
  <c r="DJ185" i="1" s="1"/>
  <c r="DL185" i="1" s="1"/>
  <c r="DM185" i="1" s="1"/>
  <c r="AT29" i="3"/>
  <c r="AA28" i="3"/>
  <c r="Y28" i="3"/>
  <c r="Z28" i="3" s="1"/>
  <c r="AE28" i="3" s="1"/>
  <c r="AF28" i="3" s="1"/>
  <c r="G27" i="2"/>
  <c r="F28" i="2"/>
  <c r="BH266" i="1"/>
  <c r="AO234" i="5"/>
  <c r="AL145" i="1"/>
  <c r="AG88" i="5"/>
  <c r="AH87" i="5"/>
  <c r="BI28" i="1"/>
  <c r="AJ27" i="1"/>
  <c r="AS27" i="1" s="1"/>
  <c r="AE172" i="1"/>
  <c r="AF171" i="1"/>
  <c r="AI53" i="5"/>
  <c r="BC52" i="5"/>
  <c r="AU52" i="5"/>
  <c r="AV52" i="5" s="1"/>
  <c r="BB52" i="5"/>
  <c r="AQ52" i="5"/>
  <c r="AR52" i="5" s="1"/>
  <c r="L28" i="6"/>
  <c r="AF29" i="6"/>
  <c r="E51" i="2"/>
  <c r="D52" i="2"/>
  <c r="AO327" i="5"/>
  <c r="AN328" i="5"/>
  <c r="E27" i="2"/>
  <c r="D28" i="2"/>
  <c r="BK636" i="1"/>
  <c r="AY87" i="3"/>
  <c r="AM27" i="1"/>
  <c r="BG28" i="1"/>
  <c r="AG172" i="5"/>
  <c r="AH171" i="5"/>
  <c r="AL610" i="1"/>
  <c r="AQ610" i="1" s="1"/>
  <c r="AT370" i="1"/>
  <c r="AR262" i="1"/>
  <c r="AF207" i="5"/>
  <c r="AE208" i="5"/>
  <c r="G51" i="6"/>
  <c r="F52" i="6"/>
  <c r="AE149" i="5"/>
  <c r="AF148" i="5"/>
  <c r="AW30" i="3"/>
  <c r="X29" i="3"/>
  <c r="AG29" i="3" s="1"/>
  <c r="AE614" i="1"/>
  <c r="AF613" i="1"/>
  <c r="BG146" i="5"/>
  <c r="AM145" i="5"/>
  <c r="BK203" i="1"/>
  <c r="AE640" i="1"/>
  <c r="AF639" i="1"/>
  <c r="AH205" i="5"/>
  <c r="AG206" i="5"/>
  <c r="N51" i="6"/>
  <c r="M52" i="6"/>
  <c r="AM26" i="5"/>
  <c r="BG27" i="5"/>
  <c r="AG616" i="1"/>
  <c r="AH615" i="1"/>
  <c r="AG552" i="1"/>
  <c r="AH551" i="1"/>
  <c r="BB207" i="5"/>
  <c r="AD207" i="5"/>
  <c r="AU207" i="5"/>
  <c r="AV207" i="5" s="1"/>
  <c r="AQ207" i="5"/>
  <c r="AR207" i="5" s="1"/>
  <c r="AI208" i="5"/>
  <c r="BC207" i="5"/>
  <c r="AT265" i="5"/>
  <c r="AF51" i="1"/>
  <c r="AE52" i="1"/>
  <c r="M30" i="2"/>
  <c r="N29" i="2"/>
  <c r="AG53" i="1"/>
  <c r="AH52" i="1"/>
  <c r="EE187" i="1"/>
  <c r="EF186" i="1"/>
  <c r="AC90" i="3"/>
  <c r="AB91" i="3"/>
  <c r="AN266" i="1"/>
  <c r="AO265" i="1"/>
  <c r="AF206" i="1"/>
  <c r="AE207" i="1"/>
  <c r="AH205" i="1"/>
  <c r="AG206" i="1"/>
  <c r="R26" i="2"/>
  <c r="S30" i="3"/>
  <c r="T29" i="3"/>
  <c r="AO27" i="7"/>
  <c r="AD27" i="7"/>
  <c r="AM27" i="7" s="1"/>
  <c r="AM137" i="7" s="1"/>
  <c r="AK27" i="7"/>
  <c r="AL27" i="7" s="1"/>
  <c r="AL137" i="7" s="1"/>
  <c r="AF554" i="1"/>
  <c r="EE203" i="1"/>
  <c r="BG492" i="1"/>
  <c r="DH185" i="1"/>
  <c r="AG28" i="1"/>
  <c r="AH27" i="1"/>
  <c r="AG53" i="5"/>
  <c r="AH52" i="5"/>
  <c r="AG267" i="5"/>
  <c r="AH266" i="5"/>
  <c r="AO206" i="5"/>
  <c r="AN207" i="5"/>
  <c r="AE326" i="1"/>
  <c r="AF325" i="1"/>
  <c r="N115" i="2"/>
  <c r="H53" i="2"/>
  <c r="AB52" i="2"/>
  <c r="T52" i="2"/>
  <c r="U52" i="2" s="1"/>
  <c r="P52" i="2"/>
  <c r="Q52" i="2" s="1"/>
  <c r="AA52" i="2"/>
  <c r="AG327" i="5"/>
  <c r="AH326" i="5"/>
  <c r="AN268" i="5"/>
  <c r="AO267" i="5"/>
  <c r="BI265" i="1"/>
  <c r="AJ264" i="1"/>
  <c r="AS264" i="1" s="1"/>
  <c r="H88" i="2"/>
  <c r="AB87" i="2"/>
  <c r="T87" i="2"/>
  <c r="U87" i="2" s="1"/>
  <c r="P87" i="2"/>
  <c r="Q87" i="2" s="1"/>
  <c r="AA87" i="2"/>
  <c r="N32" i="6"/>
  <c r="M33" i="6"/>
  <c r="BH493" i="1"/>
  <c r="AK492" i="1"/>
  <c r="E95" i="6"/>
  <c r="D96" i="6"/>
  <c r="AN173" i="5"/>
  <c r="AO172" i="5"/>
  <c r="AG30" i="2"/>
  <c r="AO492" i="1"/>
  <c r="CY186" i="1"/>
  <c r="BH147" i="1"/>
  <c r="AK146" i="1"/>
  <c r="AL146" i="1" s="1"/>
  <c r="AG29" i="5"/>
  <c r="AH28" i="5"/>
  <c r="AK27" i="5"/>
  <c r="BH28" i="5"/>
  <c r="E86" i="2"/>
  <c r="D87" i="2"/>
  <c r="BC206" i="1"/>
  <c r="AU206" i="1"/>
  <c r="AV206" i="1" s="1"/>
  <c r="AQ206" i="1"/>
  <c r="AR206" i="1" s="1"/>
  <c r="AI207" i="1"/>
  <c r="BB206" i="1"/>
  <c r="AD206" i="1"/>
  <c r="AE87" i="5"/>
  <c r="AF86" i="5"/>
  <c r="BK85" i="1"/>
  <c r="DJ184" i="1"/>
  <c r="DL184" i="1" s="1"/>
  <c r="DM184" i="1" s="1"/>
  <c r="AC117" i="7"/>
  <c r="AG325" i="1"/>
  <c r="AH324" i="1"/>
  <c r="AV31" i="3"/>
  <c r="AG148" i="1"/>
  <c r="AH147" i="1"/>
  <c r="BK288" i="1"/>
  <c r="AO52" i="1"/>
  <c r="AN53" i="1"/>
  <c r="S92" i="3"/>
  <c r="T91" i="3"/>
  <c r="BH266" i="5"/>
  <c r="AK265" i="5"/>
  <c r="AL265" i="5" s="1"/>
  <c r="AQ265" i="5" s="1"/>
  <c r="AR265" i="5" s="1"/>
  <c r="AO51" i="5"/>
  <c r="AN52" i="5"/>
  <c r="AJ147" i="5"/>
  <c r="AS147" i="5" s="1"/>
  <c r="BI148" i="5"/>
  <c r="BB170" i="5"/>
  <c r="AD170" i="5"/>
  <c r="AI171" i="5"/>
  <c r="BC170" i="5"/>
  <c r="AU170" i="5"/>
  <c r="AV170" i="5" s="1"/>
  <c r="AQ170" i="5"/>
  <c r="AR170" i="5" s="1"/>
  <c r="AC53" i="7"/>
  <c r="AB54" i="7"/>
  <c r="AO207" i="1"/>
  <c r="AN208" i="1"/>
  <c r="AI52" i="1"/>
  <c r="BC51" i="1"/>
  <c r="AU51" i="1"/>
  <c r="AV51" i="1" s="1"/>
  <c r="AQ51" i="1"/>
  <c r="AR51" i="1" s="1"/>
  <c r="BB51" i="1"/>
  <c r="G27" i="6"/>
  <c r="F28" i="6"/>
  <c r="AS26" i="5"/>
  <c r="BI267" i="5"/>
  <c r="AJ266" i="5"/>
  <c r="AS266" i="5" s="1"/>
  <c r="AY53" i="7"/>
  <c r="BG615" i="1"/>
  <c r="AE267" i="1"/>
  <c r="AF266" i="1"/>
  <c r="AG27" i="6"/>
  <c r="J26" i="6"/>
  <c r="K26" i="6" s="1"/>
  <c r="BC147" i="1"/>
  <c r="AU147" i="1"/>
  <c r="AV147" i="1" s="1"/>
  <c r="AQ147" i="1"/>
  <c r="AR147" i="1" s="1"/>
  <c r="BB147" i="1"/>
  <c r="AD147" i="1"/>
  <c r="AI148" i="1"/>
  <c r="AH28" i="2"/>
  <c r="I27" i="2"/>
  <c r="BG266" i="1"/>
  <c r="AM265" i="1"/>
  <c r="AN291" i="1"/>
  <c r="AO290" i="1"/>
  <c r="AL263" i="1"/>
  <c r="AQ263" i="1" s="1"/>
  <c r="AZ263" i="1" s="1"/>
  <c r="S54" i="3"/>
  <c r="T53" i="3"/>
  <c r="AO554" i="1"/>
  <c r="CY203" i="1"/>
  <c r="AH28" i="7"/>
  <c r="AN28" i="7"/>
  <c r="BA24" i="5"/>
  <c r="AW24" i="5"/>
  <c r="AX24" i="5" s="1"/>
  <c r="AP24" i="5"/>
  <c r="AY24" i="5" s="1"/>
  <c r="AE171" i="5"/>
  <c r="AF170" i="5"/>
  <c r="AH115" i="5"/>
  <c r="G86" i="2"/>
  <c r="F87" i="2"/>
  <c r="G51" i="2"/>
  <c r="F52" i="2"/>
  <c r="BH147" i="5"/>
  <c r="AK146" i="5"/>
  <c r="AL146" i="5" s="1"/>
  <c r="AN639" i="1"/>
  <c r="AO638" i="1"/>
  <c r="AG88" i="1"/>
  <c r="AH87" i="1"/>
  <c r="AF27" i="1"/>
  <c r="AE28" i="1"/>
  <c r="BG265" i="5"/>
  <c r="AM264" i="5"/>
  <c r="U30" i="7"/>
  <c r="V29" i="7"/>
  <c r="AK27" i="1"/>
  <c r="AL27" i="1" s="1"/>
  <c r="BH28" i="1"/>
  <c r="AL611" i="1"/>
  <c r="AQ611" i="1" s="1"/>
  <c r="H29" i="2"/>
  <c r="AB28" i="2"/>
  <c r="T28" i="2"/>
  <c r="U28" i="2" s="1"/>
  <c r="P28" i="2"/>
  <c r="Q28" i="2" s="1"/>
  <c r="AA28" i="2"/>
  <c r="AO353" i="1"/>
  <c r="BA263" i="5"/>
  <c r="AP263" i="5"/>
  <c r="AY263" i="5" s="1"/>
  <c r="AY371" i="5" s="1"/>
  <c r="AW263" i="5"/>
  <c r="AN149" i="5"/>
  <c r="AO148" i="5"/>
  <c r="BG147" i="1"/>
  <c r="AM146" i="1"/>
  <c r="AN613" i="1"/>
  <c r="AO612" i="1"/>
  <c r="BB115" i="1"/>
  <c r="BC115" i="1"/>
  <c r="AU115" i="1"/>
  <c r="AV115" i="1" s="1"/>
  <c r="AQ115" i="1"/>
  <c r="AR115" i="1" s="1"/>
  <c r="AN673" i="1"/>
  <c r="AO672" i="1"/>
  <c r="AZ25" i="5"/>
  <c r="AT25" i="5"/>
  <c r="AL26" i="5"/>
  <c r="CJ157" i="5"/>
  <c r="CK156" i="5"/>
  <c r="AO28" i="1"/>
  <c r="AN29" i="1"/>
  <c r="DW183" i="1"/>
  <c r="DQ183" i="1"/>
  <c r="DT183" i="1" s="1"/>
  <c r="DR183" i="1"/>
  <c r="DS183" i="1" s="1"/>
  <c r="BI612" i="1"/>
  <c r="AK612" i="1" s="1"/>
  <c r="AJ611" i="1"/>
  <c r="AS611" i="1" s="1"/>
  <c r="AM611" i="1"/>
  <c r="U30" i="3"/>
  <c r="V29" i="3"/>
  <c r="Z29" i="7"/>
  <c r="AE29" i="7" s="1"/>
  <c r="AF29" i="7" s="1"/>
  <c r="AH170" i="1"/>
  <c r="AG171" i="1"/>
  <c r="BA264" i="5"/>
  <c r="AP264" i="5"/>
  <c r="AY264" i="5" s="1"/>
  <c r="AY373" i="5" s="1"/>
  <c r="AW264" i="5"/>
  <c r="S26" i="6"/>
  <c r="Y26" i="6"/>
  <c r="BB234" i="1"/>
  <c r="AD234" i="1"/>
  <c r="AQ234" i="1"/>
  <c r="AR234" i="1" s="1"/>
  <c r="BC234" i="1"/>
  <c r="AU234" i="1"/>
  <c r="AV234" i="1" s="1"/>
  <c r="U56" i="7"/>
  <c r="V55" i="7"/>
  <c r="AT373" i="5"/>
  <c r="AR264" i="5"/>
  <c r="Z25" i="2"/>
  <c r="V25" i="2"/>
  <c r="W25" i="2" s="1"/>
  <c r="O25" i="2"/>
  <c r="X25" i="2" s="1"/>
  <c r="AE28" i="2"/>
  <c r="J27" i="2"/>
  <c r="K27" i="2" s="1"/>
  <c r="S90" i="7"/>
  <c r="T89" i="7"/>
  <c r="AE87" i="1"/>
  <c r="AF86" i="1"/>
  <c r="S32" i="7"/>
  <c r="T31" i="7"/>
  <c r="AG148" i="5"/>
  <c r="AH147" i="5"/>
  <c r="AB31" i="3"/>
  <c r="AC30" i="3"/>
  <c r="AO289" i="5"/>
  <c r="AN290" i="5"/>
  <c r="Z25" i="6"/>
  <c r="V25" i="6"/>
  <c r="W25" i="6" s="1"/>
  <c r="O25" i="6"/>
  <c r="X25" i="6" s="1"/>
  <c r="R27" i="6"/>
  <c r="AO87" i="1"/>
  <c r="AN88" i="1"/>
  <c r="AE292" i="1"/>
  <c r="AF291" i="1"/>
  <c r="BB86" i="5"/>
  <c r="AI87" i="5"/>
  <c r="AQ86" i="5"/>
  <c r="AR86" i="5" s="1"/>
  <c r="AU86" i="5"/>
  <c r="AV86" i="5" s="1"/>
  <c r="BC86" i="5"/>
  <c r="AJ85" i="6"/>
  <c r="AU34" i="3"/>
  <c r="AO516" i="1"/>
  <c r="CY193" i="1"/>
  <c r="BA144" i="1"/>
  <c r="AW144" i="1"/>
  <c r="AX144" i="1" s="1"/>
  <c r="AP144" i="1"/>
  <c r="AY144" i="1" s="1"/>
  <c r="AZ609" i="1"/>
  <c r="AT264" i="1" l="1"/>
  <c r="AH29" i="3"/>
  <c r="AZ27" i="1"/>
  <c r="AT27" i="1"/>
  <c r="BA263" i="1"/>
  <c r="AP263" i="1"/>
  <c r="AY263" i="1" s="1"/>
  <c r="AY371" i="1" s="1"/>
  <c r="AW263" i="1"/>
  <c r="AZ147" i="5"/>
  <c r="AT147" i="5"/>
  <c r="DV185" i="1"/>
  <c r="DO185" i="1"/>
  <c r="AN29" i="7"/>
  <c r="AH29" i="7"/>
  <c r="V56" i="7"/>
  <c r="U57" i="7"/>
  <c r="AU373" i="5"/>
  <c r="AX264" i="5"/>
  <c r="AX373" i="5" s="1"/>
  <c r="AG172" i="1"/>
  <c r="AH171" i="1"/>
  <c r="AO613" i="1"/>
  <c r="AN614" i="1"/>
  <c r="AR611" i="1"/>
  <c r="AT720" i="1"/>
  <c r="AM265" i="5"/>
  <c r="BG266" i="5"/>
  <c r="AF171" i="5"/>
  <c r="AE172" i="5"/>
  <c r="AO28" i="7"/>
  <c r="AD28" i="7"/>
  <c r="AM28" i="7" s="1"/>
  <c r="AM138" i="7" s="1"/>
  <c r="AK28" i="7"/>
  <c r="AL28" i="7" s="1"/>
  <c r="AL138" i="7" s="1"/>
  <c r="BG267" i="1"/>
  <c r="AE268" i="1"/>
  <c r="AF267" i="1"/>
  <c r="AZ26" i="5"/>
  <c r="AT26" i="5"/>
  <c r="BC171" i="5"/>
  <c r="AU171" i="5"/>
  <c r="AV171" i="5" s="1"/>
  <c r="AQ171" i="5"/>
  <c r="AR171" i="5" s="1"/>
  <c r="BB171" i="5"/>
  <c r="AD171" i="5"/>
  <c r="AI172" i="5"/>
  <c r="AO53" i="1"/>
  <c r="AN54" i="1"/>
  <c r="BH29" i="5"/>
  <c r="AN174" i="5"/>
  <c r="AO173" i="5"/>
  <c r="BH494" i="1"/>
  <c r="H54" i="2"/>
  <c r="AB53" i="2"/>
  <c r="T53" i="2"/>
  <c r="U53" i="2" s="1"/>
  <c r="P53" i="2"/>
  <c r="Q53" i="2" s="1"/>
  <c r="AA53" i="2"/>
  <c r="AE327" i="1"/>
  <c r="AF326" i="1"/>
  <c r="S31" i="3"/>
  <c r="T30" i="3"/>
  <c r="EF187" i="1"/>
  <c r="EE188" i="1"/>
  <c r="AG54" i="1"/>
  <c r="AH53" i="1"/>
  <c r="AF52" i="1"/>
  <c r="AE53" i="1"/>
  <c r="AH206" i="5"/>
  <c r="AG207" i="5"/>
  <c r="AE641" i="1"/>
  <c r="AF640" i="1"/>
  <c r="G52" i="6"/>
  <c r="F53" i="6"/>
  <c r="AF208" i="5"/>
  <c r="AE209" i="5"/>
  <c r="AT718" i="1"/>
  <c r="AR610" i="1"/>
  <c r="AH172" i="5"/>
  <c r="AG173" i="5"/>
  <c r="BK637" i="1"/>
  <c r="AO328" i="5"/>
  <c r="AN329" i="5"/>
  <c r="AF30" i="6"/>
  <c r="BH267" i="1"/>
  <c r="V54" i="3"/>
  <c r="U55" i="3"/>
  <c r="BA146" i="5"/>
  <c r="AP146" i="5"/>
  <c r="AY146" i="5" s="1"/>
  <c r="AW146" i="5"/>
  <c r="AX146" i="5" s="1"/>
  <c r="D54" i="6"/>
  <c r="E53" i="6"/>
  <c r="BC87" i="1"/>
  <c r="AU87" i="1"/>
  <c r="AV87" i="1" s="1"/>
  <c r="AQ87" i="1"/>
  <c r="AR87" i="1" s="1"/>
  <c r="AI88" i="1"/>
  <c r="BB87" i="1"/>
  <c r="AE519" i="1"/>
  <c r="AF518" i="1"/>
  <c r="AO28" i="5"/>
  <c r="AN29" i="5"/>
  <c r="X30" i="7"/>
  <c r="AW31" i="7"/>
  <c r="H89" i="6"/>
  <c r="AB88" i="6"/>
  <c r="T88" i="6"/>
  <c r="U88" i="6" s="1"/>
  <c r="P88" i="6"/>
  <c r="Q88" i="6" s="1"/>
  <c r="AA88" i="6"/>
  <c r="AF674" i="1"/>
  <c r="AE675" i="1"/>
  <c r="AC30" i="7"/>
  <c r="AG30" i="7"/>
  <c r="AB31" i="7"/>
  <c r="DV184" i="1"/>
  <c r="AZ610" i="1"/>
  <c r="S33" i="7"/>
  <c r="T32" i="7"/>
  <c r="S91" i="7"/>
  <c r="T90" i="7"/>
  <c r="AT611" i="1"/>
  <c r="AZ611" i="1"/>
  <c r="AO673" i="1"/>
  <c r="AN674" i="1"/>
  <c r="AN150" i="5"/>
  <c r="AO149" i="5"/>
  <c r="AK28" i="1"/>
  <c r="BH29" i="1"/>
  <c r="V30" i="7"/>
  <c r="U31" i="7"/>
  <c r="AF28" i="1"/>
  <c r="AE29" i="1"/>
  <c r="AN640" i="1"/>
  <c r="AO639" i="1"/>
  <c r="G52" i="2"/>
  <c r="F53" i="2"/>
  <c r="G87" i="2"/>
  <c r="F88" i="2"/>
  <c r="BG616" i="1"/>
  <c r="AY54" i="7"/>
  <c r="AI53" i="1"/>
  <c r="BC52" i="1"/>
  <c r="AU52" i="1"/>
  <c r="AV52" i="1" s="1"/>
  <c r="AQ52" i="1"/>
  <c r="AR52" i="1" s="1"/>
  <c r="BB52" i="1"/>
  <c r="AB55" i="7"/>
  <c r="AC54" i="7"/>
  <c r="AO52" i="5"/>
  <c r="AN53" i="5"/>
  <c r="BH267" i="5"/>
  <c r="AK266" i="5"/>
  <c r="AL266" i="5" s="1"/>
  <c r="AQ266" i="5" s="1"/>
  <c r="BK289" i="1"/>
  <c r="AG149" i="1"/>
  <c r="AH148" i="1"/>
  <c r="BK86" i="1"/>
  <c r="AG30" i="5"/>
  <c r="AH29" i="5"/>
  <c r="CY187" i="1"/>
  <c r="EH186" i="1"/>
  <c r="AG31" i="2"/>
  <c r="E96" i="6"/>
  <c r="D97" i="6"/>
  <c r="E97" i="6" s="1"/>
  <c r="H89" i="2"/>
  <c r="AB88" i="2"/>
  <c r="T88" i="2"/>
  <c r="U88" i="2" s="1"/>
  <c r="P88" i="2"/>
  <c r="Q88" i="2" s="1"/>
  <c r="AA88" i="2"/>
  <c r="AG328" i="5"/>
  <c r="AH327" i="5"/>
  <c r="AO207" i="5"/>
  <c r="AN208" i="5"/>
  <c r="AM492" i="1"/>
  <c r="BG493" i="1"/>
  <c r="Y26" i="2"/>
  <c r="S26" i="2"/>
  <c r="AC91" i="3"/>
  <c r="AB92" i="3"/>
  <c r="BB208" i="5"/>
  <c r="AD208" i="5"/>
  <c r="AU208" i="5"/>
  <c r="AV208" i="5" s="1"/>
  <c r="AQ208" i="5"/>
  <c r="AR208" i="5" s="1"/>
  <c r="AI209" i="5"/>
  <c r="BC208" i="5"/>
  <c r="AH552" i="1"/>
  <c r="AG553" i="1"/>
  <c r="AG617" i="1"/>
  <c r="AH616" i="1"/>
  <c r="M53" i="6"/>
  <c r="N52" i="6"/>
  <c r="BG147" i="5"/>
  <c r="AM146" i="5"/>
  <c r="AW31" i="3"/>
  <c r="AM28" i="1"/>
  <c r="BG29" i="1"/>
  <c r="AY88" i="3"/>
  <c r="E28" i="2"/>
  <c r="D29" i="2"/>
  <c r="AE173" i="1"/>
  <c r="AF172" i="1"/>
  <c r="G28" i="2"/>
  <c r="F29" i="2"/>
  <c r="AJ492" i="1"/>
  <c r="AS492" i="1" s="1"/>
  <c r="BI493" i="1"/>
  <c r="DI186" i="1" s="1"/>
  <c r="AO27" i="3"/>
  <c r="AK27" i="3"/>
  <c r="AL27" i="3" s="1"/>
  <c r="AL137" i="3" s="1"/>
  <c r="AD27" i="3"/>
  <c r="AM27" i="3" s="1"/>
  <c r="AM137" i="3" s="1"/>
  <c r="AI29" i="1"/>
  <c r="BC28" i="1"/>
  <c r="AU28" i="1"/>
  <c r="AV28" i="1" s="1"/>
  <c r="AQ28" i="1"/>
  <c r="AR28" i="1" s="1"/>
  <c r="BB28" i="1"/>
  <c r="AN89" i="5"/>
  <c r="AO88" i="5"/>
  <c r="DA188" i="1"/>
  <c r="EG187" i="1"/>
  <c r="AE149" i="1"/>
  <c r="AF148" i="1"/>
  <c r="BA262" i="1"/>
  <c r="AP262" i="1"/>
  <c r="AY262" i="1" s="1"/>
  <c r="AY370" i="1" s="1"/>
  <c r="AW262" i="1"/>
  <c r="BK493" i="1"/>
  <c r="CK157" i="1"/>
  <c r="CJ158" i="1"/>
  <c r="D29" i="6"/>
  <c r="E28" i="6"/>
  <c r="AI173" i="1"/>
  <c r="BC172" i="1"/>
  <c r="AU172" i="1"/>
  <c r="AV172" i="1" s="1"/>
  <c r="AQ172" i="1"/>
  <c r="AR172" i="1" s="1"/>
  <c r="BB172" i="1"/>
  <c r="AD172" i="1"/>
  <c r="H54" i="6"/>
  <c r="AB53" i="6"/>
  <c r="T53" i="6"/>
  <c r="U53" i="6" s="1"/>
  <c r="P53" i="6"/>
  <c r="Q53" i="6" s="1"/>
  <c r="AA53" i="6"/>
  <c r="BH614" i="1"/>
  <c r="AH672" i="1"/>
  <c r="AG673" i="1"/>
  <c r="AE268" i="5"/>
  <c r="AF267" i="5"/>
  <c r="L28" i="2"/>
  <c r="AF29" i="2"/>
  <c r="BA26" i="1"/>
  <c r="AW26" i="1"/>
  <c r="AX26" i="1" s="1"/>
  <c r="AP26" i="1"/>
  <c r="AY26" i="1" s="1"/>
  <c r="AN28" i="3"/>
  <c r="AH28" i="3"/>
  <c r="AE293" i="1"/>
  <c r="AF292" i="1"/>
  <c r="Z26" i="6"/>
  <c r="V26" i="6"/>
  <c r="W26" i="6" s="1"/>
  <c r="O26" i="6"/>
  <c r="X26" i="6" s="1"/>
  <c r="AJ612" i="1"/>
  <c r="AL612" i="1" s="1"/>
  <c r="AQ612" i="1" s="1"/>
  <c r="AR612" i="1" s="1"/>
  <c r="BI613" i="1"/>
  <c r="AM612" i="1"/>
  <c r="AO29" i="1"/>
  <c r="AN30" i="1"/>
  <c r="BA25" i="5"/>
  <c r="AP25" i="5"/>
  <c r="AY25" i="5" s="1"/>
  <c r="AW25" i="5"/>
  <c r="AX25" i="5" s="1"/>
  <c r="AM147" i="1"/>
  <c r="BG148" i="1"/>
  <c r="AU371" i="5"/>
  <c r="AX263" i="5"/>
  <c r="AX371" i="5" s="1"/>
  <c r="AG89" i="1"/>
  <c r="AH88" i="1"/>
  <c r="AN556" i="1"/>
  <c r="EH203" i="1"/>
  <c r="S55" i="3"/>
  <c r="T54" i="3"/>
  <c r="AN292" i="1"/>
  <c r="AO291" i="1"/>
  <c r="AH29" i="2"/>
  <c r="I28" i="2"/>
  <c r="R28" i="2" s="1"/>
  <c r="AG28" i="6"/>
  <c r="J27" i="6"/>
  <c r="K27" i="6" s="1"/>
  <c r="AT266" i="5"/>
  <c r="AZ266" i="5"/>
  <c r="G28" i="6"/>
  <c r="F29" i="6"/>
  <c r="AN209" i="1"/>
  <c r="AO208" i="1"/>
  <c r="AI208" i="1"/>
  <c r="BC207" i="1"/>
  <c r="AU207" i="1"/>
  <c r="AV207" i="1" s="1"/>
  <c r="AQ207" i="1"/>
  <c r="AR207" i="1" s="1"/>
  <c r="BB207" i="1"/>
  <c r="AD207" i="1"/>
  <c r="E87" i="2"/>
  <c r="D88" i="2"/>
  <c r="N33" i="6"/>
  <c r="AN269" i="5"/>
  <c r="AO268" i="5"/>
  <c r="AE556" i="1"/>
  <c r="EF203" i="1"/>
  <c r="R27" i="2"/>
  <c r="BG28" i="5"/>
  <c r="AM27" i="5"/>
  <c r="E52" i="2"/>
  <c r="D53" i="2"/>
  <c r="BB53" i="5"/>
  <c r="AQ53" i="5"/>
  <c r="AR53" i="5" s="1"/>
  <c r="BC53" i="5"/>
  <c r="AI54" i="5"/>
  <c r="AU53" i="5"/>
  <c r="AV53" i="5" s="1"/>
  <c r="AG292" i="1"/>
  <c r="AH291" i="1"/>
  <c r="AJ85" i="2"/>
  <c r="H30" i="6"/>
  <c r="AB29" i="6"/>
  <c r="T29" i="6"/>
  <c r="U29" i="6" s="1"/>
  <c r="P29" i="6"/>
  <c r="Q29" i="6" s="1"/>
  <c r="AA29" i="6"/>
  <c r="F88" i="6"/>
  <c r="G87" i="6"/>
  <c r="AE326" i="5"/>
  <c r="AF325" i="5"/>
  <c r="FV189" i="1"/>
  <c r="FX188" i="1"/>
  <c r="AH29" i="6"/>
  <c r="I28" i="6"/>
  <c r="R28" i="6" s="1"/>
  <c r="Y30" i="7"/>
  <c r="Z30" i="7" s="1"/>
  <c r="AE30" i="7" s="1"/>
  <c r="AF30" i="7" s="1"/>
  <c r="M88" i="6"/>
  <c r="N87" i="6"/>
  <c r="AC55" i="3"/>
  <c r="AB56" i="3"/>
  <c r="U91" i="3"/>
  <c r="V90" i="3"/>
  <c r="AN174" i="1"/>
  <c r="AO173" i="1"/>
  <c r="BK51" i="5"/>
  <c r="BI148" i="1"/>
  <c r="AJ147" i="1"/>
  <c r="AS147" i="1" s="1"/>
  <c r="AU31" i="7"/>
  <c r="AA30" i="7"/>
  <c r="S55" i="7"/>
  <c r="T54" i="7"/>
  <c r="BA145" i="1"/>
  <c r="AW145" i="1"/>
  <c r="AX145" i="1" s="1"/>
  <c r="AP145" i="1"/>
  <c r="AY145" i="1" s="1"/>
  <c r="AJ86" i="6"/>
  <c r="S27" i="6"/>
  <c r="Y27" i="6"/>
  <c r="BA609" i="1"/>
  <c r="AP609" i="1"/>
  <c r="AY609" i="1" s="1"/>
  <c r="GF166" i="1" s="1"/>
  <c r="AW609" i="1"/>
  <c r="AN518" i="1"/>
  <c r="EH193" i="1"/>
  <c r="AU35" i="3"/>
  <c r="BC87" i="5"/>
  <c r="AU87" i="5"/>
  <c r="AV87" i="5" s="1"/>
  <c r="AQ87" i="5"/>
  <c r="AR87" i="5" s="1"/>
  <c r="AI88" i="5"/>
  <c r="BB87" i="5"/>
  <c r="AO88" i="1"/>
  <c r="AN89" i="1"/>
  <c r="AN291" i="5"/>
  <c r="AO290" i="5"/>
  <c r="AC31" i="3"/>
  <c r="AB32" i="3"/>
  <c r="AH148" i="5"/>
  <c r="AG149" i="5"/>
  <c r="AE88" i="1"/>
  <c r="AF87" i="1"/>
  <c r="AE29" i="2"/>
  <c r="J28" i="2"/>
  <c r="K28" i="2" s="1"/>
  <c r="V30" i="3"/>
  <c r="U31" i="3"/>
  <c r="CJ158" i="5"/>
  <c r="CK157" i="5"/>
  <c r="AS612" i="1"/>
  <c r="H30" i="2"/>
  <c r="AB29" i="2"/>
  <c r="T29" i="2"/>
  <c r="U29" i="2" s="1"/>
  <c r="P29" i="2"/>
  <c r="Q29" i="2" s="1"/>
  <c r="AA29" i="2"/>
  <c r="AK147" i="5"/>
  <c r="AL147" i="5" s="1"/>
  <c r="BH148" i="5"/>
  <c r="AT371" i="1"/>
  <c r="AR263" i="1"/>
  <c r="AI149" i="1"/>
  <c r="BC148" i="1"/>
  <c r="AU148" i="1"/>
  <c r="AV148" i="1" s="1"/>
  <c r="AQ148" i="1"/>
  <c r="AR148" i="1" s="1"/>
  <c r="BB148" i="1"/>
  <c r="AD148" i="1"/>
  <c r="AJ267" i="5"/>
  <c r="BI268" i="5"/>
  <c r="BI149" i="5"/>
  <c r="AJ148" i="5"/>
  <c r="S93" i="3"/>
  <c r="T92" i="3"/>
  <c r="AV32" i="3"/>
  <c r="AG326" i="1"/>
  <c r="AH325" i="1"/>
  <c r="AF87" i="5"/>
  <c r="AE88" i="5"/>
  <c r="BH148" i="1"/>
  <c r="AK147" i="1"/>
  <c r="AL147" i="1" s="1"/>
  <c r="AL492" i="1"/>
  <c r="AQ492" i="1" s="1"/>
  <c r="AR492" i="1" s="1"/>
  <c r="AJ265" i="1"/>
  <c r="AS265" i="1" s="1"/>
  <c r="BI266" i="1"/>
  <c r="AG268" i="5"/>
  <c r="AH267" i="5"/>
  <c r="AG54" i="5"/>
  <c r="AH53" i="5"/>
  <c r="AG29" i="1"/>
  <c r="AH28" i="1"/>
  <c r="AG207" i="1"/>
  <c r="AH206" i="1"/>
  <c r="AE208" i="1"/>
  <c r="AF207" i="1"/>
  <c r="AN267" i="1"/>
  <c r="AO266" i="1"/>
  <c r="M31" i="2"/>
  <c r="N30" i="2"/>
  <c r="AZ265" i="5"/>
  <c r="BK204" i="1"/>
  <c r="AF614" i="1"/>
  <c r="AE615" i="1"/>
  <c r="AF149" i="5"/>
  <c r="AE150" i="5"/>
  <c r="BI29" i="1"/>
  <c r="AJ28" i="1"/>
  <c r="AS28" i="1" s="1"/>
  <c r="AH88" i="5"/>
  <c r="AG89" i="5"/>
  <c r="AK265" i="1"/>
  <c r="AL265" i="1" s="1"/>
  <c r="AQ265" i="1" s="1"/>
  <c r="AR265" i="1" s="1"/>
  <c r="AT30" i="3"/>
  <c r="AA29" i="3"/>
  <c r="Y29" i="3"/>
  <c r="Z29" i="3" s="1"/>
  <c r="AE29" i="3" s="1"/>
  <c r="AF29" i="3" s="1"/>
  <c r="BK289" i="5"/>
  <c r="AE292" i="5"/>
  <c r="AF291" i="5"/>
  <c r="BK205" i="5"/>
  <c r="AG270" i="1"/>
  <c r="AH269" i="1"/>
  <c r="AH518" i="1"/>
  <c r="AG519" i="1"/>
  <c r="AB90" i="7"/>
  <c r="AC89" i="7"/>
  <c r="AG639" i="1"/>
  <c r="AH638" i="1"/>
  <c r="U91" i="7"/>
  <c r="V90" i="7"/>
  <c r="AV32" i="7"/>
  <c r="Y31" i="7"/>
  <c r="AN328" i="1"/>
  <c r="AO327" i="1"/>
  <c r="BB29" i="5"/>
  <c r="AQ29" i="5"/>
  <c r="AR29" i="5" s="1"/>
  <c r="BC29" i="5"/>
  <c r="AI30" i="5"/>
  <c r="AU29" i="5"/>
  <c r="AV29" i="5" s="1"/>
  <c r="BI28" i="5"/>
  <c r="AJ27" i="5"/>
  <c r="AS27" i="5" s="1"/>
  <c r="AF28" i="5"/>
  <c r="AE29" i="5"/>
  <c r="AL264" i="1"/>
  <c r="AQ264" i="1" s="1"/>
  <c r="AZ264" i="1" s="1"/>
  <c r="AZ146" i="1"/>
  <c r="AT146" i="1"/>
  <c r="AG292" i="5"/>
  <c r="AH291" i="5"/>
  <c r="AF52" i="5"/>
  <c r="AE53" i="5"/>
  <c r="BB148" i="5"/>
  <c r="AD148" i="5"/>
  <c r="AS148" i="5" s="1"/>
  <c r="AI149" i="5"/>
  <c r="BC148" i="5"/>
  <c r="AU148" i="5"/>
  <c r="AV148" i="5" s="1"/>
  <c r="AQ148" i="5"/>
  <c r="AR148" i="5" s="1"/>
  <c r="AO148" i="1"/>
  <c r="AN149" i="1"/>
  <c r="Y28" i="2" l="1"/>
  <c r="S28" i="2"/>
  <c r="AZ265" i="1"/>
  <c r="AT265" i="1"/>
  <c r="AT147" i="1"/>
  <c r="AZ147" i="1"/>
  <c r="BA264" i="1"/>
  <c r="AW264" i="1"/>
  <c r="AP264" i="1"/>
  <c r="AY264" i="1" s="1"/>
  <c r="AY373" i="1" s="1"/>
  <c r="AE293" i="5"/>
  <c r="AF292" i="5"/>
  <c r="BA146" i="1"/>
  <c r="AW146" i="1"/>
  <c r="AX146" i="1" s="1"/>
  <c r="AP146" i="1"/>
  <c r="AY146" i="1" s="1"/>
  <c r="BI30" i="1"/>
  <c r="AJ29" i="1"/>
  <c r="BA265" i="5"/>
  <c r="AW265" i="5"/>
  <c r="AX265" i="5" s="1"/>
  <c r="AP265" i="5"/>
  <c r="AY265" i="5" s="1"/>
  <c r="AE209" i="1"/>
  <c r="AF208" i="1"/>
  <c r="AG208" i="1"/>
  <c r="AH207" i="1"/>
  <c r="AG30" i="1"/>
  <c r="AH29" i="1"/>
  <c r="AG55" i="5"/>
  <c r="AH54" i="5"/>
  <c r="AV33" i="3"/>
  <c r="BH149" i="5"/>
  <c r="AK148" i="5"/>
  <c r="AL148" i="5" s="1"/>
  <c r="AN90" i="1"/>
  <c r="AO89" i="1"/>
  <c r="BB88" i="5"/>
  <c r="AI89" i="5"/>
  <c r="AQ88" i="5"/>
  <c r="AR88" i="5" s="1"/>
  <c r="AU88" i="5"/>
  <c r="AV88" i="5" s="1"/>
  <c r="BC88" i="5"/>
  <c r="AU36" i="3"/>
  <c r="AU37" i="3" s="1"/>
  <c r="AU38" i="3" s="1"/>
  <c r="AN519" i="1"/>
  <c r="AO518" i="1"/>
  <c r="Z27" i="6"/>
  <c r="V27" i="6"/>
  <c r="W27" i="6" s="1"/>
  <c r="O27" i="6"/>
  <c r="X27" i="6" s="1"/>
  <c r="AJ87" i="6"/>
  <c r="BK52" i="5"/>
  <c r="S28" i="6"/>
  <c r="Y28" i="6"/>
  <c r="AI55" i="5"/>
  <c r="BC54" i="5"/>
  <c r="AU54" i="5"/>
  <c r="AV54" i="5" s="1"/>
  <c r="BB54" i="5"/>
  <c r="AQ54" i="5"/>
  <c r="AR54" i="5" s="1"/>
  <c r="E53" i="2"/>
  <c r="D54" i="2"/>
  <c r="BC208" i="1"/>
  <c r="AU208" i="1"/>
  <c r="AV208" i="1" s="1"/>
  <c r="AQ208" i="1"/>
  <c r="AR208" i="1" s="1"/>
  <c r="BB208" i="1"/>
  <c r="AD208" i="1"/>
  <c r="AI209" i="1"/>
  <c r="BA266" i="5"/>
  <c r="AP266" i="5"/>
  <c r="AY266" i="5" s="1"/>
  <c r="AY374" i="5" s="1"/>
  <c r="AW266" i="5"/>
  <c r="AN293" i="1"/>
  <c r="AO292" i="1"/>
  <c r="AG90" i="1"/>
  <c r="AH89" i="1"/>
  <c r="BG149" i="1"/>
  <c r="AM148" i="1"/>
  <c r="AE269" i="5"/>
  <c r="AF268" i="5"/>
  <c r="D30" i="6"/>
  <c r="E29" i="6"/>
  <c r="BG148" i="5"/>
  <c r="AM147" i="5"/>
  <c r="AS267" i="5"/>
  <c r="AH149" i="1"/>
  <c r="AG150" i="1"/>
  <c r="BK290" i="1"/>
  <c r="AB56" i="7"/>
  <c r="AC55" i="7"/>
  <c r="AY55" i="7"/>
  <c r="U32" i="7"/>
  <c r="V31" i="7"/>
  <c r="AK29" i="1"/>
  <c r="AL29" i="1" s="1"/>
  <c r="BH30" i="1"/>
  <c r="AN151" i="5"/>
  <c r="AO150" i="5"/>
  <c r="BA611" i="1"/>
  <c r="AP611" i="1"/>
  <c r="AY611" i="1" s="1"/>
  <c r="GF168" i="1" s="1"/>
  <c r="AW611" i="1"/>
  <c r="AB32" i="7"/>
  <c r="AC31" i="7"/>
  <c r="AO29" i="5"/>
  <c r="AN30" i="5"/>
  <c r="AE520" i="1"/>
  <c r="AF519" i="1"/>
  <c r="BH268" i="1"/>
  <c r="AN330" i="5"/>
  <c r="AO329" i="5"/>
  <c r="BK638" i="1"/>
  <c r="AH207" i="5"/>
  <c r="AG208" i="5"/>
  <c r="AG55" i="1"/>
  <c r="AH54" i="1"/>
  <c r="S32" i="3"/>
  <c r="T31" i="3"/>
  <c r="H55" i="2"/>
  <c r="AB54" i="2"/>
  <c r="T54" i="2"/>
  <c r="U54" i="2" s="1"/>
  <c r="P54" i="2"/>
  <c r="Q54" i="2" s="1"/>
  <c r="AA54" i="2"/>
  <c r="AO54" i="1"/>
  <c r="AN55" i="1"/>
  <c r="BB172" i="5"/>
  <c r="AD172" i="5"/>
  <c r="AI173" i="5"/>
  <c r="AQ172" i="5"/>
  <c r="AR172" i="5" s="1"/>
  <c r="BC172" i="5"/>
  <c r="AU172" i="5"/>
  <c r="AV172" i="5" s="1"/>
  <c r="U58" i="7"/>
  <c r="V57" i="7"/>
  <c r="AO29" i="7"/>
  <c r="AK29" i="7"/>
  <c r="AL29" i="7" s="1"/>
  <c r="AD29" i="7"/>
  <c r="AM29" i="7" s="1"/>
  <c r="AT148" i="5"/>
  <c r="AZ148" i="5"/>
  <c r="AV33" i="7"/>
  <c r="AO149" i="1"/>
  <c r="AN150" i="1"/>
  <c r="AZ27" i="5"/>
  <c r="AT27" i="5"/>
  <c r="AG520" i="1"/>
  <c r="AH519" i="1"/>
  <c r="AF53" i="5"/>
  <c r="AE54" i="5"/>
  <c r="AT373" i="1"/>
  <c r="AR264" i="1"/>
  <c r="BI29" i="5"/>
  <c r="AJ28" i="5"/>
  <c r="AN329" i="1"/>
  <c r="AO328" i="1"/>
  <c r="AG271" i="1"/>
  <c r="AH270" i="1"/>
  <c r="BK206" i="5"/>
  <c r="AT31" i="3"/>
  <c r="AA30" i="3"/>
  <c r="Y30" i="3"/>
  <c r="AE151" i="5"/>
  <c r="AF150" i="5"/>
  <c r="AJ266" i="1"/>
  <c r="AS266" i="1" s="1"/>
  <c r="BI267" i="1"/>
  <c r="BH149" i="1"/>
  <c r="AK148" i="1"/>
  <c r="AJ149" i="5"/>
  <c r="BI150" i="5"/>
  <c r="AI150" i="1"/>
  <c r="BC149" i="1"/>
  <c r="AU149" i="1"/>
  <c r="AV149" i="1" s="1"/>
  <c r="AQ149" i="1"/>
  <c r="AR149" i="1" s="1"/>
  <c r="BB149" i="1"/>
  <c r="AD149" i="1"/>
  <c r="CJ159" i="5"/>
  <c r="CK158" i="5"/>
  <c r="AE89" i="1"/>
  <c r="AF88" i="1"/>
  <c r="AU717" i="1"/>
  <c r="AX609" i="1"/>
  <c r="GE166" i="1" s="1"/>
  <c r="S56" i="7"/>
  <c r="T55" i="7"/>
  <c r="AJ148" i="1"/>
  <c r="AS148" i="1" s="1"/>
  <c r="BI149" i="1"/>
  <c r="AB57" i="3"/>
  <c r="AC56" i="3"/>
  <c r="AH30" i="6"/>
  <c r="I29" i="6"/>
  <c r="AE327" i="5"/>
  <c r="AF326" i="5"/>
  <c r="G88" i="6"/>
  <c r="F89" i="6"/>
  <c r="AG293" i="1"/>
  <c r="AH292" i="1"/>
  <c r="Y27" i="2"/>
  <c r="S27" i="2"/>
  <c r="E88" i="2"/>
  <c r="D89" i="2"/>
  <c r="G29" i="6"/>
  <c r="F30" i="6"/>
  <c r="AH30" i="2"/>
  <c r="I29" i="2"/>
  <c r="AO556" i="1"/>
  <c r="AN557" i="1"/>
  <c r="AO30" i="1"/>
  <c r="AN31" i="1"/>
  <c r="AJ613" i="1"/>
  <c r="BI614" i="1"/>
  <c r="AM613" i="1"/>
  <c r="AO28" i="3"/>
  <c r="AK28" i="3"/>
  <c r="AL28" i="3" s="1"/>
  <c r="AL138" i="3" s="1"/>
  <c r="AD28" i="3"/>
  <c r="AM28" i="3" s="1"/>
  <c r="AM138" i="3" s="1"/>
  <c r="L29" i="2"/>
  <c r="AF30" i="2"/>
  <c r="AK613" i="1"/>
  <c r="AL613" i="1" s="1"/>
  <c r="AQ613" i="1" s="1"/>
  <c r="CJ159" i="1"/>
  <c r="CK158" i="1"/>
  <c r="BK494" i="1"/>
  <c r="AN90" i="5"/>
  <c r="AO89" i="5"/>
  <c r="G29" i="2"/>
  <c r="F30" i="2"/>
  <c r="AE174" i="1"/>
  <c r="AF173" i="1"/>
  <c r="X31" i="3"/>
  <c r="AW32" i="3"/>
  <c r="AG554" i="1"/>
  <c r="AH553" i="1"/>
  <c r="BB209" i="5"/>
  <c r="AD209" i="5"/>
  <c r="AQ209" i="5"/>
  <c r="AR209" i="5" s="1"/>
  <c r="AI210" i="5"/>
  <c r="BC209" i="5"/>
  <c r="AU209" i="5"/>
  <c r="AV209" i="5" s="1"/>
  <c r="AO208" i="5"/>
  <c r="AN209" i="5"/>
  <c r="CY188" i="1"/>
  <c r="EH187" i="1"/>
  <c r="AG31" i="5"/>
  <c r="AH30" i="5"/>
  <c r="BK87" i="1"/>
  <c r="AT374" i="5"/>
  <c r="AR266" i="5"/>
  <c r="AI54" i="1"/>
  <c r="BC53" i="1"/>
  <c r="AU53" i="1"/>
  <c r="AV53" i="1" s="1"/>
  <c r="AQ53" i="1"/>
  <c r="AR53" i="1" s="1"/>
  <c r="BB53" i="1"/>
  <c r="AN641" i="1"/>
  <c r="AO640" i="1"/>
  <c r="AL28" i="1"/>
  <c r="S34" i="7"/>
  <c r="T33" i="7"/>
  <c r="AN30" i="7"/>
  <c r="AH30" i="7"/>
  <c r="H90" i="6"/>
  <c r="AB89" i="6"/>
  <c r="T89" i="6"/>
  <c r="U89" i="6" s="1"/>
  <c r="P89" i="6"/>
  <c r="Q89" i="6" s="1"/>
  <c r="AA89" i="6"/>
  <c r="L30" i="6"/>
  <c r="AF31" i="6"/>
  <c r="AG174" i="5"/>
  <c r="AH173" i="5"/>
  <c r="G53" i="6"/>
  <c r="F54" i="6"/>
  <c r="AE496" i="1"/>
  <c r="EF188" i="1"/>
  <c r="AN175" i="5"/>
  <c r="AO174" i="5"/>
  <c r="AE269" i="1"/>
  <c r="AF268" i="1"/>
  <c r="BG267" i="5"/>
  <c r="AM266" i="5"/>
  <c r="AN615" i="1"/>
  <c r="AO614" i="1"/>
  <c r="BA147" i="5"/>
  <c r="AP147" i="5"/>
  <c r="AY147" i="5" s="1"/>
  <c r="AW147" i="5"/>
  <c r="AX147" i="5" s="1"/>
  <c r="BA27" i="1"/>
  <c r="AW27" i="1"/>
  <c r="AX27" i="1" s="1"/>
  <c r="AP27" i="1"/>
  <c r="AY27" i="1" s="1"/>
  <c r="BC149" i="5"/>
  <c r="AU149" i="5"/>
  <c r="AV149" i="5" s="1"/>
  <c r="AQ149" i="5"/>
  <c r="AR149" i="5" s="1"/>
  <c r="BB149" i="5"/>
  <c r="AD149" i="5"/>
  <c r="AI150" i="5"/>
  <c r="AG293" i="5"/>
  <c r="AH292" i="5"/>
  <c r="AF29" i="5"/>
  <c r="AE30" i="5"/>
  <c r="U92" i="7"/>
  <c r="V91" i="7"/>
  <c r="AG640" i="1"/>
  <c r="AH639" i="1"/>
  <c r="AB91" i="7"/>
  <c r="AC90" i="7"/>
  <c r="BK290" i="5"/>
  <c r="AN268" i="1"/>
  <c r="AO267" i="1"/>
  <c r="AE89" i="5"/>
  <c r="AF88" i="5"/>
  <c r="AG327" i="1"/>
  <c r="AH326" i="1"/>
  <c r="AJ268" i="5"/>
  <c r="AS268" i="5" s="1"/>
  <c r="BI269" i="5"/>
  <c r="H31" i="2"/>
  <c r="AB30" i="2"/>
  <c r="T30" i="2"/>
  <c r="U30" i="2" s="1"/>
  <c r="P30" i="2"/>
  <c r="Q30" i="2" s="1"/>
  <c r="AA30" i="2"/>
  <c r="U32" i="3"/>
  <c r="V31" i="3"/>
  <c r="AG150" i="5"/>
  <c r="AH149" i="5"/>
  <c r="AB33" i="3"/>
  <c r="AC32" i="3"/>
  <c r="M89" i="6"/>
  <c r="N88" i="6"/>
  <c r="R29" i="6"/>
  <c r="AJ86" i="2"/>
  <c r="AN270" i="5"/>
  <c r="AO269" i="5"/>
  <c r="S56" i="3"/>
  <c r="T55" i="3"/>
  <c r="AG674" i="1"/>
  <c r="AH673" i="1"/>
  <c r="BH615" i="1"/>
  <c r="AK614" i="1"/>
  <c r="AI174" i="1"/>
  <c r="BC173" i="1"/>
  <c r="AU173" i="1"/>
  <c r="AV173" i="1" s="1"/>
  <c r="AQ173" i="1"/>
  <c r="AR173" i="1" s="1"/>
  <c r="BB173" i="1"/>
  <c r="AD173" i="1"/>
  <c r="AX262" i="1"/>
  <c r="AX370" i="1" s="1"/>
  <c r="AU370" i="1"/>
  <c r="AE150" i="1"/>
  <c r="AF149" i="1"/>
  <c r="AG496" i="1"/>
  <c r="EG188" i="1"/>
  <c r="AI30" i="1"/>
  <c r="BC29" i="1"/>
  <c r="AU29" i="1"/>
  <c r="AV29" i="1" s="1"/>
  <c r="AQ29" i="1"/>
  <c r="AR29" i="1" s="1"/>
  <c r="BB29" i="1"/>
  <c r="BI494" i="1"/>
  <c r="DG186" i="1"/>
  <c r="E29" i="2"/>
  <c r="D30" i="2"/>
  <c r="AY89" i="3"/>
  <c r="X30" i="3"/>
  <c r="AG618" i="1"/>
  <c r="AH617" i="1"/>
  <c r="Z26" i="2"/>
  <c r="O26" i="2"/>
  <c r="X26" i="2" s="1"/>
  <c r="V26" i="2"/>
  <c r="W26" i="2" s="1"/>
  <c r="AG329" i="5"/>
  <c r="AH328" i="5"/>
  <c r="H90" i="2"/>
  <c r="AB89" i="2"/>
  <c r="T89" i="2"/>
  <c r="U89" i="2" s="1"/>
  <c r="P89" i="2"/>
  <c r="Q89" i="2" s="1"/>
  <c r="AA89" i="2"/>
  <c r="AG32" i="2"/>
  <c r="AL27" i="5"/>
  <c r="BH268" i="5"/>
  <c r="AK267" i="5"/>
  <c r="AL267" i="5" s="1"/>
  <c r="AQ267" i="5" s="1"/>
  <c r="BG617" i="1"/>
  <c r="AF29" i="1"/>
  <c r="AE30" i="1"/>
  <c r="AN675" i="1"/>
  <c r="AO674" i="1"/>
  <c r="BA610" i="1"/>
  <c r="AP610" i="1"/>
  <c r="AY610" i="1" s="1"/>
  <c r="GF167" i="1" s="1"/>
  <c r="AW610" i="1"/>
  <c r="AW32" i="7"/>
  <c r="Y32" i="7" s="1"/>
  <c r="X31" i="7"/>
  <c r="AG31" i="7" s="1"/>
  <c r="AS28" i="5"/>
  <c r="AI89" i="1"/>
  <c r="BC88" i="1"/>
  <c r="AU88" i="1"/>
  <c r="AV88" i="1" s="1"/>
  <c r="AQ88" i="1"/>
  <c r="AR88" i="1" s="1"/>
  <c r="BB88" i="1"/>
  <c r="L29" i="6"/>
  <c r="AE642" i="1"/>
  <c r="AF641" i="1"/>
  <c r="AE328" i="1"/>
  <c r="AF327" i="1"/>
  <c r="BH495" i="1"/>
  <c r="DI187" i="1"/>
  <c r="AK29" i="5"/>
  <c r="BH30" i="5"/>
  <c r="AM266" i="1"/>
  <c r="DW185" i="1"/>
  <c r="DQ185" i="1"/>
  <c r="DT185" i="1" s="1"/>
  <c r="DR185" i="1"/>
  <c r="DS185" i="1" s="1"/>
  <c r="R29" i="2"/>
  <c r="AN29" i="3"/>
  <c r="AI31" i="5"/>
  <c r="BC30" i="5"/>
  <c r="AU30" i="5"/>
  <c r="AV30" i="5" s="1"/>
  <c r="BB30" i="5"/>
  <c r="AQ30" i="5"/>
  <c r="AR30" i="5" s="1"/>
  <c r="AG90" i="5"/>
  <c r="AH89" i="5"/>
  <c r="AZ28" i="1"/>
  <c r="AT28" i="1"/>
  <c r="AE616" i="1"/>
  <c r="AF615" i="1"/>
  <c r="BK205" i="1"/>
  <c r="M32" i="2"/>
  <c r="N31" i="2"/>
  <c r="AG269" i="5"/>
  <c r="AH268" i="5"/>
  <c r="S94" i="3"/>
  <c r="T93" i="3"/>
  <c r="AZ612" i="1"/>
  <c r="AT612" i="1"/>
  <c r="AE30" i="2"/>
  <c r="J29" i="2"/>
  <c r="K29" i="2" s="1"/>
  <c r="AN292" i="5"/>
  <c r="AO291" i="5"/>
  <c r="AA31" i="7"/>
  <c r="AU32" i="7"/>
  <c r="AN175" i="1"/>
  <c r="AO174" i="1"/>
  <c r="U92" i="3"/>
  <c r="V91" i="3"/>
  <c r="FX189" i="1"/>
  <c r="FV190" i="1"/>
  <c r="H31" i="6"/>
  <c r="AB30" i="6"/>
  <c r="T30" i="6"/>
  <c r="U30" i="6" s="1"/>
  <c r="P30" i="6"/>
  <c r="Q30" i="6" s="1"/>
  <c r="AA30" i="6"/>
  <c r="AM28" i="5"/>
  <c r="BG29" i="5"/>
  <c r="AE557" i="1"/>
  <c r="AF556" i="1"/>
  <c r="AO209" i="1"/>
  <c r="AN210" i="1"/>
  <c r="AG29" i="6"/>
  <c r="J28" i="6"/>
  <c r="K28" i="6" s="1"/>
  <c r="AS29" i="1"/>
  <c r="AE294" i="1"/>
  <c r="AF293" i="1"/>
  <c r="H55" i="6"/>
  <c r="AB54" i="6"/>
  <c r="T54" i="6"/>
  <c r="U54" i="6" s="1"/>
  <c r="P54" i="6"/>
  <c r="Q54" i="6" s="1"/>
  <c r="AA54" i="6"/>
  <c r="AT492" i="1"/>
  <c r="AZ492" i="1"/>
  <c r="AM29" i="1"/>
  <c r="BG30" i="1"/>
  <c r="M54" i="6"/>
  <c r="N53" i="6"/>
  <c r="AB93" i="3"/>
  <c r="AC92" i="3"/>
  <c r="BG494" i="1"/>
  <c r="DH186" i="1"/>
  <c r="DN186" i="1"/>
  <c r="AO53" i="5"/>
  <c r="AN54" i="5"/>
  <c r="G88" i="2"/>
  <c r="F89" i="2"/>
  <c r="G53" i="2"/>
  <c r="F54" i="2"/>
  <c r="AS149" i="5"/>
  <c r="S92" i="7"/>
  <c r="T91" i="7"/>
  <c r="DW184" i="1"/>
  <c r="DQ184" i="1"/>
  <c r="DT184" i="1" s="1"/>
  <c r="DR184" i="1"/>
  <c r="DS184" i="1" s="1"/>
  <c r="AE676" i="1"/>
  <c r="AF675" i="1"/>
  <c r="D55" i="6"/>
  <c r="E54" i="6"/>
  <c r="U56" i="3"/>
  <c r="V55" i="3"/>
  <c r="AK266" i="1"/>
  <c r="AL266" i="1" s="1"/>
  <c r="AQ266" i="1" s="1"/>
  <c r="AF209" i="5"/>
  <c r="AE210" i="5"/>
  <c r="AF53" i="1"/>
  <c r="AE54" i="1"/>
  <c r="AK28" i="5"/>
  <c r="AL28" i="5" s="1"/>
  <c r="BA26" i="5"/>
  <c r="AW26" i="5"/>
  <c r="AX26" i="5" s="1"/>
  <c r="AP26" i="5"/>
  <c r="AY26" i="5" s="1"/>
  <c r="AM267" i="1"/>
  <c r="BG268" i="1"/>
  <c r="AE173" i="5"/>
  <c r="AF172" i="5"/>
  <c r="AS613" i="1"/>
  <c r="AG173" i="1"/>
  <c r="AH172" i="1"/>
  <c r="AU371" i="1"/>
  <c r="AX263" i="1"/>
  <c r="AX371" i="1" s="1"/>
  <c r="AH31" i="7" l="1"/>
  <c r="AZ266" i="1"/>
  <c r="AT266" i="1"/>
  <c r="AT268" i="5"/>
  <c r="S93" i="7"/>
  <c r="T92" i="7"/>
  <c r="AN211" i="1"/>
  <c r="AO210" i="1"/>
  <c r="AG270" i="5"/>
  <c r="AH269" i="5"/>
  <c r="M33" i="2"/>
  <c r="N32" i="2"/>
  <c r="BB31" i="5"/>
  <c r="AQ31" i="5"/>
  <c r="AR31" i="5" s="1"/>
  <c r="BC31" i="5"/>
  <c r="AI32" i="5"/>
  <c r="AU31" i="5"/>
  <c r="AV31" i="5" s="1"/>
  <c r="BH496" i="1"/>
  <c r="AE643" i="1"/>
  <c r="AF642" i="1"/>
  <c r="AF30" i="1"/>
  <c r="AE31" i="1"/>
  <c r="AT375" i="5"/>
  <c r="AR267" i="5"/>
  <c r="AG33" i="2"/>
  <c r="AH618" i="1"/>
  <c r="AE151" i="1"/>
  <c r="AF150" i="1"/>
  <c r="BC174" i="1"/>
  <c r="AU174" i="1"/>
  <c r="AV174" i="1" s="1"/>
  <c r="AQ174" i="1"/>
  <c r="AR174" i="1" s="1"/>
  <c r="BB174" i="1"/>
  <c r="AD174" i="1"/>
  <c r="AI175" i="1"/>
  <c r="S57" i="3"/>
  <c r="T56" i="3"/>
  <c r="AN271" i="5"/>
  <c r="AO270" i="5"/>
  <c r="S29" i="6"/>
  <c r="Y29" i="6"/>
  <c r="BI270" i="5"/>
  <c r="AJ269" i="5"/>
  <c r="AS269" i="5" s="1"/>
  <c r="AG328" i="1"/>
  <c r="AH327" i="1"/>
  <c r="AB92" i="7"/>
  <c r="AC91" i="7"/>
  <c r="AN176" i="5"/>
  <c r="AO175" i="5"/>
  <c r="G54" i="6"/>
  <c r="F55" i="6"/>
  <c r="BB210" i="5"/>
  <c r="AD210" i="5"/>
  <c r="AI211" i="5"/>
  <c r="BC210" i="5"/>
  <c r="AU210" i="5"/>
  <c r="AV210" i="5" s="1"/>
  <c r="AQ210" i="5"/>
  <c r="AR210" i="5" s="1"/>
  <c r="AW33" i="3"/>
  <c r="G30" i="2"/>
  <c r="F31" i="2"/>
  <c r="AR613" i="1"/>
  <c r="AT721" i="1"/>
  <c r="AO557" i="1"/>
  <c r="CY204" i="1"/>
  <c r="AH31" i="2"/>
  <c r="I30" i="2"/>
  <c r="Z27" i="2"/>
  <c r="V27" i="2"/>
  <c r="W27" i="2" s="1"/>
  <c r="O27" i="2"/>
  <c r="X27" i="2" s="1"/>
  <c r="I30" i="6"/>
  <c r="R30" i="6" s="1"/>
  <c r="AH31" i="6"/>
  <c r="BI150" i="1"/>
  <c r="AJ149" i="1"/>
  <c r="AS149" i="1" s="1"/>
  <c r="BI151" i="5"/>
  <c r="AJ150" i="5"/>
  <c r="BI268" i="1"/>
  <c r="AJ267" i="1"/>
  <c r="AS267" i="1" s="1"/>
  <c r="Z30" i="3"/>
  <c r="AE30" i="3" s="1"/>
  <c r="AF30" i="3" s="1"/>
  <c r="AH271" i="1"/>
  <c r="AN330" i="1"/>
  <c r="AO329" i="1"/>
  <c r="BA27" i="5"/>
  <c r="AW27" i="5"/>
  <c r="AX27" i="5" s="1"/>
  <c r="AP27" i="5"/>
  <c r="AY27" i="5" s="1"/>
  <c r="S33" i="3"/>
  <c r="T32" i="3"/>
  <c r="AG56" i="1"/>
  <c r="AH55" i="1"/>
  <c r="BH269" i="1"/>
  <c r="AK268" i="1"/>
  <c r="AB33" i="7"/>
  <c r="AC32" i="7"/>
  <c r="U33" i="7"/>
  <c r="V32" i="7"/>
  <c r="BG149" i="5"/>
  <c r="AM148" i="5"/>
  <c r="E54" i="2"/>
  <c r="D55" i="2"/>
  <c r="AO519" i="1"/>
  <c r="AN520" i="1"/>
  <c r="BH150" i="5"/>
  <c r="AK149" i="5"/>
  <c r="AL149" i="5" s="1"/>
  <c r="AE210" i="1"/>
  <c r="AF209" i="1"/>
  <c r="BA147" i="1"/>
  <c r="AW147" i="1"/>
  <c r="AX147" i="1" s="1"/>
  <c r="AP147" i="1"/>
  <c r="AY147" i="1" s="1"/>
  <c r="AG174" i="1"/>
  <c r="AH173" i="1"/>
  <c r="AF173" i="5"/>
  <c r="AE174" i="5"/>
  <c r="BA492" i="1"/>
  <c r="AP492" i="1"/>
  <c r="AY492" i="1" s="1"/>
  <c r="AW492" i="1"/>
  <c r="AX492" i="1" s="1"/>
  <c r="AE295" i="1"/>
  <c r="AF294" i="1"/>
  <c r="BG269" i="1"/>
  <c r="AM268" i="1"/>
  <c r="AF210" i="5"/>
  <c r="AE211" i="5"/>
  <c r="D56" i="6"/>
  <c r="E55" i="6"/>
  <c r="AZ149" i="5"/>
  <c r="AT149" i="5"/>
  <c r="DO186" i="1"/>
  <c r="N54" i="6"/>
  <c r="M55" i="6"/>
  <c r="AZ29" i="1"/>
  <c r="AT29" i="1"/>
  <c r="AF557" i="1"/>
  <c r="EE204" i="1"/>
  <c r="H32" i="6"/>
  <c r="AB31" i="6"/>
  <c r="T31" i="6"/>
  <c r="U31" i="6" s="1"/>
  <c r="P31" i="6"/>
  <c r="Q31" i="6" s="1"/>
  <c r="AA31" i="6"/>
  <c r="AE31" i="2"/>
  <c r="J30" i="2"/>
  <c r="K30" i="2" s="1"/>
  <c r="S95" i="3"/>
  <c r="T94" i="3"/>
  <c r="AE617" i="1"/>
  <c r="AF616" i="1"/>
  <c r="Z31" i="7"/>
  <c r="AE31" i="7" s="1"/>
  <c r="AF31" i="7" s="1"/>
  <c r="BH31" i="5"/>
  <c r="AW33" i="7"/>
  <c r="X32" i="7"/>
  <c r="AG32" i="7" s="1"/>
  <c r="BH269" i="5"/>
  <c r="AK268" i="5"/>
  <c r="AL268" i="5" s="1"/>
  <c r="AQ268" i="5" s="1"/>
  <c r="AY90" i="3"/>
  <c r="BI495" i="1"/>
  <c r="DG187" i="1"/>
  <c r="DN187" i="1" s="1"/>
  <c r="AG675" i="1"/>
  <c r="AH674" i="1"/>
  <c r="U33" i="3"/>
  <c r="V32" i="3"/>
  <c r="BK291" i="5"/>
  <c r="AF30" i="5"/>
  <c r="AE31" i="5"/>
  <c r="AG294" i="5"/>
  <c r="AH293" i="5"/>
  <c r="AN616" i="1"/>
  <c r="AO615" i="1"/>
  <c r="AE270" i="1"/>
  <c r="AF269" i="1"/>
  <c r="H91" i="6"/>
  <c r="AB90" i="6"/>
  <c r="T90" i="6"/>
  <c r="U90" i="6" s="1"/>
  <c r="P90" i="6"/>
  <c r="Q90" i="6" s="1"/>
  <c r="AA90" i="6"/>
  <c r="S35" i="7"/>
  <c r="T35" i="7" s="1"/>
  <c r="T34" i="7"/>
  <c r="AN642" i="1"/>
  <c r="AO641" i="1"/>
  <c r="AN496" i="1"/>
  <c r="EH188" i="1"/>
  <c r="AN91" i="5"/>
  <c r="AO90" i="5"/>
  <c r="BK495" i="1"/>
  <c r="L30" i="2"/>
  <c r="AF31" i="2"/>
  <c r="AO31" i="1"/>
  <c r="AN32" i="1"/>
  <c r="G30" i="6"/>
  <c r="F31" i="6"/>
  <c r="D90" i="2"/>
  <c r="E89" i="2"/>
  <c r="F90" i="6"/>
  <c r="G89" i="6"/>
  <c r="AZ148" i="1"/>
  <c r="AT148" i="1"/>
  <c r="CJ160" i="5"/>
  <c r="CK159" i="5"/>
  <c r="BK207" i="5"/>
  <c r="AF54" i="5"/>
  <c r="AE55" i="5"/>
  <c r="AG521" i="1"/>
  <c r="AH520" i="1"/>
  <c r="AO150" i="1"/>
  <c r="AN151" i="1"/>
  <c r="AV34" i="7"/>
  <c r="Y33" i="7"/>
  <c r="U59" i="7"/>
  <c r="V58" i="7"/>
  <c r="AX611" i="1"/>
  <c r="GE168" i="1" s="1"/>
  <c r="AU720" i="1"/>
  <c r="BK291" i="1"/>
  <c r="AE270" i="5"/>
  <c r="AF269" i="5"/>
  <c r="AG209" i="1"/>
  <c r="AH208" i="1"/>
  <c r="DJ186" i="1"/>
  <c r="DL186" i="1" s="1"/>
  <c r="DM186" i="1" s="1"/>
  <c r="AO54" i="5"/>
  <c r="AN55" i="5"/>
  <c r="AB94" i="3"/>
  <c r="AC93" i="3"/>
  <c r="AM30" i="1"/>
  <c r="BG31" i="1"/>
  <c r="H56" i="6"/>
  <c r="AB55" i="6"/>
  <c r="T55" i="6"/>
  <c r="U55" i="6" s="1"/>
  <c r="P55" i="6"/>
  <c r="Q55" i="6" s="1"/>
  <c r="AA55" i="6"/>
  <c r="BG30" i="5"/>
  <c r="AM29" i="5"/>
  <c r="FV191" i="1"/>
  <c r="FX190" i="1"/>
  <c r="AN176" i="1"/>
  <c r="AO175" i="1"/>
  <c r="AO29" i="3"/>
  <c r="AD29" i="3"/>
  <c r="AM29" i="3" s="1"/>
  <c r="AK29" i="3"/>
  <c r="AL29" i="3" s="1"/>
  <c r="AE329" i="1"/>
  <c r="AF328" i="1"/>
  <c r="BC89" i="1"/>
  <c r="AU89" i="1"/>
  <c r="AV89" i="1" s="1"/>
  <c r="AQ89" i="1"/>
  <c r="AR89" i="1" s="1"/>
  <c r="BB89" i="1"/>
  <c r="AI90" i="1"/>
  <c r="AX610" i="1"/>
  <c r="GE167" i="1" s="1"/>
  <c r="AU718" i="1"/>
  <c r="H91" i="2"/>
  <c r="AB90" i="2"/>
  <c r="T90" i="2"/>
  <c r="U90" i="2" s="1"/>
  <c r="P90" i="2"/>
  <c r="Q90" i="2" s="1"/>
  <c r="AA90" i="2"/>
  <c r="AG330" i="5"/>
  <c r="AH329" i="5"/>
  <c r="AG30" i="3"/>
  <c r="AG31" i="3"/>
  <c r="E30" i="2"/>
  <c r="D31" i="2"/>
  <c r="AI31" i="1"/>
  <c r="BC30" i="1"/>
  <c r="AU30" i="1"/>
  <c r="AV30" i="1" s="1"/>
  <c r="AQ30" i="1"/>
  <c r="AR30" i="1" s="1"/>
  <c r="BB30" i="1"/>
  <c r="AG497" i="1"/>
  <c r="AH496" i="1"/>
  <c r="BH616" i="1"/>
  <c r="AB34" i="3"/>
  <c r="AC33" i="3"/>
  <c r="AH150" i="5"/>
  <c r="AG151" i="5"/>
  <c r="AN269" i="1"/>
  <c r="AO268" i="1"/>
  <c r="AF496" i="1"/>
  <c r="AE497" i="1"/>
  <c r="AH174" i="5"/>
  <c r="AG175" i="5"/>
  <c r="AI55" i="1"/>
  <c r="BC54" i="1"/>
  <c r="AU54" i="1"/>
  <c r="AV54" i="1" s="1"/>
  <c r="AQ54" i="1"/>
  <c r="AR54" i="1" s="1"/>
  <c r="BB54" i="1"/>
  <c r="AH554" i="1"/>
  <c r="DA203" i="1"/>
  <c r="AE328" i="5"/>
  <c r="AF327" i="5"/>
  <c r="AL148" i="1"/>
  <c r="AT32" i="3"/>
  <c r="X32" i="3" s="1"/>
  <c r="AA31" i="3"/>
  <c r="Y31" i="3"/>
  <c r="Z31" i="3" s="1"/>
  <c r="AE31" i="3" s="1"/>
  <c r="AF31" i="3" s="1"/>
  <c r="BI30" i="5"/>
  <c r="AK30" i="5" s="1"/>
  <c r="AJ29" i="5"/>
  <c r="AS29" i="5" s="1"/>
  <c r="BA148" i="5"/>
  <c r="AW148" i="5"/>
  <c r="AX148" i="5" s="1"/>
  <c r="AP148" i="5"/>
  <c r="AY148" i="5" s="1"/>
  <c r="AO55" i="1"/>
  <c r="AN56" i="1"/>
  <c r="H56" i="2"/>
  <c r="AB55" i="2"/>
  <c r="T55" i="2"/>
  <c r="U55" i="2" s="1"/>
  <c r="P55" i="2"/>
  <c r="Q55" i="2" s="1"/>
  <c r="AA55" i="2"/>
  <c r="AH208" i="5"/>
  <c r="AG209" i="5"/>
  <c r="AN331" i="5"/>
  <c r="AO330" i="5"/>
  <c r="AF520" i="1"/>
  <c r="AE521" i="1"/>
  <c r="AN152" i="5"/>
  <c r="AO151" i="5"/>
  <c r="AB57" i="7"/>
  <c r="AC56" i="7"/>
  <c r="AZ267" i="5"/>
  <c r="AT267" i="5"/>
  <c r="AN294" i="1"/>
  <c r="AO293" i="1"/>
  <c r="AI210" i="1"/>
  <c r="BC209" i="1"/>
  <c r="AU209" i="1"/>
  <c r="AV209" i="1" s="1"/>
  <c r="AQ209" i="1"/>
  <c r="AR209" i="1" s="1"/>
  <c r="BB209" i="1"/>
  <c r="AD209" i="1"/>
  <c r="BB55" i="5"/>
  <c r="AQ55" i="5"/>
  <c r="AR55" i="5" s="1"/>
  <c r="BC55" i="5"/>
  <c r="AU55" i="5"/>
  <c r="AV55" i="5" s="1"/>
  <c r="AI56" i="5"/>
  <c r="AJ88" i="6"/>
  <c r="AU39" i="3"/>
  <c r="BC89" i="5"/>
  <c r="AU89" i="5"/>
  <c r="AV89" i="5" s="1"/>
  <c r="AQ89" i="5"/>
  <c r="AR89" i="5" s="1"/>
  <c r="BB89" i="5"/>
  <c r="AI90" i="5"/>
  <c r="AO90" i="1"/>
  <c r="AN91" i="1"/>
  <c r="AV34" i="3"/>
  <c r="AG56" i="5"/>
  <c r="AH55" i="5"/>
  <c r="AG31" i="1"/>
  <c r="AH30" i="1"/>
  <c r="BI31" i="1"/>
  <c r="AJ30" i="1"/>
  <c r="AU373" i="1"/>
  <c r="AX264" i="1"/>
  <c r="AX373" i="1" s="1"/>
  <c r="AZ613" i="1"/>
  <c r="AT613" i="1"/>
  <c r="AF54" i="1"/>
  <c r="AE55" i="1"/>
  <c r="AR266" i="1"/>
  <c r="AT374" i="1"/>
  <c r="U57" i="3"/>
  <c r="V56" i="3"/>
  <c r="AE677" i="1"/>
  <c r="AF676" i="1"/>
  <c r="G54" i="2"/>
  <c r="F55" i="2"/>
  <c r="F90" i="2"/>
  <c r="G89" i="2"/>
  <c r="BG495" i="1"/>
  <c r="DH187" i="1"/>
  <c r="AG30" i="6"/>
  <c r="J29" i="6"/>
  <c r="K29" i="6" s="1"/>
  <c r="U93" i="3"/>
  <c r="V92" i="3"/>
  <c r="AU33" i="7"/>
  <c r="AA32" i="7"/>
  <c r="AN293" i="5"/>
  <c r="AO292" i="5"/>
  <c r="BA612" i="1"/>
  <c r="AP612" i="1"/>
  <c r="AY612" i="1" s="1"/>
  <c r="AW612" i="1"/>
  <c r="AX612" i="1" s="1"/>
  <c r="BK206" i="1"/>
  <c r="BA28" i="1"/>
  <c r="AW28" i="1"/>
  <c r="AX28" i="1" s="1"/>
  <c r="AP28" i="1"/>
  <c r="AY28" i="1" s="1"/>
  <c r="AH90" i="5"/>
  <c r="AG91" i="5"/>
  <c r="Y29" i="2"/>
  <c r="S29" i="2"/>
  <c r="DJ187" i="1"/>
  <c r="DL187" i="1" s="1"/>
  <c r="DM187" i="1" s="1"/>
  <c r="AZ28" i="5"/>
  <c r="AT28" i="5"/>
  <c r="AN676" i="1"/>
  <c r="AO675" i="1"/>
  <c r="BG618" i="1"/>
  <c r="AJ87" i="2"/>
  <c r="M90" i="6"/>
  <c r="N89" i="6"/>
  <c r="H32" i="2"/>
  <c r="AB31" i="2"/>
  <c r="T31" i="2"/>
  <c r="U31" i="2" s="1"/>
  <c r="P31" i="2"/>
  <c r="Q31" i="2" s="1"/>
  <c r="AA31" i="2"/>
  <c r="AF89" i="5"/>
  <c r="AE90" i="5"/>
  <c r="AG641" i="1"/>
  <c r="AH640" i="1"/>
  <c r="V92" i="7"/>
  <c r="U93" i="7"/>
  <c r="BB150" i="5"/>
  <c r="AD150" i="5"/>
  <c r="AS150" i="5" s="1"/>
  <c r="AI151" i="5"/>
  <c r="AQ150" i="5"/>
  <c r="AR150" i="5" s="1"/>
  <c r="BC150" i="5"/>
  <c r="AU150" i="5"/>
  <c r="AV150" i="5" s="1"/>
  <c r="BG268" i="5"/>
  <c r="AM267" i="5"/>
  <c r="L31" i="6"/>
  <c r="AF32" i="6"/>
  <c r="AO30" i="7"/>
  <c r="AK30" i="7"/>
  <c r="AL30" i="7" s="1"/>
  <c r="AL140" i="7" s="1"/>
  <c r="AD30" i="7"/>
  <c r="AM30" i="7" s="1"/>
  <c r="AM140" i="7" s="1"/>
  <c r="BK88" i="1"/>
  <c r="AG32" i="5"/>
  <c r="AH31" i="5"/>
  <c r="AO209" i="5"/>
  <c r="AN210" i="5"/>
  <c r="AE175" i="1"/>
  <c r="AF174" i="1"/>
  <c r="CK159" i="1"/>
  <c r="CJ160" i="1"/>
  <c r="BI615" i="1"/>
  <c r="AJ614" i="1"/>
  <c r="AS614" i="1" s="1"/>
  <c r="AM614" i="1"/>
  <c r="AS30" i="1"/>
  <c r="R30" i="2"/>
  <c r="AG294" i="1"/>
  <c r="AH293" i="1"/>
  <c r="AC57" i="3"/>
  <c r="AB58" i="3"/>
  <c r="S57" i="7"/>
  <c r="T56" i="7"/>
  <c r="AE90" i="1"/>
  <c r="AF89" i="1"/>
  <c r="AI151" i="1"/>
  <c r="BC150" i="1"/>
  <c r="AU150" i="1"/>
  <c r="AV150" i="1" s="1"/>
  <c r="AQ150" i="1"/>
  <c r="AR150" i="1" s="1"/>
  <c r="BB150" i="1"/>
  <c r="AD150" i="1"/>
  <c r="BH150" i="1"/>
  <c r="AK149" i="1"/>
  <c r="AL149" i="1" s="1"/>
  <c r="AF151" i="5"/>
  <c r="AE152" i="5"/>
  <c r="AF152" i="5" s="1"/>
  <c r="BC173" i="5"/>
  <c r="AU173" i="5"/>
  <c r="AV173" i="5" s="1"/>
  <c r="AQ173" i="5"/>
  <c r="AR173" i="5" s="1"/>
  <c r="BB173" i="5"/>
  <c r="AD173" i="5"/>
  <c r="AI174" i="5"/>
  <c r="BK639" i="1"/>
  <c r="AK267" i="1"/>
  <c r="AL267" i="1" s="1"/>
  <c r="AQ267" i="1" s="1"/>
  <c r="AO30" i="5"/>
  <c r="AN31" i="5"/>
  <c r="AK30" i="1"/>
  <c r="AL30" i="1" s="1"/>
  <c r="BH31" i="1"/>
  <c r="AY56" i="7"/>
  <c r="AH150" i="1"/>
  <c r="AG151" i="1"/>
  <c r="D31" i="6"/>
  <c r="E30" i="6"/>
  <c r="AM149" i="1"/>
  <c r="BG150" i="1"/>
  <c r="AG91" i="1"/>
  <c r="AH90" i="1"/>
  <c r="AU374" i="5"/>
  <c r="AX266" i="5"/>
  <c r="AX374" i="5" s="1"/>
  <c r="Z28" i="6"/>
  <c r="O28" i="6"/>
  <c r="X28" i="6" s="1"/>
  <c r="V28" i="6"/>
  <c r="W28" i="6" s="1"/>
  <c r="BK53" i="5"/>
  <c r="AE294" i="5"/>
  <c r="AF293" i="5"/>
  <c r="BA265" i="1"/>
  <c r="AW265" i="1"/>
  <c r="AX265" i="1" s="1"/>
  <c r="AP265" i="1"/>
  <c r="AY265" i="1" s="1"/>
  <c r="Z28" i="2"/>
  <c r="O28" i="2"/>
  <c r="X28" i="2" s="1"/>
  <c r="V28" i="2"/>
  <c r="W28" i="2" s="1"/>
  <c r="AT149" i="1" l="1"/>
  <c r="AZ149" i="1"/>
  <c r="AZ29" i="5"/>
  <c r="AT29" i="5"/>
  <c r="AG32" i="3"/>
  <c r="DO187" i="1"/>
  <c r="DV187" i="1"/>
  <c r="AT150" i="5"/>
  <c r="AZ150" i="5"/>
  <c r="AH32" i="7"/>
  <c r="BK54" i="5"/>
  <c r="AG92" i="1"/>
  <c r="AH91" i="1"/>
  <c r="AY57" i="7"/>
  <c r="BH151" i="1"/>
  <c r="AK150" i="1"/>
  <c r="AE91" i="1"/>
  <c r="AF90" i="1"/>
  <c r="AB59" i="3"/>
  <c r="AC58" i="3"/>
  <c r="BK89" i="1"/>
  <c r="AF33" i="6"/>
  <c r="H33" i="2"/>
  <c r="AB32" i="2"/>
  <c r="T32" i="2"/>
  <c r="U32" i="2" s="1"/>
  <c r="P32" i="2"/>
  <c r="Q32" i="2" s="1"/>
  <c r="AA32" i="2"/>
  <c r="AN677" i="1"/>
  <c r="AO676" i="1"/>
  <c r="G55" i="2"/>
  <c r="F56" i="2"/>
  <c r="AF55" i="1"/>
  <c r="AE56" i="1"/>
  <c r="AV35" i="3"/>
  <c r="AN295" i="1"/>
  <c r="AO294" i="1"/>
  <c r="AO152" i="5"/>
  <c r="AO56" i="1"/>
  <c r="AN57" i="1"/>
  <c r="AG152" i="5"/>
  <c r="AH151" i="5"/>
  <c r="BH617" i="1"/>
  <c r="AG498" i="1"/>
  <c r="AH497" i="1"/>
  <c r="AH31" i="3"/>
  <c r="AN31" i="3"/>
  <c r="AE330" i="1"/>
  <c r="AF329" i="1"/>
  <c r="H57" i="6"/>
  <c r="AB56" i="6"/>
  <c r="T56" i="6"/>
  <c r="U56" i="6" s="1"/>
  <c r="P56" i="6"/>
  <c r="Q56" i="6" s="1"/>
  <c r="AA56" i="6"/>
  <c r="U60" i="7"/>
  <c r="V59" i="7"/>
  <c r="CJ161" i="5"/>
  <c r="CK160" i="5"/>
  <c r="D91" i="2"/>
  <c r="E90" i="2"/>
  <c r="L31" i="2"/>
  <c r="AF32" i="2"/>
  <c r="BK496" i="1"/>
  <c r="H92" i="6"/>
  <c r="AB91" i="6"/>
  <c r="T91" i="6"/>
  <c r="U91" i="6" s="1"/>
  <c r="P91" i="6"/>
  <c r="Q91" i="6" s="1"/>
  <c r="AA91" i="6"/>
  <c r="AG295" i="5"/>
  <c r="AH294" i="5"/>
  <c r="AY91" i="3"/>
  <c r="X33" i="7"/>
  <c r="AG33" i="7" s="1"/>
  <c r="AW34" i="7"/>
  <c r="AE559" i="1"/>
  <c r="EF204" i="1"/>
  <c r="DV186" i="1"/>
  <c r="D57" i="6"/>
  <c r="E56" i="6"/>
  <c r="BG270" i="1"/>
  <c r="AM269" i="1"/>
  <c r="AE211" i="1"/>
  <c r="AF210" i="1"/>
  <c r="AN521" i="1"/>
  <c r="AO520" i="1"/>
  <c r="AB34" i="7"/>
  <c r="AC33" i="7"/>
  <c r="S34" i="3"/>
  <c r="T33" i="3"/>
  <c r="BI269" i="1"/>
  <c r="AJ268" i="1"/>
  <c r="AS268" i="1" s="1"/>
  <c r="BI151" i="1"/>
  <c r="AJ150" i="1"/>
  <c r="AS150" i="1" s="1"/>
  <c r="AN559" i="1"/>
  <c r="EH204" i="1"/>
  <c r="BI271" i="5"/>
  <c r="AJ270" i="5"/>
  <c r="AS270" i="5" s="1"/>
  <c r="BB175" i="1"/>
  <c r="AD175" i="1"/>
  <c r="AI176" i="1"/>
  <c r="BC175" i="1"/>
  <c r="AU175" i="1"/>
  <c r="AV175" i="1" s="1"/>
  <c r="AQ175" i="1"/>
  <c r="AR175" i="1" s="1"/>
  <c r="AG34" i="2"/>
  <c r="AG35" i="2" s="1"/>
  <c r="AG36" i="2" s="1"/>
  <c r="BH497" i="1"/>
  <c r="N33" i="2"/>
  <c r="AG271" i="5"/>
  <c r="AH270" i="5"/>
  <c r="Z32" i="7"/>
  <c r="AE32" i="7" s="1"/>
  <c r="AF32" i="7" s="1"/>
  <c r="AF294" i="5"/>
  <c r="AE295" i="5"/>
  <c r="D32" i="6"/>
  <c r="E31" i="6"/>
  <c r="AK31" i="1"/>
  <c r="BH32" i="1"/>
  <c r="BK640" i="1"/>
  <c r="AG295" i="1"/>
  <c r="AH294" i="1"/>
  <c r="AT614" i="1"/>
  <c r="AG33" i="5"/>
  <c r="AH32" i="5"/>
  <c r="AG642" i="1"/>
  <c r="AH641" i="1"/>
  <c r="BG619" i="1"/>
  <c r="BG620" i="1" s="1"/>
  <c r="BG621" i="1" s="1"/>
  <c r="Z29" i="2"/>
  <c r="O29" i="2"/>
  <c r="X29" i="2" s="1"/>
  <c r="V29" i="2"/>
  <c r="W29" i="2" s="1"/>
  <c r="AN294" i="5"/>
  <c r="AO293" i="5"/>
  <c r="AG31" i="6"/>
  <c r="J30" i="6"/>
  <c r="K30" i="6" s="1"/>
  <c r="AE678" i="1"/>
  <c r="AF677" i="1"/>
  <c r="U58" i="3"/>
  <c r="V57" i="3"/>
  <c r="BB90" i="5"/>
  <c r="AI91" i="5"/>
  <c r="BC90" i="5"/>
  <c r="AU90" i="5"/>
  <c r="AV90" i="5" s="1"/>
  <c r="AQ90" i="5"/>
  <c r="AR90" i="5" s="1"/>
  <c r="BC210" i="1"/>
  <c r="AU210" i="1"/>
  <c r="AV210" i="1" s="1"/>
  <c r="AQ210" i="1"/>
  <c r="AR210" i="1" s="1"/>
  <c r="AI211" i="1"/>
  <c r="BB210" i="1"/>
  <c r="AD210" i="1"/>
  <c r="AB58" i="7"/>
  <c r="AC57" i="7"/>
  <c r="AE522" i="1"/>
  <c r="AF521" i="1"/>
  <c r="AN332" i="5"/>
  <c r="AO331" i="5"/>
  <c r="AE329" i="5"/>
  <c r="AF328" i="5"/>
  <c r="AI32" i="1"/>
  <c r="BC31" i="1"/>
  <c r="AU31" i="1"/>
  <c r="AV31" i="1" s="1"/>
  <c r="AQ31" i="1"/>
  <c r="AR31" i="1" s="1"/>
  <c r="BB31" i="1"/>
  <c r="AN30" i="3"/>
  <c r="AH30" i="3"/>
  <c r="AG331" i="5"/>
  <c r="AH330" i="5"/>
  <c r="AL29" i="5"/>
  <c r="FV192" i="1"/>
  <c r="FX191" i="1"/>
  <c r="AM31" i="1"/>
  <c r="BG32" i="1"/>
  <c r="AB95" i="3"/>
  <c r="AC94" i="3"/>
  <c r="AG210" i="1"/>
  <c r="AH209" i="1"/>
  <c r="Z33" i="7"/>
  <c r="AE33" i="7" s="1"/>
  <c r="AF33" i="7" s="1"/>
  <c r="AG522" i="1"/>
  <c r="AH521" i="1"/>
  <c r="G31" i="6"/>
  <c r="F32" i="6"/>
  <c r="AO32" i="1"/>
  <c r="AN33" i="1"/>
  <c r="AN643" i="1"/>
  <c r="AO642" i="1"/>
  <c r="AN617" i="1"/>
  <c r="AO616" i="1"/>
  <c r="BI496" i="1"/>
  <c r="DG188" i="1"/>
  <c r="DN188" i="1" s="1"/>
  <c r="AR268" i="5"/>
  <c r="AT376" i="5"/>
  <c r="BH32" i="5"/>
  <c r="AE618" i="1"/>
  <c r="AF618" i="1" s="1"/>
  <c r="AF617" i="1"/>
  <c r="AE32" i="2"/>
  <c r="J31" i="2"/>
  <c r="N55" i="6"/>
  <c r="M56" i="6"/>
  <c r="AF211" i="5"/>
  <c r="AE212" i="5"/>
  <c r="BG150" i="5"/>
  <c r="AM149" i="5"/>
  <c r="U34" i="7"/>
  <c r="V33" i="7"/>
  <c r="AL268" i="1"/>
  <c r="AQ268" i="1" s="1"/>
  <c r="I31" i="6"/>
  <c r="R31" i="6" s="1"/>
  <c r="AH32" i="6"/>
  <c r="L32" i="6" s="1"/>
  <c r="G55" i="6"/>
  <c r="F56" i="6"/>
  <c r="Z29" i="6"/>
  <c r="V29" i="6"/>
  <c r="W29" i="6" s="1"/>
  <c r="O29" i="6"/>
  <c r="X29" i="6" s="1"/>
  <c r="AO271" i="5"/>
  <c r="S94" i="7"/>
  <c r="T93" i="7"/>
  <c r="BA266" i="1"/>
  <c r="AP266" i="1"/>
  <c r="AY266" i="1" s="1"/>
  <c r="AY374" i="1" s="1"/>
  <c r="AW266" i="1"/>
  <c r="AT375" i="1"/>
  <c r="AR267" i="1"/>
  <c r="AI152" i="1"/>
  <c r="BC151" i="1"/>
  <c r="AU151" i="1"/>
  <c r="AV151" i="1" s="1"/>
  <c r="AQ151" i="1"/>
  <c r="AR151" i="1" s="1"/>
  <c r="BB151" i="1"/>
  <c r="AD151" i="1"/>
  <c r="S58" i="7"/>
  <c r="T57" i="7"/>
  <c r="Y30" i="2"/>
  <c r="S30" i="2"/>
  <c r="BI616" i="1"/>
  <c r="AK616" i="1" s="1"/>
  <c r="AJ615" i="1"/>
  <c r="AS615" i="1" s="1"/>
  <c r="AM615" i="1"/>
  <c r="AE176" i="1"/>
  <c r="AF175" i="1"/>
  <c r="U94" i="7"/>
  <c r="V93" i="7"/>
  <c r="AE91" i="5"/>
  <c r="AF90" i="5"/>
  <c r="AJ88" i="2"/>
  <c r="BA28" i="5"/>
  <c r="AP28" i="5"/>
  <c r="AY28" i="5" s="1"/>
  <c r="AW28" i="5"/>
  <c r="AX28" i="5" s="1"/>
  <c r="AG92" i="5"/>
  <c r="AH91" i="5"/>
  <c r="AN92" i="1"/>
  <c r="AO91" i="1"/>
  <c r="AJ89" i="6"/>
  <c r="BA267" i="5"/>
  <c r="AP267" i="5"/>
  <c r="AY267" i="5" s="1"/>
  <c r="AY375" i="5" s="1"/>
  <c r="AW267" i="5"/>
  <c r="AT33" i="3"/>
  <c r="AA32" i="3"/>
  <c r="Y32" i="3"/>
  <c r="Z32" i="3" s="1"/>
  <c r="AE32" i="3" s="1"/>
  <c r="AF32" i="3" s="1"/>
  <c r="AG556" i="1"/>
  <c r="EG203" i="1"/>
  <c r="AI56" i="1"/>
  <c r="BC55" i="1"/>
  <c r="AU55" i="1"/>
  <c r="AV55" i="1" s="1"/>
  <c r="AQ55" i="1"/>
  <c r="AR55" i="1" s="1"/>
  <c r="BB55" i="1"/>
  <c r="AB35" i="3"/>
  <c r="AC34" i="3"/>
  <c r="E31" i="2"/>
  <c r="D32" i="2"/>
  <c r="AI91" i="1"/>
  <c r="BC90" i="1"/>
  <c r="AU90" i="1"/>
  <c r="AV90" i="1" s="1"/>
  <c r="AQ90" i="1"/>
  <c r="AR90" i="1" s="1"/>
  <c r="BB90" i="1"/>
  <c r="AO55" i="5"/>
  <c r="AN56" i="5"/>
  <c r="BK292" i="1"/>
  <c r="AV35" i="7"/>
  <c r="Y34" i="7"/>
  <c r="AF55" i="5"/>
  <c r="AE56" i="5"/>
  <c r="BK208" i="5"/>
  <c r="BA148" i="1"/>
  <c r="AP148" i="1"/>
  <c r="AY148" i="1" s="1"/>
  <c r="AW148" i="1"/>
  <c r="AX148" i="1" s="1"/>
  <c r="G90" i="6"/>
  <c r="F91" i="6"/>
  <c r="AN497" i="1"/>
  <c r="AO496" i="1"/>
  <c r="AE271" i="1"/>
  <c r="AF271" i="1" s="1"/>
  <c r="AF270" i="1"/>
  <c r="AF31" i="5"/>
  <c r="AE32" i="5"/>
  <c r="BK292" i="5"/>
  <c r="U34" i="3"/>
  <c r="V33" i="3"/>
  <c r="AG676" i="1"/>
  <c r="AH675" i="1"/>
  <c r="BH270" i="5"/>
  <c r="AK269" i="5"/>
  <c r="AL269" i="5" s="1"/>
  <c r="AQ269" i="5" s="1"/>
  <c r="AR269" i="5" s="1"/>
  <c r="BA149" i="5"/>
  <c r="AW149" i="5"/>
  <c r="AX149" i="5" s="1"/>
  <c r="AP149" i="5"/>
  <c r="AY149" i="5" s="1"/>
  <c r="AE296" i="1"/>
  <c r="AF295" i="1"/>
  <c r="AE175" i="5"/>
  <c r="AF174" i="5"/>
  <c r="BH151" i="5"/>
  <c r="AK150" i="5"/>
  <c r="AL150" i="5" s="1"/>
  <c r="E55" i="2"/>
  <c r="D56" i="2"/>
  <c r="BH270" i="1"/>
  <c r="AK269" i="1"/>
  <c r="AG57" i="1"/>
  <c r="AH56" i="1"/>
  <c r="AO330" i="1"/>
  <c r="AN331" i="1"/>
  <c r="AJ151" i="5"/>
  <c r="BI152" i="5"/>
  <c r="S30" i="6"/>
  <c r="Y30" i="6"/>
  <c r="G31" i="2"/>
  <c r="F32" i="2"/>
  <c r="AW34" i="3"/>
  <c r="X33" i="3"/>
  <c r="AG33" i="3" s="1"/>
  <c r="BB211" i="5"/>
  <c r="AD211" i="5"/>
  <c r="AU211" i="5"/>
  <c r="AV211" i="5" s="1"/>
  <c r="BC211" i="5"/>
  <c r="AQ211" i="5"/>
  <c r="AR211" i="5" s="1"/>
  <c r="AI212" i="5"/>
  <c r="AB93" i="7"/>
  <c r="AC92" i="7"/>
  <c r="AG329" i="1"/>
  <c r="AH328" i="1"/>
  <c r="AE644" i="1"/>
  <c r="AF643" i="1"/>
  <c r="AI33" i="5"/>
  <c r="BC32" i="5"/>
  <c r="AU32" i="5"/>
  <c r="AV32" i="5" s="1"/>
  <c r="BB32" i="5"/>
  <c r="AQ32" i="5"/>
  <c r="AR32" i="5" s="1"/>
  <c r="AM150" i="1"/>
  <c r="BG151" i="1"/>
  <c r="AH151" i="1"/>
  <c r="AG152" i="1"/>
  <c r="AO31" i="5"/>
  <c r="AN32" i="5"/>
  <c r="BB174" i="5"/>
  <c r="AD174" i="5"/>
  <c r="AI175" i="5"/>
  <c r="AU174" i="5"/>
  <c r="AV174" i="5" s="1"/>
  <c r="AQ174" i="5"/>
  <c r="AR174" i="5" s="1"/>
  <c r="BC174" i="5"/>
  <c r="AZ30" i="1"/>
  <c r="AT30" i="1"/>
  <c r="CJ161" i="1"/>
  <c r="CK160" i="1"/>
  <c r="AO210" i="5"/>
  <c r="AN211" i="5"/>
  <c r="BG269" i="5"/>
  <c r="AM268" i="5"/>
  <c r="BC151" i="5"/>
  <c r="AU151" i="5"/>
  <c r="AV151" i="5" s="1"/>
  <c r="AQ151" i="5"/>
  <c r="AR151" i="5" s="1"/>
  <c r="BB151" i="5"/>
  <c r="AD151" i="5"/>
  <c r="AI152" i="5"/>
  <c r="M91" i="6"/>
  <c r="N90" i="6"/>
  <c r="BK207" i="1"/>
  <c r="AU34" i="7"/>
  <c r="AA33" i="7"/>
  <c r="U94" i="3"/>
  <c r="V93" i="3"/>
  <c r="BG496" i="1"/>
  <c r="DH188" i="1"/>
  <c r="F91" i="2"/>
  <c r="G90" i="2"/>
  <c r="BA613" i="1"/>
  <c r="AW613" i="1"/>
  <c r="AP613" i="1"/>
  <c r="AY613" i="1" s="1"/>
  <c r="GF169" i="1" s="1"/>
  <c r="BI32" i="1"/>
  <c r="AJ31" i="1"/>
  <c r="AG32" i="1"/>
  <c r="AH31" i="1"/>
  <c r="AG57" i="5"/>
  <c r="AH56" i="5"/>
  <c r="AU40" i="3"/>
  <c r="AI57" i="5"/>
  <c r="BC56" i="5"/>
  <c r="AU56" i="5"/>
  <c r="AV56" i="5" s="1"/>
  <c r="BB56" i="5"/>
  <c r="AQ56" i="5"/>
  <c r="AR56" i="5" s="1"/>
  <c r="AS151" i="5"/>
  <c r="AH209" i="5"/>
  <c r="AG210" i="5"/>
  <c r="H57" i="2"/>
  <c r="AB56" i="2"/>
  <c r="T56" i="2"/>
  <c r="U56" i="2" s="1"/>
  <c r="P56" i="2"/>
  <c r="Q56" i="2" s="1"/>
  <c r="AA56" i="2"/>
  <c r="BI31" i="5"/>
  <c r="AJ30" i="5"/>
  <c r="AS30" i="5" s="1"/>
  <c r="AG176" i="5"/>
  <c r="AH175" i="5"/>
  <c r="AE498" i="1"/>
  <c r="AF498" i="1" s="1"/>
  <c r="AF497" i="1"/>
  <c r="AN270" i="1"/>
  <c r="AO269" i="1"/>
  <c r="AK615" i="1"/>
  <c r="AL615" i="1" s="1"/>
  <c r="AQ615" i="1" s="1"/>
  <c r="H92" i="2"/>
  <c r="AB91" i="2"/>
  <c r="T91" i="2"/>
  <c r="U91" i="2" s="1"/>
  <c r="P91" i="2"/>
  <c r="Q91" i="2" s="1"/>
  <c r="AA91" i="2"/>
  <c r="AN177" i="1"/>
  <c r="AO176" i="1"/>
  <c r="AM30" i="5"/>
  <c r="BG31" i="5"/>
  <c r="AE271" i="5"/>
  <c r="AF271" i="5" s="1"/>
  <c r="AF270" i="5"/>
  <c r="AO151" i="1"/>
  <c r="AN152" i="1"/>
  <c r="AS31" i="1"/>
  <c r="AN92" i="5"/>
  <c r="AO91" i="5"/>
  <c r="AL614" i="1"/>
  <c r="AQ614" i="1" s="1"/>
  <c r="T95" i="3"/>
  <c r="S96" i="3"/>
  <c r="H33" i="6"/>
  <c r="AB32" i="6"/>
  <c r="T32" i="6"/>
  <c r="U32" i="6" s="1"/>
  <c r="P32" i="6"/>
  <c r="Q32" i="6" s="1"/>
  <c r="AA32" i="6"/>
  <c r="BA29" i="1"/>
  <c r="AW29" i="1"/>
  <c r="AX29" i="1" s="1"/>
  <c r="AP29" i="1"/>
  <c r="AY29" i="1" s="1"/>
  <c r="AG175" i="1"/>
  <c r="AH174" i="1"/>
  <c r="AZ267" i="1"/>
  <c r="AT267" i="1"/>
  <c r="AH32" i="2"/>
  <c r="I31" i="2"/>
  <c r="R31" i="2" s="1"/>
  <c r="AN177" i="5"/>
  <c r="AO176" i="5"/>
  <c r="AZ269" i="5"/>
  <c r="AT269" i="5"/>
  <c r="S58" i="3"/>
  <c r="T57" i="3"/>
  <c r="AE152" i="1"/>
  <c r="AF152" i="1" s="1"/>
  <c r="AF151" i="1"/>
  <c r="AF31" i="1"/>
  <c r="AE32" i="1"/>
  <c r="DI188" i="1"/>
  <c r="DJ188" i="1" s="1"/>
  <c r="DL188" i="1" s="1"/>
  <c r="DM188" i="1" s="1"/>
  <c r="AN212" i="1"/>
  <c r="AO211" i="1"/>
  <c r="AZ268" i="5"/>
  <c r="AN31" i="7"/>
  <c r="Y31" i="2" l="1"/>
  <c r="S31" i="2"/>
  <c r="AH33" i="3"/>
  <c r="AT150" i="1"/>
  <c r="AZ150" i="1"/>
  <c r="AH33" i="7"/>
  <c r="AN33" i="7"/>
  <c r="AT615" i="1"/>
  <c r="AZ615" i="1"/>
  <c r="S97" i="3"/>
  <c r="T96" i="3"/>
  <c r="BG32" i="5"/>
  <c r="AM31" i="5"/>
  <c r="AN178" i="1"/>
  <c r="AO177" i="1"/>
  <c r="AH176" i="5"/>
  <c r="AG177" i="5"/>
  <c r="H58" i="2"/>
  <c r="AB57" i="2"/>
  <c r="T57" i="2"/>
  <c r="U57" i="2" s="1"/>
  <c r="P57" i="2"/>
  <c r="Q57" i="2" s="1"/>
  <c r="AA57" i="2"/>
  <c r="AU41" i="3"/>
  <c r="AG58" i="5"/>
  <c r="AH57" i="5"/>
  <c r="AG33" i="1"/>
  <c r="AH32" i="1"/>
  <c r="AU721" i="1"/>
  <c r="AX613" i="1"/>
  <c r="GE169" i="1" s="1"/>
  <c r="BK208" i="1"/>
  <c r="BB152" i="5"/>
  <c r="AD152" i="5"/>
  <c r="AU152" i="5"/>
  <c r="AV152" i="5" s="1"/>
  <c r="AQ152" i="5"/>
  <c r="AR152" i="5" s="1"/>
  <c r="BC152" i="5"/>
  <c r="AO211" i="5"/>
  <c r="AN212" i="5"/>
  <c r="CK161" i="1"/>
  <c r="CJ162" i="1"/>
  <c r="BB33" i="5"/>
  <c r="AQ33" i="5"/>
  <c r="AR33" i="5" s="1"/>
  <c r="BC33" i="5"/>
  <c r="AU33" i="5"/>
  <c r="AV33" i="5" s="1"/>
  <c r="AB94" i="7"/>
  <c r="AC93" i="7"/>
  <c r="E56" i="2"/>
  <c r="D57" i="2"/>
  <c r="BH271" i="5"/>
  <c r="AK270" i="5"/>
  <c r="AL270" i="5" s="1"/>
  <c r="AQ270" i="5" s="1"/>
  <c r="AR270" i="5" s="1"/>
  <c r="AH676" i="1"/>
  <c r="AG677" i="1"/>
  <c r="U35" i="3"/>
  <c r="V34" i="3"/>
  <c r="AF32" i="5"/>
  <c r="AE33" i="5"/>
  <c r="AF33" i="5" s="1"/>
  <c r="F92" i="6"/>
  <c r="G91" i="6"/>
  <c r="BK293" i="1"/>
  <c r="BC91" i="1"/>
  <c r="AU91" i="1"/>
  <c r="AV91" i="1" s="1"/>
  <c r="AQ91" i="1"/>
  <c r="AR91" i="1" s="1"/>
  <c r="BB91" i="1"/>
  <c r="AI92" i="1"/>
  <c r="AJ89" i="2"/>
  <c r="AE177" i="1"/>
  <c r="AF176" i="1"/>
  <c r="AU374" i="1"/>
  <c r="AX266" i="1"/>
  <c r="AX374" i="1" s="1"/>
  <c r="T94" i="7"/>
  <c r="S95" i="7"/>
  <c r="S31" i="6"/>
  <c r="Y31" i="6"/>
  <c r="U35" i="7"/>
  <c r="V34" i="7"/>
  <c r="AF212" i="5"/>
  <c r="AE213" i="5"/>
  <c r="AN644" i="1"/>
  <c r="AO643" i="1"/>
  <c r="AM32" i="1"/>
  <c r="BG33" i="1"/>
  <c r="AN333" i="5"/>
  <c r="AO332" i="5"/>
  <c r="BC211" i="1"/>
  <c r="AU211" i="1"/>
  <c r="AV211" i="1" s="1"/>
  <c r="AQ211" i="1"/>
  <c r="AR211" i="1" s="1"/>
  <c r="AI212" i="1"/>
  <c r="BB211" i="1"/>
  <c r="AD211" i="1"/>
  <c r="AG32" i="6"/>
  <c r="J31" i="6"/>
  <c r="K31" i="6" s="1"/>
  <c r="AG643" i="1"/>
  <c r="AH642" i="1"/>
  <c r="AH33" i="5"/>
  <c r="AH271" i="5"/>
  <c r="BH498" i="1"/>
  <c r="AT268" i="1"/>
  <c r="AZ268" i="1"/>
  <c r="DW186" i="1"/>
  <c r="DR186" i="1"/>
  <c r="DS186" i="1" s="1"/>
  <c r="DQ186" i="1"/>
  <c r="DT186" i="1" s="1"/>
  <c r="BK497" i="1"/>
  <c r="D92" i="2"/>
  <c r="E91" i="2"/>
  <c r="AV36" i="3"/>
  <c r="AV37" i="3" s="1"/>
  <c r="AV38" i="3" s="1"/>
  <c r="G56" i="2"/>
  <c r="F57" i="2"/>
  <c r="AE92" i="1"/>
  <c r="AF91" i="1"/>
  <c r="BK55" i="5"/>
  <c r="AL30" i="5"/>
  <c r="BA29" i="5"/>
  <c r="AP29" i="5"/>
  <c r="AY29" i="5" s="1"/>
  <c r="AW29" i="5"/>
  <c r="AX29" i="5" s="1"/>
  <c r="AH33" i="2"/>
  <c r="I32" i="2"/>
  <c r="AO31" i="7"/>
  <c r="AD31" i="7"/>
  <c r="AM31" i="7" s="1"/>
  <c r="AM141" i="7" s="1"/>
  <c r="AK31" i="7"/>
  <c r="AL31" i="7" s="1"/>
  <c r="AL141" i="7" s="1"/>
  <c r="AO212" i="1"/>
  <c r="AN213" i="1"/>
  <c r="T58" i="3"/>
  <c r="S59" i="3"/>
  <c r="AN93" i="5"/>
  <c r="AO92" i="5"/>
  <c r="AZ30" i="5"/>
  <c r="AT30" i="5"/>
  <c r="AZ151" i="5"/>
  <c r="AT151" i="5"/>
  <c r="F92" i="2"/>
  <c r="G91" i="2"/>
  <c r="AU35" i="7"/>
  <c r="AA34" i="7"/>
  <c r="AM151" i="1"/>
  <c r="BG152" i="1"/>
  <c r="AW35" i="3"/>
  <c r="BI153" i="5"/>
  <c r="BI154" i="5" s="1"/>
  <c r="BI155" i="5" s="1"/>
  <c r="AJ152" i="5"/>
  <c r="AG58" i="1"/>
  <c r="AH57" i="1"/>
  <c r="AF175" i="5"/>
  <c r="AE176" i="5"/>
  <c r="BK209" i="5"/>
  <c r="AV36" i="7"/>
  <c r="AV37" i="7" s="1"/>
  <c r="AV38" i="7" s="1"/>
  <c r="AO56" i="5"/>
  <c r="AN57" i="5"/>
  <c r="E32" i="2"/>
  <c r="D33" i="2"/>
  <c r="E33" i="2" s="1"/>
  <c r="AC35" i="3"/>
  <c r="AT34" i="3"/>
  <c r="AA33" i="3"/>
  <c r="Y33" i="3"/>
  <c r="Z33" i="3" s="1"/>
  <c r="AE33" i="3" s="1"/>
  <c r="AF33" i="3" s="1"/>
  <c r="Z30" i="2"/>
  <c r="V30" i="2"/>
  <c r="W30" i="2" s="1"/>
  <c r="O30" i="2"/>
  <c r="X30" i="2" s="1"/>
  <c r="BC152" i="1"/>
  <c r="AU152" i="1"/>
  <c r="AV152" i="1" s="1"/>
  <c r="AQ152" i="1"/>
  <c r="AR152" i="1" s="1"/>
  <c r="BB152" i="1"/>
  <c r="AD152" i="1"/>
  <c r="AR268" i="1"/>
  <c r="AT376" i="1"/>
  <c r="K31" i="2"/>
  <c r="BH33" i="5"/>
  <c r="DV188" i="1"/>
  <c r="DO188" i="1"/>
  <c r="AN618" i="1"/>
  <c r="AO617" i="1"/>
  <c r="AO33" i="1"/>
  <c r="G32" i="6"/>
  <c r="F33" i="6"/>
  <c r="AF329" i="5"/>
  <c r="AE330" i="5"/>
  <c r="AC58" i="7"/>
  <c r="AB59" i="7"/>
  <c r="BK641" i="1"/>
  <c r="D33" i="6"/>
  <c r="E33" i="6" s="1"/>
  <c r="E32" i="6"/>
  <c r="AT270" i="5"/>
  <c r="AZ270" i="5"/>
  <c r="AO559" i="1"/>
  <c r="CY205" i="1"/>
  <c r="AJ269" i="1"/>
  <c r="AS269" i="1" s="1"/>
  <c r="BI270" i="1"/>
  <c r="AN522" i="1"/>
  <c r="AO521" i="1"/>
  <c r="BG271" i="1"/>
  <c r="AM270" i="1"/>
  <c r="H93" i="6"/>
  <c r="AB92" i="6"/>
  <c r="T92" i="6"/>
  <c r="U92" i="6" s="1"/>
  <c r="P92" i="6"/>
  <c r="Q92" i="6" s="1"/>
  <c r="AA92" i="6"/>
  <c r="L32" i="2"/>
  <c r="AF33" i="2"/>
  <c r="AE331" i="1"/>
  <c r="AF330" i="1"/>
  <c r="BH618" i="1"/>
  <c r="AH152" i="5"/>
  <c r="AN296" i="1"/>
  <c r="AO295" i="1"/>
  <c r="AF56" i="1"/>
  <c r="AE57" i="1"/>
  <c r="AO677" i="1"/>
  <c r="AN678" i="1"/>
  <c r="AL150" i="1"/>
  <c r="AY58" i="7"/>
  <c r="AG93" i="1"/>
  <c r="AH92" i="1"/>
  <c r="AN32" i="7"/>
  <c r="AF32" i="1"/>
  <c r="AE33" i="1"/>
  <c r="AF33" i="1" s="1"/>
  <c r="BA268" i="5"/>
  <c r="AP268" i="5"/>
  <c r="AY268" i="5" s="1"/>
  <c r="AY376" i="5" s="1"/>
  <c r="AW268" i="5"/>
  <c r="AN178" i="5"/>
  <c r="AO177" i="5"/>
  <c r="BA267" i="1"/>
  <c r="AP267" i="1"/>
  <c r="AY267" i="1" s="1"/>
  <c r="AY375" i="1" s="1"/>
  <c r="AW267" i="1"/>
  <c r="AG176" i="1"/>
  <c r="AH175" i="1"/>
  <c r="AT722" i="1"/>
  <c r="AR614" i="1"/>
  <c r="AZ31" i="1"/>
  <c r="AT31" i="1"/>
  <c r="H93" i="2"/>
  <c r="AB92" i="2"/>
  <c r="T92" i="2"/>
  <c r="U92" i="2" s="1"/>
  <c r="P92" i="2"/>
  <c r="Q92" i="2" s="1"/>
  <c r="AA92" i="2"/>
  <c r="AN271" i="1"/>
  <c r="AO270" i="1"/>
  <c r="BI32" i="5"/>
  <c r="AJ31" i="5"/>
  <c r="AS31" i="5" s="1"/>
  <c r="AH210" i="5"/>
  <c r="AG211" i="5"/>
  <c r="BB57" i="5"/>
  <c r="AQ57" i="5"/>
  <c r="AR57" i="5" s="1"/>
  <c r="AI58" i="5"/>
  <c r="AU57" i="5"/>
  <c r="AV57" i="5" s="1"/>
  <c r="BC57" i="5"/>
  <c r="BI33" i="1"/>
  <c r="AJ32" i="1"/>
  <c r="AS32" i="1" s="1"/>
  <c r="V94" i="3"/>
  <c r="U95" i="3"/>
  <c r="BA30" i="1"/>
  <c r="AW30" i="1"/>
  <c r="AX30" i="1" s="1"/>
  <c r="AP30" i="1"/>
  <c r="AY30" i="1" s="1"/>
  <c r="AO32" i="5"/>
  <c r="AN33" i="5"/>
  <c r="AH152" i="1"/>
  <c r="AE645" i="1"/>
  <c r="AF644" i="1"/>
  <c r="AG330" i="1"/>
  <c r="AH329" i="1"/>
  <c r="BB212" i="5"/>
  <c r="AD212" i="5"/>
  <c r="AU212" i="5"/>
  <c r="AV212" i="5" s="1"/>
  <c r="AQ212" i="5"/>
  <c r="AR212" i="5" s="1"/>
  <c r="BC212" i="5"/>
  <c r="AI213" i="5"/>
  <c r="G32" i="2"/>
  <c r="F33" i="2"/>
  <c r="AL269" i="1"/>
  <c r="AQ269" i="1" s="1"/>
  <c r="AR269" i="1" s="1"/>
  <c r="AN498" i="1"/>
  <c r="AO497" i="1"/>
  <c r="AF56" i="5"/>
  <c r="AE57" i="5"/>
  <c r="AI57" i="1"/>
  <c r="BC56" i="1"/>
  <c r="AU56" i="1"/>
  <c r="AV56" i="1" s="1"/>
  <c r="AQ56" i="1"/>
  <c r="AR56" i="1" s="1"/>
  <c r="BB56" i="1"/>
  <c r="AG557" i="1"/>
  <c r="AH556" i="1"/>
  <c r="AU375" i="5"/>
  <c r="AX267" i="5"/>
  <c r="AX375" i="5" s="1"/>
  <c r="AO92" i="1"/>
  <c r="AN93" i="1"/>
  <c r="AH92" i="5"/>
  <c r="AG93" i="5"/>
  <c r="AF91" i="5"/>
  <c r="AE92" i="5"/>
  <c r="V94" i="7"/>
  <c r="U95" i="7"/>
  <c r="AE33" i="2"/>
  <c r="J32" i="2"/>
  <c r="K32" i="2" s="1"/>
  <c r="AK31" i="5"/>
  <c r="AL31" i="5" s="1"/>
  <c r="BI497" i="1"/>
  <c r="AJ496" i="1"/>
  <c r="AS496" i="1" s="1"/>
  <c r="AO30" i="3"/>
  <c r="AK30" i="3"/>
  <c r="AL30" i="3" s="1"/>
  <c r="AL140" i="3" s="1"/>
  <c r="AD30" i="3"/>
  <c r="AM30" i="3" s="1"/>
  <c r="AM140" i="3" s="1"/>
  <c r="AE523" i="1"/>
  <c r="AF522" i="1"/>
  <c r="AF678" i="1"/>
  <c r="AE679" i="1"/>
  <c r="AZ614" i="1"/>
  <c r="AG296" i="1"/>
  <c r="AH295" i="1"/>
  <c r="AK32" i="1"/>
  <c r="AL32" i="1" s="1"/>
  <c r="BH33" i="1"/>
  <c r="AE296" i="5"/>
  <c r="AF295" i="5"/>
  <c r="AG37" i="2"/>
  <c r="AI177" i="1"/>
  <c r="BC176" i="1"/>
  <c r="AU176" i="1"/>
  <c r="AV176" i="1" s="1"/>
  <c r="AQ176" i="1"/>
  <c r="AR176" i="1" s="1"/>
  <c r="BB176" i="1"/>
  <c r="AD176" i="1"/>
  <c r="AJ271" i="5"/>
  <c r="AS271" i="5" s="1"/>
  <c r="BI272" i="5"/>
  <c r="BI273" i="5" s="1"/>
  <c r="BI274" i="5" s="1"/>
  <c r="AB35" i="7"/>
  <c r="AC34" i="7"/>
  <c r="AF559" i="1"/>
  <c r="EE205" i="1"/>
  <c r="CJ162" i="5"/>
  <c r="CK161" i="5"/>
  <c r="U61" i="7"/>
  <c r="V60" i="7"/>
  <c r="AO31" i="3"/>
  <c r="AK31" i="3"/>
  <c r="AL31" i="3" s="1"/>
  <c r="AL141" i="3" s="1"/>
  <c r="AD31" i="3"/>
  <c r="AM31" i="3" s="1"/>
  <c r="AM141" i="3" s="1"/>
  <c r="AH498" i="1"/>
  <c r="AO57" i="1"/>
  <c r="AN58" i="1"/>
  <c r="AS152" i="5"/>
  <c r="AB33" i="2"/>
  <c r="T33" i="2"/>
  <c r="U33" i="2" s="1"/>
  <c r="P33" i="2"/>
  <c r="Q33" i="2" s="1"/>
  <c r="AA33" i="2"/>
  <c r="AB60" i="3"/>
  <c r="AC59" i="3"/>
  <c r="BH152" i="1"/>
  <c r="AK151" i="1"/>
  <c r="DW187" i="1"/>
  <c r="DQ187" i="1"/>
  <c r="DT187" i="1" s="1"/>
  <c r="DR187" i="1"/>
  <c r="DS187" i="1" s="1"/>
  <c r="AN32" i="3"/>
  <c r="AH32" i="3"/>
  <c r="BA149" i="1"/>
  <c r="AW149" i="1"/>
  <c r="AX149" i="1" s="1"/>
  <c r="AP149" i="1"/>
  <c r="AY149" i="1" s="1"/>
  <c r="BA269" i="5"/>
  <c r="AP269" i="5"/>
  <c r="AY269" i="5" s="1"/>
  <c r="AW269" i="5"/>
  <c r="AX269" i="5" s="1"/>
  <c r="AB33" i="6"/>
  <c r="T33" i="6"/>
  <c r="U33" i="6" s="1"/>
  <c r="P33" i="6"/>
  <c r="Q33" i="6" s="1"/>
  <c r="AA33" i="6"/>
  <c r="AO152" i="1"/>
  <c r="AT723" i="1"/>
  <c r="AR615" i="1"/>
  <c r="AM496" i="1"/>
  <c r="BG497" i="1"/>
  <c r="M92" i="6"/>
  <c r="N91" i="6"/>
  <c r="AM269" i="5"/>
  <c r="BG270" i="5"/>
  <c r="BC175" i="5"/>
  <c r="AU175" i="5"/>
  <c r="AV175" i="5" s="1"/>
  <c r="AQ175" i="5"/>
  <c r="AR175" i="5" s="1"/>
  <c r="BB175" i="5"/>
  <c r="AD175" i="5"/>
  <c r="AI176" i="5"/>
  <c r="Z30" i="6"/>
  <c r="V30" i="6"/>
  <c r="W30" i="6" s="1"/>
  <c r="O30" i="6"/>
  <c r="X30" i="6" s="1"/>
  <c r="AN332" i="1"/>
  <c r="AO331" i="1"/>
  <c r="BH271" i="1"/>
  <c r="AK270" i="1"/>
  <c r="AK151" i="5"/>
  <c r="AL151" i="5" s="1"/>
  <c r="BH152" i="5"/>
  <c r="AE297" i="1"/>
  <c r="AF296" i="1"/>
  <c r="BK293" i="5"/>
  <c r="AJ90" i="6"/>
  <c r="AJ616" i="1"/>
  <c r="AL616" i="1" s="1"/>
  <c r="AQ616" i="1" s="1"/>
  <c r="AR616" i="1" s="1"/>
  <c r="BI617" i="1"/>
  <c r="AK617" i="1" s="1"/>
  <c r="AM616" i="1"/>
  <c r="T58" i="7"/>
  <c r="S59" i="7"/>
  <c r="G56" i="6"/>
  <c r="F57" i="6"/>
  <c r="AH33" i="6"/>
  <c r="I32" i="6"/>
  <c r="R32" i="6" s="1"/>
  <c r="BG151" i="5"/>
  <c r="AM150" i="5"/>
  <c r="M57" i="6"/>
  <c r="N56" i="6"/>
  <c r="AH522" i="1"/>
  <c r="AG523" i="1"/>
  <c r="AH210" i="1"/>
  <c r="AG211" i="1"/>
  <c r="AB96" i="3"/>
  <c r="AC95" i="3"/>
  <c r="FV193" i="1"/>
  <c r="FX192" i="1"/>
  <c r="AH331" i="5"/>
  <c r="AG332" i="5"/>
  <c r="AI33" i="1"/>
  <c r="BC32" i="1"/>
  <c r="AU32" i="1"/>
  <c r="AV32" i="1" s="1"/>
  <c r="AQ32" i="1"/>
  <c r="AR32" i="1" s="1"/>
  <c r="BB32" i="1"/>
  <c r="BC91" i="5"/>
  <c r="AU91" i="5"/>
  <c r="AV91" i="5" s="1"/>
  <c r="AQ91" i="5"/>
  <c r="AR91" i="5" s="1"/>
  <c r="BB91" i="5"/>
  <c r="AI92" i="5"/>
  <c r="U59" i="3"/>
  <c r="V58" i="3"/>
  <c r="AO294" i="5"/>
  <c r="AN295" i="5"/>
  <c r="BG622" i="1"/>
  <c r="AL31" i="1"/>
  <c r="AK496" i="1"/>
  <c r="AL496" i="1" s="1"/>
  <c r="AQ496" i="1" s="1"/>
  <c r="AR496" i="1" s="1"/>
  <c r="BI152" i="1"/>
  <c r="AJ151" i="1"/>
  <c r="AS151" i="1" s="1"/>
  <c r="T34" i="3"/>
  <c r="S35" i="3"/>
  <c r="T35" i="3" s="1"/>
  <c r="AF211" i="1"/>
  <c r="AE212" i="1"/>
  <c r="D58" i="6"/>
  <c r="E57" i="6"/>
  <c r="X34" i="7"/>
  <c r="Z34" i="7" s="1"/>
  <c r="AE34" i="7" s="1"/>
  <c r="AF34" i="7" s="1"/>
  <c r="AW35" i="7"/>
  <c r="Y35" i="7" s="1"/>
  <c r="AY92" i="3"/>
  <c r="AG296" i="5"/>
  <c r="AH295" i="5"/>
  <c r="H58" i="6"/>
  <c r="AB57" i="6"/>
  <c r="T57" i="6"/>
  <c r="U57" i="6" s="1"/>
  <c r="P57" i="6"/>
  <c r="Q57" i="6" s="1"/>
  <c r="AA57" i="6"/>
  <c r="L33" i="6"/>
  <c r="AF34" i="6"/>
  <c r="AF35" i="6" s="1"/>
  <c r="AF36" i="6" s="1"/>
  <c r="BK90" i="1"/>
  <c r="BA150" i="5"/>
  <c r="AP150" i="5"/>
  <c r="AY150" i="5" s="1"/>
  <c r="AW150" i="5"/>
  <c r="AX150" i="5" s="1"/>
  <c r="AZ32" i="1" l="1"/>
  <c r="AT32" i="1"/>
  <c r="AZ31" i="5"/>
  <c r="AT31" i="5"/>
  <c r="BI153" i="1"/>
  <c r="BI154" i="1" s="1"/>
  <c r="BI155" i="1" s="1"/>
  <c r="AJ152" i="1"/>
  <c r="U60" i="3"/>
  <c r="V59" i="3"/>
  <c r="FV194" i="1"/>
  <c r="FX193" i="1"/>
  <c r="AG212" i="1"/>
  <c r="AH211" i="1"/>
  <c r="BG152" i="5"/>
  <c r="AM151" i="5"/>
  <c r="AK152" i="5"/>
  <c r="AL152" i="5" s="1"/>
  <c r="BH153" i="5"/>
  <c r="BH154" i="5" s="1"/>
  <c r="BH155" i="5" s="1"/>
  <c r="AO32" i="3"/>
  <c r="AK32" i="3"/>
  <c r="AL32" i="3" s="1"/>
  <c r="AL142" i="3" s="1"/>
  <c r="AD32" i="3"/>
  <c r="AM32" i="3" s="1"/>
  <c r="AM142" i="3" s="1"/>
  <c r="AL151" i="1"/>
  <c r="AB61" i="3"/>
  <c r="AC60" i="3"/>
  <c r="CJ163" i="5"/>
  <c r="CK162" i="5"/>
  <c r="AG34" i="7"/>
  <c r="BA614" i="1"/>
  <c r="AW614" i="1"/>
  <c r="AP614" i="1"/>
  <c r="AY614" i="1" s="1"/>
  <c r="GF170" i="1" s="1"/>
  <c r="AE524" i="1"/>
  <c r="AF523" i="1"/>
  <c r="AZ496" i="1"/>
  <c r="AT496" i="1"/>
  <c r="AE34" i="2"/>
  <c r="AE35" i="2" s="1"/>
  <c r="AE36" i="2" s="1"/>
  <c r="J33" i="2"/>
  <c r="AI58" i="1"/>
  <c r="BC57" i="1"/>
  <c r="AU57" i="1"/>
  <c r="AV57" i="1" s="1"/>
  <c r="AQ57" i="1"/>
  <c r="AR57" i="1" s="1"/>
  <c r="BB57" i="1"/>
  <c r="G33" i="2"/>
  <c r="U96" i="3"/>
  <c r="V95" i="3"/>
  <c r="AI59" i="5"/>
  <c r="BC58" i="5"/>
  <c r="AU58" i="5"/>
  <c r="AV58" i="5" s="1"/>
  <c r="BB58" i="5"/>
  <c r="AQ58" i="5"/>
  <c r="AR58" i="5" s="1"/>
  <c r="AH211" i="5"/>
  <c r="AG212" i="5"/>
  <c r="BI33" i="5"/>
  <c r="AJ32" i="5"/>
  <c r="AS32" i="5" s="1"/>
  <c r="AU376" i="5"/>
  <c r="AX268" i="5"/>
  <c r="AX376" i="5" s="1"/>
  <c r="AG94" i="1"/>
  <c r="AH93" i="1"/>
  <c r="AY59" i="7"/>
  <c r="AE332" i="1"/>
  <c r="AF331" i="1"/>
  <c r="AN523" i="1"/>
  <c r="AO522" i="1"/>
  <c r="BK642" i="1"/>
  <c r="AE331" i="5"/>
  <c r="AF330" i="5"/>
  <c r="DW188" i="1"/>
  <c r="DQ188" i="1"/>
  <c r="DT188" i="1" s="1"/>
  <c r="DR188" i="1"/>
  <c r="DS188" i="1" s="1"/>
  <c r="AM152" i="1"/>
  <c r="BG153" i="1"/>
  <c r="BG154" i="1" s="1"/>
  <c r="BG155" i="1" s="1"/>
  <c r="I33" i="2"/>
  <c r="AH34" i="2"/>
  <c r="AH35" i="2" s="1"/>
  <c r="AH36" i="2" s="1"/>
  <c r="BK498" i="1"/>
  <c r="BA268" i="1"/>
  <c r="AP268" i="1"/>
  <c r="AY268" i="1" s="1"/>
  <c r="AY376" i="1" s="1"/>
  <c r="AW268" i="1"/>
  <c r="AG644" i="1"/>
  <c r="AH643" i="1"/>
  <c r="AN334" i="5"/>
  <c r="AO333" i="5"/>
  <c r="AE178" i="1"/>
  <c r="AF177" i="1"/>
  <c r="BK294" i="1"/>
  <c r="CJ163" i="1"/>
  <c r="CK162" i="1"/>
  <c r="BK209" i="1"/>
  <c r="BA150" i="1"/>
  <c r="AW150" i="1"/>
  <c r="AX150" i="1" s="1"/>
  <c r="AP150" i="1"/>
  <c r="AY150" i="1" s="1"/>
  <c r="BK91" i="1"/>
  <c r="AF37" i="6"/>
  <c r="BG623" i="1"/>
  <c r="BB92" i="5"/>
  <c r="AI93" i="5"/>
  <c r="BC92" i="5"/>
  <c r="AU92" i="5"/>
  <c r="AV92" i="5" s="1"/>
  <c r="AQ92" i="5"/>
  <c r="AR92" i="5" s="1"/>
  <c r="AG524" i="1"/>
  <c r="AH523" i="1"/>
  <c r="S32" i="6"/>
  <c r="Y32" i="6"/>
  <c r="BK294" i="5"/>
  <c r="BG271" i="5"/>
  <c r="AM270" i="5"/>
  <c r="M93" i="6"/>
  <c r="N92" i="6"/>
  <c r="BH153" i="1"/>
  <c r="BH154" i="1" s="1"/>
  <c r="BH155" i="1" s="1"/>
  <c r="AK152" i="1"/>
  <c r="AL152" i="1" s="1"/>
  <c r="AT152" i="5"/>
  <c r="AZ152" i="5"/>
  <c r="V61" i="7"/>
  <c r="U62" i="7"/>
  <c r="AE561" i="1"/>
  <c r="EF205" i="1"/>
  <c r="AC35" i="7"/>
  <c r="AI178" i="1"/>
  <c r="BC177" i="1"/>
  <c r="AU177" i="1"/>
  <c r="AV177" i="1" s="1"/>
  <c r="AQ177" i="1"/>
  <c r="AR177" i="1" s="1"/>
  <c r="BB177" i="1"/>
  <c r="AD177" i="1"/>
  <c r="AE297" i="5"/>
  <c r="AF296" i="5"/>
  <c r="AE680" i="1"/>
  <c r="AF679" i="1"/>
  <c r="AJ497" i="1"/>
  <c r="BI498" i="1"/>
  <c r="U96" i="7"/>
  <c r="V95" i="7"/>
  <c r="AE93" i="5"/>
  <c r="AF92" i="5"/>
  <c r="AF57" i="5"/>
  <c r="AE58" i="5"/>
  <c r="AO498" i="1"/>
  <c r="AJ33" i="1"/>
  <c r="BI34" i="1"/>
  <c r="BI35" i="1" s="1"/>
  <c r="BI36" i="1" s="1"/>
  <c r="H94" i="2"/>
  <c r="AB93" i="2"/>
  <c r="T93" i="2"/>
  <c r="U93" i="2" s="1"/>
  <c r="P93" i="2"/>
  <c r="Q93" i="2" s="1"/>
  <c r="AA93" i="2"/>
  <c r="AG177" i="1"/>
  <c r="AH176" i="1"/>
  <c r="AO32" i="7"/>
  <c r="AK32" i="7"/>
  <c r="AL32" i="7" s="1"/>
  <c r="AL142" i="7" s="1"/>
  <c r="AD32" i="7"/>
  <c r="AM32" i="7" s="1"/>
  <c r="AM142" i="7" s="1"/>
  <c r="AF57" i="1"/>
  <c r="AE58" i="1"/>
  <c r="AN297" i="1"/>
  <c r="AO296" i="1"/>
  <c r="AF34" i="2"/>
  <c r="AF35" i="2" s="1"/>
  <c r="AF36" i="2" s="1"/>
  <c r="L33" i="2"/>
  <c r="BG272" i="1"/>
  <c r="BG273" i="1" s="1"/>
  <c r="BG274" i="1" s="1"/>
  <c r="AJ270" i="1"/>
  <c r="AS270" i="1" s="1"/>
  <c r="BI271" i="1"/>
  <c r="AM271" i="1" s="1"/>
  <c r="BH34" i="5"/>
  <c r="BH35" i="5" s="1"/>
  <c r="BH36" i="5" s="1"/>
  <c r="AK33" i="5"/>
  <c r="AT35" i="3"/>
  <c r="AA34" i="3"/>
  <c r="Y34" i="3"/>
  <c r="BK210" i="5"/>
  <c r="BI156" i="5"/>
  <c r="AJ155" i="5"/>
  <c r="BA151" i="5"/>
  <c r="AW151" i="5"/>
  <c r="AX151" i="5" s="1"/>
  <c r="AP151" i="5"/>
  <c r="AY151" i="5" s="1"/>
  <c r="AO213" i="1"/>
  <c r="AN214" i="1"/>
  <c r="AE93" i="1"/>
  <c r="AF92" i="1"/>
  <c r="D93" i="2"/>
  <c r="E92" i="2"/>
  <c r="BG34" i="1"/>
  <c r="BG35" i="1" s="1"/>
  <c r="BG36" i="1" s="1"/>
  <c r="AM33" i="1"/>
  <c r="AN645" i="1"/>
  <c r="AO644" i="1"/>
  <c r="Z31" i="6"/>
  <c r="O31" i="6"/>
  <c r="X31" i="6" s="1"/>
  <c r="V31" i="6"/>
  <c r="W31" i="6" s="1"/>
  <c r="AI93" i="1"/>
  <c r="BC92" i="1"/>
  <c r="AU92" i="1"/>
  <c r="AV92" i="1" s="1"/>
  <c r="AQ92" i="1"/>
  <c r="AR92" i="1" s="1"/>
  <c r="BB92" i="1"/>
  <c r="G92" i="6"/>
  <c r="F93" i="6"/>
  <c r="AG678" i="1"/>
  <c r="AH677" i="1"/>
  <c r="AK271" i="5"/>
  <c r="AL271" i="5" s="1"/>
  <c r="AQ271" i="5" s="1"/>
  <c r="AR271" i="5" s="1"/>
  <c r="BH272" i="5"/>
  <c r="BH273" i="5" s="1"/>
  <c r="BH274" i="5" s="1"/>
  <c r="AN179" i="1"/>
  <c r="AO178" i="1"/>
  <c r="S98" i="3"/>
  <c r="T97" i="3"/>
  <c r="AY93" i="3"/>
  <c r="D59" i="6"/>
  <c r="E58" i="6"/>
  <c r="BC33" i="1"/>
  <c r="AU33" i="1"/>
  <c r="AV33" i="1" s="1"/>
  <c r="AQ33" i="1"/>
  <c r="AR33" i="1" s="1"/>
  <c r="BB33" i="1"/>
  <c r="M58" i="6"/>
  <c r="N57" i="6"/>
  <c r="AH34" i="6"/>
  <c r="AH35" i="6" s="1"/>
  <c r="AH36" i="6" s="1"/>
  <c r="I33" i="6"/>
  <c r="R33" i="6" s="1"/>
  <c r="AJ617" i="1"/>
  <c r="AL617" i="1" s="1"/>
  <c r="AQ617" i="1" s="1"/>
  <c r="AR617" i="1" s="1"/>
  <c r="BI618" i="1"/>
  <c r="AM617" i="1"/>
  <c r="AJ91" i="6"/>
  <c r="AL270" i="1"/>
  <c r="AQ270" i="1" s="1"/>
  <c r="AR270" i="1" s="1"/>
  <c r="AN333" i="1"/>
  <c r="AO332" i="1"/>
  <c r="BG498" i="1"/>
  <c r="AM497" i="1"/>
  <c r="AO58" i="1"/>
  <c r="AN59" i="1"/>
  <c r="BI275" i="5"/>
  <c r="AJ274" i="5"/>
  <c r="BH34" i="1"/>
  <c r="BH35" i="1" s="1"/>
  <c r="BH36" i="1" s="1"/>
  <c r="AK33" i="1"/>
  <c r="AL33" i="1" s="1"/>
  <c r="AG297" i="1"/>
  <c r="AH296" i="1"/>
  <c r="AH557" i="1"/>
  <c r="DA204" i="1"/>
  <c r="AE646" i="1"/>
  <c r="AF645" i="1"/>
  <c r="AO33" i="5"/>
  <c r="AU375" i="1"/>
  <c r="AX267" i="1"/>
  <c r="AX375" i="1" s="1"/>
  <c r="AN679" i="1"/>
  <c r="AO678" i="1"/>
  <c r="BH619" i="1"/>
  <c r="BH620" i="1" s="1"/>
  <c r="BH621" i="1" s="1"/>
  <c r="AK618" i="1"/>
  <c r="AZ269" i="1"/>
  <c r="AT269" i="1"/>
  <c r="BA270" i="5"/>
  <c r="AP270" i="5"/>
  <c r="AY270" i="5" s="1"/>
  <c r="AW270" i="5"/>
  <c r="AX270" i="5" s="1"/>
  <c r="AB60" i="7"/>
  <c r="AC59" i="7"/>
  <c r="G33" i="6"/>
  <c r="AO618" i="1"/>
  <c r="AK32" i="5"/>
  <c r="AL32" i="5" s="1"/>
  <c r="AO57" i="5"/>
  <c r="AN58" i="5"/>
  <c r="AV39" i="7"/>
  <c r="AE177" i="5"/>
  <c r="AF176" i="5"/>
  <c r="X34" i="3"/>
  <c r="AN94" i="5"/>
  <c r="AO93" i="5"/>
  <c r="G57" i="2"/>
  <c r="F58" i="2"/>
  <c r="AK497" i="1"/>
  <c r="AL497" i="1" s="1"/>
  <c r="AQ497" i="1" s="1"/>
  <c r="AR497" i="1" s="1"/>
  <c r="BC212" i="1"/>
  <c r="AU212" i="1"/>
  <c r="AV212" i="1" s="1"/>
  <c r="AQ212" i="1"/>
  <c r="AR212" i="1" s="1"/>
  <c r="AI213" i="1"/>
  <c r="BB212" i="1"/>
  <c r="AD212" i="1"/>
  <c r="AS616" i="1"/>
  <c r="E57" i="2"/>
  <c r="D58" i="2"/>
  <c r="AB95" i="7"/>
  <c r="AC94" i="7"/>
  <c r="AO212" i="5"/>
  <c r="AN213" i="5"/>
  <c r="AH33" i="1"/>
  <c r="AG59" i="5"/>
  <c r="AH58" i="5"/>
  <c r="H59" i="2"/>
  <c r="AB58" i="2"/>
  <c r="T58" i="2"/>
  <c r="U58" i="2" s="1"/>
  <c r="P58" i="2"/>
  <c r="Q58" i="2" s="1"/>
  <c r="AA58" i="2"/>
  <c r="AO33" i="7"/>
  <c r="AD33" i="7"/>
  <c r="AM33" i="7" s="1"/>
  <c r="AK33" i="7"/>
  <c r="AL33" i="7" s="1"/>
  <c r="Z31" i="2"/>
  <c r="V31" i="2"/>
  <c r="W31" i="2" s="1"/>
  <c r="O31" i="2"/>
  <c r="X31" i="2" s="1"/>
  <c r="H59" i="6"/>
  <c r="AB58" i="6"/>
  <c r="T58" i="6"/>
  <c r="U58" i="6" s="1"/>
  <c r="P58" i="6"/>
  <c r="Q58" i="6" s="1"/>
  <c r="AA58" i="6"/>
  <c r="AG297" i="5"/>
  <c r="AH296" i="5"/>
  <c r="AW36" i="7"/>
  <c r="AW37" i="7" s="1"/>
  <c r="AW38" i="7" s="1"/>
  <c r="X35" i="7"/>
  <c r="AG35" i="7" s="1"/>
  <c r="AF212" i="1"/>
  <c r="AE213" i="1"/>
  <c r="AT151" i="1"/>
  <c r="AZ151" i="1"/>
  <c r="AN296" i="5"/>
  <c r="AO295" i="5"/>
  <c r="AG333" i="5"/>
  <c r="AH332" i="5"/>
  <c r="AB97" i="3"/>
  <c r="AC96" i="3"/>
  <c r="G57" i="6"/>
  <c r="F58" i="6"/>
  <c r="S60" i="7"/>
  <c r="T59" i="7"/>
  <c r="AE298" i="1"/>
  <c r="AF297" i="1"/>
  <c r="BH272" i="1"/>
  <c r="BH273" i="1" s="1"/>
  <c r="BH274" i="1" s="1"/>
  <c r="AK271" i="1"/>
  <c r="BB176" i="5"/>
  <c r="AD176" i="5"/>
  <c r="AI177" i="5"/>
  <c r="AU176" i="5"/>
  <c r="AV176" i="5" s="1"/>
  <c r="AQ176" i="5"/>
  <c r="AR176" i="5" s="1"/>
  <c r="BC176" i="5"/>
  <c r="AS152" i="1"/>
  <c r="AZ271" i="5"/>
  <c r="AT271" i="5"/>
  <c r="AG38" i="2"/>
  <c r="AG94" i="5"/>
  <c r="AH93" i="5"/>
  <c r="AN94" i="1"/>
  <c r="AO93" i="1"/>
  <c r="AS497" i="1"/>
  <c r="BB213" i="5"/>
  <c r="AD213" i="5"/>
  <c r="AQ213" i="5"/>
  <c r="AR213" i="5" s="1"/>
  <c r="AI214" i="5"/>
  <c r="BC213" i="5"/>
  <c r="AU213" i="5"/>
  <c r="AV213" i="5" s="1"/>
  <c r="AG331" i="1"/>
  <c r="AH330" i="1"/>
  <c r="AO271" i="1"/>
  <c r="BA31" i="1"/>
  <c r="AW31" i="1"/>
  <c r="AX31" i="1" s="1"/>
  <c r="AP31" i="1"/>
  <c r="AY31" i="1" s="1"/>
  <c r="AN179" i="5"/>
  <c r="AO178" i="5"/>
  <c r="H94" i="6"/>
  <c r="AB93" i="6"/>
  <c r="T93" i="6"/>
  <c r="U93" i="6" s="1"/>
  <c r="P93" i="6"/>
  <c r="Q93" i="6" s="1"/>
  <c r="AA93" i="6"/>
  <c r="AN561" i="1"/>
  <c r="EH205" i="1"/>
  <c r="AS33" i="1"/>
  <c r="AG59" i="1"/>
  <c r="AH58" i="1"/>
  <c r="X35" i="3"/>
  <c r="AW36" i="3"/>
  <c r="AW37" i="3" s="1"/>
  <c r="AW38" i="3" s="1"/>
  <c r="AA35" i="7"/>
  <c r="AU36" i="7"/>
  <c r="AU37" i="7" s="1"/>
  <c r="AU38" i="7" s="1"/>
  <c r="F93" i="2"/>
  <c r="G92" i="2"/>
  <c r="BA30" i="5"/>
  <c r="AW30" i="5"/>
  <c r="AX30" i="5" s="1"/>
  <c r="AP30" i="5"/>
  <c r="AY30" i="5" s="1"/>
  <c r="S60" i="3"/>
  <c r="T59" i="3"/>
  <c r="R33" i="2"/>
  <c r="R32" i="2"/>
  <c r="BK56" i="5"/>
  <c r="AV39" i="3"/>
  <c r="AK498" i="1"/>
  <c r="BH499" i="1"/>
  <c r="BH500" i="1" s="1"/>
  <c r="BH501" i="1" s="1"/>
  <c r="AG33" i="6"/>
  <c r="J32" i="6"/>
  <c r="K32" i="6" s="1"/>
  <c r="AF213" i="5"/>
  <c r="AE214" i="5"/>
  <c r="V35" i="7"/>
  <c r="S96" i="7"/>
  <c r="T95" i="7"/>
  <c r="AJ90" i="2"/>
  <c r="V35" i="3"/>
  <c r="AU42" i="3"/>
  <c r="AG178" i="5"/>
  <c r="AH177" i="5"/>
  <c r="AM32" i="5"/>
  <c r="BG33" i="5"/>
  <c r="BA615" i="1"/>
  <c r="AW615" i="1"/>
  <c r="AP615" i="1"/>
  <c r="AY615" i="1" s="1"/>
  <c r="GF171" i="1" s="1"/>
  <c r="AN33" i="3"/>
  <c r="AH35" i="7" l="1"/>
  <c r="S33" i="6"/>
  <c r="Y33" i="6"/>
  <c r="BG34" i="5"/>
  <c r="BG35" i="5" s="1"/>
  <c r="BG36" i="5" s="1"/>
  <c r="AM33" i="5"/>
  <c r="AW39" i="3"/>
  <c r="AO94" i="1"/>
  <c r="AN95" i="1"/>
  <c r="AH94" i="5"/>
  <c r="AG95" i="5"/>
  <c r="BA271" i="5"/>
  <c r="AW271" i="5"/>
  <c r="AX271" i="5" s="1"/>
  <c r="AP271" i="5"/>
  <c r="AY271" i="5" s="1"/>
  <c r="AE299" i="1"/>
  <c r="AF298" i="1"/>
  <c r="G58" i="6"/>
  <c r="F59" i="6"/>
  <c r="AN297" i="5"/>
  <c r="AO296" i="5"/>
  <c r="AB96" i="7"/>
  <c r="AC95" i="7"/>
  <c r="G58" i="2"/>
  <c r="F59" i="2"/>
  <c r="AF177" i="5"/>
  <c r="AE178" i="5"/>
  <c r="AL618" i="1"/>
  <c r="AQ618" i="1" s="1"/>
  <c r="AR618" i="1" s="1"/>
  <c r="AN680" i="1"/>
  <c r="AO679" i="1"/>
  <c r="BH37" i="1"/>
  <c r="AK36" i="1"/>
  <c r="BI619" i="1"/>
  <c r="BI620" i="1" s="1"/>
  <c r="BI621" i="1" s="1"/>
  <c r="AJ618" i="1"/>
  <c r="AS618" i="1" s="1"/>
  <c r="AM618" i="1"/>
  <c r="D60" i="6"/>
  <c r="E59" i="6"/>
  <c r="AN180" i="1"/>
  <c r="AO179" i="1"/>
  <c r="AN215" i="1"/>
  <c r="AO214" i="1"/>
  <c r="BI157" i="5"/>
  <c r="AJ156" i="5"/>
  <c r="Z34" i="3"/>
  <c r="AE34" i="3" s="1"/>
  <c r="AF34" i="3" s="1"/>
  <c r="BH37" i="5"/>
  <c r="BG275" i="1"/>
  <c r="V96" i="7"/>
  <c r="U97" i="7"/>
  <c r="M94" i="6"/>
  <c r="N93" i="6"/>
  <c r="AF38" i="6"/>
  <c r="AE179" i="1"/>
  <c r="AF178" i="1"/>
  <c r="AH212" i="5"/>
  <c r="AG213" i="5"/>
  <c r="K33" i="2"/>
  <c r="CJ164" i="5"/>
  <c r="CK163" i="5"/>
  <c r="BG153" i="5"/>
  <c r="BG154" i="5" s="1"/>
  <c r="BG155" i="5" s="1"/>
  <c r="AM152" i="5"/>
  <c r="AG213" i="1"/>
  <c r="AH212" i="1"/>
  <c r="BI156" i="1"/>
  <c r="AJ155" i="1"/>
  <c r="BA31" i="5"/>
  <c r="AP31" i="5"/>
  <c r="AY31" i="5" s="1"/>
  <c r="AW31" i="5"/>
  <c r="AX31" i="5" s="1"/>
  <c r="AO33" i="3"/>
  <c r="AD33" i="3"/>
  <c r="AM33" i="3" s="1"/>
  <c r="AK33" i="3"/>
  <c r="AL33" i="3" s="1"/>
  <c r="AH178" i="5"/>
  <c r="AG179" i="5"/>
  <c r="AJ91" i="2"/>
  <c r="BK57" i="5"/>
  <c r="F94" i="2"/>
  <c r="G93" i="2"/>
  <c r="AG60" i="1"/>
  <c r="AH59" i="1"/>
  <c r="AN562" i="1"/>
  <c r="AO561" i="1"/>
  <c r="AN180" i="5"/>
  <c r="AO179" i="5"/>
  <c r="BB214" i="5"/>
  <c r="AD214" i="5"/>
  <c r="AI215" i="5"/>
  <c r="BC214" i="5"/>
  <c r="AU214" i="5"/>
  <c r="AV214" i="5" s="1"/>
  <c r="AQ214" i="5"/>
  <c r="AR214" i="5" s="1"/>
  <c r="AT497" i="1"/>
  <c r="AZ497" i="1"/>
  <c r="AT152" i="1"/>
  <c r="AZ152" i="1"/>
  <c r="AB98" i="3"/>
  <c r="AC97" i="3"/>
  <c r="AG334" i="5"/>
  <c r="AH333" i="5"/>
  <c r="BA151" i="1"/>
  <c r="AW151" i="1"/>
  <c r="AX151" i="1" s="1"/>
  <c r="AP151" i="1"/>
  <c r="AY151" i="1" s="1"/>
  <c r="AH297" i="5"/>
  <c r="AG298" i="5"/>
  <c r="E58" i="2"/>
  <c r="D59" i="2"/>
  <c r="AN95" i="5"/>
  <c r="AO94" i="5"/>
  <c r="AV40" i="7"/>
  <c r="AK621" i="1"/>
  <c r="BH622" i="1"/>
  <c r="AG298" i="1"/>
  <c r="AH297" i="1"/>
  <c r="AS274" i="5"/>
  <c r="S99" i="3"/>
  <c r="T99" i="3" s="1"/>
  <c r="T98" i="3"/>
  <c r="AK274" i="5"/>
  <c r="AL274" i="5" s="1"/>
  <c r="AQ274" i="5" s="1"/>
  <c r="AR274" i="5" s="1"/>
  <c r="BH275" i="5"/>
  <c r="AG679" i="1"/>
  <c r="AH678" i="1"/>
  <c r="AN646" i="1"/>
  <c r="AO645" i="1"/>
  <c r="D94" i="2"/>
  <c r="E93" i="2"/>
  <c r="AS617" i="1"/>
  <c r="H95" i="2"/>
  <c r="AB94" i="2"/>
  <c r="T94" i="2"/>
  <c r="U94" i="2" s="1"/>
  <c r="P94" i="2"/>
  <c r="Q94" i="2" s="1"/>
  <c r="AA94" i="2"/>
  <c r="AF93" i="5"/>
  <c r="AE94" i="5"/>
  <c r="AE681" i="1"/>
  <c r="AF680" i="1"/>
  <c r="BC178" i="1"/>
  <c r="AU178" i="1"/>
  <c r="AV178" i="1" s="1"/>
  <c r="AQ178" i="1"/>
  <c r="AR178" i="1" s="1"/>
  <c r="BB178" i="1"/>
  <c r="AD178" i="1"/>
  <c r="AI179" i="1"/>
  <c r="AE562" i="1"/>
  <c r="AF562" i="1" s="1"/>
  <c r="AF561" i="1"/>
  <c r="AK155" i="1"/>
  <c r="AL155" i="1" s="1"/>
  <c r="BH156" i="1"/>
  <c r="BK295" i="5"/>
  <c r="BK210" i="1"/>
  <c r="AU376" i="1"/>
  <c r="AX268" i="1"/>
  <c r="AX376" i="1" s="1"/>
  <c r="BG156" i="1"/>
  <c r="AM155" i="1"/>
  <c r="AO523" i="1"/>
  <c r="AN524" i="1"/>
  <c r="AZ32" i="5"/>
  <c r="AT32" i="5"/>
  <c r="AE37" i="2"/>
  <c r="J36" i="2"/>
  <c r="AF524" i="1"/>
  <c r="EE194" i="1"/>
  <c r="AK155" i="5"/>
  <c r="AL155" i="5" s="1"/>
  <c r="BH156" i="5"/>
  <c r="AX615" i="1"/>
  <c r="GE171" i="1" s="1"/>
  <c r="AU723" i="1"/>
  <c r="AG34" i="6"/>
  <c r="AG35" i="6" s="1"/>
  <c r="AG36" i="6" s="1"/>
  <c r="J33" i="6"/>
  <c r="K33" i="6" s="1"/>
  <c r="AV40" i="3"/>
  <c r="Y32" i="2"/>
  <c r="S32" i="2"/>
  <c r="S61" i="3"/>
  <c r="T60" i="3"/>
  <c r="AA38" i="7"/>
  <c r="AU39" i="7"/>
  <c r="AZ33" i="1"/>
  <c r="AT33" i="1"/>
  <c r="AA94" i="6"/>
  <c r="T94" i="6"/>
  <c r="U94" i="6" s="1"/>
  <c r="P94" i="6"/>
  <c r="Q94" i="6" s="1"/>
  <c r="H95" i="6"/>
  <c r="AB94" i="6"/>
  <c r="AG332" i="1"/>
  <c r="AH331" i="1"/>
  <c r="AG39" i="2"/>
  <c r="BC177" i="5"/>
  <c r="AU177" i="5"/>
  <c r="AV177" i="5" s="1"/>
  <c r="AQ177" i="5"/>
  <c r="AR177" i="5" s="1"/>
  <c r="BB177" i="5"/>
  <c r="AD177" i="5"/>
  <c r="AI178" i="5"/>
  <c r="BH275" i="1"/>
  <c r="S61" i="7"/>
  <c r="T60" i="7"/>
  <c r="AW39" i="7"/>
  <c r="X38" i="7"/>
  <c r="AI214" i="1"/>
  <c r="BB213" i="1"/>
  <c r="AD213" i="1"/>
  <c r="BC213" i="1"/>
  <c r="AU213" i="1"/>
  <c r="AV213" i="1" s="1"/>
  <c r="AQ213" i="1"/>
  <c r="AR213" i="1" s="1"/>
  <c r="AG35" i="3"/>
  <c r="AG34" i="3"/>
  <c r="Y38" i="7"/>
  <c r="Z38" i="7" s="1"/>
  <c r="AE38" i="7" s="1"/>
  <c r="AF38" i="7" s="1"/>
  <c r="AB61" i="7"/>
  <c r="AC60" i="7"/>
  <c r="AE647" i="1"/>
  <c r="AF646" i="1"/>
  <c r="BI276" i="5"/>
  <c r="AJ275" i="5"/>
  <c r="AN334" i="1"/>
  <c r="AO333" i="1"/>
  <c r="AJ92" i="6"/>
  <c r="N58" i="6"/>
  <c r="M59" i="6"/>
  <c r="AT36" i="3"/>
  <c r="AT37" i="3" s="1"/>
  <c r="AT38" i="3" s="1"/>
  <c r="AA35" i="3"/>
  <c r="Y35" i="3"/>
  <c r="Z35" i="3" s="1"/>
  <c r="AE35" i="3" s="1"/>
  <c r="AF35" i="3" s="1"/>
  <c r="BI272" i="1"/>
  <c r="BI273" i="1" s="1"/>
  <c r="BI274" i="1" s="1"/>
  <c r="AM274" i="1" s="1"/>
  <c r="AJ271" i="1"/>
  <c r="AS271" i="1" s="1"/>
  <c r="AN298" i="1"/>
  <c r="AO297" i="1"/>
  <c r="AG178" i="1"/>
  <c r="AH177" i="1"/>
  <c r="AJ36" i="1"/>
  <c r="BI37" i="1"/>
  <c r="AF58" i="5"/>
  <c r="AE59" i="5"/>
  <c r="BI499" i="1"/>
  <c r="BI500" i="1" s="1"/>
  <c r="BI501" i="1" s="1"/>
  <c r="AJ498" i="1"/>
  <c r="AS498" i="1" s="1"/>
  <c r="U63" i="7"/>
  <c r="V62" i="7"/>
  <c r="BA152" i="5"/>
  <c r="AW152" i="5"/>
  <c r="AX152" i="5" s="1"/>
  <c r="AP152" i="5"/>
  <c r="AY152" i="5" s="1"/>
  <c r="BG272" i="5"/>
  <c r="BG273" i="5" s="1"/>
  <c r="BG274" i="5" s="1"/>
  <c r="AM271" i="5"/>
  <c r="Z32" i="6"/>
  <c r="V32" i="6"/>
  <c r="W32" i="6" s="1"/>
  <c r="O32" i="6"/>
  <c r="X32" i="6" s="1"/>
  <c r="AH524" i="1"/>
  <c r="DA194" i="1"/>
  <c r="BG624" i="1"/>
  <c r="BK295" i="1"/>
  <c r="BK499" i="1"/>
  <c r="BK500" i="1" s="1"/>
  <c r="BK501" i="1" s="1"/>
  <c r="BK643" i="1"/>
  <c r="AY60" i="7"/>
  <c r="AG95" i="1"/>
  <c r="AH94" i="1"/>
  <c r="AJ33" i="5"/>
  <c r="AS33" i="5" s="1"/>
  <c r="BI34" i="5"/>
  <c r="BI35" i="5" s="1"/>
  <c r="BI36" i="5" s="1"/>
  <c r="AK36" i="5" s="1"/>
  <c r="AN34" i="7"/>
  <c r="AH34" i="7"/>
  <c r="FV195" i="1"/>
  <c r="FX195" i="1" s="1"/>
  <c r="FX194" i="1"/>
  <c r="V60" i="3"/>
  <c r="U61" i="3"/>
  <c r="Z35" i="7"/>
  <c r="AE35" i="7" s="1"/>
  <c r="AF35" i="7" s="1"/>
  <c r="AU43" i="3"/>
  <c r="S97" i="7"/>
  <c r="T96" i="7"/>
  <c r="AF214" i="5"/>
  <c r="AE215" i="5"/>
  <c r="AK501" i="1"/>
  <c r="BH502" i="1"/>
  <c r="Y33" i="2"/>
  <c r="S33" i="2"/>
  <c r="AE214" i="1"/>
  <c r="AF213" i="1"/>
  <c r="H60" i="6"/>
  <c r="AB59" i="6"/>
  <c r="T59" i="6"/>
  <c r="U59" i="6" s="1"/>
  <c r="P59" i="6"/>
  <c r="Q59" i="6" s="1"/>
  <c r="AA59" i="6"/>
  <c r="H60" i="2"/>
  <c r="AB59" i="2"/>
  <c r="T59" i="2"/>
  <c r="U59" i="2" s="1"/>
  <c r="P59" i="2"/>
  <c r="Q59" i="2" s="1"/>
  <c r="AA59" i="2"/>
  <c r="AG60" i="5"/>
  <c r="AH59" i="5"/>
  <c r="AO213" i="5"/>
  <c r="AN214" i="5"/>
  <c r="AZ616" i="1"/>
  <c r="AT616" i="1"/>
  <c r="AO58" i="5"/>
  <c r="AN59" i="5"/>
  <c r="BA269" i="1"/>
  <c r="AW269" i="1"/>
  <c r="AX269" i="1" s="1"/>
  <c r="AP269" i="1"/>
  <c r="AY269" i="1" s="1"/>
  <c r="AG559" i="1"/>
  <c r="EG204" i="1"/>
  <c r="AO59" i="1"/>
  <c r="AN60" i="1"/>
  <c r="AM498" i="1"/>
  <c r="BG499" i="1"/>
  <c r="BG500" i="1" s="1"/>
  <c r="BG501" i="1" s="1"/>
  <c r="AH37" i="6"/>
  <c r="I36" i="6"/>
  <c r="AY94" i="3"/>
  <c r="F94" i="6"/>
  <c r="G93" i="6"/>
  <c r="BC93" i="1"/>
  <c r="AU93" i="1"/>
  <c r="AV93" i="1" s="1"/>
  <c r="AQ93" i="1"/>
  <c r="AR93" i="1" s="1"/>
  <c r="BB93" i="1"/>
  <c r="AI94" i="1"/>
  <c r="AM36" i="1"/>
  <c r="BG37" i="1"/>
  <c r="AE94" i="1"/>
  <c r="AF93" i="1"/>
  <c r="AS155" i="5"/>
  <c r="AS156" i="5"/>
  <c r="BK211" i="5"/>
  <c r="AL33" i="5"/>
  <c r="AZ270" i="1"/>
  <c r="AT270" i="1"/>
  <c r="L36" i="2"/>
  <c r="AF37" i="2"/>
  <c r="AF58" i="1"/>
  <c r="AE59" i="1"/>
  <c r="AE298" i="5"/>
  <c r="AF297" i="5"/>
  <c r="BC93" i="5"/>
  <c r="AU93" i="5"/>
  <c r="AV93" i="5" s="1"/>
  <c r="AQ93" i="5"/>
  <c r="AR93" i="5" s="1"/>
  <c r="AI94" i="5"/>
  <c r="BB93" i="5"/>
  <c r="L36" i="6"/>
  <c r="BK92" i="1"/>
  <c r="CK163" i="1"/>
  <c r="CJ164" i="1"/>
  <c r="AN335" i="5"/>
  <c r="AO334" i="5"/>
  <c r="AG645" i="1"/>
  <c r="AH644" i="1"/>
  <c r="AH37" i="2"/>
  <c r="I36" i="2"/>
  <c r="AE332" i="5"/>
  <c r="AF331" i="5"/>
  <c r="AE333" i="1"/>
  <c r="AF332" i="1"/>
  <c r="BB59" i="5"/>
  <c r="AQ59" i="5"/>
  <c r="AR59" i="5" s="1"/>
  <c r="BC59" i="5"/>
  <c r="AI60" i="5"/>
  <c r="AU59" i="5"/>
  <c r="AV59" i="5" s="1"/>
  <c r="U97" i="3"/>
  <c r="V96" i="3"/>
  <c r="AI59" i="1"/>
  <c r="BC58" i="1"/>
  <c r="AU58" i="1"/>
  <c r="AV58" i="1" s="1"/>
  <c r="AQ58" i="1"/>
  <c r="AR58" i="1" s="1"/>
  <c r="BB58" i="1"/>
  <c r="BA496" i="1"/>
  <c r="AW496" i="1"/>
  <c r="AX496" i="1" s="1"/>
  <c r="AP496" i="1"/>
  <c r="AY496" i="1" s="1"/>
  <c r="AU722" i="1"/>
  <c r="AX614" i="1"/>
  <c r="GE170" i="1" s="1"/>
  <c r="AC61" i="3"/>
  <c r="AB62" i="3"/>
  <c r="BA32" i="1"/>
  <c r="AW32" i="1"/>
  <c r="AX32" i="1" s="1"/>
  <c r="AP32" i="1"/>
  <c r="AY32" i="1" s="1"/>
  <c r="AF332" i="5" l="1"/>
  <c r="AE333" i="5"/>
  <c r="BA270" i="1"/>
  <c r="AP270" i="1"/>
  <c r="AY270" i="1" s="1"/>
  <c r="AW270" i="1"/>
  <c r="AX270" i="1" s="1"/>
  <c r="BK212" i="5"/>
  <c r="AE95" i="1"/>
  <c r="AF94" i="1"/>
  <c r="AH38" i="6"/>
  <c r="I37" i="6"/>
  <c r="AG61" i="5"/>
  <c r="AH60" i="5"/>
  <c r="BH503" i="1"/>
  <c r="AO34" i="7"/>
  <c r="AD34" i="7"/>
  <c r="AM34" i="7" s="1"/>
  <c r="AK34" i="7"/>
  <c r="AL34" i="7" s="1"/>
  <c r="BK644" i="1"/>
  <c r="BG625" i="1"/>
  <c r="U64" i="7"/>
  <c r="V63" i="7"/>
  <c r="AN335" i="1"/>
  <c r="AO334" i="1"/>
  <c r="AE648" i="1"/>
  <c r="AF647" i="1"/>
  <c r="BC214" i="1"/>
  <c r="AU214" i="1"/>
  <c r="AV214" i="1" s="1"/>
  <c r="AQ214" i="1"/>
  <c r="AR214" i="1" s="1"/>
  <c r="AI215" i="1"/>
  <c r="BB214" i="1"/>
  <c r="AD214" i="1"/>
  <c r="S62" i="7"/>
  <c r="T61" i="7"/>
  <c r="BB178" i="5"/>
  <c r="AD178" i="5"/>
  <c r="AI179" i="5"/>
  <c r="BC178" i="5"/>
  <c r="AU178" i="5"/>
  <c r="AV178" i="5" s="1"/>
  <c r="AQ178" i="5"/>
  <c r="AR178" i="5" s="1"/>
  <c r="Z32" i="2"/>
  <c r="V32" i="2"/>
  <c r="W32" i="2" s="1"/>
  <c r="O32" i="2"/>
  <c r="X32" i="2" s="1"/>
  <c r="AG37" i="6"/>
  <c r="J36" i="6"/>
  <c r="K36" i="6" s="1"/>
  <c r="AE38" i="2"/>
  <c r="J37" i="2"/>
  <c r="BK211" i="1"/>
  <c r="BH157" i="1"/>
  <c r="AK156" i="1"/>
  <c r="BB179" i="1"/>
  <c r="AD179" i="1"/>
  <c r="AI180" i="1"/>
  <c r="BC179" i="1"/>
  <c r="AU179" i="1"/>
  <c r="AV179" i="1" s="1"/>
  <c r="AQ179" i="1"/>
  <c r="AR179" i="1" s="1"/>
  <c r="AE95" i="5"/>
  <c r="AF94" i="5"/>
  <c r="AZ617" i="1"/>
  <c r="AT617" i="1"/>
  <c r="BH623" i="1"/>
  <c r="BA152" i="1"/>
  <c r="AW152" i="1"/>
  <c r="AX152" i="1" s="1"/>
  <c r="AP152" i="1"/>
  <c r="AY152" i="1" s="1"/>
  <c r="AN181" i="5"/>
  <c r="AO180" i="5"/>
  <c r="AS155" i="1"/>
  <c r="AH213" i="1"/>
  <c r="AG214" i="1"/>
  <c r="AH213" i="5"/>
  <c r="AG214" i="5"/>
  <c r="AE180" i="1"/>
  <c r="AF179" i="1"/>
  <c r="AJ157" i="5"/>
  <c r="BI158" i="5"/>
  <c r="D61" i="6"/>
  <c r="E60" i="6"/>
  <c r="AL36" i="1"/>
  <c r="AN681" i="1"/>
  <c r="AO680" i="1"/>
  <c r="G59" i="2"/>
  <c r="F60" i="2"/>
  <c r="AL498" i="1"/>
  <c r="AQ498" i="1" s="1"/>
  <c r="AR498" i="1" s="1"/>
  <c r="Z33" i="6"/>
  <c r="O33" i="6"/>
  <c r="X33" i="6" s="1"/>
  <c r="V33" i="6"/>
  <c r="W33" i="6" s="1"/>
  <c r="AI61" i="5"/>
  <c r="BC60" i="5"/>
  <c r="AU60" i="5"/>
  <c r="AV60" i="5" s="1"/>
  <c r="BB60" i="5"/>
  <c r="AQ60" i="5"/>
  <c r="AR60" i="5" s="1"/>
  <c r="R36" i="2"/>
  <c r="AO335" i="5"/>
  <c r="BB94" i="5"/>
  <c r="AI95" i="5"/>
  <c r="AQ94" i="5"/>
  <c r="AR94" i="5" s="1"/>
  <c r="BC94" i="5"/>
  <c r="AU94" i="5"/>
  <c r="AV94" i="5" s="1"/>
  <c r="L37" i="2"/>
  <c r="AF38" i="2"/>
  <c r="AT156" i="5"/>
  <c r="AZ156" i="5"/>
  <c r="AM37" i="1"/>
  <c r="BG38" i="1"/>
  <c r="BG502" i="1"/>
  <c r="AM501" i="1"/>
  <c r="AH559" i="1"/>
  <c r="DA205" i="1"/>
  <c r="AO59" i="5"/>
  <c r="AN60" i="5"/>
  <c r="BA616" i="1"/>
  <c r="AW616" i="1"/>
  <c r="AX616" i="1" s="1"/>
  <c r="AP616" i="1"/>
  <c r="AY616" i="1" s="1"/>
  <c r="AE215" i="1"/>
  <c r="AF214" i="1"/>
  <c r="S98" i="7"/>
  <c r="T97" i="7"/>
  <c r="AJ36" i="5"/>
  <c r="BI37" i="5"/>
  <c r="AG96" i="1"/>
  <c r="AH95" i="1"/>
  <c r="AY61" i="7"/>
  <c r="AG526" i="1"/>
  <c r="EG194" i="1"/>
  <c r="BG275" i="5"/>
  <c r="AM274" i="5"/>
  <c r="AZ498" i="1"/>
  <c r="AT498" i="1"/>
  <c r="BI38" i="1"/>
  <c r="AJ37" i="1"/>
  <c r="AN299" i="1"/>
  <c r="AO298" i="1"/>
  <c r="N59" i="6"/>
  <c r="M60" i="6"/>
  <c r="AJ93" i="6"/>
  <c r="AN34" i="3"/>
  <c r="AH34" i="3"/>
  <c r="AG38" i="7"/>
  <c r="BH276" i="1"/>
  <c r="H96" i="6"/>
  <c r="AB95" i="6"/>
  <c r="AA95" i="6"/>
  <c r="P95" i="6"/>
  <c r="Q95" i="6" s="1"/>
  <c r="T95" i="6"/>
  <c r="U95" i="6" s="1"/>
  <c r="AE526" i="1"/>
  <c r="EF194" i="1"/>
  <c r="AN647" i="1"/>
  <c r="AO646" i="1"/>
  <c r="AG680" i="1"/>
  <c r="AH679" i="1"/>
  <c r="AG299" i="5"/>
  <c r="AH298" i="5"/>
  <c r="AJ92" i="2"/>
  <c r="AJ156" i="1"/>
  <c r="BI157" i="1"/>
  <c r="CJ165" i="5"/>
  <c r="CK164" i="5"/>
  <c r="L38" i="6"/>
  <c r="AF39" i="6"/>
  <c r="M95" i="6"/>
  <c r="N94" i="6"/>
  <c r="BH38" i="5"/>
  <c r="AK37" i="1"/>
  <c r="AL37" i="1" s="1"/>
  <c r="BH38" i="1"/>
  <c r="AB97" i="7"/>
  <c r="AC96" i="7"/>
  <c r="AO297" i="5"/>
  <c r="AN298" i="5"/>
  <c r="AH38" i="2"/>
  <c r="I37" i="2"/>
  <c r="AZ155" i="5"/>
  <c r="AT155" i="5"/>
  <c r="AY95" i="3"/>
  <c r="AO214" i="5"/>
  <c r="AN215" i="5"/>
  <c r="H61" i="2"/>
  <c r="AB60" i="2"/>
  <c r="T60" i="2"/>
  <c r="U60" i="2" s="1"/>
  <c r="P60" i="2"/>
  <c r="Q60" i="2" s="1"/>
  <c r="AA60" i="2"/>
  <c r="AF215" i="5"/>
  <c r="AE216" i="5"/>
  <c r="AF216" i="5" s="1"/>
  <c r="AU44" i="3"/>
  <c r="U62" i="3"/>
  <c r="V61" i="3"/>
  <c r="AZ33" i="5"/>
  <c r="AT33" i="5"/>
  <c r="BK296" i="1"/>
  <c r="BI502" i="1"/>
  <c r="AJ501" i="1"/>
  <c r="AS36" i="1"/>
  <c r="AS37" i="1"/>
  <c r="AG179" i="1"/>
  <c r="AH178" i="1"/>
  <c r="AT271" i="1"/>
  <c r="AT39" i="3"/>
  <c r="AA38" i="3"/>
  <c r="Y38" i="3"/>
  <c r="BI277" i="5"/>
  <c r="AJ276" i="5"/>
  <c r="AH35" i="3"/>
  <c r="AN35" i="3"/>
  <c r="AW40" i="7"/>
  <c r="X39" i="7"/>
  <c r="AK274" i="1"/>
  <c r="AL274" i="1" s="1"/>
  <c r="AQ274" i="1" s="1"/>
  <c r="AR274" i="1" s="1"/>
  <c r="BA33" i="1"/>
  <c r="AW33" i="1"/>
  <c r="AX33" i="1" s="1"/>
  <c r="AP33" i="1"/>
  <c r="AY33" i="1" s="1"/>
  <c r="S62" i="3"/>
  <c r="T61" i="3"/>
  <c r="AV41" i="3"/>
  <c r="BA32" i="5"/>
  <c r="AW32" i="5"/>
  <c r="AX32" i="5" s="1"/>
  <c r="AP32" i="5"/>
  <c r="AY32" i="5" s="1"/>
  <c r="D95" i="2"/>
  <c r="E94" i="2"/>
  <c r="BH276" i="5"/>
  <c r="AK275" i="5"/>
  <c r="AL275" i="5" s="1"/>
  <c r="AQ275" i="5" s="1"/>
  <c r="AR275" i="5" s="1"/>
  <c r="AS275" i="5"/>
  <c r="Y39" i="7"/>
  <c r="Z39" i="7" s="1"/>
  <c r="AE39" i="7" s="1"/>
  <c r="AF39" i="7" s="1"/>
  <c r="AO95" i="5"/>
  <c r="AN96" i="5"/>
  <c r="AC98" i="3"/>
  <c r="AB99" i="3"/>
  <c r="BA497" i="1"/>
  <c r="AW497" i="1"/>
  <c r="AX497" i="1" s="1"/>
  <c r="AP497" i="1"/>
  <c r="AY497" i="1" s="1"/>
  <c r="BK58" i="5"/>
  <c r="AG180" i="5"/>
  <c r="AH179" i="5"/>
  <c r="L37" i="6"/>
  <c r="U98" i="7"/>
  <c r="V97" i="7"/>
  <c r="AO180" i="1"/>
  <c r="AN181" i="1"/>
  <c r="AZ618" i="1"/>
  <c r="AT618" i="1"/>
  <c r="AE179" i="5"/>
  <c r="AF178" i="5"/>
  <c r="G59" i="6"/>
  <c r="F60" i="6"/>
  <c r="AW40" i="3"/>
  <c r="X39" i="3"/>
  <c r="AM36" i="5"/>
  <c r="BG37" i="5"/>
  <c r="AF333" i="1"/>
  <c r="AE334" i="1"/>
  <c r="AG646" i="1"/>
  <c r="AH645" i="1"/>
  <c r="CJ165" i="1"/>
  <c r="CK164" i="1"/>
  <c r="BK93" i="1"/>
  <c r="AE299" i="5"/>
  <c r="AF298" i="5"/>
  <c r="AB63" i="3"/>
  <c r="AC62" i="3"/>
  <c r="AI60" i="1"/>
  <c r="BC59" i="1"/>
  <c r="AU59" i="1"/>
  <c r="AV59" i="1" s="1"/>
  <c r="AQ59" i="1"/>
  <c r="AR59" i="1" s="1"/>
  <c r="BB59" i="1"/>
  <c r="U98" i="3"/>
  <c r="V97" i="3"/>
  <c r="AF59" i="1"/>
  <c r="AE60" i="1"/>
  <c r="AI95" i="1"/>
  <c r="BC94" i="1"/>
  <c r="AU94" i="1"/>
  <c r="AV94" i="1" s="1"/>
  <c r="AQ94" i="1"/>
  <c r="AR94" i="1" s="1"/>
  <c r="BB94" i="1"/>
  <c r="F95" i="6"/>
  <c r="G94" i="6"/>
  <c r="R36" i="6"/>
  <c r="R37" i="6"/>
  <c r="AO60" i="1"/>
  <c r="AN61" i="1"/>
  <c r="H61" i="6"/>
  <c r="AB60" i="6"/>
  <c r="T60" i="6"/>
  <c r="U60" i="6" s="1"/>
  <c r="P60" i="6"/>
  <c r="Q60" i="6" s="1"/>
  <c r="AA60" i="6"/>
  <c r="Z33" i="2"/>
  <c r="O33" i="2"/>
  <c r="X33" i="2" s="1"/>
  <c r="V33" i="2"/>
  <c r="W33" i="2" s="1"/>
  <c r="BK502" i="1"/>
  <c r="AF59" i="5"/>
  <c r="AE60" i="5"/>
  <c r="BI275" i="1"/>
  <c r="AJ274" i="1"/>
  <c r="AC61" i="7"/>
  <c r="AB62" i="7"/>
  <c r="AG40" i="2"/>
  <c r="AG333" i="1"/>
  <c r="AH332" i="1"/>
  <c r="AU40" i="7"/>
  <c r="AA39" i="7"/>
  <c r="BH157" i="5"/>
  <c r="AK156" i="5"/>
  <c r="AL156" i="5" s="1"/>
  <c r="K36" i="2"/>
  <c r="AO524" i="1"/>
  <c r="CY194" i="1"/>
  <c r="BG157" i="1"/>
  <c r="AM156" i="1"/>
  <c r="BK296" i="5"/>
  <c r="AE682" i="1"/>
  <c r="AF682" i="1" s="1"/>
  <c r="AF681" i="1"/>
  <c r="H96" i="2"/>
  <c r="AB95" i="2"/>
  <c r="T95" i="2"/>
  <c r="U95" i="2" s="1"/>
  <c r="P95" i="2"/>
  <c r="Q95" i="2" s="1"/>
  <c r="AA95" i="2"/>
  <c r="AZ274" i="5"/>
  <c r="AT274" i="5"/>
  <c r="AG299" i="1"/>
  <c r="AH298" i="1"/>
  <c r="AV41" i="7"/>
  <c r="Y40" i="7"/>
  <c r="E59" i="2"/>
  <c r="D60" i="2"/>
  <c r="AG335" i="5"/>
  <c r="AH334" i="5"/>
  <c r="AL271" i="1"/>
  <c r="AQ271" i="1" s="1"/>
  <c r="AR271" i="1" s="1"/>
  <c r="BB215" i="5"/>
  <c r="AD215" i="5"/>
  <c r="AU215" i="5"/>
  <c r="AV215" i="5" s="1"/>
  <c r="AQ215" i="5"/>
  <c r="AR215" i="5" s="1"/>
  <c r="AI216" i="5"/>
  <c r="BC215" i="5"/>
  <c r="AO562" i="1"/>
  <c r="AG61" i="1"/>
  <c r="AH60" i="1"/>
  <c r="F95" i="2"/>
  <c r="G94" i="2"/>
  <c r="BG156" i="5"/>
  <c r="AM155" i="5"/>
  <c r="BG276" i="1"/>
  <c r="AS157" i="5"/>
  <c r="AN216" i="1"/>
  <c r="AO215" i="1"/>
  <c r="BI622" i="1"/>
  <c r="AJ621" i="1"/>
  <c r="AM621" i="1"/>
  <c r="AE300" i="1"/>
  <c r="AF299" i="1"/>
  <c r="AG96" i="5"/>
  <c r="AH95" i="5"/>
  <c r="AN96" i="1"/>
  <c r="AO95" i="1"/>
  <c r="X38" i="3"/>
  <c r="AN35" i="7"/>
  <c r="AO35" i="7" l="1"/>
  <c r="AK35" i="7"/>
  <c r="AL35" i="7" s="1"/>
  <c r="AD35" i="7"/>
  <c r="AM35" i="7" s="1"/>
  <c r="AS621" i="1"/>
  <c r="AG334" i="1"/>
  <c r="AH333" i="1"/>
  <c r="AJ275" i="1"/>
  <c r="BI276" i="1"/>
  <c r="BK503" i="1"/>
  <c r="AF60" i="1"/>
  <c r="AE61" i="1"/>
  <c r="U99" i="3"/>
  <c r="V98" i="3"/>
  <c r="CK165" i="1"/>
  <c r="CJ166" i="1"/>
  <c r="CK166" i="1" s="1"/>
  <c r="AH646" i="1"/>
  <c r="AG647" i="1"/>
  <c r="AF179" i="5"/>
  <c r="AE180" i="5"/>
  <c r="T62" i="3"/>
  <c r="S63" i="3"/>
  <c r="AZ37" i="1"/>
  <c r="AT37" i="1"/>
  <c r="BA33" i="5"/>
  <c r="AW33" i="5"/>
  <c r="AX33" i="5" s="1"/>
  <c r="AP33" i="5"/>
  <c r="AY33" i="5" s="1"/>
  <c r="AY96" i="3"/>
  <c r="AH39" i="2"/>
  <c r="I38" i="2"/>
  <c r="AO647" i="1"/>
  <c r="AN648" i="1"/>
  <c r="H97" i="6"/>
  <c r="AB96" i="6"/>
  <c r="T96" i="6"/>
  <c r="U96" i="6" s="1"/>
  <c r="AA96" i="6"/>
  <c r="P96" i="6"/>
  <c r="Q96" i="6" s="1"/>
  <c r="AN38" i="7"/>
  <c r="AH38" i="7"/>
  <c r="M61" i="6"/>
  <c r="N60" i="6"/>
  <c r="AN300" i="1"/>
  <c r="AO299" i="1"/>
  <c r="BA498" i="1"/>
  <c r="AW498" i="1"/>
  <c r="AX498" i="1" s="1"/>
  <c r="AP498" i="1"/>
  <c r="AY498" i="1" s="1"/>
  <c r="AF215" i="1"/>
  <c r="AE216" i="1"/>
  <c r="AF216" i="1" s="1"/>
  <c r="AO60" i="5"/>
  <c r="AN61" i="5"/>
  <c r="AM502" i="1"/>
  <c r="BG503" i="1"/>
  <c r="BB61" i="5"/>
  <c r="AQ61" i="5"/>
  <c r="AR61" i="5" s="1"/>
  <c r="BC61" i="5"/>
  <c r="AI62" i="5"/>
  <c r="AU61" i="5"/>
  <c r="AV61" i="5" s="1"/>
  <c r="AH214" i="5"/>
  <c r="AG215" i="5"/>
  <c r="AT155" i="1"/>
  <c r="AZ155" i="1"/>
  <c r="BH624" i="1"/>
  <c r="AF95" i="5"/>
  <c r="AE96" i="5"/>
  <c r="BC180" i="1"/>
  <c r="AU180" i="1"/>
  <c r="AV180" i="1" s="1"/>
  <c r="AQ180" i="1"/>
  <c r="AR180" i="1" s="1"/>
  <c r="AI181" i="1"/>
  <c r="BB180" i="1"/>
  <c r="AD180" i="1"/>
  <c r="BH158" i="1"/>
  <c r="AK157" i="1"/>
  <c r="K37" i="2"/>
  <c r="BH504" i="1"/>
  <c r="AG62" i="5"/>
  <c r="AH61" i="5"/>
  <c r="AE96" i="1"/>
  <c r="AF95" i="1"/>
  <c r="AO216" i="1"/>
  <c r="BA274" i="5"/>
  <c r="AW274" i="5"/>
  <c r="AX274" i="5" s="1"/>
  <c r="AP274" i="5"/>
  <c r="AY274" i="5" s="1"/>
  <c r="AG39" i="3"/>
  <c r="AG38" i="3"/>
  <c r="BG157" i="5"/>
  <c r="AM156" i="5"/>
  <c r="BB216" i="5"/>
  <c r="AD216" i="5"/>
  <c r="AU216" i="5"/>
  <c r="AV216" i="5" s="1"/>
  <c r="AQ216" i="5"/>
  <c r="AR216" i="5" s="1"/>
  <c r="BC216" i="5"/>
  <c r="AH335" i="5"/>
  <c r="AM157" i="1"/>
  <c r="BG158" i="1"/>
  <c r="AU41" i="7"/>
  <c r="AA40" i="7"/>
  <c r="AF60" i="5"/>
  <c r="AE61" i="5"/>
  <c r="H62" i="6"/>
  <c r="AB61" i="6"/>
  <c r="T61" i="6"/>
  <c r="U61" i="6" s="1"/>
  <c r="P61" i="6"/>
  <c r="Q61" i="6" s="1"/>
  <c r="AA61" i="6"/>
  <c r="S37" i="6"/>
  <c r="Y37" i="6"/>
  <c r="G95" i="6"/>
  <c r="F96" i="6"/>
  <c r="AB64" i="3"/>
  <c r="AC63" i="3"/>
  <c r="AE335" i="1"/>
  <c r="AF335" i="1" s="1"/>
  <c r="AF334" i="1"/>
  <c r="AN97" i="5"/>
  <c r="AO96" i="5"/>
  <c r="AZ275" i="5"/>
  <c r="AT275" i="5"/>
  <c r="D96" i="2"/>
  <c r="E95" i="2"/>
  <c r="AT40" i="3"/>
  <c r="AA39" i="3"/>
  <c r="Y39" i="3"/>
  <c r="Z39" i="3" s="1"/>
  <c r="AE39" i="3" s="1"/>
  <c r="AF39" i="3" s="1"/>
  <c r="AZ36" i="1"/>
  <c r="AT36" i="1"/>
  <c r="AN299" i="5"/>
  <c r="AO298" i="5"/>
  <c r="AL621" i="1"/>
  <c r="AQ621" i="1" s="1"/>
  <c r="AR621" i="1" s="1"/>
  <c r="AG681" i="1"/>
  <c r="AH680" i="1"/>
  <c r="AK275" i="1"/>
  <c r="AL275" i="1" s="1"/>
  <c r="AQ275" i="1" s="1"/>
  <c r="AR275" i="1" s="1"/>
  <c r="AY62" i="7"/>
  <c r="AG97" i="1"/>
  <c r="AH96" i="1"/>
  <c r="T98" i="7"/>
  <c r="S99" i="7"/>
  <c r="T99" i="7" s="1"/>
  <c r="AM38" i="1"/>
  <c r="BG39" i="1"/>
  <c r="L38" i="2"/>
  <c r="AF39" i="2"/>
  <c r="AE39" i="2"/>
  <c r="J38" i="2"/>
  <c r="K38" i="2" s="1"/>
  <c r="AZ157" i="5"/>
  <c r="AT157" i="5"/>
  <c r="AG62" i="1"/>
  <c r="AH61" i="1"/>
  <c r="AV42" i="7"/>
  <c r="AN526" i="1"/>
  <c r="EH194" i="1"/>
  <c r="S36" i="6"/>
  <c r="Y36" i="6"/>
  <c r="AI61" i="1"/>
  <c r="BC60" i="1"/>
  <c r="AU60" i="1"/>
  <c r="AV60" i="1" s="1"/>
  <c r="AQ60" i="1"/>
  <c r="AR60" i="1" s="1"/>
  <c r="BB60" i="1"/>
  <c r="BK94" i="1"/>
  <c r="AW41" i="3"/>
  <c r="X40" i="3"/>
  <c r="AG40" i="3" s="1"/>
  <c r="BA618" i="1"/>
  <c r="AP618" i="1"/>
  <c r="AY618" i="1" s="1"/>
  <c r="AW618" i="1"/>
  <c r="AX618" i="1" s="1"/>
  <c r="U99" i="7"/>
  <c r="V98" i="7"/>
  <c r="BK59" i="5"/>
  <c r="AV42" i="3"/>
  <c r="X40" i="7"/>
  <c r="Z40" i="7" s="1"/>
  <c r="AE40" i="7" s="1"/>
  <c r="AF40" i="7" s="1"/>
  <c r="AW41" i="7"/>
  <c r="AJ277" i="5"/>
  <c r="BI278" i="5"/>
  <c r="AS501" i="1"/>
  <c r="BK297" i="1"/>
  <c r="AU45" i="3"/>
  <c r="H62" i="2"/>
  <c r="AB61" i="2"/>
  <c r="T61" i="2"/>
  <c r="U61" i="2" s="1"/>
  <c r="P61" i="2"/>
  <c r="Q61" i="2" s="1"/>
  <c r="AA61" i="2"/>
  <c r="BA155" i="5"/>
  <c r="AW155" i="5"/>
  <c r="AX155" i="5" s="1"/>
  <c r="AP155" i="5"/>
  <c r="AY155" i="5" s="1"/>
  <c r="AB98" i="7"/>
  <c r="AC97" i="7"/>
  <c r="BH39" i="5"/>
  <c r="M96" i="6"/>
  <c r="N95" i="6"/>
  <c r="CJ166" i="5"/>
  <c r="CK165" i="5"/>
  <c r="BH277" i="1"/>
  <c r="AK276" i="1"/>
  <c r="AO34" i="3"/>
  <c r="AK34" i="3"/>
  <c r="AL34" i="3" s="1"/>
  <c r="AD34" i="3"/>
  <c r="AM34" i="3" s="1"/>
  <c r="AJ94" i="6"/>
  <c r="BI39" i="1"/>
  <c r="AJ38" i="1"/>
  <c r="AS38" i="1" s="1"/>
  <c r="AM275" i="5"/>
  <c r="BG276" i="5"/>
  <c r="AH526" i="1"/>
  <c r="DA195" i="1"/>
  <c r="BI38" i="5"/>
  <c r="AJ37" i="5"/>
  <c r="AL501" i="1"/>
  <c r="AQ501" i="1" s="1"/>
  <c r="AR501" i="1" s="1"/>
  <c r="BC95" i="5"/>
  <c r="AU95" i="5"/>
  <c r="AV95" i="5" s="1"/>
  <c r="AQ95" i="5"/>
  <c r="AR95" i="5" s="1"/>
  <c r="AI96" i="5"/>
  <c r="BB95" i="5"/>
  <c r="Y36" i="2"/>
  <c r="S36" i="2"/>
  <c r="G60" i="2"/>
  <c r="F61" i="2"/>
  <c r="D62" i="6"/>
  <c r="E61" i="6"/>
  <c r="AF180" i="1"/>
  <c r="AE181" i="1"/>
  <c r="BA617" i="1"/>
  <c r="AP617" i="1"/>
  <c r="AY617" i="1" s="1"/>
  <c r="AW617" i="1"/>
  <c r="AX617" i="1" s="1"/>
  <c r="BC215" i="1"/>
  <c r="AU215" i="1"/>
  <c r="AV215" i="1" s="1"/>
  <c r="AQ215" i="1"/>
  <c r="AR215" i="1" s="1"/>
  <c r="BB215" i="1"/>
  <c r="AD215" i="1"/>
  <c r="AI216" i="1"/>
  <c r="AO335" i="1"/>
  <c r="V64" i="7"/>
  <c r="U65" i="7"/>
  <c r="AH39" i="6"/>
  <c r="I38" i="6"/>
  <c r="AO96" i="1"/>
  <c r="AN97" i="1"/>
  <c r="AH96" i="5"/>
  <c r="AG97" i="5"/>
  <c r="AB63" i="7"/>
  <c r="AC62" i="7"/>
  <c r="AJ622" i="1"/>
  <c r="AS622" i="1" s="1"/>
  <c r="BI623" i="1"/>
  <c r="AM622" i="1"/>
  <c r="F96" i="2"/>
  <c r="G95" i="2"/>
  <c r="AE301" i="1"/>
  <c r="AF300" i="1"/>
  <c r="AM275" i="1"/>
  <c r="AG300" i="1"/>
  <c r="AH299" i="1"/>
  <c r="H97" i="2"/>
  <c r="AB96" i="2"/>
  <c r="T96" i="2"/>
  <c r="U96" i="2" s="1"/>
  <c r="P96" i="2"/>
  <c r="Q96" i="2" s="1"/>
  <c r="AA96" i="2"/>
  <c r="AO61" i="1"/>
  <c r="AN62" i="1"/>
  <c r="BG277" i="1"/>
  <c r="AM276" i="1"/>
  <c r="E60" i="2"/>
  <c r="D61" i="2"/>
  <c r="BK297" i="5"/>
  <c r="AK157" i="5"/>
  <c r="AL157" i="5" s="1"/>
  <c r="BH158" i="5"/>
  <c r="AG41" i="2"/>
  <c r="AS274" i="1"/>
  <c r="AS275" i="1"/>
  <c r="BC95" i="1"/>
  <c r="AU95" i="1"/>
  <c r="AV95" i="1" s="1"/>
  <c r="AQ95" i="1"/>
  <c r="AR95" i="1" s="1"/>
  <c r="BB95" i="1"/>
  <c r="AI96" i="1"/>
  <c r="AE300" i="5"/>
  <c r="AF299" i="5"/>
  <c r="BG38" i="5"/>
  <c r="AM37" i="5"/>
  <c r="G60" i="6"/>
  <c r="F61" i="6"/>
  <c r="AO181" i="1"/>
  <c r="AN182" i="1"/>
  <c r="AH180" i="5"/>
  <c r="AG181" i="5"/>
  <c r="AC99" i="3"/>
  <c r="BH277" i="5"/>
  <c r="AK276" i="5"/>
  <c r="AL276" i="5" s="1"/>
  <c r="AQ276" i="5" s="1"/>
  <c r="AR276" i="5" s="1"/>
  <c r="AO35" i="3"/>
  <c r="AK35" i="3"/>
  <c r="AL35" i="3" s="1"/>
  <c r="AD35" i="3"/>
  <c r="AM35" i="3" s="1"/>
  <c r="Z38" i="3"/>
  <c r="AE38" i="3" s="1"/>
  <c r="AF38" i="3" s="1"/>
  <c r="AZ271" i="1"/>
  <c r="AG180" i="1"/>
  <c r="AH179" i="1"/>
  <c r="AJ502" i="1"/>
  <c r="AS502" i="1" s="1"/>
  <c r="BI503" i="1"/>
  <c r="U63" i="3"/>
  <c r="V62" i="3"/>
  <c r="AO215" i="5"/>
  <c r="AN216" i="5"/>
  <c r="R38" i="2"/>
  <c r="AK38" i="1"/>
  <c r="AL38" i="1" s="1"/>
  <c r="BH39" i="1"/>
  <c r="AK37" i="5"/>
  <c r="AL37" i="5" s="1"/>
  <c r="L39" i="6"/>
  <c r="AF40" i="6"/>
  <c r="BI158" i="1"/>
  <c r="AJ157" i="1"/>
  <c r="AJ93" i="2"/>
  <c r="AG300" i="5"/>
  <c r="AH299" i="5"/>
  <c r="AF526" i="1"/>
  <c r="EE195" i="1"/>
  <c r="AG39" i="7"/>
  <c r="AS276" i="5"/>
  <c r="AS36" i="5"/>
  <c r="AS37" i="5"/>
  <c r="AG561" i="1"/>
  <c r="EG205" i="1"/>
  <c r="BA156" i="5"/>
  <c r="AP156" i="5"/>
  <c r="AY156" i="5" s="1"/>
  <c r="AW156" i="5"/>
  <c r="AX156" i="5" s="1"/>
  <c r="R37" i="2"/>
  <c r="AN682" i="1"/>
  <c r="AO681" i="1"/>
  <c r="BI159" i="5"/>
  <c r="AJ158" i="5"/>
  <c r="AH214" i="1"/>
  <c r="AG215" i="1"/>
  <c r="AS156" i="1"/>
  <c r="AN182" i="5"/>
  <c r="AO181" i="5"/>
  <c r="AK622" i="1"/>
  <c r="AL622" i="1" s="1"/>
  <c r="AQ622" i="1" s="1"/>
  <c r="AR622" i="1" s="1"/>
  <c r="AL156" i="1"/>
  <c r="BK212" i="1"/>
  <c r="AG38" i="6"/>
  <c r="J37" i="6"/>
  <c r="K37" i="6" s="1"/>
  <c r="BC179" i="5"/>
  <c r="AU179" i="5"/>
  <c r="AV179" i="5" s="1"/>
  <c r="AQ179" i="5"/>
  <c r="AR179" i="5" s="1"/>
  <c r="BB179" i="5"/>
  <c r="AD179" i="5"/>
  <c r="AI180" i="5"/>
  <c r="S63" i="7"/>
  <c r="T62" i="7"/>
  <c r="AF648" i="1"/>
  <c r="AE649" i="1"/>
  <c r="BG626" i="1"/>
  <c r="BK645" i="1"/>
  <c r="AK502" i="1"/>
  <c r="AL502" i="1" s="1"/>
  <c r="AQ502" i="1" s="1"/>
  <c r="AR502" i="1" s="1"/>
  <c r="BK213" i="5"/>
  <c r="AE334" i="5"/>
  <c r="AF333" i="5"/>
  <c r="AL36" i="5"/>
  <c r="AZ38" i="1" l="1"/>
  <c r="AT38" i="1"/>
  <c r="AH40" i="3"/>
  <c r="AZ502" i="1"/>
  <c r="AT502" i="1"/>
  <c r="AZ622" i="1"/>
  <c r="AT622" i="1"/>
  <c r="AO682" i="1"/>
  <c r="AH561" i="1"/>
  <c r="AG562" i="1"/>
  <c r="AH39" i="7"/>
  <c r="AN39" i="7"/>
  <c r="AF41" i="6"/>
  <c r="U64" i="3"/>
  <c r="V63" i="3"/>
  <c r="AG182" i="5"/>
  <c r="AH181" i="5"/>
  <c r="AO182" i="1"/>
  <c r="AN183" i="1"/>
  <c r="AM38" i="5"/>
  <c r="BG39" i="5"/>
  <c r="AZ275" i="1"/>
  <c r="AT275" i="1"/>
  <c r="BH159" i="5"/>
  <c r="AK158" i="5"/>
  <c r="AL158" i="5" s="1"/>
  <c r="BK298" i="5"/>
  <c r="BG278" i="1"/>
  <c r="AG301" i="1"/>
  <c r="AH300" i="1"/>
  <c r="AE302" i="1"/>
  <c r="AF301" i="1"/>
  <c r="F97" i="2"/>
  <c r="G96" i="2"/>
  <c r="Z36" i="2"/>
  <c r="O36" i="2"/>
  <c r="X36" i="2" s="1"/>
  <c r="V36" i="2"/>
  <c r="W36" i="2" s="1"/>
  <c r="BI39" i="5"/>
  <c r="AJ38" i="5"/>
  <c r="BI40" i="1"/>
  <c r="AJ39" i="1"/>
  <c r="BH278" i="1"/>
  <c r="AU46" i="3"/>
  <c r="BK298" i="1"/>
  <c r="AW42" i="3"/>
  <c r="AI62" i="1"/>
  <c r="BC61" i="1"/>
  <c r="AU61" i="1"/>
  <c r="AV61" i="1" s="1"/>
  <c r="AQ61" i="1"/>
  <c r="AR61" i="1" s="1"/>
  <c r="BB61" i="1"/>
  <c r="AE40" i="2"/>
  <c r="J39" i="2"/>
  <c r="AT41" i="3"/>
  <c r="AA40" i="3"/>
  <c r="Y40" i="3"/>
  <c r="Z40" i="3" s="1"/>
  <c r="AE40" i="3" s="1"/>
  <c r="AF40" i="3" s="1"/>
  <c r="D97" i="2"/>
  <c r="E97" i="2" s="1"/>
  <c r="E96" i="2"/>
  <c r="G96" i="6"/>
  <c r="F97" i="6"/>
  <c r="Z37" i="6"/>
  <c r="V37" i="6"/>
  <c r="W37" i="6" s="1"/>
  <c r="O37" i="6"/>
  <c r="X37" i="6" s="1"/>
  <c r="AN38" i="3"/>
  <c r="AH38" i="3"/>
  <c r="AE97" i="1"/>
  <c r="AF97" i="1" s="1"/>
  <c r="AF96" i="1"/>
  <c r="AG63" i="5"/>
  <c r="AH62" i="5"/>
  <c r="AL157" i="1"/>
  <c r="BB181" i="1"/>
  <c r="AD181" i="1"/>
  <c r="AI182" i="1"/>
  <c r="BC181" i="1"/>
  <c r="AU181" i="1"/>
  <c r="AV181" i="1" s="1"/>
  <c r="AQ181" i="1"/>
  <c r="AR181" i="1" s="1"/>
  <c r="AE97" i="5"/>
  <c r="AF97" i="5" s="1"/>
  <c r="AF96" i="5"/>
  <c r="BA155" i="1"/>
  <c r="AP155" i="1"/>
  <c r="AY155" i="1" s="1"/>
  <c r="AW155" i="1"/>
  <c r="AX155" i="1" s="1"/>
  <c r="AI63" i="5"/>
  <c r="BC62" i="5"/>
  <c r="AU62" i="5"/>
  <c r="AV62" i="5" s="1"/>
  <c r="BB62" i="5"/>
  <c r="AQ62" i="5"/>
  <c r="AR62" i="5" s="1"/>
  <c r="BG504" i="1"/>
  <c r="AM503" i="1"/>
  <c r="AN301" i="1"/>
  <c r="AO300" i="1"/>
  <c r="AN649" i="1"/>
  <c r="AO648" i="1"/>
  <c r="AH40" i="2"/>
  <c r="I39" i="2"/>
  <c r="BA37" i="1"/>
  <c r="AW37" i="1"/>
  <c r="AX37" i="1" s="1"/>
  <c r="AP37" i="1"/>
  <c r="AY37" i="1" s="1"/>
  <c r="AJ276" i="1"/>
  <c r="BI277" i="1"/>
  <c r="AM277" i="1" s="1"/>
  <c r="AE335" i="5"/>
  <c r="AF335" i="5" s="1"/>
  <c r="AF334" i="5"/>
  <c r="AG216" i="1"/>
  <c r="AH215" i="1"/>
  <c r="BG627" i="1"/>
  <c r="S64" i="7"/>
  <c r="T63" i="7"/>
  <c r="BK213" i="1"/>
  <c r="AJ159" i="5"/>
  <c r="BI160" i="5"/>
  <c r="Y37" i="2"/>
  <c r="S37" i="2"/>
  <c r="AZ37" i="5"/>
  <c r="AT37" i="5"/>
  <c r="AE528" i="1"/>
  <c r="EF195" i="1"/>
  <c r="AJ94" i="2"/>
  <c r="Y38" i="2"/>
  <c r="S38" i="2"/>
  <c r="AJ503" i="1"/>
  <c r="BI504" i="1"/>
  <c r="BH278" i="5"/>
  <c r="AK277" i="5"/>
  <c r="AL277" i="5" s="1"/>
  <c r="AQ277" i="5" s="1"/>
  <c r="AR277" i="5" s="1"/>
  <c r="AT274" i="1"/>
  <c r="AZ274" i="1"/>
  <c r="E61" i="2"/>
  <c r="D62" i="2"/>
  <c r="AO62" i="1"/>
  <c r="AN63" i="1"/>
  <c r="AB97" i="2"/>
  <c r="T97" i="2"/>
  <c r="U97" i="2" s="1"/>
  <c r="P97" i="2"/>
  <c r="Q97" i="2" s="1"/>
  <c r="AA97" i="2"/>
  <c r="U66" i="7"/>
  <c r="V65" i="7"/>
  <c r="AG528" i="1"/>
  <c r="EG195" i="1"/>
  <c r="BG277" i="5"/>
  <c r="AM276" i="5"/>
  <c r="M97" i="6"/>
  <c r="N96" i="6"/>
  <c r="AB99" i="7"/>
  <c r="AC98" i="7"/>
  <c r="X41" i="7"/>
  <c r="AW42" i="7"/>
  <c r="Z36" i="6"/>
  <c r="O36" i="6"/>
  <c r="X36" i="6" s="1"/>
  <c r="V36" i="6"/>
  <c r="W36" i="6" s="1"/>
  <c r="AO526" i="1"/>
  <c r="CY195" i="1"/>
  <c r="BA157" i="5"/>
  <c r="AW157" i="5"/>
  <c r="AX157" i="5" s="1"/>
  <c r="AP157" i="5"/>
  <c r="AY157" i="5" s="1"/>
  <c r="L39" i="2"/>
  <c r="AF40" i="2"/>
  <c r="AH97" i="1"/>
  <c r="AY63" i="7"/>
  <c r="BA36" i="1"/>
  <c r="AW36" i="1"/>
  <c r="AX36" i="1" s="1"/>
  <c r="AP36" i="1"/>
  <c r="AY36" i="1" s="1"/>
  <c r="AS277" i="5"/>
  <c r="AO97" i="5"/>
  <c r="AH39" i="3"/>
  <c r="AN39" i="3"/>
  <c r="BH505" i="1"/>
  <c r="AK504" i="1"/>
  <c r="BH159" i="1"/>
  <c r="AK158" i="1"/>
  <c r="AO38" i="7"/>
  <c r="AK38" i="7"/>
  <c r="AL38" i="7" s="1"/>
  <c r="AD38" i="7"/>
  <c r="AM38" i="7" s="1"/>
  <c r="S64" i="3"/>
  <c r="T63" i="3"/>
  <c r="V99" i="3"/>
  <c r="BK504" i="1"/>
  <c r="AS276" i="1"/>
  <c r="AG335" i="1"/>
  <c r="AH334" i="1"/>
  <c r="AE650" i="1"/>
  <c r="AF649" i="1"/>
  <c r="AZ36" i="5"/>
  <c r="AT36" i="5"/>
  <c r="AG301" i="5"/>
  <c r="AH300" i="5"/>
  <c r="AO216" i="5"/>
  <c r="AS503" i="1"/>
  <c r="AG181" i="1"/>
  <c r="AH180" i="1"/>
  <c r="AE301" i="5"/>
  <c r="AF300" i="5"/>
  <c r="AJ623" i="1"/>
  <c r="BI624" i="1"/>
  <c r="AM623" i="1"/>
  <c r="AB64" i="7"/>
  <c r="AC63" i="7"/>
  <c r="BB216" i="1"/>
  <c r="AD216" i="1"/>
  <c r="BC216" i="1"/>
  <c r="AU216" i="1"/>
  <c r="AV216" i="1" s="1"/>
  <c r="AQ216" i="1"/>
  <c r="AR216" i="1" s="1"/>
  <c r="D63" i="6"/>
  <c r="E62" i="6"/>
  <c r="BB96" i="5"/>
  <c r="AI97" i="5"/>
  <c r="AQ96" i="5"/>
  <c r="AR96" i="5" s="1"/>
  <c r="BC96" i="5"/>
  <c r="AU96" i="5"/>
  <c r="AV96" i="5" s="1"/>
  <c r="CJ167" i="5"/>
  <c r="CK166" i="5"/>
  <c r="AK39" i="5"/>
  <c r="BH40" i="5"/>
  <c r="AT501" i="1"/>
  <c r="AZ501" i="1"/>
  <c r="AG41" i="7"/>
  <c r="Y41" i="7"/>
  <c r="Z41" i="7" s="1"/>
  <c r="AE41" i="7" s="1"/>
  <c r="AF41" i="7" s="1"/>
  <c r="R38" i="6"/>
  <c r="AG682" i="1"/>
  <c r="AH681" i="1"/>
  <c r="AG40" i="7"/>
  <c r="BA275" i="5"/>
  <c r="AW275" i="5"/>
  <c r="AX275" i="5" s="1"/>
  <c r="AP275" i="5"/>
  <c r="AY275" i="5" s="1"/>
  <c r="H63" i="6"/>
  <c r="AB62" i="6"/>
  <c r="T62" i="6"/>
  <c r="U62" i="6" s="1"/>
  <c r="P62" i="6"/>
  <c r="Q62" i="6" s="1"/>
  <c r="AA62" i="6"/>
  <c r="AU42" i="7"/>
  <c r="AA41" i="7"/>
  <c r="AK503" i="1"/>
  <c r="AL503" i="1" s="1"/>
  <c r="AQ503" i="1" s="1"/>
  <c r="AR503" i="1" s="1"/>
  <c r="AK623" i="1"/>
  <c r="AL623" i="1" s="1"/>
  <c r="AQ623" i="1" s="1"/>
  <c r="AR623" i="1" s="1"/>
  <c r="AS158" i="5"/>
  <c r="AO61" i="5"/>
  <c r="AN62" i="5"/>
  <c r="T97" i="6"/>
  <c r="U97" i="6" s="1"/>
  <c r="AB97" i="6"/>
  <c r="AA97" i="6"/>
  <c r="P97" i="6"/>
  <c r="Q97" i="6" s="1"/>
  <c r="AS157" i="1"/>
  <c r="AG648" i="1"/>
  <c r="AH647" i="1"/>
  <c r="AG39" i="6"/>
  <c r="J38" i="6"/>
  <c r="K38" i="6" s="1"/>
  <c r="AN183" i="5"/>
  <c r="AO182" i="5"/>
  <c r="BK214" i="5"/>
  <c r="BK646" i="1"/>
  <c r="BB180" i="5"/>
  <c r="AD180" i="5"/>
  <c r="AI181" i="5"/>
  <c r="AQ180" i="5"/>
  <c r="AR180" i="5" s="1"/>
  <c r="BC180" i="5"/>
  <c r="AU180" i="5"/>
  <c r="AV180" i="5" s="1"/>
  <c r="AZ156" i="1"/>
  <c r="AT156" i="1"/>
  <c r="AT276" i="5"/>
  <c r="AZ276" i="5"/>
  <c r="AJ158" i="1"/>
  <c r="BI159" i="1"/>
  <c r="AK39" i="1"/>
  <c r="AL39" i="1" s="1"/>
  <c r="BH40" i="1"/>
  <c r="BA271" i="1"/>
  <c r="AW271" i="1"/>
  <c r="AX271" i="1" s="1"/>
  <c r="AP271" i="1"/>
  <c r="AY271" i="1" s="1"/>
  <c r="G61" i="6"/>
  <c r="F62" i="6"/>
  <c r="AI97" i="1"/>
  <c r="BC96" i="1"/>
  <c r="AU96" i="1"/>
  <c r="AV96" i="1" s="1"/>
  <c r="AQ96" i="1"/>
  <c r="AR96" i="1" s="1"/>
  <c r="BB96" i="1"/>
  <c r="AG42" i="2"/>
  <c r="AS623" i="1"/>
  <c r="AH97" i="5"/>
  <c r="AO97" i="1"/>
  <c r="I39" i="6"/>
  <c r="AH40" i="6"/>
  <c r="AF181" i="1"/>
  <c r="AE182" i="1"/>
  <c r="G61" i="2"/>
  <c r="F62" i="2"/>
  <c r="AS38" i="5"/>
  <c r="AS39" i="1"/>
  <c r="AJ95" i="6"/>
  <c r="AL276" i="1"/>
  <c r="AQ276" i="1" s="1"/>
  <c r="AR276" i="1" s="1"/>
  <c r="AK38" i="5"/>
  <c r="AL38" i="5" s="1"/>
  <c r="H63" i="2"/>
  <c r="AB62" i="2"/>
  <c r="T62" i="2"/>
  <c r="U62" i="2" s="1"/>
  <c r="P62" i="2"/>
  <c r="Q62" i="2" s="1"/>
  <c r="AA62" i="2"/>
  <c r="AJ278" i="5"/>
  <c r="AS278" i="5" s="1"/>
  <c r="BI279" i="5"/>
  <c r="AV43" i="3"/>
  <c r="BK60" i="5"/>
  <c r="V99" i="7"/>
  <c r="BK95" i="1"/>
  <c r="AV43" i="7"/>
  <c r="Y42" i="7"/>
  <c r="AG63" i="1"/>
  <c r="AH62" i="1"/>
  <c r="AM39" i="1"/>
  <c r="BG40" i="1"/>
  <c r="AN300" i="5"/>
  <c r="AO299" i="5"/>
  <c r="AB65" i="3"/>
  <c r="AC64" i="3"/>
  <c r="AF61" i="5"/>
  <c r="AE62" i="5"/>
  <c r="BG159" i="1"/>
  <c r="AM158" i="1"/>
  <c r="BG158" i="5"/>
  <c r="AM157" i="5"/>
  <c r="BH625" i="1"/>
  <c r="AK624" i="1"/>
  <c r="AH215" i="5"/>
  <c r="AG216" i="5"/>
  <c r="M62" i="6"/>
  <c r="N61" i="6"/>
  <c r="R39" i="2"/>
  <c r="AY97" i="3"/>
  <c r="AE181" i="5"/>
  <c r="AF180" i="5"/>
  <c r="AF61" i="1"/>
  <c r="AE62" i="1"/>
  <c r="AT621" i="1"/>
  <c r="AZ621" i="1"/>
  <c r="AT278" i="5" l="1"/>
  <c r="BK96" i="1"/>
  <c r="AZ38" i="5"/>
  <c r="AT38" i="5"/>
  <c r="I40" i="6"/>
  <c r="AH41" i="6"/>
  <c r="G62" i="6"/>
  <c r="F63" i="6"/>
  <c r="BI160" i="1"/>
  <c r="AJ159" i="1"/>
  <c r="AT157" i="1"/>
  <c r="AZ157" i="1"/>
  <c r="AT158" i="5"/>
  <c r="AZ158" i="5"/>
  <c r="S38" i="6"/>
  <c r="Y38" i="6"/>
  <c r="CJ168" i="5"/>
  <c r="CK167" i="5"/>
  <c r="BC97" i="5"/>
  <c r="AU97" i="5"/>
  <c r="AV97" i="5" s="1"/>
  <c r="AQ97" i="5"/>
  <c r="AR97" i="5" s="1"/>
  <c r="BB97" i="5"/>
  <c r="AB65" i="7"/>
  <c r="AC64" i="7"/>
  <c r="AH181" i="1"/>
  <c r="AG182" i="1"/>
  <c r="AG302" i="5"/>
  <c r="AH301" i="5"/>
  <c r="AY64" i="7"/>
  <c r="L40" i="2"/>
  <c r="AF41" i="2"/>
  <c r="BG278" i="5"/>
  <c r="AM277" i="5"/>
  <c r="AH528" i="1"/>
  <c r="DA196" i="1"/>
  <c r="BI161" i="5"/>
  <c r="AJ160" i="5"/>
  <c r="BK214" i="1"/>
  <c r="BG628" i="1"/>
  <c r="AH216" i="1"/>
  <c r="AN650" i="1"/>
  <c r="AO649" i="1"/>
  <c r="AE41" i="2"/>
  <c r="J40" i="2"/>
  <c r="AE303" i="1"/>
  <c r="AF302" i="1"/>
  <c r="AN184" i="1"/>
  <c r="AO183" i="1"/>
  <c r="L40" i="6"/>
  <c r="AH562" i="1"/>
  <c r="AF181" i="5"/>
  <c r="AE182" i="5"/>
  <c r="AF62" i="1"/>
  <c r="AE63" i="1"/>
  <c r="BH626" i="1"/>
  <c r="AM159" i="1"/>
  <c r="BG160" i="1"/>
  <c r="AN301" i="5"/>
  <c r="AO300" i="5"/>
  <c r="AV44" i="7"/>
  <c r="AV44" i="3"/>
  <c r="H64" i="2"/>
  <c r="AB63" i="2"/>
  <c r="T63" i="2"/>
  <c r="U63" i="2" s="1"/>
  <c r="P63" i="2"/>
  <c r="Q63" i="2" s="1"/>
  <c r="AA63" i="2"/>
  <c r="AF182" i="1"/>
  <c r="AE183" i="1"/>
  <c r="R40" i="6"/>
  <c r="AG43" i="2"/>
  <c r="AS159" i="1"/>
  <c r="BA156" i="1"/>
  <c r="AW156" i="1"/>
  <c r="AX156" i="1" s="1"/>
  <c r="AP156" i="1"/>
  <c r="AY156" i="1" s="1"/>
  <c r="AN184" i="5"/>
  <c r="AO183" i="5"/>
  <c r="AO62" i="5"/>
  <c r="AN63" i="5"/>
  <c r="BH41" i="5"/>
  <c r="R39" i="6"/>
  <c r="AE302" i="5"/>
  <c r="AF301" i="5"/>
  <c r="AS158" i="1"/>
  <c r="AE651" i="1"/>
  <c r="AF650" i="1"/>
  <c r="AH335" i="1"/>
  <c r="BK505" i="1"/>
  <c r="BH506" i="1"/>
  <c r="AN528" i="1"/>
  <c r="EH195" i="1"/>
  <c r="E62" i="2"/>
  <c r="D63" i="2"/>
  <c r="AJ95" i="2"/>
  <c r="BA37" i="5"/>
  <c r="AW37" i="5"/>
  <c r="AX37" i="5" s="1"/>
  <c r="AP37" i="5"/>
  <c r="AY37" i="5" s="1"/>
  <c r="AS160" i="5"/>
  <c r="AH41" i="2"/>
  <c r="I40" i="2"/>
  <c r="AM504" i="1"/>
  <c r="BG505" i="1"/>
  <c r="AI63" i="1"/>
  <c r="BC62" i="1"/>
  <c r="AU62" i="1"/>
  <c r="AV62" i="1" s="1"/>
  <c r="AQ62" i="1"/>
  <c r="AR62" i="1" s="1"/>
  <c r="BB62" i="1"/>
  <c r="AU47" i="3"/>
  <c r="BI41" i="1"/>
  <c r="AJ40" i="1"/>
  <c r="BG279" i="1"/>
  <c r="BK299" i="5"/>
  <c r="BA275" i="1"/>
  <c r="AW275" i="1"/>
  <c r="AX275" i="1" s="1"/>
  <c r="AP275" i="1"/>
  <c r="AY275" i="1" s="1"/>
  <c r="AO39" i="7"/>
  <c r="AD39" i="7"/>
  <c r="AM39" i="7" s="1"/>
  <c r="AK39" i="7"/>
  <c r="AL39" i="7" s="1"/>
  <c r="AS159" i="5"/>
  <c r="BA502" i="1"/>
  <c r="AW502" i="1"/>
  <c r="AX502" i="1" s="1"/>
  <c r="AP502" i="1"/>
  <c r="AY502" i="1" s="1"/>
  <c r="Y39" i="2"/>
  <c r="S39" i="2"/>
  <c r="AH216" i="5"/>
  <c r="AF62" i="5"/>
  <c r="AE63" i="5"/>
  <c r="AB66" i="3"/>
  <c r="AC65" i="3"/>
  <c r="AM40" i="1"/>
  <c r="BG41" i="1"/>
  <c r="BI280" i="5"/>
  <c r="AJ279" i="5"/>
  <c r="AJ96" i="6"/>
  <c r="G62" i="2"/>
  <c r="F63" i="2"/>
  <c r="BC97" i="1"/>
  <c r="AU97" i="1"/>
  <c r="AV97" i="1" s="1"/>
  <c r="AQ97" i="1"/>
  <c r="AR97" i="1" s="1"/>
  <c r="BB97" i="1"/>
  <c r="AK40" i="1"/>
  <c r="AL40" i="1" s="1"/>
  <c r="BH41" i="1"/>
  <c r="BA276" i="5"/>
  <c r="AP276" i="5"/>
  <c r="AY276" i="5" s="1"/>
  <c r="AW276" i="5"/>
  <c r="AX276" i="5" s="1"/>
  <c r="BC181" i="5"/>
  <c r="AU181" i="5"/>
  <c r="AV181" i="5" s="1"/>
  <c r="AQ181" i="5"/>
  <c r="AR181" i="5" s="1"/>
  <c r="BB181" i="5"/>
  <c r="AD181" i="5"/>
  <c r="AI182" i="5"/>
  <c r="BK215" i="5"/>
  <c r="AG649" i="1"/>
  <c r="AH648" i="1"/>
  <c r="AA42" i="7"/>
  <c r="AU43" i="7"/>
  <c r="AH682" i="1"/>
  <c r="AN41" i="7"/>
  <c r="AH41" i="7"/>
  <c r="BI625" i="1"/>
  <c r="AJ624" i="1"/>
  <c r="AL624" i="1" s="1"/>
  <c r="AQ624" i="1" s="1"/>
  <c r="AR624" i="1" s="1"/>
  <c r="AM624" i="1"/>
  <c r="AT503" i="1"/>
  <c r="AZ503" i="1"/>
  <c r="AZ276" i="1"/>
  <c r="AT276" i="1"/>
  <c r="S65" i="3"/>
  <c r="T64" i="3"/>
  <c r="AL158" i="1"/>
  <c r="AO39" i="3"/>
  <c r="AD39" i="3"/>
  <c r="AM39" i="3" s="1"/>
  <c r="AK39" i="3"/>
  <c r="AL39" i="3" s="1"/>
  <c r="AZ277" i="5"/>
  <c r="AT277" i="5"/>
  <c r="N97" i="6"/>
  <c r="AO63" i="1"/>
  <c r="AN64" i="1"/>
  <c r="BH279" i="5"/>
  <c r="AK278" i="5"/>
  <c r="AL278" i="5" s="1"/>
  <c r="AQ278" i="5" s="1"/>
  <c r="AR278" i="5" s="1"/>
  <c r="Z38" i="2"/>
  <c r="O38" i="2"/>
  <c r="X38" i="2" s="1"/>
  <c r="V38" i="2"/>
  <c r="W38" i="2" s="1"/>
  <c r="S65" i="7"/>
  <c r="T64" i="7"/>
  <c r="BB63" i="5"/>
  <c r="AQ63" i="5"/>
  <c r="AR63" i="5" s="1"/>
  <c r="BC63" i="5"/>
  <c r="AU63" i="5"/>
  <c r="AV63" i="5" s="1"/>
  <c r="AI64" i="5"/>
  <c r="AG64" i="5"/>
  <c r="AH63" i="5"/>
  <c r="AO38" i="3"/>
  <c r="AK38" i="3"/>
  <c r="AL38" i="3" s="1"/>
  <c r="AD38" i="3"/>
  <c r="AM38" i="3" s="1"/>
  <c r="AT42" i="3"/>
  <c r="AA41" i="3"/>
  <c r="Y41" i="3"/>
  <c r="AW43" i="3"/>
  <c r="X42" i="3"/>
  <c r="AK277" i="1"/>
  <c r="G97" i="2"/>
  <c r="BG40" i="5"/>
  <c r="AM39" i="5"/>
  <c r="AH182" i="5"/>
  <c r="AG183" i="5"/>
  <c r="U65" i="3"/>
  <c r="V64" i="3"/>
  <c r="BA38" i="1"/>
  <c r="AP38" i="1"/>
  <c r="AY38" i="1" s="1"/>
  <c r="AW38" i="1"/>
  <c r="AX38" i="1" s="1"/>
  <c r="BA621" i="1"/>
  <c r="AW621" i="1"/>
  <c r="AX621" i="1" s="1"/>
  <c r="AP621" i="1"/>
  <c r="AY621" i="1" s="1"/>
  <c r="AY98" i="3"/>
  <c r="N62" i="6"/>
  <c r="M63" i="6"/>
  <c r="BG159" i="5"/>
  <c r="AM158" i="5"/>
  <c r="AG64" i="1"/>
  <c r="AH63" i="1"/>
  <c r="BK61" i="5"/>
  <c r="AS279" i="5"/>
  <c r="AZ39" i="1"/>
  <c r="AT39" i="1"/>
  <c r="AZ623" i="1"/>
  <c r="AT623" i="1"/>
  <c r="BK647" i="1"/>
  <c r="AG40" i="6"/>
  <c r="J39" i="6"/>
  <c r="K39" i="6" s="1"/>
  <c r="H64" i="6"/>
  <c r="AB63" i="6"/>
  <c r="T63" i="6"/>
  <c r="U63" i="6" s="1"/>
  <c r="P63" i="6"/>
  <c r="Q63" i="6" s="1"/>
  <c r="AA63" i="6"/>
  <c r="AH40" i="7"/>
  <c r="AN40" i="7"/>
  <c r="BA501" i="1"/>
  <c r="AW501" i="1"/>
  <c r="AX501" i="1" s="1"/>
  <c r="AP501" i="1"/>
  <c r="AY501" i="1" s="1"/>
  <c r="D64" i="6"/>
  <c r="E63" i="6"/>
  <c r="AS624" i="1"/>
  <c r="BA36" i="5"/>
  <c r="AP36" i="5"/>
  <c r="AY36" i="5" s="1"/>
  <c r="AW36" i="5"/>
  <c r="AX36" i="5" s="1"/>
  <c r="BH160" i="1"/>
  <c r="AK159" i="1"/>
  <c r="AL159" i="1" s="1"/>
  <c r="AW43" i="7"/>
  <c r="Y43" i="7" s="1"/>
  <c r="X42" i="7"/>
  <c r="AG42" i="7" s="1"/>
  <c r="AC99" i="7"/>
  <c r="U67" i="7"/>
  <c r="V66" i="7"/>
  <c r="BA274" i="1"/>
  <c r="AP274" i="1"/>
  <c r="AY274" i="1" s="1"/>
  <c r="AW274" i="1"/>
  <c r="AX274" i="1" s="1"/>
  <c r="BI505" i="1"/>
  <c r="AJ504" i="1"/>
  <c r="AS504" i="1" s="1"/>
  <c r="AF528" i="1"/>
  <c r="EE196" i="1"/>
  <c r="Z37" i="2"/>
  <c r="V37" i="2"/>
  <c r="W37" i="2" s="1"/>
  <c r="O37" i="2"/>
  <c r="X37" i="2" s="1"/>
  <c r="BI278" i="1"/>
  <c r="AJ277" i="1"/>
  <c r="AN302" i="1"/>
  <c r="AO301" i="1"/>
  <c r="BB182" i="1"/>
  <c r="AD182" i="1"/>
  <c r="AI183" i="1"/>
  <c r="BC182" i="1"/>
  <c r="AU182" i="1"/>
  <c r="AV182" i="1" s="1"/>
  <c r="AQ182" i="1"/>
  <c r="AR182" i="1" s="1"/>
  <c r="G97" i="6"/>
  <c r="K39" i="2"/>
  <c r="X41" i="3"/>
  <c r="BK299" i="1"/>
  <c r="BH279" i="1"/>
  <c r="AK278" i="1"/>
  <c r="BI40" i="5"/>
  <c r="AJ39" i="5"/>
  <c r="AL39" i="5" s="1"/>
  <c r="AG302" i="1"/>
  <c r="AH301" i="1"/>
  <c r="AK159" i="5"/>
  <c r="AL159" i="5" s="1"/>
  <c r="BH160" i="5"/>
  <c r="L41" i="6"/>
  <c r="AF42" i="6"/>
  <c r="BA622" i="1"/>
  <c r="AP622" i="1"/>
  <c r="AY622" i="1" s="1"/>
  <c r="AW622" i="1"/>
  <c r="AX622" i="1" s="1"/>
  <c r="AN40" i="3"/>
  <c r="AT504" i="1" l="1"/>
  <c r="AH42" i="7"/>
  <c r="AO40" i="3"/>
  <c r="AK40" i="3"/>
  <c r="AL40" i="3" s="1"/>
  <c r="AD40" i="3"/>
  <c r="AM40" i="3" s="1"/>
  <c r="BI41" i="5"/>
  <c r="AJ40" i="5"/>
  <c r="BI506" i="1"/>
  <c r="AJ505" i="1"/>
  <c r="BA623" i="1"/>
  <c r="AW623" i="1"/>
  <c r="AX623" i="1" s="1"/>
  <c r="AP623" i="1"/>
  <c r="AY623" i="1" s="1"/>
  <c r="BG160" i="5"/>
  <c r="AM159" i="5"/>
  <c r="AT43" i="3"/>
  <c r="AA42" i="3"/>
  <c r="Y42" i="3"/>
  <c r="Z42" i="3" s="1"/>
  <c r="AE42" i="3" s="1"/>
  <c r="AF42" i="3" s="1"/>
  <c r="AI65" i="5"/>
  <c r="BC64" i="5"/>
  <c r="AU64" i="5"/>
  <c r="AV64" i="5" s="1"/>
  <c r="BB64" i="5"/>
  <c r="AQ64" i="5"/>
  <c r="AR64" i="5" s="1"/>
  <c r="AO64" i="1"/>
  <c r="AN65" i="1"/>
  <c r="S66" i="3"/>
  <c r="T65" i="3"/>
  <c r="BB182" i="5"/>
  <c r="AD182" i="5"/>
  <c r="AI183" i="5"/>
  <c r="AU182" i="5"/>
  <c r="AV182" i="5" s="1"/>
  <c r="AQ182" i="5"/>
  <c r="AR182" i="5" s="1"/>
  <c r="BC182" i="5"/>
  <c r="AM41" i="1"/>
  <c r="BG42" i="1"/>
  <c r="AB67" i="3"/>
  <c r="AC66" i="3"/>
  <c r="BK300" i="5"/>
  <c r="BI42" i="1"/>
  <c r="AJ41" i="1"/>
  <c r="BG506" i="1"/>
  <c r="AM505" i="1"/>
  <c r="AT160" i="5"/>
  <c r="AZ160" i="5"/>
  <c r="AK40" i="5"/>
  <c r="AL40" i="5" s="1"/>
  <c r="AG44" i="2"/>
  <c r="AN302" i="5"/>
  <c r="AO301" i="5"/>
  <c r="BH627" i="1"/>
  <c r="AE183" i="5"/>
  <c r="AF182" i="5"/>
  <c r="AN185" i="1"/>
  <c r="AO184" i="1"/>
  <c r="K40" i="2"/>
  <c r="BG629" i="1"/>
  <c r="BG279" i="5"/>
  <c r="AM278" i="5"/>
  <c r="CJ169" i="5"/>
  <c r="CK168" i="5"/>
  <c r="AJ160" i="1"/>
  <c r="BI161" i="1"/>
  <c r="BA38" i="5"/>
  <c r="AP38" i="5"/>
  <c r="AY38" i="5" s="1"/>
  <c r="AW38" i="5"/>
  <c r="AX38" i="5" s="1"/>
  <c r="BH280" i="1"/>
  <c r="AS40" i="5"/>
  <c r="BH161" i="5"/>
  <c r="AK160" i="5"/>
  <c r="AL160" i="5" s="1"/>
  <c r="AL278" i="1"/>
  <c r="AQ278" i="1" s="1"/>
  <c r="AR278" i="1" s="1"/>
  <c r="BK300" i="1"/>
  <c r="BI279" i="1"/>
  <c r="AJ278" i="1"/>
  <c r="AE530" i="1"/>
  <c r="EF196" i="1"/>
  <c r="BH161" i="1"/>
  <c r="AK160" i="1"/>
  <c r="AL160" i="1" s="1"/>
  <c r="AZ624" i="1"/>
  <c r="AT624" i="1"/>
  <c r="H65" i="6"/>
  <c r="AB64" i="6"/>
  <c r="T64" i="6"/>
  <c r="U64" i="6" s="1"/>
  <c r="P64" i="6"/>
  <c r="Q64" i="6" s="1"/>
  <c r="AA64" i="6"/>
  <c r="AG184" i="5"/>
  <c r="AH183" i="5"/>
  <c r="AW44" i="3"/>
  <c r="X43" i="3"/>
  <c r="AK41" i="1"/>
  <c r="AL41" i="1" s="1"/>
  <c r="BH42" i="1"/>
  <c r="AJ97" i="6"/>
  <c r="AF63" i="5"/>
  <c r="AE64" i="5"/>
  <c r="AM278" i="1"/>
  <c r="AU48" i="3"/>
  <c r="BH507" i="1"/>
  <c r="AK506" i="1"/>
  <c r="BK506" i="1"/>
  <c r="AF302" i="5"/>
  <c r="AE303" i="5"/>
  <c r="AO63" i="5"/>
  <c r="AN64" i="5"/>
  <c r="S40" i="6"/>
  <c r="Y40" i="6"/>
  <c r="H65" i="2"/>
  <c r="AB64" i="2"/>
  <c r="T64" i="2"/>
  <c r="U64" i="2" s="1"/>
  <c r="P64" i="2"/>
  <c r="Q64" i="2" s="1"/>
  <c r="AA64" i="2"/>
  <c r="AV45" i="7"/>
  <c r="BG161" i="1"/>
  <c r="AM160" i="1"/>
  <c r="AF63" i="1"/>
  <c r="AE64" i="1"/>
  <c r="AE42" i="2"/>
  <c r="J41" i="2"/>
  <c r="AN651" i="1"/>
  <c r="AO650" i="1"/>
  <c r="AJ161" i="5"/>
  <c r="BI162" i="5"/>
  <c r="AH182" i="1"/>
  <c r="AG183" i="1"/>
  <c r="Z38" i="6"/>
  <c r="V38" i="6"/>
  <c r="W38" i="6" s="1"/>
  <c r="O38" i="6"/>
  <c r="X38" i="6" s="1"/>
  <c r="BA157" i="1"/>
  <c r="AW157" i="1"/>
  <c r="AX157" i="1" s="1"/>
  <c r="AP157" i="1"/>
  <c r="AY157" i="1" s="1"/>
  <c r="G63" i="6"/>
  <c r="F64" i="6"/>
  <c r="I41" i="6"/>
  <c r="AH42" i="6"/>
  <c r="AG303" i="1"/>
  <c r="AH302" i="1"/>
  <c r="BK648" i="1"/>
  <c r="BA39" i="1"/>
  <c r="AW39" i="1"/>
  <c r="AX39" i="1" s="1"/>
  <c r="AP39" i="1"/>
  <c r="AY39" i="1" s="1"/>
  <c r="BK62" i="5"/>
  <c r="AG65" i="1"/>
  <c r="AH64" i="1"/>
  <c r="N63" i="6"/>
  <c r="M64" i="6"/>
  <c r="AY99" i="3"/>
  <c r="AM40" i="5"/>
  <c r="BG41" i="5"/>
  <c r="AS39" i="5"/>
  <c r="Z41" i="3"/>
  <c r="AE41" i="3" s="1"/>
  <c r="AF41" i="3" s="1"/>
  <c r="S66" i="7"/>
  <c r="T65" i="7"/>
  <c r="BA277" i="5"/>
  <c r="AP277" i="5"/>
  <c r="AY277" i="5" s="1"/>
  <c r="AW277" i="5"/>
  <c r="AX277" i="5" s="1"/>
  <c r="BA276" i="1"/>
  <c r="AP276" i="1"/>
  <c r="AY276" i="1" s="1"/>
  <c r="AW276" i="1"/>
  <c r="AX276" i="1" s="1"/>
  <c r="AO41" i="7"/>
  <c r="AD41" i="7"/>
  <c r="AM41" i="7" s="1"/>
  <c r="AK41" i="7"/>
  <c r="AL41" i="7" s="1"/>
  <c r="AU44" i="7"/>
  <c r="AA43" i="7"/>
  <c r="BK216" i="5"/>
  <c r="BG280" i="1"/>
  <c r="AM279" i="1"/>
  <c r="AJ96" i="2"/>
  <c r="AK505" i="1"/>
  <c r="AL505" i="1" s="1"/>
  <c r="AQ505" i="1" s="1"/>
  <c r="AR505" i="1" s="1"/>
  <c r="AE652" i="1"/>
  <c r="AF651" i="1"/>
  <c r="S39" i="6"/>
  <c r="Y39" i="6"/>
  <c r="AN185" i="5"/>
  <c r="AO184" i="5"/>
  <c r="AT159" i="1"/>
  <c r="AZ159" i="1"/>
  <c r="AE184" i="1"/>
  <c r="AF183" i="1"/>
  <c r="AE304" i="1"/>
  <c r="AF303" i="1"/>
  <c r="R40" i="2"/>
  <c r="L41" i="2"/>
  <c r="AF42" i="2"/>
  <c r="AY65" i="7"/>
  <c r="AG303" i="5"/>
  <c r="AH302" i="5"/>
  <c r="AB66" i="7"/>
  <c r="AC65" i="7"/>
  <c r="R41" i="6"/>
  <c r="AZ278" i="5"/>
  <c r="AG42" i="3"/>
  <c r="AG41" i="3"/>
  <c r="BB183" i="1"/>
  <c r="AD183" i="1"/>
  <c r="AI184" i="1"/>
  <c r="BC183" i="1"/>
  <c r="AU183" i="1"/>
  <c r="AV183" i="1" s="1"/>
  <c r="AQ183" i="1"/>
  <c r="AR183" i="1" s="1"/>
  <c r="L42" i="6"/>
  <c r="AF43" i="6"/>
  <c r="AN303" i="1"/>
  <c r="AO302" i="1"/>
  <c r="AS505" i="1"/>
  <c r="U68" i="7"/>
  <c r="V67" i="7"/>
  <c r="AW44" i="7"/>
  <c r="Y44" i="7" s="1"/>
  <c r="X43" i="7"/>
  <c r="Z43" i="7" s="1"/>
  <c r="AE43" i="7" s="1"/>
  <c r="AF43" i="7" s="1"/>
  <c r="D65" i="6"/>
  <c r="E64" i="6"/>
  <c r="AO40" i="7"/>
  <c r="AK40" i="7"/>
  <c r="AL40" i="7" s="1"/>
  <c r="AD40" i="7"/>
  <c r="AM40" i="7" s="1"/>
  <c r="AG41" i="6"/>
  <c r="J40" i="6"/>
  <c r="K40" i="6" s="1"/>
  <c r="AT279" i="5"/>
  <c r="U66" i="3"/>
  <c r="V65" i="3"/>
  <c r="AL277" i="1"/>
  <c r="AQ277" i="1" s="1"/>
  <c r="AR277" i="1" s="1"/>
  <c r="AG65" i="5"/>
  <c r="AH64" i="5"/>
  <c r="BH280" i="5"/>
  <c r="AK279" i="5"/>
  <c r="AL279" i="5" s="1"/>
  <c r="AQ279" i="5" s="1"/>
  <c r="AR279" i="5" s="1"/>
  <c r="BA503" i="1"/>
  <c r="AP503" i="1"/>
  <c r="AY503" i="1" s="1"/>
  <c r="AW503" i="1"/>
  <c r="AX503" i="1" s="1"/>
  <c r="BI626" i="1"/>
  <c r="AJ625" i="1"/>
  <c r="AM625" i="1"/>
  <c r="AG650" i="1"/>
  <c r="AH649" i="1"/>
  <c r="G63" i="2"/>
  <c r="F64" i="2"/>
  <c r="BI281" i="5"/>
  <c r="AJ280" i="5"/>
  <c r="AS280" i="5" s="1"/>
  <c r="Z39" i="2"/>
  <c r="O39" i="2"/>
  <c r="X39" i="2" s="1"/>
  <c r="V39" i="2"/>
  <c r="W39" i="2" s="1"/>
  <c r="AZ159" i="5"/>
  <c r="AT159" i="5"/>
  <c r="AS41" i="1"/>
  <c r="AI64" i="1"/>
  <c r="BC63" i="1"/>
  <c r="AU63" i="1"/>
  <c r="AV63" i="1" s="1"/>
  <c r="AQ63" i="1"/>
  <c r="AR63" i="1" s="1"/>
  <c r="BB63" i="1"/>
  <c r="AH42" i="2"/>
  <c r="I41" i="2"/>
  <c r="E63" i="2"/>
  <c r="D64" i="2"/>
  <c r="AO528" i="1"/>
  <c r="CY196" i="1"/>
  <c r="AZ158" i="1"/>
  <c r="AT158" i="1"/>
  <c r="AK41" i="5"/>
  <c r="BH42" i="5"/>
  <c r="AV45" i="3"/>
  <c r="AK625" i="1"/>
  <c r="AL625" i="1" s="1"/>
  <c r="AQ625" i="1" s="1"/>
  <c r="AR625" i="1" s="1"/>
  <c r="Z42" i="7"/>
  <c r="AE42" i="7" s="1"/>
  <c r="AF42" i="7" s="1"/>
  <c r="AS40" i="1"/>
  <c r="AS277" i="1"/>
  <c r="BK215" i="1"/>
  <c r="AG530" i="1"/>
  <c r="EG196" i="1"/>
  <c r="AL504" i="1"/>
  <c r="AQ504" i="1" s="1"/>
  <c r="AR504" i="1" s="1"/>
  <c r="BA158" i="5"/>
  <c r="AW158" i="5"/>
  <c r="AX158" i="5" s="1"/>
  <c r="AP158" i="5"/>
  <c r="AY158" i="5" s="1"/>
  <c r="AS160" i="1"/>
  <c r="BK97" i="1"/>
  <c r="AT280" i="5" l="1"/>
  <c r="AN530" i="1"/>
  <c r="EH196" i="1"/>
  <c r="AZ41" i="1"/>
  <c r="AT41" i="1"/>
  <c r="AG42" i="6"/>
  <c r="J41" i="6"/>
  <c r="K41" i="6" s="1"/>
  <c r="AT505" i="1"/>
  <c r="AZ505" i="1"/>
  <c r="AF44" i="6"/>
  <c r="AH41" i="3"/>
  <c r="AN41" i="3"/>
  <c r="Y40" i="2"/>
  <c r="S40" i="2"/>
  <c r="AF184" i="1"/>
  <c r="AE185" i="1"/>
  <c r="BG281" i="1"/>
  <c r="BK217" i="5"/>
  <c r="BK218" i="5" s="1"/>
  <c r="BK219" i="5" s="1"/>
  <c r="AZ39" i="5"/>
  <c r="AT39" i="5"/>
  <c r="AG66" i="1"/>
  <c r="AH65" i="1"/>
  <c r="AH183" i="1"/>
  <c r="AG184" i="1"/>
  <c r="K41" i="2"/>
  <c r="AO64" i="5"/>
  <c r="AN65" i="5"/>
  <c r="BA624" i="1"/>
  <c r="AP624" i="1"/>
  <c r="AY624" i="1" s="1"/>
  <c r="AW624" i="1"/>
  <c r="AX624" i="1" s="1"/>
  <c r="AF530" i="1"/>
  <c r="EE197" i="1"/>
  <c r="AK161" i="5"/>
  <c r="AL161" i="5" s="1"/>
  <c r="BH162" i="5"/>
  <c r="BH281" i="1"/>
  <c r="BI162" i="1"/>
  <c r="AJ161" i="1"/>
  <c r="AN186" i="1"/>
  <c r="AO185" i="1"/>
  <c r="BH628" i="1"/>
  <c r="BI43" i="1"/>
  <c r="AJ42" i="1"/>
  <c r="AT44" i="3"/>
  <c r="AA43" i="3"/>
  <c r="Y43" i="3"/>
  <c r="Z43" i="3" s="1"/>
  <c r="AE43" i="3" s="1"/>
  <c r="AF43" i="3" s="1"/>
  <c r="BI507" i="1"/>
  <c r="AJ506" i="1"/>
  <c r="AN42" i="7"/>
  <c r="BK216" i="1"/>
  <c r="BH43" i="5"/>
  <c r="AZ160" i="1"/>
  <c r="AT160" i="1"/>
  <c r="AH530" i="1"/>
  <c r="DA197" i="1"/>
  <c r="AZ277" i="1"/>
  <c r="AT277" i="1"/>
  <c r="G64" i="2"/>
  <c r="F65" i="2"/>
  <c r="D66" i="6"/>
  <c r="E65" i="6"/>
  <c r="AI185" i="1"/>
  <c r="BC184" i="1"/>
  <c r="AU184" i="1"/>
  <c r="AV184" i="1" s="1"/>
  <c r="AQ184" i="1"/>
  <c r="AR184" i="1" s="1"/>
  <c r="BB184" i="1"/>
  <c r="AD184" i="1"/>
  <c r="AN42" i="3"/>
  <c r="AH42" i="3"/>
  <c r="AY66" i="7"/>
  <c r="BA159" i="1"/>
  <c r="AP159" i="1"/>
  <c r="AY159" i="1" s="1"/>
  <c r="AW159" i="1"/>
  <c r="AX159" i="1" s="1"/>
  <c r="AN186" i="5"/>
  <c r="AO185" i="5"/>
  <c r="AF652" i="1"/>
  <c r="AE653" i="1"/>
  <c r="AF653" i="1" s="1"/>
  <c r="AJ97" i="2"/>
  <c r="BG42" i="5"/>
  <c r="AM41" i="5"/>
  <c r="AY100" i="3"/>
  <c r="AY101" i="3" s="1"/>
  <c r="AY102" i="3" s="1"/>
  <c r="BK649" i="1"/>
  <c r="G64" i="6"/>
  <c r="F65" i="6"/>
  <c r="AE43" i="2"/>
  <c r="J42" i="2"/>
  <c r="AM161" i="1"/>
  <c r="BG162" i="1"/>
  <c r="H66" i="2"/>
  <c r="AB65" i="2"/>
  <c r="T65" i="2"/>
  <c r="U65" i="2" s="1"/>
  <c r="P65" i="2"/>
  <c r="Q65" i="2" s="1"/>
  <c r="AA65" i="2"/>
  <c r="BH508" i="1"/>
  <c r="AK507" i="1"/>
  <c r="AF64" i="5"/>
  <c r="AE65" i="5"/>
  <c r="AJ98" i="6"/>
  <c r="AJ99" i="6" s="1"/>
  <c r="AJ100" i="6" s="1"/>
  <c r="AW45" i="3"/>
  <c r="X44" i="3"/>
  <c r="AH184" i="5"/>
  <c r="AG185" i="5"/>
  <c r="BK301" i="1"/>
  <c r="AS278" i="1"/>
  <c r="AS161" i="1"/>
  <c r="AM279" i="5"/>
  <c r="BG280" i="5"/>
  <c r="AG45" i="2"/>
  <c r="BC183" i="5"/>
  <c r="AU183" i="5"/>
  <c r="AV183" i="5" s="1"/>
  <c r="AQ183" i="5"/>
  <c r="AR183" i="5" s="1"/>
  <c r="BB183" i="5"/>
  <c r="AD183" i="5"/>
  <c r="AI184" i="5"/>
  <c r="S67" i="3"/>
  <c r="T66" i="3"/>
  <c r="BB65" i="5"/>
  <c r="AQ65" i="5"/>
  <c r="AR65" i="5" s="1"/>
  <c r="AI66" i="5"/>
  <c r="AU65" i="5"/>
  <c r="AV65" i="5" s="1"/>
  <c r="BC65" i="5"/>
  <c r="AG43" i="3"/>
  <c r="BK98" i="1"/>
  <c r="BK99" i="1" s="1"/>
  <c r="BK100" i="1" s="1"/>
  <c r="AZ40" i="1"/>
  <c r="AT40" i="1"/>
  <c r="AH43" i="2"/>
  <c r="I42" i="2"/>
  <c r="R42" i="2" s="1"/>
  <c r="BA159" i="5"/>
  <c r="AP159" i="5"/>
  <c r="AY159" i="5" s="1"/>
  <c r="AW159" i="5"/>
  <c r="AX159" i="5" s="1"/>
  <c r="AJ626" i="1"/>
  <c r="BI627" i="1"/>
  <c r="AM626" i="1"/>
  <c r="AZ279" i="5"/>
  <c r="BA278" i="5"/>
  <c r="AP278" i="5"/>
  <c r="AY278" i="5" s="1"/>
  <c r="AW278" i="5"/>
  <c r="AX278" i="5" s="1"/>
  <c r="AC66" i="7"/>
  <c r="AB67" i="7"/>
  <c r="AG304" i="5"/>
  <c r="AH303" i="5"/>
  <c r="L42" i="2"/>
  <c r="AF43" i="2"/>
  <c r="AE305" i="1"/>
  <c r="AF304" i="1"/>
  <c r="Z39" i="6"/>
  <c r="V39" i="6"/>
  <c r="W39" i="6" s="1"/>
  <c r="O39" i="6"/>
  <c r="X39" i="6" s="1"/>
  <c r="R41" i="2"/>
  <c r="AU45" i="7"/>
  <c r="AA44" i="7"/>
  <c r="AS625" i="1"/>
  <c r="T66" i="7"/>
  <c r="S67" i="7"/>
  <c r="AG43" i="7"/>
  <c r="AG304" i="1"/>
  <c r="AH303" i="1"/>
  <c r="AF64" i="1"/>
  <c r="AE65" i="1"/>
  <c r="Z40" i="6"/>
  <c r="V40" i="6"/>
  <c r="W40" i="6" s="1"/>
  <c r="O40" i="6"/>
  <c r="X40" i="6" s="1"/>
  <c r="AK42" i="1"/>
  <c r="AL42" i="1" s="1"/>
  <c r="BH43" i="1"/>
  <c r="H66" i="6"/>
  <c r="AB65" i="6"/>
  <c r="T65" i="6"/>
  <c r="U65" i="6" s="1"/>
  <c r="P65" i="6"/>
  <c r="Q65" i="6" s="1"/>
  <c r="AA65" i="6"/>
  <c r="BH162" i="1"/>
  <c r="AK161" i="1"/>
  <c r="AL161" i="1" s="1"/>
  <c r="AJ279" i="1"/>
  <c r="BI280" i="1"/>
  <c r="AM280" i="1" s="1"/>
  <c r="AZ40" i="5"/>
  <c r="AT40" i="5"/>
  <c r="AS161" i="5"/>
  <c r="AF183" i="5"/>
  <c r="AE184" i="5"/>
  <c r="AM506" i="1"/>
  <c r="BG507" i="1"/>
  <c r="AB68" i="3"/>
  <c r="AC67" i="3"/>
  <c r="AO65" i="1"/>
  <c r="AN66" i="1"/>
  <c r="BI42" i="5"/>
  <c r="AJ41" i="5"/>
  <c r="AS41" i="5" s="1"/>
  <c r="AV46" i="3"/>
  <c r="BA158" i="1"/>
  <c r="AP158" i="1"/>
  <c r="AY158" i="1" s="1"/>
  <c r="AW158" i="1"/>
  <c r="AX158" i="1" s="1"/>
  <c r="E64" i="2"/>
  <c r="D65" i="2"/>
  <c r="AI65" i="1"/>
  <c r="BC64" i="1"/>
  <c r="AU64" i="1"/>
  <c r="AV64" i="1" s="1"/>
  <c r="AQ64" i="1"/>
  <c r="AR64" i="1" s="1"/>
  <c r="BB64" i="1"/>
  <c r="AJ281" i="5"/>
  <c r="BI282" i="5"/>
  <c r="AH650" i="1"/>
  <c r="AG651" i="1"/>
  <c r="BH281" i="5"/>
  <c r="AK280" i="5"/>
  <c r="AL280" i="5" s="1"/>
  <c r="AQ280" i="5" s="1"/>
  <c r="AR280" i="5" s="1"/>
  <c r="AG66" i="5"/>
  <c r="AH65" i="5"/>
  <c r="U67" i="3"/>
  <c r="V66" i="3"/>
  <c r="X44" i="7"/>
  <c r="Z44" i="7" s="1"/>
  <c r="AE44" i="7" s="1"/>
  <c r="AF44" i="7" s="1"/>
  <c r="AW45" i="7"/>
  <c r="U69" i="7"/>
  <c r="V68" i="7"/>
  <c r="AN304" i="1"/>
  <c r="AO303" i="1"/>
  <c r="S41" i="6"/>
  <c r="Y41" i="6"/>
  <c r="M65" i="6"/>
  <c r="N64" i="6"/>
  <c r="BK63" i="5"/>
  <c r="AH43" i="6"/>
  <c r="I42" i="6"/>
  <c r="BI163" i="5"/>
  <c r="AJ162" i="5"/>
  <c r="AS162" i="5" s="1"/>
  <c r="AO651" i="1"/>
  <c r="AN652" i="1"/>
  <c r="AV46" i="7"/>
  <c r="Y45" i="7"/>
  <c r="AE304" i="5"/>
  <c r="AF303" i="5"/>
  <c r="BK507" i="1"/>
  <c r="AU49" i="3"/>
  <c r="AK279" i="1"/>
  <c r="AL279" i="1" s="1"/>
  <c r="AQ279" i="1" s="1"/>
  <c r="AR279" i="1" s="1"/>
  <c r="CJ170" i="5"/>
  <c r="CK169" i="5"/>
  <c r="BG630" i="1"/>
  <c r="AK626" i="1"/>
  <c r="AL626" i="1" s="1"/>
  <c r="AQ626" i="1" s="1"/>
  <c r="AR626" i="1" s="1"/>
  <c r="AO302" i="5"/>
  <c r="AN303" i="5"/>
  <c r="BA160" i="5"/>
  <c r="AP160" i="5"/>
  <c r="AY160" i="5" s="1"/>
  <c r="AW160" i="5"/>
  <c r="AX160" i="5" s="1"/>
  <c r="AS42" i="1"/>
  <c r="BK301" i="5"/>
  <c r="AM42" i="1"/>
  <c r="BG43" i="1"/>
  <c r="BG161" i="5"/>
  <c r="AM160" i="5"/>
  <c r="AS506" i="1"/>
  <c r="AZ504" i="1"/>
  <c r="Y42" i="2" l="1"/>
  <c r="S42" i="2"/>
  <c r="AT162" i="5"/>
  <c r="AZ162" i="5"/>
  <c r="AZ41" i="5"/>
  <c r="AT41" i="5"/>
  <c r="AZ42" i="1"/>
  <c r="AT42" i="1"/>
  <c r="CJ171" i="5"/>
  <c r="CK170" i="5"/>
  <c r="AE305" i="5"/>
  <c r="AF304" i="5"/>
  <c r="BK64" i="5"/>
  <c r="Z41" i="6"/>
  <c r="V41" i="6"/>
  <c r="W41" i="6" s="1"/>
  <c r="O41" i="6"/>
  <c r="X41" i="6" s="1"/>
  <c r="AN305" i="1"/>
  <c r="AO304" i="1"/>
  <c r="BH282" i="5"/>
  <c r="AK281" i="5"/>
  <c r="AL281" i="5" s="1"/>
  <c r="AQ281" i="5" s="1"/>
  <c r="AR281" i="5" s="1"/>
  <c r="E65" i="2"/>
  <c r="D66" i="2"/>
  <c r="BI43" i="5"/>
  <c r="AJ42" i="5"/>
  <c r="AF65" i="1"/>
  <c r="AE66" i="1"/>
  <c r="AG305" i="1"/>
  <c r="AH304" i="1"/>
  <c r="Y41" i="2"/>
  <c r="S41" i="2"/>
  <c r="AH44" i="2"/>
  <c r="I43" i="2"/>
  <c r="BB184" i="5"/>
  <c r="AD184" i="5"/>
  <c r="AI185" i="5"/>
  <c r="AU184" i="5"/>
  <c r="AV184" i="5" s="1"/>
  <c r="BC184" i="5"/>
  <c r="AQ184" i="5"/>
  <c r="AR184" i="5" s="1"/>
  <c r="BG281" i="5"/>
  <c r="AM280" i="5"/>
  <c r="AG186" i="5"/>
  <c r="AH185" i="5"/>
  <c r="AJ101" i="6"/>
  <c r="BH509" i="1"/>
  <c r="AY103" i="3"/>
  <c r="AY67" i="7"/>
  <c r="AI186" i="1"/>
  <c r="BC185" i="1"/>
  <c r="AU185" i="1"/>
  <c r="AV185" i="1" s="1"/>
  <c r="AQ185" i="1"/>
  <c r="AR185" i="1" s="1"/>
  <c r="BB185" i="1"/>
  <c r="AD185" i="1"/>
  <c r="G65" i="2"/>
  <c r="F66" i="2"/>
  <c r="AG532" i="1"/>
  <c r="EG197" i="1"/>
  <c r="AT45" i="3"/>
  <c r="AA44" i="3"/>
  <c r="Y44" i="3"/>
  <c r="Z44" i="3" s="1"/>
  <c r="AE44" i="3" s="1"/>
  <c r="AF44" i="3" s="1"/>
  <c r="BH629" i="1"/>
  <c r="BH163" i="5"/>
  <c r="AK162" i="5"/>
  <c r="AL162" i="5" s="1"/>
  <c r="AL506" i="1"/>
  <c r="AQ506" i="1" s="1"/>
  <c r="AR506" i="1" s="1"/>
  <c r="BA39" i="5"/>
  <c r="AW39" i="5"/>
  <c r="AX39" i="5" s="1"/>
  <c r="AP39" i="5"/>
  <c r="AY39" i="5" s="1"/>
  <c r="AF45" i="6"/>
  <c r="AN304" i="5"/>
  <c r="AO303" i="5"/>
  <c r="I43" i="6"/>
  <c r="AH44" i="6"/>
  <c r="L44" i="6" s="1"/>
  <c r="X45" i="7"/>
  <c r="AW46" i="7"/>
  <c r="BI283" i="5"/>
  <c r="AJ282" i="5"/>
  <c r="AV47" i="3"/>
  <c r="AO66" i="1"/>
  <c r="AN67" i="1"/>
  <c r="AE185" i="5"/>
  <c r="AF184" i="5"/>
  <c r="BA40" i="5"/>
  <c r="AP40" i="5"/>
  <c r="AY40" i="5" s="1"/>
  <c r="AW40" i="5"/>
  <c r="AX40" i="5" s="1"/>
  <c r="BH163" i="1"/>
  <c r="AK162" i="1"/>
  <c r="AT625" i="1"/>
  <c r="AZ625" i="1"/>
  <c r="AE306" i="1"/>
  <c r="AF306" i="1" s="1"/>
  <c r="AF305" i="1"/>
  <c r="AB68" i="7"/>
  <c r="AC67" i="7"/>
  <c r="AJ627" i="1"/>
  <c r="BI628" i="1"/>
  <c r="AM627" i="1"/>
  <c r="BK101" i="1"/>
  <c r="X45" i="3"/>
  <c r="AW46" i="3"/>
  <c r="AF65" i="5"/>
  <c r="AE66" i="5"/>
  <c r="K42" i="2"/>
  <c r="BK650" i="1"/>
  <c r="AJ98" i="2"/>
  <c r="AJ99" i="2" s="1"/>
  <c r="AJ100" i="2" s="1"/>
  <c r="AL41" i="5"/>
  <c r="BA160" i="1"/>
  <c r="AW160" i="1"/>
  <c r="AX160" i="1" s="1"/>
  <c r="AP160" i="1"/>
  <c r="AY160" i="1" s="1"/>
  <c r="AJ507" i="1"/>
  <c r="BI508" i="1"/>
  <c r="AK508" i="1" s="1"/>
  <c r="AJ162" i="1"/>
  <c r="BI163" i="1"/>
  <c r="AO65" i="5"/>
  <c r="AN66" i="5"/>
  <c r="BG282" i="1"/>
  <c r="Z40" i="2"/>
  <c r="O40" i="2"/>
  <c r="X40" i="2" s="1"/>
  <c r="V40" i="2"/>
  <c r="W40" i="2" s="1"/>
  <c r="L43" i="6"/>
  <c r="AG43" i="6"/>
  <c r="J42" i="6"/>
  <c r="K42" i="6" s="1"/>
  <c r="AZ280" i="5"/>
  <c r="AZ506" i="1"/>
  <c r="AT506" i="1"/>
  <c r="BG162" i="5"/>
  <c r="AM161" i="5"/>
  <c r="BG631" i="1"/>
  <c r="AU50" i="3"/>
  <c r="BK508" i="1"/>
  <c r="AV47" i="7"/>
  <c r="Y46" i="7"/>
  <c r="AG45" i="7"/>
  <c r="U68" i="3"/>
  <c r="V67" i="3"/>
  <c r="AG67" i="5"/>
  <c r="AH66" i="5"/>
  <c r="AG652" i="1"/>
  <c r="AH651" i="1"/>
  <c r="AS282" i="5"/>
  <c r="AB69" i="3"/>
  <c r="AC68" i="3"/>
  <c r="AJ280" i="1"/>
  <c r="BI281" i="1"/>
  <c r="AM281" i="1" s="1"/>
  <c r="H67" i="6"/>
  <c r="AB66" i="6"/>
  <c r="T66" i="6"/>
  <c r="U66" i="6" s="1"/>
  <c r="P66" i="6"/>
  <c r="Q66" i="6" s="1"/>
  <c r="AA66" i="6"/>
  <c r="AH43" i="7"/>
  <c r="AN43" i="7"/>
  <c r="L43" i="2"/>
  <c r="AF44" i="2"/>
  <c r="AG44" i="7"/>
  <c r="AS627" i="1"/>
  <c r="BA40" i="1"/>
  <c r="AP40" i="1"/>
  <c r="AY40" i="1" s="1"/>
  <c r="AW40" i="1"/>
  <c r="AX40" i="1" s="1"/>
  <c r="AI67" i="5"/>
  <c r="BC66" i="5"/>
  <c r="AU66" i="5"/>
  <c r="AV66" i="5" s="1"/>
  <c r="BB66" i="5"/>
  <c r="AQ66" i="5"/>
  <c r="AR66" i="5" s="1"/>
  <c r="S68" i="3"/>
  <c r="T67" i="3"/>
  <c r="AT161" i="1"/>
  <c r="AZ161" i="1"/>
  <c r="BK302" i="1"/>
  <c r="H67" i="2"/>
  <c r="AB66" i="2"/>
  <c r="T66" i="2"/>
  <c r="U66" i="2" s="1"/>
  <c r="P66" i="2"/>
  <c r="Q66" i="2" s="1"/>
  <c r="AA66" i="2"/>
  <c r="AE44" i="2"/>
  <c r="J43" i="2"/>
  <c r="K43" i="2" s="1"/>
  <c r="AM42" i="5"/>
  <c r="BG43" i="5"/>
  <c r="AN187" i="5"/>
  <c r="AO186" i="5"/>
  <c r="AO42" i="3"/>
  <c r="AD42" i="3"/>
  <c r="AM42" i="3" s="1"/>
  <c r="AK42" i="3"/>
  <c r="AL42" i="3" s="1"/>
  <c r="D67" i="6"/>
  <c r="E66" i="6"/>
  <c r="AK43" i="5"/>
  <c r="BH44" i="5"/>
  <c r="BK217" i="1"/>
  <c r="BK218" i="1" s="1"/>
  <c r="BK219" i="1" s="1"/>
  <c r="BI44" i="1"/>
  <c r="AJ43" i="1"/>
  <c r="AK280" i="1"/>
  <c r="AL280" i="1" s="1"/>
  <c r="AQ280" i="1" s="1"/>
  <c r="AR280" i="1" s="1"/>
  <c r="AE532" i="1"/>
  <c r="EF197" i="1"/>
  <c r="AH184" i="1"/>
  <c r="AG185" i="1"/>
  <c r="R42" i="6"/>
  <c r="AG67" i="1"/>
  <c r="AH66" i="1"/>
  <c r="AF185" i="1"/>
  <c r="AE186" i="1"/>
  <c r="AO41" i="3"/>
  <c r="AD41" i="3"/>
  <c r="AM41" i="3" s="1"/>
  <c r="AK41" i="3"/>
  <c r="AL41" i="3" s="1"/>
  <c r="BA505" i="1"/>
  <c r="AP505" i="1"/>
  <c r="AY505" i="1" s="1"/>
  <c r="AW505" i="1"/>
  <c r="AX505" i="1" s="1"/>
  <c r="AO530" i="1"/>
  <c r="CY197" i="1"/>
  <c r="BA504" i="1"/>
  <c r="AP504" i="1"/>
  <c r="AY504" i="1" s="1"/>
  <c r="AW504" i="1"/>
  <c r="AX504" i="1" s="1"/>
  <c r="AM43" i="1"/>
  <c r="BG44" i="1"/>
  <c r="BK302" i="5"/>
  <c r="AN653" i="1"/>
  <c r="AO652" i="1"/>
  <c r="AJ163" i="5"/>
  <c r="BI164" i="5"/>
  <c r="M66" i="6"/>
  <c r="N65" i="6"/>
  <c r="U70" i="7"/>
  <c r="V69" i="7"/>
  <c r="AI66" i="1"/>
  <c r="BC65" i="1"/>
  <c r="AU65" i="1"/>
  <c r="AV65" i="1" s="1"/>
  <c r="AQ65" i="1"/>
  <c r="AR65" i="1" s="1"/>
  <c r="BB65" i="1"/>
  <c r="AS42" i="5"/>
  <c r="BG508" i="1"/>
  <c r="AM507" i="1"/>
  <c r="AZ161" i="5"/>
  <c r="AT161" i="5"/>
  <c r="AS280" i="1"/>
  <c r="AK43" i="1"/>
  <c r="AL43" i="1" s="1"/>
  <c r="BH44" i="1"/>
  <c r="S68" i="7"/>
  <c r="T67" i="7"/>
  <c r="AU46" i="7"/>
  <c r="AA45" i="7"/>
  <c r="AG305" i="5"/>
  <c r="AH304" i="5"/>
  <c r="BA279" i="5"/>
  <c r="AP279" i="5"/>
  <c r="AY279" i="5" s="1"/>
  <c r="AW279" i="5"/>
  <c r="AX279" i="5" s="1"/>
  <c r="AS281" i="5"/>
  <c r="R43" i="2"/>
  <c r="AH43" i="3"/>
  <c r="AN43" i="3"/>
  <c r="AG46" i="2"/>
  <c r="AT278" i="1"/>
  <c r="AZ278" i="1"/>
  <c r="AS279" i="1"/>
  <c r="AL507" i="1"/>
  <c r="AQ507" i="1" s="1"/>
  <c r="AR507" i="1" s="1"/>
  <c r="BG163" i="1"/>
  <c r="AM162" i="1"/>
  <c r="G65" i="6"/>
  <c r="F66" i="6"/>
  <c r="AS626" i="1"/>
  <c r="BA277" i="1"/>
  <c r="AW277" i="1"/>
  <c r="AX277" i="1" s="1"/>
  <c r="AP277" i="1"/>
  <c r="AY277" i="1" s="1"/>
  <c r="AK42" i="5"/>
  <c r="AL42" i="5" s="1"/>
  <c r="AO42" i="7"/>
  <c r="AK42" i="7"/>
  <c r="AL42" i="7" s="1"/>
  <c r="AD42" i="7"/>
  <c r="AM42" i="7" s="1"/>
  <c r="AK627" i="1"/>
  <c r="AL627" i="1" s="1"/>
  <c r="AQ627" i="1" s="1"/>
  <c r="AR627" i="1" s="1"/>
  <c r="AN187" i="1"/>
  <c r="AO186" i="1"/>
  <c r="BH282" i="1"/>
  <c r="AK281" i="1"/>
  <c r="AG44" i="3"/>
  <c r="BK220" i="5"/>
  <c r="BA41" i="1"/>
  <c r="AW41" i="1"/>
  <c r="AX41" i="1" s="1"/>
  <c r="AP41" i="1"/>
  <c r="AY41" i="1" s="1"/>
  <c r="BH283" i="1" l="1"/>
  <c r="G66" i="6"/>
  <c r="F67" i="6"/>
  <c r="AM163" i="1"/>
  <c r="BG164" i="1"/>
  <c r="AH305" i="5"/>
  <c r="AG306" i="5"/>
  <c r="AZ280" i="1"/>
  <c r="AT280" i="1"/>
  <c r="AM508" i="1"/>
  <c r="BG509" i="1"/>
  <c r="AN532" i="1"/>
  <c r="EH197" i="1"/>
  <c r="BK220" i="1"/>
  <c r="D68" i="6"/>
  <c r="E68" i="6" s="1"/>
  <c r="E67" i="6"/>
  <c r="H68" i="2"/>
  <c r="AB67" i="2"/>
  <c r="T67" i="2"/>
  <c r="U67" i="2" s="1"/>
  <c r="P67" i="2"/>
  <c r="Q67" i="2" s="1"/>
  <c r="AA67" i="2"/>
  <c r="BA161" i="1"/>
  <c r="AP161" i="1"/>
  <c r="AY161" i="1" s="1"/>
  <c r="AW161" i="1"/>
  <c r="AX161" i="1" s="1"/>
  <c r="BB67" i="5"/>
  <c r="AQ67" i="5"/>
  <c r="AR67" i="5" s="1"/>
  <c r="BC67" i="5"/>
  <c r="AI68" i="5"/>
  <c r="AU67" i="5"/>
  <c r="AV67" i="5" s="1"/>
  <c r="AZ627" i="1"/>
  <c r="AT627" i="1"/>
  <c r="AO43" i="7"/>
  <c r="AK43" i="7"/>
  <c r="AL43" i="7" s="1"/>
  <c r="AD43" i="7"/>
  <c r="AM43" i="7" s="1"/>
  <c r="AT282" i="5"/>
  <c r="AG68" i="5"/>
  <c r="AH67" i="5"/>
  <c r="U69" i="3"/>
  <c r="V68" i="3"/>
  <c r="AV48" i="7"/>
  <c r="BA280" i="5"/>
  <c r="AP280" i="5"/>
  <c r="AY280" i="5" s="1"/>
  <c r="AW280" i="5"/>
  <c r="AX280" i="5" s="1"/>
  <c r="BI164" i="1"/>
  <c r="AJ163" i="1"/>
  <c r="AF66" i="5"/>
  <c r="AE67" i="5"/>
  <c r="BI629" i="1"/>
  <c r="AJ628" i="1"/>
  <c r="AM628" i="1"/>
  <c r="AB69" i="7"/>
  <c r="AC68" i="7"/>
  <c r="AO67" i="1"/>
  <c r="AN68" i="1"/>
  <c r="AV48" i="3"/>
  <c r="AK628" i="1"/>
  <c r="AT46" i="3"/>
  <c r="AA45" i="3"/>
  <c r="Y45" i="3"/>
  <c r="Z45" i="3" s="1"/>
  <c r="AE45" i="3" s="1"/>
  <c r="AF45" i="3" s="1"/>
  <c r="AY104" i="3"/>
  <c r="Z41" i="2"/>
  <c r="V41" i="2"/>
  <c r="W41" i="2" s="1"/>
  <c r="O41" i="2"/>
  <c r="X41" i="2" s="1"/>
  <c r="BI44" i="5"/>
  <c r="AJ43" i="5"/>
  <c r="BH283" i="5"/>
  <c r="AK282" i="5"/>
  <c r="AL282" i="5" s="1"/>
  <c r="AQ282" i="5" s="1"/>
  <c r="AR282" i="5" s="1"/>
  <c r="AE306" i="5"/>
  <c r="AF306" i="5" s="1"/>
  <c r="AF305" i="5"/>
  <c r="BA42" i="1"/>
  <c r="AW42" i="1"/>
  <c r="AX42" i="1" s="1"/>
  <c r="AP42" i="1"/>
  <c r="AY42" i="1" s="1"/>
  <c r="AN44" i="3"/>
  <c r="AH44" i="3"/>
  <c r="BK221" i="5"/>
  <c r="AO187" i="1"/>
  <c r="Y43" i="2"/>
  <c r="S43" i="2"/>
  <c r="S69" i="7"/>
  <c r="T68" i="7"/>
  <c r="AF186" i="1"/>
  <c r="AE187" i="1"/>
  <c r="AF187" i="1" s="1"/>
  <c r="AH185" i="1"/>
  <c r="AG186" i="1"/>
  <c r="AF532" i="1"/>
  <c r="AE533" i="1"/>
  <c r="AF533" i="1" s="1"/>
  <c r="BI45" i="1"/>
  <c r="AJ44" i="1"/>
  <c r="AS44" i="1" s="1"/>
  <c r="AK44" i="5"/>
  <c r="BH45" i="5"/>
  <c r="AN44" i="7"/>
  <c r="AH44" i="7"/>
  <c r="AH45" i="7"/>
  <c r="AU51" i="3"/>
  <c r="BG163" i="5"/>
  <c r="AM162" i="5"/>
  <c r="AO66" i="5"/>
  <c r="AN67" i="5"/>
  <c r="AS163" i="1"/>
  <c r="BK102" i="1"/>
  <c r="AS628" i="1"/>
  <c r="AL162" i="1"/>
  <c r="I44" i="6"/>
  <c r="AH45" i="6"/>
  <c r="BH630" i="1"/>
  <c r="AK629" i="1"/>
  <c r="AS507" i="1"/>
  <c r="AG533" i="1"/>
  <c r="AH532" i="1"/>
  <c r="AJ102" i="6"/>
  <c r="BG282" i="5"/>
  <c r="AM281" i="5"/>
  <c r="AF66" i="1"/>
  <c r="AE67" i="1"/>
  <c r="E66" i="2"/>
  <c r="D67" i="2"/>
  <c r="BK65" i="5"/>
  <c r="AZ626" i="1"/>
  <c r="AT626" i="1"/>
  <c r="AZ279" i="1"/>
  <c r="AT279" i="1"/>
  <c r="AG47" i="2"/>
  <c r="AZ281" i="5"/>
  <c r="AT281" i="5"/>
  <c r="AK44" i="1"/>
  <c r="AL44" i="1" s="1"/>
  <c r="BH45" i="1"/>
  <c r="BA161" i="5"/>
  <c r="AW161" i="5"/>
  <c r="AX161" i="5" s="1"/>
  <c r="AP161" i="5"/>
  <c r="AY161" i="5" s="1"/>
  <c r="AZ42" i="5"/>
  <c r="AT42" i="5"/>
  <c r="N66" i="6"/>
  <c r="M67" i="6"/>
  <c r="BK303" i="5"/>
  <c r="AG68" i="1"/>
  <c r="AH67" i="1"/>
  <c r="AL43" i="5"/>
  <c r="AO187" i="5"/>
  <c r="AE45" i="2"/>
  <c r="J44" i="2"/>
  <c r="L44" i="2"/>
  <c r="AF45" i="2"/>
  <c r="H68" i="6"/>
  <c r="AB67" i="6"/>
  <c r="T67" i="6"/>
  <c r="U67" i="6" s="1"/>
  <c r="P67" i="6"/>
  <c r="Q67" i="6" s="1"/>
  <c r="AA67" i="6"/>
  <c r="AS163" i="5"/>
  <c r="AG44" i="6"/>
  <c r="J43" i="6"/>
  <c r="K43" i="6" s="1"/>
  <c r="AS43" i="1"/>
  <c r="BK651" i="1"/>
  <c r="X46" i="3"/>
  <c r="AW47" i="3"/>
  <c r="BH164" i="1"/>
  <c r="AK163" i="1"/>
  <c r="AL163" i="1" s="1"/>
  <c r="BI284" i="5"/>
  <c r="AJ283" i="5"/>
  <c r="R44" i="6"/>
  <c r="AN305" i="5"/>
  <c r="AO304" i="5"/>
  <c r="BH164" i="5"/>
  <c r="AK163" i="5"/>
  <c r="AL163" i="5" s="1"/>
  <c r="AY68" i="7"/>
  <c r="BC185" i="5"/>
  <c r="AU185" i="5"/>
  <c r="AV185" i="5" s="1"/>
  <c r="AQ185" i="5"/>
  <c r="AR185" i="5" s="1"/>
  <c r="BB185" i="5"/>
  <c r="AD185" i="5"/>
  <c r="AI186" i="5"/>
  <c r="AH45" i="2"/>
  <c r="I44" i="2"/>
  <c r="R44" i="2" s="1"/>
  <c r="R43" i="6"/>
  <c r="CJ172" i="5"/>
  <c r="CK171" i="5"/>
  <c r="BA41" i="5"/>
  <c r="AP41" i="5"/>
  <c r="AY41" i="5" s="1"/>
  <c r="AW41" i="5"/>
  <c r="AX41" i="5" s="1"/>
  <c r="Z42" i="2"/>
  <c r="O42" i="2"/>
  <c r="X42" i="2" s="1"/>
  <c r="V42" i="2"/>
  <c r="W42" i="2" s="1"/>
  <c r="BA278" i="1"/>
  <c r="AW278" i="1"/>
  <c r="AX278" i="1" s="1"/>
  <c r="AP278" i="1"/>
  <c r="AY278" i="1" s="1"/>
  <c r="AO43" i="3"/>
  <c r="AK43" i="3"/>
  <c r="AL43" i="3" s="1"/>
  <c r="AD43" i="3"/>
  <c r="AM43" i="3" s="1"/>
  <c r="AA46" i="7"/>
  <c r="AU47" i="7"/>
  <c r="AI67" i="1"/>
  <c r="BC66" i="1"/>
  <c r="AU66" i="1"/>
  <c r="AV66" i="1" s="1"/>
  <c r="AQ66" i="1"/>
  <c r="AR66" i="1" s="1"/>
  <c r="BB66" i="1"/>
  <c r="V70" i="7"/>
  <c r="BI165" i="5"/>
  <c r="AJ164" i="5"/>
  <c r="AS164" i="5" s="1"/>
  <c r="AO653" i="1"/>
  <c r="AM44" i="1"/>
  <c r="BG45" i="1"/>
  <c r="S42" i="6"/>
  <c r="Y42" i="6"/>
  <c r="BG44" i="5"/>
  <c r="AM43" i="5"/>
  <c r="BK303" i="1"/>
  <c r="S69" i="3"/>
  <c r="T68" i="3"/>
  <c r="BI282" i="1"/>
  <c r="AJ281" i="1"/>
  <c r="AS281" i="1" s="1"/>
  <c r="AB70" i="3"/>
  <c r="AC69" i="3"/>
  <c r="AG653" i="1"/>
  <c r="AH652" i="1"/>
  <c r="BK509" i="1"/>
  <c r="BG632" i="1"/>
  <c r="BA506" i="1"/>
  <c r="AW506" i="1"/>
  <c r="AX506" i="1" s="1"/>
  <c r="AP506" i="1"/>
  <c r="AY506" i="1" s="1"/>
  <c r="BG283" i="1"/>
  <c r="AM282" i="1"/>
  <c r="BI509" i="1"/>
  <c r="AJ508" i="1"/>
  <c r="AS508" i="1" s="1"/>
  <c r="AJ101" i="2"/>
  <c r="AG46" i="3"/>
  <c r="BA625" i="1"/>
  <c r="AP625" i="1"/>
  <c r="AY625" i="1" s="1"/>
  <c r="AW625" i="1"/>
  <c r="AX625" i="1" s="1"/>
  <c r="AF185" i="5"/>
  <c r="AE186" i="5"/>
  <c r="AW47" i="7"/>
  <c r="Y47" i="7" s="1"/>
  <c r="X46" i="7"/>
  <c r="Z45" i="7"/>
  <c r="AE45" i="7" s="1"/>
  <c r="AF45" i="7" s="1"/>
  <c r="L45" i="6"/>
  <c r="AF46" i="6"/>
  <c r="AS162" i="1"/>
  <c r="G66" i="2"/>
  <c r="F67" i="2"/>
  <c r="BC186" i="1"/>
  <c r="AU186" i="1"/>
  <c r="AV186" i="1" s="1"/>
  <c r="AQ186" i="1"/>
  <c r="AR186" i="1" s="1"/>
  <c r="BB186" i="1"/>
  <c r="AD186" i="1"/>
  <c r="AI187" i="1"/>
  <c r="BH510" i="1"/>
  <c r="AK509" i="1"/>
  <c r="AG45" i="3"/>
  <c r="AH186" i="5"/>
  <c r="AG187" i="5"/>
  <c r="AG306" i="1"/>
  <c r="AH305" i="1"/>
  <c r="AS43" i="5"/>
  <c r="AN306" i="1"/>
  <c r="AO305" i="1"/>
  <c r="BA162" i="5"/>
  <c r="AP162" i="5"/>
  <c r="AY162" i="5" s="1"/>
  <c r="AW162" i="5"/>
  <c r="AX162" i="5" s="1"/>
  <c r="AZ44" i="1" l="1"/>
  <c r="AT44" i="1"/>
  <c r="Y44" i="2"/>
  <c r="S44" i="2"/>
  <c r="AT508" i="1"/>
  <c r="AT281" i="1"/>
  <c r="AT164" i="5"/>
  <c r="AZ164" i="5"/>
  <c r="G67" i="2"/>
  <c r="F68" i="2"/>
  <c r="AZ162" i="1"/>
  <c r="AT162" i="1"/>
  <c r="AJ102" i="2"/>
  <c r="BI510" i="1"/>
  <c r="AJ509" i="1"/>
  <c r="BI283" i="1"/>
  <c r="AJ282" i="1"/>
  <c r="Z42" i="6"/>
  <c r="O42" i="6"/>
  <c r="X42" i="6" s="1"/>
  <c r="V42" i="6"/>
  <c r="W42" i="6" s="1"/>
  <c r="AU48" i="7"/>
  <c r="AA47" i="7"/>
  <c r="S43" i="6"/>
  <c r="Y43" i="6"/>
  <c r="BB186" i="5"/>
  <c r="AD186" i="5"/>
  <c r="AI187" i="5"/>
  <c r="BC186" i="5"/>
  <c r="AU186" i="5"/>
  <c r="AV186" i="5" s="1"/>
  <c r="AQ186" i="5"/>
  <c r="AR186" i="5" s="1"/>
  <c r="AY69" i="7"/>
  <c r="AJ284" i="5"/>
  <c r="BI285" i="5"/>
  <c r="AZ43" i="1"/>
  <c r="AT43" i="1"/>
  <c r="AB68" i="6"/>
  <c r="T68" i="6"/>
  <c r="U68" i="6" s="1"/>
  <c r="P68" i="6"/>
  <c r="Q68" i="6" s="1"/>
  <c r="AA68" i="6"/>
  <c r="AE46" i="2"/>
  <c r="J45" i="2"/>
  <c r="N67" i="6"/>
  <c r="M68" i="6"/>
  <c r="AG48" i="2"/>
  <c r="BA626" i="1"/>
  <c r="AW626" i="1"/>
  <c r="AX626" i="1" s="1"/>
  <c r="AP626" i="1"/>
  <c r="AY626" i="1" s="1"/>
  <c r="E67" i="2"/>
  <c r="D68" i="2"/>
  <c r="E68" i="2" s="1"/>
  <c r="BH631" i="1"/>
  <c r="AO44" i="7"/>
  <c r="AK44" i="7"/>
  <c r="AL44" i="7" s="1"/>
  <c r="AD44" i="7"/>
  <c r="AM44" i="7" s="1"/>
  <c r="BI46" i="1"/>
  <c r="AJ45" i="1"/>
  <c r="AG187" i="1"/>
  <c r="AH186" i="1"/>
  <c r="Z43" i="2"/>
  <c r="V43" i="2"/>
  <c r="W43" i="2" s="1"/>
  <c r="O43" i="2"/>
  <c r="X43" i="2" s="1"/>
  <c r="AO44" i="3"/>
  <c r="AD44" i="3"/>
  <c r="AM44" i="3" s="1"/>
  <c r="AK44" i="3"/>
  <c r="AL44" i="3" s="1"/>
  <c r="AG46" i="7"/>
  <c r="AB70" i="7"/>
  <c r="AC69" i="7"/>
  <c r="AF67" i="5"/>
  <c r="AE68" i="5"/>
  <c r="AF68" i="5" s="1"/>
  <c r="AJ164" i="1"/>
  <c r="BI165" i="1"/>
  <c r="U70" i="3"/>
  <c r="V69" i="3"/>
  <c r="BK221" i="1"/>
  <c r="AN533" i="1"/>
  <c r="AO532" i="1"/>
  <c r="G67" i="6"/>
  <c r="F68" i="6"/>
  <c r="AK282" i="1"/>
  <c r="AL282" i="1" s="1"/>
  <c r="AQ282" i="1" s="1"/>
  <c r="AR282" i="1" s="1"/>
  <c r="AF47" i="6"/>
  <c r="AW48" i="7"/>
  <c r="X47" i="7"/>
  <c r="BK304" i="1"/>
  <c r="AO305" i="5"/>
  <c r="AN306" i="5"/>
  <c r="L45" i="2"/>
  <c r="AF46" i="2"/>
  <c r="AJ103" i="6"/>
  <c r="AH533" i="1"/>
  <c r="I45" i="6"/>
  <c r="AH46" i="6"/>
  <c r="AT628" i="1"/>
  <c r="AT163" i="1"/>
  <c r="AZ163" i="1"/>
  <c r="BH46" i="5"/>
  <c r="BI45" i="5"/>
  <c r="AJ44" i="5"/>
  <c r="AV49" i="3"/>
  <c r="AV49" i="7"/>
  <c r="Y48" i="7"/>
  <c r="AH68" i="5"/>
  <c r="BA627" i="1"/>
  <c r="AW627" i="1"/>
  <c r="AX627" i="1" s="1"/>
  <c r="AP627" i="1"/>
  <c r="AY627" i="1" s="1"/>
  <c r="BA280" i="1"/>
  <c r="AW280" i="1"/>
  <c r="AX280" i="1" s="1"/>
  <c r="AP280" i="1"/>
  <c r="AY280" i="1" s="1"/>
  <c r="BH284" i="1"/>
  <c r="AK283" i="1"/>
  <c r="AO306" i="1"/>
  <c r="AZ43" i="5"/>
  <c r="AT43" i="5"/>
  <c r="AH306" i="1"/>
  <c r="BB187" i="1"/>
  <c r="AD187" i="1"/>
  <c r="BC187" i="1"/>
  <c r="AU187" i="1"/>
  <c r="AV187" i="1" s="1"/>
  <c r="AQ187" i="1"/>
  <c r="AR187" i="1" s="1"/>
  <c r="AE187" i="5"/>
  <c r="AF187" i="5" s="1"/>
  <c r="AF186" i="5"/>
  <c r="BG284" i="1"/>
  <c r="AM283" i="1"/>
  <c r="BK510" i="1"/>
  <c r="AC70" i="3"/>
  <c r="S70" i="3"/>
  <c r="T70" i="3" s="1"/>
  <c r="T69" i="3"/>
  <c r="AM45" i="1"/>
  <c r="BG46" i="1"/>
  <c r="AH46" i="2"/>
  <c r="I45" i="2"/>
  <c r="BH165" i="5"/>
  <c r="AK164" i="5"/>
  <c r="AL164" i="5" s="1"/>
  <c r="S44" i="6"/>
  <c r="Y44" i="6"/>
  <c r="BH165" i="1"/>
  <c r="AK164" i="1"/>
  <c r="AL164" i="1" s="1"/>
  <c r="AG45" i="6"/>
  <c r="J44" i="6"/>
  <c r="K44" i="6" s="1"/>
  <c r="BK304" i="5"/>
  <c r="BA281" i="5"/>
  <c r="AP281" i="5"/>
  <c r="AY281" i="5" s="1"/>
  <c r="AW281" i="5"/>
  <c r="AX281" i="5" s="1"/>
  <c r="BA279" i="1"/>
  <c r="AW279" i="1"/>
  <c r="AX279" i="1" s="1"/>
  <c r="AP279" i="1"/>
  <c r="AY279" i="1" s="1"/>
  <c r="AF67" i="1"/>
  <c r="AE68" i="1"/>
  <c r="AF68" i="1" s="1"/>
  <c r="BG283" i="5"/>
  <c r="AM282" i="5"/>
  <c r="AT507" i="1"/>
  <c r="AZ507" i="1"/>
  <c r="R45" i="6"/>
  <c r="AO67" i="5"/>
  <c r="AN68" i="5"/>
  <c r="BG164" i="5"/>
  <c r="AM163" i="5"/>
  <c r="AN45" i="7"/>
  <c r="AL44" i="5"/>
  <c r="S70" i="7"/>
  <c r="T70" i="7" s="1"/>
  <c r="T69" i="7"/>
  <c r="BK222" i="5"/>
  <c r="AT47" i="3"/>
  <c r="AA46" i="3"/>
  <c r="Y46" i="3"/>
  <c r="Z46" i="3" s="1"/>
  <c r="AE46" i="3" s="1"/>
  <c r="AF46" i="3" s="1"/>
  <c r="BG510" i="1"/>
  <c r="AM509" i="1"/>
  <c r="AH306" i="5"/>
  <c r="BG165" i="1"/>
  <c r="AM164" i="1"/>
  <c r="AK510" i="1"/>
  <c r="BH511" i="1"/>
  <c r="AH187" i="5"/>
  <c r="AH45" i="3"/>
  <c r="AN45" i="3"/>
  <c r="AH46" i="3"/>
  <c r="AS509" i="1"/>
  <c r="BG633" i="1"/>
  <c r="Z46" i="7"/>
  <c r="AE46" i="7" s="1"/>
  <c r="AF46" i="7" s="1"/>
  <c r="AH653" i="1"/>
  <c r="AS282" i="1"/>
  <c r="AM44" i="5"/>
  <c r="BG45" i="5"/>
  <c r="AJ165" i="5"/>
  <c r="BI166" i="5"/>
  <c r="AI68" i="1"/>
  <c r="BC67" i="1"/>
  <c r="AU67" i="1"/>
  <c r="AV67" i="1" s="1"/>
  <c r="AQ67" i="1"/>
  <c r="AR67" i="1" s="1"/>
  <c r="BB67" i="1"/>
  <c r="CJ173" i="5"/>
  <c r="CK172" i="5"/>
  <c r="AS284" i="5"/>
  <c r="AW48" i="3"/>
  <c r="X47" i="3"/>
  <c r="AG47" i="3" s="1"/>
  <c r="BK652" i="1"/>
  <c r="AZ163" i="5"/>
  <c r="AT163" i="5"/>
  <c r="K44" i="2"/>
  <c r="AH68" i="1"/>
  <c r="BA42" i="5"/>
  <c r="AP42" i="5"/>
  <c r="AY42" i="5" s="1"/>
  <c r="AW42" i="5"/>
  <c r="AX42" i="5" s="1"/>
  <c r="AK45" i="1"/>
  <c r="AL45" i="1" s="1"/>
  <c r="BH46" i="1"/>
  <c r="BK66" i="5"/>
  <c r="AS283" i="5"/>
  <c r="BK103" i="1"/>
  <c r="AU52" i="3"/>
  <c r="AS45" i="1"/>
  <c r="AL281" i="1"/>
  <c r="AQ281" i="1" s="1"/>
  <c r="AR281" i="1" s="1"/>
  <c r="BH284" i="5"/>
  <c r="AK283" i="5"/>
  <c r="AL283" i="5" s="1"/>
  <c r="AQ283" i="5" s="1"/>
  <c r="AR283" i="5" s="1"/>
  <c r="AY105" i="3"/>
  <c r="AL628" i="1"/>
  <c r="AQ628" i="1" s="1"/>
  <c r="AR628" i="1" s="1"/>
  <c r="AO68" i="1"/>
  <c r="BI630" i="1"/>
  <c r="AK630" i="1" s="1"/>
  <c r="AJ629" i="1"/>
  <c r="AS629" i="1" s="1"/>
  <c r="AM629" i="1"/>
  <c r="AS164" i="1"/>
  <c r="AZ282" i="5"/>
  <c r="BC68" i="5"/>
  <c r="AU68" i="5"/>
  <c r="AV68" i="5" s="1"/>
  <c r="BB68" i="5"/>
  <c r="AQ68" i="5"/>
  <c r="AR68" i="5" s="1"/>
  <c r="AB68" i="2"/>
  <c r="T68" i="2"/>
  <c r="U68" i="2" s="1"/>
  <c r="P68" i="2"/>
  <c r="Q68" i="2" s="1"/>
  <c r="AA68" i="2"/>
  <c r="AL508" i="1"/>
  <c r="AQ508" i="1" s="1"/>
  <c r="AR508" i="1" s="1"/>
  <c r="AT629" i="1" l="1"/>
  <c r="AH47" i="3"/>
  <c r="AY106" i="3"/>
  <c r="AZ45" i="1"/>
  <c r="AT45" i="1"/>
  <c r="BK653" i="1"/>
  <c r="BG634" i="1"/>
  <c r="AN46" i="3"/>
  <c r="BK305" i="5"/>
  <c r="BH166" i="1"/>
  <c r="AK165" i="1"/>
  <c r="AK165" i="5"/>
  <c r="AL165" i="5" s="1"/>
  <c r="BH166" i="5"/>
  <c r="AM46" i="1"/>
  <c r="BG47" i="1"/>
  <c r="BK511" i="1"/>
  <c r="BA163" i="1"/>
  <c r="AP163" i="1"/>
  <c r="AY163" i="1" s="1"/>
  <c r="AW163" i="1"/>
  <c r="AX163" i="1" s="1"/>
  <c r="AH47" i="6"/>
  <c r="I46" i="6"/>
  <c r="L46" i="2"/>
  <c r="AF47" i="2"/>
  <c r="BK305" i="1"/>
  <c r="L46" i="6"/>
  <c r="AO533" i="1"/>
  <c r="BI166" i="1"/>
  <c r="AJ165" i="1"/>
  <c r="AS44" i="5"/>
  <c r="BI47" i="1"/>
  <c r="AJ46" i="1"/>
  <c r="AG49" i="2"/>
  <c r="K45" i="2"/>
  <c r="AU49" i="7"/>
  <c r="AA48" i="7"/>
  <c r="BA164" i="5"/>
  <c r="AW164" i="5"/>
  <c r="AX164" i="5" s="1"/>
  <c r="AP164" i="5"/>
  <c r="AY164" i="5" s="1"/>
  <c r="BK104" i="1"/>
  <c r="BG46" i="5"/>
  <c r="AM45" i="5"/>
  <c r="BG165" i="5"/>
  <c r="AM164" i="5"/>
  <c r="S45" i="6"/>
  <c r="Y45" i="6"/>
  <c r="BG284" i="5"/>
  <c r="AM283" i="5"/>
  <c r="Z44" i="6"/>
  <c r="O44" i="6"/>
  <c r="X44" i="6" s="1"/>
  <c r="V44" i="6"/>
  <c r="W44" i="6" s="1"/>
  <c r="AV50" i="7"/>
  <c r="BI46" i="5"/>
  <c r="AJ45" i="5"/>
  <c r="R46" i="6"/>
  <c r="R45" i="2"/>
  <c r="AS165" i="1"/>
  <c r="BH632" i="1"/>
  <c r="AE47" i="2"/>
  <c r="J46" i="2"/>
  <c r="AJ285" i="5"/>
  <c r="BI286" i="5"/>
  <c r="AY70" i="7"/>
  <c r="Z43" i="6"/>
  <c r="O43" i="6"/>
  <c r="X43" i="6" s="1"/>
  <c r="V43" i="6"/>
  <c r="W43" i="6" s="1"/>
  <c r="AJ283" i="1"/>
  <c r="AS283" i="1" s="1"/>
  <c r="BI284" i="1"/>
  <c r="BA162" i="1"/>
  <c r="AP162" i="1"/>
  <c r="AY162" i="1" s="1"/>
  <c r="AW162" i="1"/>
  <c r="AX162" i="1" s="1"/>
  <c r="AZ508" i="1"/>
  <c r="Z44" i="2"/>
  <c r="V44" i="2"/>
  <c r="W44" i="2" s="1"/>
  <c r="O44" i="2"/>
  <c r="X44" i="2" s="1"/>
  <c r="BA282" i="5"/>
  <c r="AP282" i="5"/>
  <c r="AY282" i="5" s="1"/>
  <c r="AW282" i="5"/>
  <c r="AX282" i="5" s="1"/>
  <c r="AU53" i="3"/>
  <c r="AT283" i="5"/>
  <c r="AZ283" i="5"/>
  <c r="BK67" i="5"/>
  <c r="AW49" i="3"/>
  <c r="BC68" i="1"/>
  <c r="AU68" i="1"/>
  <c r="AV68" i="1" s="1"/>
  <c r="AQ68" i="1"/>
  <c r="AR68" i="1" s="1"/>
  <c r="BB68" i="1"/>
  <c r="AT509" i="1"/>
  <c r="AO45" i="3"/>
  <c r="AK45" i="3"/>
  <c r="AL45" i="3" s="1"/>
  <c r="AD45" i="3"/>
  <c r="AM45" i="3" s="1"/>
  <c r="AM165" i="1"/>
  <c r="BG166" i="1"/>
  <c r="BK223" i="5"/>
  <c r="AO68" i="5"/>
  <c r="BA507" i="1"/>
  <c r="AW507" i="1"/>
  <c r="AX507" i="1" s="1"/>
  <c r="AP507" i="1"/>
  <c r="AY507" i="1" s="1"/>
  <c r="AG46" i="6"/>
  <c r="J45" i="6"/>
  <c r="K45" i="6" s="1"/>
  <c r="AH47" i="2"/>
  <c r="I46" i="2"/>
  <c r="R46" i="2" s="1"/>
  <c r="BG285" i="1"/>
  <c r="AM284" i="1"/>
  <c r="BA43" i="5"/>
  <c r="AP43" i="5"/>
  <c r="AY43" i="5" s="1"/>
  <c r="AW43" i="5"/>
  <c r="AX43" i="5" s="1"/>
  <c r="BH285" i="1"/>
  <c r="AK284" i="1"/>
  <c r="AK46" i="5"/>
  <c r="BH47" i="5"/>
  <c r="AO306" i="5"/>
  <c r="X48" i="7"/>
  <c r="Z48" i="7" s="1"/>
  <c r="AE48" i="7" s="1"/>
  <c r="AF48" i="7" s="1"/>
  <c r="AW49" i="7"/>
  <c r="G68" i="6"/>
  <c r="V70" i="3"/>
  <c r="AC70" i="7"/>
  <c r="AH187" i="1"/>
  <c r="N68" i="6"/>
  <c r="AS285" i="5"/>
  <c r="BC187" i="5"/>
  <c r="AU187" i="5"/>
  <c r="AV187" i="5" s="1"/>
  <c r="AQ187" i="5"/>
  <c r="AR187" i="5" s="1"/>
  <c r="BB187" i="5"/>
  <c r="AD187" i="5"/>
  <c r="AJ103" i="2"/>
  <c r="AL509" i="1"/>
  <c r="AQ509" i="1" s="1"/>
  <c r="AR509" i="1" s="1"/>
  <c r="BA163" i="5"/>
  <c r="AP163" i="5"/>
  <c r="AY163" i="5" s="1"/>
  <c r="AW163" i="5"/>
  <c r="AX163" i="5" s="1"/>
  <c r="CJ174" i="5"/>
  <c r="CK173" i="5"/>
  <c r="AJ630" i="1"/>
  <c r="AS630" i="1" s="1"/>
  <c r="BI631" i="1"/>
  <c r="AM630" i="1"/>
  <c r="BH285" i="5"/>
  <c r="AK284" i="5"/>
  <c r="AL284" i="5" s="1"/>
  <c r="AQ284" i="5" s="1"/>
  <c r="AZ164" i="1"/>
  <c r="AT164" i="1"/>
  <c r="AL629" i="1"/>
  <c r="AQ629" i="1" s="1"/>
  <c r="AR629" i="1" s="1"/>
  <c r="AK46" i="1"/>
  <c r="AL46" i="1" s="1"/>
  <c r="BH47" i="1"/>
  <c r="AT284" i="5"/>
  <c r="AZ284" i="5"/>
  <c r="BI167" i="5"/>
  <c r="AJ166" i="5"/>
  <c r="AT282" i="1"/>
  <c r="AZ282" i="1"/>
  <c r="BH512" i="1"/>
  <c r="BG511" i="1"/>
  <c r="AM510" i="1"/>
  <c r="AT48" i="3"/>
  <c r="X48" i="3" s="1"/>
  <c r="AA47" i="3"/>
  <c r="Y47" i="3"/>
  <c r="Z47" i="3" s="1"/>
  <c r="AE47" i="3" s="1"/>
  <c r="AF47" i="3" s="1"/>
  <c r="AO45" i="7"/>
  <c r="AD45" i="7"/>
  <c r="AM45" i="7" s="1"/>
  <c r="AK45" i="7"/>
  <c r="AL45" i="7" s="1"/>
  <c r="AS165" i="5"/>
  <c r="AV50" i="3"/>
  <c r="AK45" i="5"/>
  <c r="AL45" i="5" s="1"/>
  <c r="AZ628" i="1"/>
  <c r="AJ104" i="6"/>
  <c r="L47" i="6"/>
  <c r="AF48" i="6"/>
  <c r="BK222" i="1"/>
  <c r="AN46" i="7"/>
  <c r="AH46" i="7"/>
  <c r="AS46" i="1"/>
  <c r="BA43" i="1"/>
  <c r="AW43" i="1"/>
  <c r="AX43" i="1" s="1"/>
  <c r="AP43" i="1"/>
  <c r="AY43" i="1" s="1"/>
  <c r="BI511" i="1"/>
  <c r="AJ510" i="1"/>
  <c r="AG47" i="7"/>
  <c r="G68" i="2"/>
  <c r="AZ281" i="1"/>
  <c r="Z47" i="7"/>
  <c r="AE47" i="7" s="1"/>
  <c r="AF47" i="7" s="1"/>
  <c r="BA44" i="1"/>
  <c r="AP44" i="1"/>
  <c r="AY44" i="1" s="1"/>
  <c r="AW44" i="1"/>
  <c r="AX44" i="1" s="1"/>
  <c r="AT630" i="1" l="1"/>
  <c r="AG48" i="3"/>
  <c r="AT283" i="1"/>
  <c r="Y46" i="2"/>
  <c r="S46" i="2"/>
  <c r="AH47" i="7"/>
  <c r="AN47" i="7"/>
  <c r="AO46" i="7"/>
  <c r="AK46" i="7"/>
  <c r="AL46" i="7" s="1"/>
  <c r="AD46" i="7"/>
  <c r="AM46" i="7" s="1"/>
  <c r="AF49" i="6"/>
  <c r="AJ105" i="6"/>
  <c r="BA282" i="1"/>
  <c r="AP282" i="1"/>
  <c r="AY282" i="1" s="1"/>
  <c r="AW282" i="1"/>
  <c r="AX282" i="1" s="1"/>
  <c r="BA284" i="5"/>
  <c r="AW284" i="5"/>
  <c r="AP284" i="5"/>
  <c r="AY284" i="5" s="1"/>
  <c r="AY379" i="5" s="1"/>
  <c r="BH286" i="5"/>
  <c r="AK285" i="5"/>
  <c r="AL285" i="5" s="1"/>
  <c r="AQ285" i="5" s="1"/>
  <c r="AR285" i="5" s="1"/>
  <c r="AJ104" i="2"/>
  <c r="AZ285" i="5"/>
  <c r="AT285" i="5"/>
  <c r="AH48" i="2"/>
  <c r="I47" i="2"/>
  <c r="AZ509" i="1"/>
  <c r="K46" i="2"/>
  <c r="AT165" i="1"/>
  <c r="AZ165" i="1"/>
  <c r="AL283" i="1"/>
  <c r="AQ283" i="1" s="1"/>
  <c r="AR283" i="1" s="1"/>
  <c r="AM46" i="5"/>
  <c r="BG47" i="5"/>
  <c r="BK105" i="1"/>
  <c r="AZ44" i="5"/>
  <c r="AT44" i="5"/>
  <c r="BK306" i="1"/>
  <c r="I47" i="6"/>
  <c r="AH48" i="6"/>
  <c r="L48" i="6" s="1"/>
  <c r="AS45" i="5"/>
  <c r="BK512" i="1"/>
  <c r="BA628" i="1"/>
  <c r="AW628" i="1"/>
  <c r="AX628" i="1" s="1"/>
  <c r="AP628" i="1"/>
  <c r="AY628" i="1" s="1"/>
  <c r="AZ165" i="5"/>
  <c r="AT165" i="5"/>
  <c r="BG512" i="1"/>
  <c r="DH190" i="1"/>
  <c r="CJ175" i="5"/>
  <c r="CK174" i="5"/>
  <c r="AS510" i="1"/>
  <c r="BH286" i="1"/>
  <c r="AU54" i="3"/>
  <c r="AY71" i="7"/>
  <c r="AY72" i="7" s="1"/>
  <c r="AY73" i="7" s="1"/>
  <c r="AE48" i="2"/>
  <c r="J47" i="2"/>
  <c r="K47" i="2" s="1"/>
  <c r="AG48" i="7"/>
  <c r="BI47" i="5"/>
  <c r="AJ46" i="5"/>
  <c r="AG50" i="2"/>
  <c r="L47" i="2"/>
  <c r="AF48" i="2"/>
  <c r="AM47" i="1"/>
  <c r="BG48" i="1"/>
  <c r="AL165" i="1"/>
  <c r="BK306" i="5"/>
  <c r="BG635" i="1"/>
  <c r="BK654" i="1"/>
  <c r="BK655" i="1" s="1"/>
  <c r="BK656" i="1" s="1"/>
  <c r="AZ629" i="1"/>
  <c r="BA281" i="1"/>
  <c r="AP281" i="1"/>
  <c r="AY281" i="1" s="1"/>
  <c r="AW281" i="1"/>
  <c r="AX281" i="1" s="1"/>
  <c r="BI512" i="1"/>
  <c r="DG190" i="1"/>
  <c r="AZ46" i="1"/>
  <c r="AT46" i="1"/>
  <c r="DI190" i="1"/>
  <c r="DJ190" i="1" s="1"/>
  <c r="DL190" i="1" s="1"/>
  <c r="DM190" i="1" s="1"/>
  <c r="AK47" i="1"/>
  <c r="BH48" i="1"/>
  <c r="BA164" i="1"/>
  <c r="AW164" i="1"/>
  <c r="AX164" i="1" s="1"/>
  <c r="AP164" i="1"/>
  <c r="AY164" i="1" s="1"/>
  <c r="AJ631" i="1"/>
  <c r="BI632" i="1"/>
  <c r="AM631" i="1"/>
  <c r="X49" i="7"/>
  <c r="AW50" i="7"/>
  <c r="AK47" i="5"/>
  <c r="BH48" i="5"/>
  <c r="BG286" i="1"/>
  <c r="AG47" i="6"/>
  <c r="J46" i="6"/>
  <c r="K46" i="6" s="1"/>
  <c r="BK224" i="5"/>
  <c r="BK68" i="5"/>
  <c r="BA508" i="1"/>
  <c r="AP508" i="1"/>
  <c r="AY508" i="1" s="1"/>
  <c r="AW508" i="1"/>
  <c r="AX508" i="1" s="1"/>
  <c r="AJ284" i="1"/>
  <c r="BI285" i="1"/>
  <c r="AK285" i="1" s="1"/>
  <c r="BI287" i="5"/>
  <c r="AJ286" i="5"/>
  <c r="AK631" i="1"/>
  <c r="AL631" i="1" s="1"/>
  <c r="AQ631" i="1" s="1"/>
  <c r="Y45" i="2"/>
  <c r="S45" i="2"/>
  <c r="Y49" i="7"/>
  <c r="Z49" i="7" s="1"/>
  <c r="AE49" i="7" s="1"/>
  <c r="AF49" i="7" s="1"/>
  <c r="BG285" i="5"/>
  <c r="AM284" i="5"/>
  <c r="BG166" i="5"/>
  <c r="AM165" i="5"/>
  <c r="AU50" i="7"/>
  <c r="AA49" i="7"/>
  <c r="AJ166" i="1"/>
  <c r="BI167" i="1"/>
  <c r="BH167" i="1"/>
  <c r="AK166" i="1"/>
  <c r="AL510" i="1"/>
  <c r="AQ510" i="1" s="1"/>
  <c r="AR510" i="1" s="1"/>
  <c r="AS166" i="5"/>
  <c r="AY107" i="3"/>
  <c r="BK223" i="1"/>
  <c r="AV51" i="3"/>
  <c r="AT49" i="3"/>
  <c r="AA48" i="3"/>
  <c r="Y48" i="3"/>
  <c r="Z48" i="3" s="1"/>
  <c r="AE48" i="3" s="1"/>
  <c r="AF48" i="3" s="1"/>
  <c r="BH513" i="1"/>
  <c r="AK512" i="1"/>
  <c r="AJ167" i="5"/>
  <c r="BI168" i="5"/>
  <c r="AT379" i="5"/>
  <c r="AR284" i="5"/>
  <c r="AS631" i="1"/>
  <c r="AG49" i="7"/>
  <c r="AL46" i="5"/>
  <c r="R47" i="2"/>
  <c r="AM166" i="1"/>
  <c r="BG167" i="1"/>
  <c r="X49" i="3"/>
  <c r="AW50" i="3"/>
  <c r="BA283" i="5"/>
  <c r="AW283" i="5"/>
  <c r="AX283" i="5" s="1"/>
  <c r="AP283" i="5"/>
  <c r="AY283" i="5" s="1"/>
  <c r="AS284" i="1"/>
  <c r="AS286" i="5"/>
  <c r="BH633" i="1"/>
  <c r="AK632" i="1"/>
  <c r="S46" i="6"/>
  <c r="Y46" i="6"/>
  <c r="AV51" i="7"/>
  <c r="Y50" i="7"/>
  <c r="Z45" i="6"/>
  <c r="O45" i="6"/>
  <c r="X45" i="6" s="1"/>
  <c r="V45" i="6"/>
  <c r="W45" i="6" s="1"/>
  <c r="BI48" i="1"/>
  <c r="AJ47" i="1"/>
  <c r="AS47" i="1" s="1"/>
  <c r="R47" i="6"/>
  <c r="BH167" i="5"/>
  <c r="AK166" i="5"/>
  <c r="AL166" i="5" s="1"/>
  <c r="AO46" i="3"/>
  <c r="AK46" i="3"/>
  <c r="AL46" i="3" s="1"/>
  <c r="AD46" i="3"/>
  <c r="AM46" i="3" s="1"/>
  <c r="BA45" i="1"/>
  <c r="AW45" i="1"/>
  <c r="AX45" i="1" s="1"/>
  <c r="AP45" i="1"/>
  <c r="AY45" i="1" s="1"/>
  <c r="AN47" i="3"/>
  <c r="AL630" i="1"/>
  <c r="AQ630" i="1" s="1"/>
  <c r="AR630" i="1" s="1"/>
  <c r="AZ47" i="1" l="1"/>
  <c r="AT47" i="1"/>
  <c r="AO47" i="3"/>
  <c r="AK47" i="3"/>
  <c r="AL47" i="3" s="1"/>
  <c r="AD47" i="3"/>
  <c r="AM47" i="3" s="1"/>
  <c r="BI49" i="1"/>
  <c r="AJ48" i="1"/>
  <c r="BH514" i="1"/>
  <c r="BK224" i="1"/>
  <c r="AT166" i="5"/>
  <c r="AZ166" i="5"/>
  <c r="BI168" i="1"/>
  <c r="AJ167" i="1"/>
  <c r="AA50" i="7"/>
  <c r="AU51" i="7"/>
  <c r="BG286" i="5"/>
  <c r="AM285" i="5"/>
  <c r="AR631" i="1"/>
  <c r="AT726" i="1"/>
  <c r="BG287" i="1"/>
  <c r="AW51" i="7"/>
  <c r="X50" i="7"/>
  <c r="AK48" i="1"/>
  <c r="AL48" i="1" s="1"/>
  <c r="BH49" i="1"/>
  <c r="BG636" i="1"/>
  <c r="AE49" i="2"/>
  <c r="J48" i="2"/>
  <c r="AZ510" i="1"/>
  <c r="AT510" i="1"/>
  <c r="BG513" i="1"/>
  <c r="AM512" i="1"/>
  <c r="BK106" i="1"/>
  <c r="AS46" i="5"/>
  <c r="BA509" i="1"/>
  <c r="AP509" i="1"/>
  <c r="AY509" i="1" s="1"/>
  <c r="AW509" i="1"/>
  <c r="AX509" i="1" s="1"/>
  <c r="AJ105" i="2"/>
  <c r="AX284" i="5"/>
  <c r="AX379" i="5" s="1"/>
  <c r="AU379" i="5"/>
  <c r="AF50" i="6"/>
  <c r="Z46" i="2"/>
  <c r="O46" i="2"/>
  <c r="X46" i="2" s="1"/>
  <c r="V46" i="2"/>
  <c r="W46" i="2" s="1"/>
  <c r="AG49" i="3"/>
  <c r="AV52" i="7"/>
  <c r="Y51" i="7"/>
  <c r="BH634" i="1"/>
  <c r="BG168" i="1"/>
  <c r="AM167" i="1"/>
  <c r="AN49" i="7"/>
  <c r="AH49" i="7"/>
  <c r="BI169" i="5"/>
  <c r="AJ168" i="5"/>
  <c r="AV52" i="3"/>
  <c r="AS167" i="1"/>
  <c r="BK225" i="5"/>
  <c r="AM285" i="1"/>
  <c r="AG50" i="7"/>
  <c r="AL47" i="1"/>
  <c r="BA46" i="1"/>
  <c r="AW46" i="1"/>
  <c r="AX46" i="1" s="1"/>
  <c r="AP46" i="1"/>
  <c r="AY46" i="1" s="1"/>
  <c r="AM48" i="1"/>
  <c r="BG49" i="1"/>
  <c r="AS166" i="1"/>
  <c r="BI48" i="5"/>
  <c r="AJ47" i="5"/>
  <c r="AU55" i="3"/>
  <c r="BK513" i="1"/>
  <c r="BA44" i="5"/>
  <c r="AP44" i="5"/>
  <c r="AY44" i="5" s="1"/>
  <c r="AW44" i="5"/>
  <c r="AX44" i="5" s="1"/>
  <c r="BG48" i="5"/>
  <c r="AM47" i="5"/>
  <c r="BA165" i="1"/>
  <c r="AW165" i="1"/>
  <c r="AX165" i="1" s="1"/>
  <c r="AP165" i="1"/>
  <c r="AY165" i="1" s="1"/>
  <c r="BA285" i="5"/>
  <c r="AP285" i="5"/>
  <c r="AY285" i="5" s="1"/>
  <c r="AW285" i="5"/>
  <c r="AX285" i="5" s="1"/>
  <c r="AO47" i="7"/>
  <c r="AD47" i="7"/>
  <c r="AM47" i="7" s="1"/>
  <c r="AK47" i="7"/>
  <c r="AL47" i="7" s="1"/>
  <c r="AK167" i="5"/>
  <c r="AL167" i="5" s="1"/>
  <c r="BH168" i="5"/>
  <c r="S47" i="6"/>
  <c r="Y47" i="6"/>
  <c r="Z46" i="6"/>
  <c r="V46" i="6"/>
  <c r="W46" i="6" s="1"/>
  <c r="O46" i="6"/>
  <c r="X46" i="6" s="1"/>
  <c r="AT286" i="5"/>
  <c r="AZ631" i="1"/>
  <c r="AT631" i="1"/>
  <c r="AS168" i="5"/>
  <c r="AL166" i="1"/>
  <c r="BG167" i="5"/>
  <c r="AM166" i="5"/>
  <c r="BI288" i="5"/>
  <c r="AJ287" i="5"/>
  <c r="AS287" i="5" s="1"/>
  <c r="BK69" i="5"/>
  <c r="BK70" i="5" s="1"/>
  <c r="BK71" i="5" s="1"/>
  <c r="AK48" i="5"/>
  <c r="BH49" i="5"/>
  <c r="AS167" i="5"/>
  <c r="BK657" i="1"/>
  <c r="AH48" i="7"/>
  <c r="AN48" i="7"/>
  <c r="CJ176" i="5"/>
  <c r="CK175" i="5"/>
  <c r="BA165" i="5"/>
  <c r="AP165" i="5"/>
  <c r="AY165" i="5" s="1"/>
  <c r="AW165" i="5"/>
  <c r="AX165" i="5" s="1"/>
  <c r="DN190" i="1"/>
  <c r="AZ45" i="5"/>
  <c r="AT45" i="5"/>
  <c r="AH49" i="2"/>
  <c r="I48" i="2"/>
  <c r="R48" i="2" s="1"/>
  <c r="BH287" i="5"/>
  <c r="AK286" i="5"/>
  <c r="AL286" i="5" s="1"/>
  <c r="AQ286" i="5" s="1"/>
  <c r="AZ283" i="1"/>
  <c r="AS48" i="1"/>
  <c r="AT284" i="1"/>
  <c r="AW51" i="3"/>
  <c r="Y47" i="2"/>
  <c r="S47" i="2"/>
  <c r="AT50" i="3"/>
  <c r="AA49" i="3"/>
  <c r="Y49" i="3"/>
  <c r="Z49" i="3" s="1"/>
  <c r="AE49" i="3" s="1"/>
  <c r="AF49" i="3" s="1"/>
  <c r="AY108" i="3"/>
  <c r="AK167" i="1"/>
  <c r="AL167" i="1" s="1"/>
  <c r="BH168" i="1"/>
  <c r="Z45" i="2"/>
  <c r="O45" i="2"/>
  <c r="X45" i="2" s="1"/>
  <c r="V45" i="2"/>
  <c r="W45" i="2" s="1"/>
  <c r="BI286" i="1"/>
  <c r="AJ285" i="1"/>
  <c r="AL285" i="1" s="1"/>
  <c r="AQ285" i="1" s="1"/>
  <c r="AR285" i="1" s="1"/>
  <c r="AG48" i="6"/>
  <c r="J47" i="6"/>
  <c r="K47" i="6" s="1"/>
  <c r="AL47" i="5"/>
  <c r="BI633" i="1"/>
  <c r="AK633" i="1" s="1"/>
  <c r="AJ632" i="1"/>
  <c r="AS632" i="1" s="1"/>
  <c r="AM632" i="1"/>
  <c r="AJ512" i="1"/>
  <c r="BI513" i="1"/>
  <c r="BA629" i="1"/>
  <c r="AP629" i="1"/>
  <c r="AY629" i="1" s="1"/>
  <c r="AW629" i="1"/>
  <c r="AX629" i="1" s="1"/>
  <c r="BK307" i="5"/>
  <c r="BK308" i="5" s="1"/>
  <c r="BK309" i="5" s="1"/>
  <c r="L48" i="2"/>
  <c r="AF49" i="2"/>
  <c r="AG51" i="2"/>
  <c r="AY74" i="7"/>
  <c r="BH287" i="1"/>
  <c r="AK286" i="1"/>
  <c r="I48" i="6"/>
  <c r="R48" i="6" s="1"/>
  <c r="AH49" i="6"/>
  <c r="BK307" i="1"/>
  <c r="BK308" i="1" s="1"/>
  <c r="BK309" i="1" s="1"/>
  <c r="AL284" i="1"/>
  <c r="AQ284" i="1" s="1"/>
  <c r="AZ284" i="1" s="1"/>
  <c r="AJ106" i="6"/>
  <c r="AN48" i="3"/>
  <c r="AH48" i="3"/>
  <c r="AZ630" i="1"/>
  <c r="Y48" i="2" l="1"/>
  <c r="S48" i="2"/>
  <c r="AT287" i="5"/>
  <c r="AT632" i="1"/>
  <c r="S48" i="6"/>
  <c r="Y48" i="6"/>
  <c r="BA284" i="1"/>
  <c r="AW284" i="1"/>
  <c r="AP284" i="1"/>
  <c r="AY284" i="1" s="1"/>
  <c r="AY379" i="1" s="1"/>
  <c r="BI287" i="1"/>
  <c r="AJ286" i="1"/>
  <c r="BH169" i="1"/>
  <c r="AK168" i="1"/>
  <c r="AY109" i="3"/>
  <c r="AL512" i="1"/>
  <c r="AQ512" i="1" s="1"/>
  <c r="AR512" i="1" s="1"/>
  <c r="AW52" i="3"/>
  <c r="BA283" i="1"/>
  <c r="AW283" i="1"/>
  <c r="AX283" i="1" s="1"/>
  <c r="AP283" i="1"/>
  <c r="AY283" i="1" s="1"/>
  <c r="AH50" i="2"/>
  <c r="I49" i="2"/>
  <c r="CJ177" i="5"/>
  <c r="CK176" i="5"/>
  <c r="BH50" i="5"/>
  <c r="BK72" i="5"/>
  <c r="BG168" i="5"/>
  <c r="AM167" i="5"/>
  <c r="BA631" i="1"/>
  <c r="AP631" i="1"/>
  <c r="AY631" i="1" s="1"/>
  <c r="GF172" i="1" s="1"/>
  <c r="AW631" i="1"/>
  <c r="BH169" i="5"/>
  <c r="AK168" i="5"/>
  <c r="AL168" i="5" s="1"/>
  <c r="AU56" i="3"/>
  <c r="AZ166" i="1"/>
  <c r="AT166" i="1"/>
  <c r="AJ106" i="2"/>
  <c r="AZ46" i="5"/>
  <c r="AT46" i="5"/>
  <c r="BA510" i="1"/>
  <c r="AP510" i="1"/>
  <c r="AY510" i="1" s="1"/>
  <c r="AW510" i="1"/>
  <c r="AX510" i="1" s="1"/>
  <c r="BG288" i="1"/>
  <c r="AM287" i="1"/>
  <c r="BH515" i="1"/>
  <c r="AJ107" i="6"/>
  <c r="AT380" i="5"/>
  <c r="AR286" i="5"/>
  <c r="AO48" i="7"/>
  <c r="AD48" i="7"/>
  <c r="AM48" i="7" s="1"/>
  <c r="AM158" i="7" s="1"/>
  <c r="AK48" i="7"/>
  <c r="AL48" i="7" s="1"/>
  <c r="AL158" i="7" s="1"/>
  <c r="BK658" i="1"/>
  <c r="AM48" i="5"/>
  <c r="BG49" i="5"/>
  <c r="AM49" i="1"/>
  <c r="BG50" i="1"/>
  <c r="AZ167" i="1"/>
  <c r="AT167" i="1"/>
  <c r="AJ169" i="5"/>
  <c r="AS169" i="5" s="1"/>
  <c r="BI170" i="5"/>
  <c r="AM168" i="1"/>
  <c r="BG169" i="1"/>
  <c r="AV53" i="7"/>
  <c r="K48" i="2"/>
  <c r="BG637" i="1"/>
  <c r="AS285" i="1"/>
  <c r="AM286" i="5"/>
  <c r="BG287" i="5"/>
  <c r="AJ168" i="1"/>
  <c r="BI169" i="1"/>
  <c r="BI50" i="1"/>
  <c r="AJ49" i="1"/>
  <c r="BA630" i="1"/>
  <c r="AW630" i="1"/>
  <c r="AX630" i="1" s="1"/>
  <c r="AP630" i="1"/>
  <c r="AY630" i="1" s="1"/>
  <c r="BK310" i="1"/>
  <c r="BH288" i="1"/>
  <c r="AK287" i="1"/>
  <c r="AO48" i="3"/>
  <c r="AK48" i="3"/>
  <c r="AL48" i="3" s="1"/>
  <c r="AL158" i="3" s="1"/>
  <c r="AD48" i="3"/>
  <c r="AM48" i="3" s="1"/>
  <c r="AM158" i="3" s="1"/>
  <c r="AG49" i="6"/>
  <c r="J48" i="6"/>
  <c r="K48" i="6" s="1"/>
  <c r="Z47" i="2"/>
  <c r="O47" i="2"/>
  <c r="X47" i="2" s="1"/>
  <c r="V47" i="2"/>
  <c r="W47" i="2" s="1"/>
  <c r="BH288" i="5"/>
  <c r="AK287" i="5"/>
  <c r="AL287" i="5" s="1"/>
  <c r="AQ287" i="5" s="1"/>
  <c r="AR287" i="5" s="1"/>
  <c r="BA45" i="5"/>
  <c r="AW45" i="5"/>
  <c r="AX45" i="5" s="1"/>
  <c r="AP45" i="5"/>
  <c r="AY45" i="5" s="1"/>
  <c r="AS512" i="1"/>
  <c r="AJ288" i="5"/>
  <c r="AS288" i="5" s="1"/>
  <c r="BI289" i="5"/>
  <c r="AT168" i="5"/>
  <c r="AZ168" i="5"/>
  <c r="AZ286" i="5"/>
  <c r="Z47" i="6"/>
  <c r="O47" i="6"/>
  <c r="X47" i="6" s="1"/>
  <c r="V47" i="6"/>
  <c r="W47" i="6" s="1"/>
  <c r="AH49" i="3"/>
  <c r="AN49" i="3"/>
  <c r="AF51" i="6"/>
  <c r="BG514" i="1"/>
  <c r="DH191" i="1"/>
  <c r="AE50" i="2"/>
  <c r="J49" i="2"/>
  <c r="K49" i="2" s="1"/>
  <c r="AK49" i="1"/>
  <c r="AL49" i="1" s="1"/>
  <c r="BH50" i="1"/>
  <c r="AW52" i="7"/>
  <c r="Y52" i="7" s="1"/>
  <c r="X51" i="7"/>
  <c r="AG51" i="7" s="1"/>
  <c r="AU52" i="7"/>
  <c r="AA51" i="7"/>
  <c r="BA166" i="5"/>
  <c r="AW166" i="5"/>
  <c r="AX166" i="5" s="1"/>
  <c r="AP166" i="5"/>
  <c r="AY166" i="5" s="1"/>
  <c r="BK225" i="1"/>
  <c r="AL632" i="1"/>
  <c r="AQ632" i="1" s="1"/>
  <c r="AR632" i="1" s="1"/>
  <c r="AR284" i="1"/>
  <c r="AT379" i="1"/>
  <c r="I49" i="6"/>
  <c r="AH50" i="6"/>
  <c r="AG52" i="2"/>
  <c r="R49" i="6"/>
  <c r="AY75" i="7"/>
  <c r="L49" i="2"/>
  <c r="AF50" i="2"/>
  <c r="BK310" i="5"/>
  <c r="BI514" i="1"/>
  <c r="DG191" i="1"/>
  <c r="DN191" i="1" s="1"/>
  <c r="BI634" i="1"/>
  <c r="AJ633" i="1"/>
  <c r="AM633" i="1"/>
  <c r="AS286" i="1"/>
  <c r="AT51" i="3"/>
  <c r="X51" i="3" s="1"/>
  <c r="AA50" i="3"/>
  <c r="Y50" i="3"/>
  <c r="Z50" i="3" s="1"/>
  <c r="AE50" i="3" s="1"/>
  <c r="AF50" i="3" s="1"/>
  <c r="X50" i="3"/>
  <c r="AZ48" i="1"/>
  <c r="AT48" i="1"/>
  <c r="R49" i="2"/>
  <c r="DV190" i="1"/>
  <c r="DO190" i="1"/>
  <c r="AZ167" i="5"/>
  <c r="AT167" i="5"/>
  <c r="BK514" i="1"/>
  <c r="BI49" i="5"/>
  <c r="AJ48" i="5"/>
  <c r="AL48" i="5" s="1"/>
  <c r="AH50" i="7"/>
  <c r="BK226" i="5"/>
  <c r="AV53" i="3"/>
  <c r="AO49" i="7"/>
  <c r="AD49" i="7"/>
  <c r="AM49" i="7" s="1"/>
  <c r="AK49" i="7"/>
  <c r="AL49" i="7" s="1"/>
  <c r="BH635" i="1"/>
  <c r="AK634" i="1"/>
  <c r="L49" i="6"/>
  <c r="BK107" i="1"/>
  <c r="AS47" i="5"/>
  <c r="AM286" i="1"/>
  <c r="DI191" i="1"/>
  <c r="DJ191" i="1" s="1"/>
  <c r="DL191" i="1" s="1"/>
  <c r="DM191" i="1" s="1"/>
  <c r="Z50" i="7"/>
  <c r="AE50" i="7" s="1"/>
  <c r="AF50" i="7" s="1"/>
  <c r="BA47" i="1"/>
  <c r="AP47" i="1"/>
  <c r="AY47" i="1" s="1"/>
  <c r="AW47" i="1"/>
  <c r="AX47" i="1" s="1"/>
  <c r="AT288" i="5" l="1"/>
  <c r="AZ169" i="5"/>
  <c r="AT169" i="5"/>
  <c r="AH51" i="7"/>
  <c r="DV191" i="1"/>
  <c r="DO191" i="1"/>
  <c r="BH636" i="1"/>
  <c r="BK227" i="5"/>
  <c r="BI50" i="5"/>
  <c r="AJ49" i="5"/>
  <c r="Y49" i="2"/>
  <c r="S49" i="2"/>
  <c r="BI515" i="1"/>
  <c r="AJ514" i="1"/>
  <c r="L50" i="2"/>
  <c r="AF51" i="2"/>
  <c r="AH51" i="6"/>
  <c r="I50" i="6"/>
  <c r="AU53" i="7"/>
  <c r="AA52" i="7"/>
  <c r="AM514" i="1"/>
  <c r="BG515" i="1"/>
  <c r="AJ289" i="5"/>
  <c r="BI290" i="5"/>
  <c r="AG50" i="6"/>
  <c r="J49" i="6"/>
  <c r="K49" i="6" s="1"/>
  <c r="BI171" i="5"/>
  <c r="AJ170" i="5"/>
  <c r="AM50" i="1"/>
  <c r="BG51" i="1"/>
  <c r="BK659" i="1"/>
  <c r="AJ108" i="6"/>
  <c r="AS168" i="1"/>
  <c r="AU57" i="3"/>
  <c r="BK73" i="5"/>
  <c r="AK49" i="5"/>
  <c r="AL49" i="5" s="1"/>
  <c r="AH51" i="2"/>
  <c r="I50" i="2"/>
  <c r="AZ287" i="5"/>
  <c r="BK108" i="1"/>
  <c r="AV54" i="3"/>
  <c r="BA167" i="5"/>
  <c r="AP167" i="5"/>
  <c r="AY167" i="5" s="1"/>
  <c r="AW167" i="5"/>
  <c r="AX167" i="5" s="1"/>
  <c r="S49" i="6"/>
  <c r="Y49" i="6"/>
  <c r="R50" i="6"/>
  <c r="L51" i="6"/>
  <c r="AF52" i="6"/>
  <c r="AS48" i="5"/>
  <c r="BA286" i="5"/>
  <c r="AW286" i="5"/>
  <c r="AP286" i="5"/>
  <c r="AY286" i="5" s="1"/>
  <c r="AY380" i="5" s="1"/>
  <c r="AS289" i="5"/>
  <c r="AS633" i="1"/>
  <c r="BK311" i="1"/>
  <c r="BG288" i="5"/>
  <c r="AM287" i="5"/>
  <c r="BG638" i="1"/>
  <c r="AV54" i="7"/>
  <c r="AS170" i="5"/>
  <c r="AS49" i="1"/>
  <c r="AW53" i="3"/>
  <c r="AY110" i="3"/>
  <c r="AJ287" i="1"/>
  <c r="BI288" i="1"/>
  <c r="AU379" i="1"/>
  <c r="AX284" i="1"/>
  <c r="AX379" i="1" s="1"/>
  <c r="AZ47" i="5"/>
  <c r="AT47" i="5"/>
  <c r="AN50" i="7"/>
  <c r="BA48" i="1"/>
  <c r="AP48" i="1"/>
  <c r="AY48" i="1" s="1"/>
  <c r="AW48" i="1"/>
  <c r="AX48" i="1" s="1"/>
  <c r="AT52" i="3"/>
  <c r="X52" i="3" s="1"/>
  <c r="AA51" i="3"/>
  <c r="Y51" i="3"/>
  <c r="Z51" i="3" s="1"/>
  <c r="AE51" i="3" s="1"/>
  <c r="AF51" i="3" s="1"/>
  <c r="AJ634" i="1"/>
  <c r="BI635" i="1"/>
  <c r="AK635" i="1" s="1"/>
  <c r="AM634" i="1"/>
  <c r="BK311" i="5"/>
  <c r="X52" i="7"/>
  <c r="AG52" i="7" s="1"/>
  <c r="AW53" i="7"/>
  <c r="AE51" i="2"/>
  <c r="J50" i="2"/>
  <c r="K50" i="2" s="1"/>
  <c r="L50" i="6"/>
  <c r="BA168" i="5"/>
  <c r="AP168" i="5"/>
  <c r="AY168" i="5" s="1"/>
  <c r="AW168" i="5"/>
  <c r="AX168" i="5" s="1"/>
  <c r="AT512" i="1"/>
  <c r="AZ512" i="1"/>
  <c r="BH289" i="1"/>
  <c r="AK288" i="1"/>
  <c r="BI51" i="1"/>
  <c r="AJ50" i="1"/>
  <c r="BG170" i="1"/>
  <c r="AM169" i="1"/>
  <c r="BG50" i="5"/>
  <c r="AM49" i="5"/>
  <c r="AK514" i="1"/>
  <c r="AL514" i="1" s="1"/>
  <c r="AQ514" i="1" s="1"/>
  <c r="AR514" i="1" s="1"/>
  <c r="BG289" i="1"/>
  <c r="AM288" i="1"/>
  <c r="AJ107" i="2"/>
  <c r="BA166" i="1"/>
  <c r="AP166" i="1"/>
  <c r="AY166" i="1" s="1"/>
  <c r="AW166" i="1"/>
  <c r="AX166" i="1" s="1"/>
  <c r="AK169" i="5"/>
  <c r="AL169" i="5" s="1"/>
  <c r="BH170" i="5"/>
  <c r="CJ178" i="5"/>
  <c r="CK177" i="5"/>
  <c r="AL168" i="1"/>
  <c r="AZ632" i="1"/>
  <c r="AL634" i="1"/>
  <c r="AQ634" i="1" s="1"/>
  <c r="AR634" i="1" s="1"/>
  <c r="AS49" i="5"/>
  <c r="BK515" i="1"/>
  <c r="DW190" i="1"/>
  <c r="DQ190" i="1"/>
  <c r="DT190" i="1" s="1"/>
  <c r="DR190" i="1"/>
  <c r="DS190" i="1" s="1"/>
  <c r="AG51" i="3"/>
  <c r="AG50" i="3"/>
  <c r="AT286" i="1"/>
  <c r="AS514" i="1"/>
  <c r="AY76" i="7"/>
  <c r="AG53" i="2"/>
  <c r="BK226" i="1"/>
  <c r="AK50" i="1"/>
  <c r="AL50" i="1" s="1"/>
  <c r="BH51" i="1"/>
  <c r="AO49" i="3"/>
  <c r="AD49" i="3"/>
  <c r="AM49" i="3" s="1"/>
  <c r="AK49" i="3"/>
  <c r="AL49" i="3" s="1"/>
  <c r="BH289" i="5"/>
  <c r="AK288" i="5"/>
  <c r="AL288" i="5" s="1"/>
  <c r="AQ288" i="5" s="1"/>
  <c r="AJ169" i="1"/>
  <c r="BI170" i="1"/>
  <c r="AZ285" i="1"/>
  <c r="AT285" i="1"/>
  <c r="BA167" i="1"/>
  <c r="AP167" i="1"/>
  <c r="AY167" i="1" s="1"/>
  <c r="AW167" i="1"/>
  <c r="AX167" i="1" s="1"/>
  <c r="BH516" i="1"/>
  <c r="DI192" i="1"/>
  <c r="BA46" i="5"/>
  <c r="AW46" i="5"/>
  <c r="AX46" i="5" s="1"/>
  <c r="AP46" i="5"/>
  <c r="AY46" i="5" s="1"/>
  <c r="Z51" i="7"/>
  <c r="AE51" i="7" s="1"/>
  <c r="AF51" i="7" s="1"/>
  <c r="AU726" i="1"/>
  <c r="AX631" i="1"/>
  <c r="GE172" i="1" s="1"/>
  <c r="BG169" i="5"/>
  <c r="AM168" i="5"/>
  <c r="AK50" i="5"/>
  <c r="BH51" i="5"/>
  <c r="R50" i="2"/>
  <c r="AK169" i="1"/>
  <c r="AL169" i="1" s="1"/>
  <c r="BH170" i="1"/>
  <c r="AL286" i="1"/>
  <c r="AQ286" i="1" s="1"/>
  <c r="AZ286" i="1" s="1"/>
  <c r="Z48" i="6"/>
  <c r="O48" i="6"/>
  <c r="X48" i="6" s="1"/>
  <c r="V48" i="6"/>
  <c r="W48" i="6" s="1"/>
  <c r="AL633" i="1"/>
  <c r="AQ633" i="1" s="1"/>
  <c r="Z48" i="2"/>
  <c r="V48" i="2"/>
  <c r="W48" i="2" s="1"/>
  <c r="O48" i="2"/>
  <c r="X48" i="2" s="1"/>
  <c r="AG52" i="3" l="1"/>
  <c r="BA286" i="1"/>
  <c r="AP286" i="1"/>
  <c r="AY286" i="1" s="1"/>
  <c r="AY380" i="1" s="1"/>
  <c r="AW286" i="1"/>
  <c r="AH52" i="7"/>
  <c r="AK170" i="1"/>
  <c r="BH171" i="1"/>
  <c r="BI171" i="1"/>
  <c r="AJ170" i="1"/>
  <c r="AY77" i="7"/>
  <c r="AN50" i="3"/>
  <c r="AH50" i="3"/>
  <c r="AZ49" i="5"/>
  <c r="AT49" i="5"/>
  <c r="BG171" i="1"/>
  <c r="AM170" i="1"/>
  <c r="BH290" i="1"/>
  <c r="AK289" i="1"/>
  <c r="AE52" i="2"/>
  <c r="J51" i="2"/>
  <c r="AJ288" i="1"/>
  <c r="BI289" i="1"/>
  <c r="AY111" i="3"/>
  <c r="AT170" i="5"/>
  <c r="AZ170" i="5"/>
  <c r="BG639" i="1"/>
  <c r="AT633" i="1"/>
  <c r="AZ633" i="1"/>
  <c r="AS634" i="1"/>
  <c r="AV55" i="3"/>
  <c r="BK109" i="1"/>
  <c r="AH52" i="2"/>
  <c r="I51" i="2"/>
  <c r="BK74" i="5"/>
  <c r="AG51" i="6"/>
  <c r="J50" i="6"/>
  <c r="K50" i="6" s="1"/>
  <c r="I51" i="6"/>
  <c r="AH52" i="6"/>
  <c r="BI516" i="1"/>
  <c r="DG192" i="1"/>
  <c r="BI51" i="5"/>
  <c r="AJ50" i="5"/>
  <c r="AL50" i="5" s="1"/>
  <c r="DW191" i="1"/>
  <c r="DR191" i="1"/>
  <c r="DS191" i="1" s="1"/>
  <c r="DQ191" i="1"/>
  <c r="DT191" i="1" s="1"/>
  <c r="BA169" i="5"/>
  <c r="AW169" i="5"/>
  <c r="AX169" i="5" s="1"/>
  <c r="AP169" i="5"/>
  <c r="AY169" i="5" s="1"/>
  <c r="AS170" i="1"/>
  <c r="AG54" i="2"/>
  <c r="AZ514" i="1"/>
  <c r="AT514" i="1"/>
  <c r="AH51" i="3"/>
  <c r="AN51" i="3"/>
  <c r="CJ179" i="5"/>
  <c r="CK178" i="5"/>
  <c r="AJ108" i="2"/>
  <c r="BA512" i="1"/>
  <c r="AP512" i="1"/>
  <c r="AY512" i="1" s="1"/>
  <c r="AW512" i="1"/>
  <c r="AX512" i="1" s="1"/>
  <c r="X53" i="7"/>
  <c r="AW54" i="7"/>
  <c r="BK312" i="5"/>
  <c r="BA47" i="5"/>
  <c r="AW47" i="5"/>
  <c r="AX47" i="5" s="1"/>
  <c r="AP47" i="5"/>
  <c r="AY47" i="5" s="1"/>
  <c r="AS288" i="1"/>
  <c r="Y53" i="7"/>
  <c r="AT289" i="5"/>
  <c r="AZ48" i="5"/>
  <c r="AT48" i="5"/>
  <c r="S50" i="6"/>
  <c r="Y50" i="6"/>
  <c r="BA287" i="5"/>
  <c r="AW287" i="5"/>
  <c r="AX287" i="5" s="1"/>
  <c r="AP287" i="5"/>
  <c r="AY287" i="5" s="1"/>
  <c r="BK660" i="1"/>
  <c r="AJ171" i="5"/>
  <c r="BI172" i="5"/>
  <c r="BI291" i="5"/>
  <c r="AJ290" i="5"/>
  <c r="L51" i="2"/>
  <c r="AF52" i="2"/>
  <c r="BH637" i="1"/>
  <c r="AN51" i="7"/>
  <c r="Y50" i="2"/>
  <c r="S50" i="2"/>
  <c r="BG170" i="5"/>
  <c r="AM169" i="5"/>
  <c r="BH517" i="1"/>
  <c r="AK516" i="1"/>
  <c r="AR288" i="5"/>
  <c r="AT381" i="5"/>
  <c r="BA632" i="1"/>
  <c r="AP632" i="1"/>
  <c r="AY632" i="1" s="1"/>
  <c r="AW632" i="1"/>
  <c r="AX632" i="1" s="1"/>
  <c r="BH171" i="5"/>
  <c r="AK170" i="5"/>
  <c r="AL170" i="5" s="1"/>
  <c r="AM50" i="5"/>
  <c r="BG51" i="5"/>
  <c r="BI52" i="1"/>
  <c r="AJ51" i="1"/>
  <c r="AS51" i="1" s="1"/>
  <c r="AG53" i="7"/>
  <c r="AW54" i="3"/>
  <c r="AV55" i="7"/>
  <c r="Y54" i="7"/>
  <c r="BG289" i="5"/>
  <c r="AM288" i="5"/>
  <c r="BK312" i="1"/>
  <c r="L52" i="6"/>
  <c r="AF53" i="6"/>
  <c r="Z49" i="6"/>
  <c r="O49" i="6"/>
  <c r="X49" i="6" s="1"/>
  <c r="V49" i="6"/>
  <c r="W49" i="6" s="1"/>
  <c r="AS287" i="1"/>
  <c r="AU58" i="3"/>
  <c r="AJ109" i="6"/>
  <c r="AM51" i="1"/>
  <c r="BG52" i="1"/>
  <c r="AS169" i="1"/>
  <c r="AS290" i="5"/>
  <c r="AU54" i="7"/>
  <c r="AA53" i="7"/>
  <c r="Z49" i="2"/>
  <c r="V49" i="2"/>
  <c r="W49" i="2" s="1"/>
  <c r="O49" i="2"/>
  <c r="X49" i="2" s="1"/>
  <c r="Z52" i="7"/>
  <c r="AE52" i="7" s="1"/>
  <c r="AF52" i="7" s="1"/>
  <c r="AT727" i="1"/>
  <c r="AR633" i="1"/>
  <c r="AT380" i="1"/>
  <c r="AR286" i="1"/>
  <c r="AK51" i="5"/>
  <c r="BH52" i="5"/>
  <c r="BA285" i="1"/>
  <c r="AP285" i="1"/>
  <c r="AY285" i="1" s="1"/>
  <c r="AW285" i="1"/>
  <c r="AX285" i="1" s="1"/>
  <c r="BH290" i="5"/>
  <c r="AK289" i="5"/>
  <c r="AL289" i="5" s="1"/>
  <c r="AQ289" i="5" s="1"/>
  <c r="AR289" i="5" s="1"/>
  <c r="AK51" i="1"/>
  <c r="AL51" i="1" s="1"/>
  <c r="BH52" i="1"/>
  <c r="BK227" i="1"/>
  <c r="BK516" i="1"/>
  <c r="AM289" i="1"/>
  <c r="BG290" i="1"/>
  <c r="AL288" i="1"/>
  <c r="AQ288" i="1" s="1"/>
  <c r="AJ635" i="1"/>
  <c r="BI636" i="1"/>
  <c r="AM635" i="1"/>
  <c r="AT53" i="3"/>
  <c r="X53" i="3" s="1"/>
  <c r="AA52" i="3"/>
  <c r="Y52" i="3"/>
  <c r="Z52" i="3" s="1"/>
  <c r="AE52" i="3" s="1"/>
  <c r="AF52" i="3" s="1"/>
  <c r="AO50" i="7"/>
  <c r="AK50" i="7"/>
  <c r="AL50" i="7" s="1"/>
  <c r="AL160" i="7" s="1"/>
  <c r="AD50" i="7"/>
  <c r="AM50" i="7" s="1"/>
  <c r="AM160" i="7" s="1"/>
  <c r="AZ49" i="1"/>
  <c r="AT49" i="1"/>
  <c r="AS50" i="1"/>
  <c r="AL287" i="1"/>
  <c r="AQ287" i="1" s="1"/>
  <c r="AR287" i="1" s="1"/>
  <c r="AU380" i="5"/>
  <c r="AX286" i="5"/>
  <c r="AX380" i="5" s="1"/>
  <c r="R51" i="2"/>
  <c r="AZ168" i="1"/>
  <c r="AT168" i="1"/>
  <c r="BG516" i="1"/>
  <c r="DH192" i="1"/>
  <c r="R51" i="6"/>
  <c r="DN192" i="1"/>
  <c r="AS50" i="5"/>
  <c r="BK228" i="5"/>
  <c r="AZ288" i="5"/>
  <c r="AZ51" i="1" l="1"/>
  <c r="AT51" i="1"/>
  <c r="AG53" i="3"/>
  <c r="AM52" i="1"/>
  <c r="BG53" i="1"/>
  <c r="AJ110" i="6"/>
  <c r="AW55" i="3"/>
  <c r="BI53" i="1"/>
  <c r="AJ52" i="1"/>
  <c r="BH172" i="5"/>
  <c r="AK171" i="5"/>
  <c r="AL171" i="5" s="1"/>
  <c r="AO51" i="7"/>
  <c r="AD51" i="7"/>
  <c r="AM51" i="7" s="1"/>
  <c r="AK51" i="7"/>
  <c r="AL51" i="7" s="1"/>
  <c r="AZ289" i="5"/>
  <c r="BK313" i="5"/>
  <c r="AO51" i="3"/>
  <c r="AD51" i="3"/>
  <c r="AM51" i="3" s="1"/>
  <c r="AK51" i="3"/>
  <c r="AL51" i="3" s="1"/>
  <c r="AV56" i="3"/>
  <c r="BI172" i="1"/>
  <c r="AJ171" i="1"/>
  <c r="DO192" i="1"/>
  <c r="BI637" i="1"/>
  <c r="AJ636" i="1"/>
  <c r="AM636" i="1"/>
  <c r="S51" i="6"/>
  <c r="Y51" i="6"/>
  <c r="BA168" i="1"/>
  <c r="AW168" i="1"/>
  <c r="AX168" i="1" s="1"/>
  <c r="AP168" i="1"/>
  <c r="AY168" i="1" s="1"/>
  <c r="AS636" i="1"/>
  <c r="AA54" i="7"/>
  <c r="AU55" i="7"/>
  <c r="BG290" i="5"/>
  <c r="AM289" i="5"/>
  <c r="BG52" i="5"/>
  <c r="AM51" i="5"/>
  <c r="BG171" i="5"/>
  <c r="AM170" i="5"/>
  <c r="AK636" i="1"/>
  <c r="AL636" i="1" s="1"/>
  <c r="AQ636" i="1" s="1"/>
  <c r="AR636" i="1" s="1"/>
  <c r="Z53" i="7"/>
  <c r="AE53" i="7" s="1"/>
  <c r="AF53" i="7" s="1"/>
  <c r="AW55" i="7"/>
  <c r="X54" i="7"/>
  <c r="AJ109" i="2"/>
  <c r="AG55" i="2"/>
  <c r="AJ516" i="1"/>
  <c r="BI517" i="1"/>
  <c r="AG52" i="6"/>
  <c r="J51" i="6"/>
  <c r="K51" i="6" s="1"/>
  <c r="BK75" i="5"/>
  <c r="AZ634" i="1"/>
  <c r="AT634" i="1"/>
  <c r="BG640" i="1"/>
  <c r="AS635" i="1"/>
  <c r="BH291" i="1"/>
  <c r="BA49" i="5"/>
  <c r="AW49" i="5"/>
  <c r="AX49" i="5" s="1"/>
  <c r="AP49" i="5"/>
  <c r="AY49" i="5" s="1"/>
  <c r="AN52" i="7"/>
  <c r="AN52" i="3"/>
  <c r="AH52" i="3"/>
  <c r="AR288" i="1"/>
  <c r="AT381" i="1"/>
  <c r="BK228" i="1"/>
  <c r="BH291" i="5"/>
  <c r="AK290" i="5"/>
  <c r="AL290" i="5" s="1"/>
  <c r="AQ290" i="5" s="1"/>
  <c r="AZ290" i="5" s="1"/>
  <c r="BH53" i="5"/>
  <c r="AT290" i="5"/>
  <c r="AU59" i="3"/>
  <c r="Z54" i="7"/>
  <c r="AE54" i="7" s="1"/>
  <c r="AF54" i="7" s="1"/>
  <c r="AN53" i="7"/>
  <c r="AH53" i="7"/>
  <c r="AL516" i="1"/>
  <c r="AQ516" i="1" s="1"/>
  <c r="AR516" i="1" s="1"/>
  <c r="BH638" i="1"/>
  <c r="AK637" i="1"/>
  <c r="BI292" i="5"/>
  <c r="AJ291" i="5"/>
  <c r="BA48" i="5"/>
  <c r="AW48" i="5"/>
  <c r="AX48" i="5" s="1"/>
  <c r="AP48" i="5"/>
  <c r="AY48" i="5" s="1"/>
  <c r="AZ288" i="1"/>
  <c r="AT288" i="1"/>
  <c r="AG54" i="7"/>
  <c r="AT170" i="1"/>
  <c r="AZ170" i="1"/>
  <c r="I52" i="6"/>
  <c r="AH53" i="6"/>
  <c r="AS171" i="5"/>
  <c r="BK110" i="1"/>
  <c r="BA633" i="1"/>
  <c r="AW633" i="1"/>
  <c r="AP633" i="1"/>
  <c r="AY633" i="1" s="1"/>
  <c r="GF173" i="1" s="1"/>
  <c r="BA170" i="5"/>
  <c r="AW170" i="5"/>
  <c r="AX170" i="5" s="1"/>
  <c r="AP170" i="5"/>
  <c r="AY170" i="5" s="1"/>
  <c r="AY112" i="3"/>
  <c r="K51" i="2"/>
  <c r="AY78" i="7"/>
  <c r="AK171" i="1"/>
  <c r="AL171" i="1" s="1"/>
  <c r="BH172" i="1"/>
  <c r="AU380" i="1"/>
  <c r="AX286" i="1"/>
  <c r="AX380" i="1" s="1"/>
  <c r="BA49" i="1"/>
  <c r="AW49" i="1"/>
  <c r="AX49" i="1" s="1"/>
  <c r="AP49" i="1"/>
  <c r="AY49" i="1" s="1"/>
  <c r="BK229" i="5"/>
  <c r="Y51" i="2"/>
  <c r="S51" i="2"/>
  <c r="AZ50" i="1"/>
  <c r="AT50" i="1"/>
  <c r="AT54" i="3"/>
  <c r="AA53" i="3"/>
  <c r="Y53" i="3"/>
  <c r="Z53" i="3" s="1"/>
  <c r="AE53" i="3" s="1"/>
  <c r="AF53" i="3" s="1"/>
  <c r="BA288" i="5"/>
  <c r="AP288" i="5"/>
  <c r="AY288" i="5" s="1"/>
  <c r="AY381" i="5" s="1"/>
  <c r="AW288" i="5"/>
  <c r="AZ50" i="5"/>
  <c r="AT50" i="5"/>
  <c r="AM516" i="1"/>
  <c r="BG517" i="1"/>
  <c r="BG291" i="1"/>
  <c r="BK517" i="1"/>
  <c r="AK52" i="1"/>
  <c r="AL52" i="1" s="1"/>
  <c r="BH53" i="1"/>
  <c r="AZ169" i="1"/>
  <c r="AT169" i="1"/>
  <c r="AZ287" i="1"/>
  <c r="AT287" i="1"/>
  <c r="L53" i="6"/>
  <c r="AF54" i="6"/>
  <c r="BK313" i="1"/>
  <c r="AV56" i="7"/>
  <c r="Y55" i="7"/>
  <c r="AS52" i="1"/>
  <c r="BH518" i="1"/>
  <c r="DI193" i="1"/>
  <c r="Z50" i="2"/>
  <c r="O50" i="2"/>
  <c r="X50" i="2" s="1"/>
  <c r="V50" i="2"/>
  <c r="W50" i="2" s="1"/>
  <c r="L52" i="2"/>
  <c r="AF53" i="2"/>
  <c r="BI173" i="5"/>
  <c r="AJ172" i="5"/>
  <c r="AS172" i="5" s="1"/>
  <c r="BK661" i="1"/>
  <c r="Z50" i="6"/>
  <c r="V50" i="6"/>
  <c r="W50" i="6" s="1"/>
  <c r="O50" i="6"/>
  <c r="X50" i="6" s="1"/>
  <c r="CJ180" i="5"/>
  <c r="CK179" i="5"/>
  <c r="BA514" i="1"/>
  <c r="AW514" i="1"/>
  <c r="AX514" i="1" s="1"/>
  <c r="AP514" i="1"/>
  <c r="AY514" i="1" s="1"/>
  <c r="DJ192" i="1"/>
  <c r="DL192" i="1" s="1"/>
  <c r="DM192" i="1" s="1"/>
  <c r="BI52" i="5"/>
  <c r="AJ51" i="5"/>
  <c r="AS51" i="5" s="1"/>
  <c r="R52" i="6"/>
  <c r="AH53" i="2"/>
  <c r="I52" i="2"/>
  <c r="R52" i="2" s="1"/>
  <c r="BI290" i="1"/>
  <c r="AK290" i="1" s="1"/>
  <c r="AJ289" i="1"/>
  <c r="AE53" i="2"/>
  <c r="J52" i="2"/>
  <c r="K52" i="2" s="1"/>
  <c r="BG172" i="1"/>
  <c r="AM171" i="1"/>
  <c r="AO50" i="3"/>
  <c r="AD50" i="3"/>
  <c r="AM50" i="3" s="1"/>
  <c r="AM160" i="3" s="1"/>
  <c r="AK50" i="3"/>
  <c r="AL50" i="3" s="1"/>
  <c r="AL160" i="3" s="1"/>
  <c r="AS171" i="1"/>
  <c r="AL170" i="1"/>
  <c r="AL635" i="1"/>
  <c r="AQ635" i="1" s="1"/>
  <c r="AT172" i="5" l="1"/>
  <c r="AZ172" i="5"/>
  <c r="AZ51" i="5"/>
  <c r="AT51" i="5"/>
  <c r="BA290" i="5"/>
  <c r="AP290" i="5"/>
  <c r="AY290" i="5" s="1"/>
  <c r="AY382" i="5" s="1"/>
  <c r="AW290" i="5"/>
  <c r="Y52" i="2"/>
  <c r="S52" i="2"/>
  <c r="AR635" i="1"/>
  <c r="AT728" i="1"/>
  <c r="AE54" i="2"/>
  <c r="J53" i="2"/>
  <c r="K53" i="2" s="1"/>
  <c r="AH54" i="2"/>
  <c r="I53" i="2"/>
  <c r="AT171" i="1"/>
  <c r="AZ171" i="1"/>
  <c r="S52" i="6"/>
  <c r="Y52" i="6"/>
  <c r="CJ181" i="5"/>
  <c r="CK180" i="5"/>
  <c r="AJ173" i="5"/>
  <c r="BI174" i="5"/>
  <c r="AZ52" i="1"/>
  <c r="AT52" i="1"/>
  <c r="AL51" i="5"/>
  <c r="BG518" i="1"/>
  <c r="DH193" i="1"/>
  <c r="AX288" i="5"/>
  <c r="AX381" i="5" s="1"/>
  <c r="AU381" i="5"/>
  <c r="BK230" i="5"/>
  <c r="BH639" i="1"/>
  <c r="BH292" i="5"/>
  <c r="AK291" i="5"/>
  <c r="AL291" i="5" s="1"/>
  <c r="AQ291" i="5" s="1"/>
  <c r="AR291" i="5" s="1"/>
  <c r="AO52" i="7"/>
  <c r="AD52" i="7"/>
  <c r="AM52" i="7" s="1"/>
  <c r="AM162" i="7" s="1"/>
  <c r="AK52" i="7"/>
  <c r="AL52" i="7" s="1"/>
  <c r="AL162" i="7" s="1"/>
  <c r="BG641" i="1"/>
  <c r="BI518" i="1"/>
  <c r="DG193" i="1"/>
  <c r="AW56" i="7"/>
  <c r="X55" i="7"/>
  <c r="AZ636" i="1"/>
  <c r="AT636" i="1"/>
  <c r="Z51" i="6"/>
  <c r="O51" i="6"/>
  <c r="X51" i="6" s="1"/>
  <c r="V51" i="6"/>
  <c r="W51" i="6" s="1"/>
  <c r="BI638" i="1"/>
  <c r="AJ637" i="1"/>
  <c r="AM637" i="1"/>
  <c r="BI173" i="1"/>
  <c r="AJ172" i="1"/>
  <c r="BA289" i="5"/>
  <c r="AP289" i="5"/>
  <c r="AY289" i="5" s="1"/>
  <c r="AW289" i="5"/>
  <c r="AX289" i="5" s="1"/>
  <c r="BI54" i="1"/>
  <c r="AJ53" i="1"/>
  <c r="AH53" i="3"/>
  <c r="AN53" i="3"/>
  <c r="BG173" i="1"/>
  <c r="AM172" i="1"/>
  <c r="BI291" i="1"/>
  <c r="AJ290" i="1"/>
  <c r="AS290" i="1" s="1"/>
  <c r="L53" i="2"/>
  <c r="AF54" i="2"/>
  <c r="Z55" i="7"/>
  <c r="AE55" i="7" s="1"/>
  <c r="AF55" i="7" s="1"/>
  <c r="BK314" i="1"/>
  <c r="BA287" i="1"/>
  <c r="AW287" i="1"/>
  <c r="AX287" i="1" s="1"/>
  <c r="AP287" i="1"/>
  <c r="AY287" i="1" s="1"/>
  <c r="AK53" i="1"/>
  <c r="AL53" i="1" s="1"/>
  <c r="BH54" i="1"/>
  <c r="BK518" i="1"/>
  <c r="AT55" i="3"/>
  <c r="AA54" i="3"/>
  <c r="Y54" i="3"/>
  <c r="Z51" i="2"/>
  <c r="O51" i="2"/>
  <c r="X51" i="2" s="1"/>
  <c r="V51" i="2"/>
  <c r="W51" i="2" s="1"/>
  <c r="AZ171" i="5"/>
  <c r="AT171" i="5"/>
  <c r="BA170" i="1"/>
  <c r="AW170" i="1"/>
  <c r="AX170" i="1" s="1"/>
  <c r="AP170" i="1"/>
  <c r="AY170" i="1" s="1"/>
  <c r="BA288" i="1"/>
  <c r="AP288" i="1"/>
  <c r="AY288" i="1" s="1"/>
  <c r="AY381" i="1" s="1"/>
  <c r="AW288" i="1"/>
  <c r="AU60" i="3"/>
  <c r="BH54" i="5"/>
  <c r="BH292" i="1"/>
  <c r="AK291" i="1"/>
  <c r="BK76" i="5"/>
  <c r="DN193" i="1"/>
  <c r="BG172" i="5"/>
  <c r="AM171" i="5"/>
  <c r="AM290" i="5"/>
  <c r="BG291" i="5"/>
  <c r="AL289" i="1"/>
  <c r="AQ289" i="1" s="1"/>
  <c r="AR289" i="1" s="1"/>
  <c r="AS516" i="1"/>
  <c r="AW56" i="3"/>
  <c r="X55" i="3"/>
  <c r="AJ111" i="6"/>
  <c r="R53" i="2"/>
  <c r="BI53" i="5"/>
  <c r="AJ52" i="5"/>
  <c r="BK662" i="1"/>
  <c r="DJ193" i="1"/>
  <c r="DL193" i="1" s="1"/>
  <c r="DM193" i="1" s="1"/>
  <c r="AV57" i="7"/>
  <c r="Y56" i="7"/>
  <c r="AF55" i="6"/>
  <c r="AM290" i="1"/>
  <c r="AK172" i="1"/>
  <c r="AL172" i="1" s="1"/>
  <c r="BH173" i="1"/>
  <c r="AY79" i="7"/>
  <c r="AY113" i="3"/>
  <c r="I53" i="6"/>
  <c r="AH54" i="6"/>
  <c r="AJ292" i="5"/>
  <c r="BI293" i="5"/>
  <c r="AK52" i="5"/>
  <c r="AL52" i="5" s="1"/>
  <c r="AZ635" i="1"/>
  <c r="AT635" i="1"/>
  <c r="BA634" i="1"/>
  <c r="AP634" i="1"/>
  <c r="AY634" i="1" s="1"/>
  <c r="AW634" i="1"/>
  <c r="AX634" i="1" s="1"/>
  <c r="AJ110" i="2"/>
  <c r="AS291" i="5"/>
  <c r="AU56" i="7"/>
  <c r="AA55" i="7"/>
  <c r="DV192" i="1"/>
  <c r="AS289" i="1"/>
  <c r="BH173" i="5"/>
  <c r="AK172" i="5"/>
  <c r="AL172" i="5" s="1"/>
  <c r="X54" i="3"/>
  <c r="AM53" i="1"/>
  <c r="BG54" i="1"/>
  <c r="AS173" i="5"/>
  <c r="BH519" i="1"/>
  <c r="AK518" i="1"/>
  <c r="BA169" i="1"/>
  <c r="AP169" i="1"/>
  <c r="AY169" i="1" s="1"/>
  <c r="AW169" i="1"/>
  <c r="AX169" i="1" s="1"/>
  <c r="BG292" i="1"/>
  <c r="AM291" i="1"/>
  <c r="BA50" i="5"/>
  <c r="AW50" i="5"/>
  <c r="AX50" i="5" s="1"/>
  <c r="AP50" i="5"/>
  <c r="AY50" i="5" s="1"/>
  <c r="BA50" i="1"/>
  <c r="AW50" i="1"/>
  <c r="AX50" i="1" s="1"/>
  <c r="AP50" i="1"/>
  <c r="AY50" i="1" s="1"/>
  <c r="AU727" i="1"/>
  <c r="AX633" i="1"/>
  <c r="GE173" i="1" s="1"/>
  <c r="BK111" i="1"/>
  <c r="R53" i="6"/>
  <c r="AN54" i="7"/>
  <c r="AH54" i="7"/>
  <c r="AL637" i="1"/>
  <c r="AQ637" i="1" s="1"/>
  <c r="AO53" i="7"/>
  <c r="AD53" i="7"/>
  <c r="AM53" i="7" s="1"/>
  <c r="AK53" i="7"/>
  <c r="AL53" i="7" s="1"/>
  <c r="AR290" i="5"/>
  <c r="AT382" i="5"/>
  <c r="BK229" i="1"/>
  <c r="AO52" i="3"/>
  <c r="AD52" i="3"/>
  <c r="AM52" i="3" s="1"/>
  <c r="AM162" i="3" s="1"/>
  <c r="AK52" i="3"/>
  <c r="AL52" i="3" s="1"/>
  <c r="AL162" i="3" s="1"/>
  <c r="AG53" i="6"/>
  <c r="J52" i="6"/>
  <c r="K52" i="6" s="1"/>
  <c r="AG56" i="2"/>
  <c r="AG55" i="7"/>
  <c r="AM52" i="5"/>
  <c r="BG53" i="5"/>
  <c r="AS637" i="1"/>
  <c r="AS172" i="1"/>
  <c r="AV57" i="3"/>
  <c r="BK314" i="5"/>
  <c r="AS53" i="1"/>
  <c r="BA51" i="1"/>
  <c r="AP51" i="1"/>
  <c r="AY51" i="1" s="1"/>
  <c r="AW51" i="1"/>
  <c r="AX51" i="1" s="1"/>
  <c r="AT290" i="1" l="1"/>
  <c r="AT637" i="1"/>
  <c r="AZ637" i="1"/>
  <c r="AZ53" i="1"/>
  <c r="AT53" i="1"/>
  <c r="BG54" i="5"/>
  <c r="AM53" i="5"/>
  <c r="AG57" i="2"/>
  <c r="BK230" i="1"/>
  <c r="AO54" i="7"/>
  <c r="AD54" i="7"/>
  <c r="AM54" i="7" s="1"/>
  <c r="AM164" i="7" s="1"/>
  <c r="AK54" i="7"/>
  <c r="AL54" i="7" s="1"/>
  <c r="AL164" i="7" s="1"/>
  <c r="BK112" i="1"/>
  <c r="AZ173" i="5"/>
  <c r="AT173" i="5"/>
  <c r="AJ293" i="5"/>
  <c r="BI294" i="5"/>
  <c r="AV58" i="7"/>
  <c r="BK663" i="1"/>
  <c r="AW57" i="3"/>
  <c r="BH293" i="1"/>
  <c r="AK292" i="1"/>
  <c r="AU61" i="3"/>
  <c r="L54" i="2"/>
  <c r="AF55" i="2"/>
  <c r="AJ291" i="1"/>
  <c r="BI292" i="1"/>
  <c r="BG642" i="1"/>
  <c r="BH640" i="1"/>
  <c r="AL290" i="1"/>
  <c r="AQ290" i="1" s="1"/>
  <c r="BK315" i="5"/>
  <c r="AV58" i="3"/>
  <c r="S53" i="6"/>
  <c r="Y53" i="6"/>
  <c r="AM54" i="1"/>
  <c r="BG55" i="1"/>
  <c r="AK173" i="5"/>
  <c r="AL173" i="5" s="1"/>
  <c r="BH174" i="5"/>
  <c r="AU57" i="7"/>
  <c r="AA56" i="7"/>
  <c r="AJ111" i="2"/>
  <c r="AS293" i="5"/>
  <c r="AY80" i="7"/>
  <c r="AF56" i="6"/>
  <c r="AZ516" i="1"/>
  <c r="AT516" i="1"/>
  <c r="BH55" i="5"/>
  <c r="AS292" i="5"/>
  <c r="BA171" i="5"/>
  <c r="AP171" i="5"/>
  <c r="AY171" i="5" s="1"/>
  <c r="AW171" i="5"/>
  <c r="AX171" i="5" s="1"/>
  <c r="Z54" i="3"/>
  <c r="AE54" i="3" s="1"/>
  <c r="AF54" i="3" s="1"/>
  <c r="X56" i="7"/>
  <c r="AG56" i="7" s="1"/>
  <c r="AW57" i="7"/>
  <c r="AH55" i="2"/>
  <c r="I54" i="2"/>
  <c r="AU382" i="5"/>
  <c r="AX290" i="5"/>
  <c r="AX382" i="5" s="1"/>
  <c r="BA51" i="5"/>
  <c r="AW51" i="5"/>
  <c r="AX51" i="5" s="1"/>
  <c r="AP51" i="5"/>
  <c r="AY51" i="5" s="1"/>
  <c r="AZ172" i="1"/>
  <c r="AT172" i="1"/>
  <c r="AH55" i="7"/>
  <c r="AN55" i="7"/>
  <c r="AG54" i="6"/>
  <c r="J53" i="6"/>
  <c r="K53" i="6" s="1"/>
  <c r="AT729" i="1"/>
  <c r="AR637" i="1"/>
  <c r="BG293" i="1"/>
  <c r="AM292" i="1"/>
  <c r="AZ289" i="1"/>
  <c r="AT289" i="1"/>
  <c r="AT291" i="5"/>
  <c r="AZ291" i="5"/>
  <c r="BA635" i="1"/>
  <c r="AW635" i="1"/>
  <c r="AP635" i="1"/>
  <c r="AY635" i="1" s="1"/>
  <c r="GF174" i="1" s="1"/>
  <c r="AH55" i="6"/>
  <c r="I54" i="6"/>
  <c r="AY114" i="3"/>
  <c r="BH174" i="1"/>
  <c r="AK173" i="1"/>
  <c r="L54" i="6"/>
  <c r="BI54" i="5"/>
  <c r="AJ53" i="5"/>
  <c r="AJ112" i="6"/>
  <c r="BG173" i="5"/>
  <c r="AM172" i="5"/>
  <c r="BK77" i="5"/>
  <c r="AK53" i="5"/>
  <c r="AL53" i="5" s="1"/>
  <c r="AU381" i="1"/>
  <c r="AX288" i="1"/>
  <c r="AX381" i="1" s="1"/>
  <c r="BK519" i="1"/>
  <c r="BK315" i="1"/>
  <c r="AS52" i="5"/>
  <c r="BG174" i="1"/>
  <c r="AM173" i="1"/>
  <c r="BI55" i="1"/>
  <c r="AJ54" i="1"/>
  <c r="AJ638" i="1"/>
  <c r="AS638" i="1" s="1"/>
  <c r="BI639" i="1"/>
  <c r="AK639" i="1" s="1"/>
  <c r="AM638" i="1"/>
  <c r="BH293" i="5"/>
  <c r="AK292" i="5"/>
  <c r="AL292" i="5" s="1"/>
  <c r="AQ292" i="5" s="1"/>
  <c r="AR292" i="5" s="1"/>
  <c r="BA52" i="1"/>
  <c r="AW52" i="1"/>
  <c r="AX52" i="1" s="1"/>
  <c r="AP52" i="1"/>
  <c r="AY52" i="1" s="1"/>
  <c r="CJ182" i="5"/>
  <c r="CK181" i="5"/>
  <c r="BA171" i="1"/>
  <c r="AP171" i="1"/>
  <c r="AY171" i="1" s="1"/>
  <c r="AW171" i="1"/>
  <c r="AX171" i="1" s="1"/>
  <c r="BA172" i="5"/>
  <c r="AW172" i="5"/>
  <c r="AX172" i="5" s="1"/>
  <c r="AP172" i="5"/>
  <c r="AY172" i="5" s="1"/>
  <c r="BH520" i="1"/>
  <c r="AG55" i="3"/>
  <c r="AG54" i="3"/>
  <c r="DW192" i="1"/>
  <c r="DR192" i="1"/>
  <c r="DS192" i="1" s="1"/>
  <c r="DQ192" i="1"/>
  <c r="DT192" i="1" s="1"/>
  <c r="R54" i="6"/>
  <c r="Z56" i="7"/>
  <c r="AE56" i="7" s="1"/>
  <c r="AF56" i="7" s="1"/>
  <c r="Y53" i="2"/>
  <c r="S53" i="2"/>
  <c r="BG292" i="5"/>
  <c r="AM291" i="5"/>
  <c r="DV193" i="1"/>
  <c r="DO193" i="1"/>
  <c r="AL291" i="1"/>
  <c r="AQ291" i="1" s="1"/>
  <c r="AR291" i="1" s="1"/>
  <c r="AT56" i="3"/>
  <c r="AA55" i="3"/>
  <c r="Y55" i="3"/>
  <c r="Z55" i="3" s="1"/>
  <c r="AE55" i="3" s="1"/>
  <c r="AF55" i="3" s="1"/>
  <c r="AK54" i="1"/>
  <c r="AL54" i="1" s="1"/>
  <c r="BH55" i="1"/>
  <c r="AS291" i="1"/>
  <c r="AO53" i="3"/>
  <c r="AD53" i="3"/>
  <c r="AM53" i="3" s="1"/>
  <c r="AK53" i="3"/>
  <c r="AL53" i="3" s="1"/>
  <c r="AJ173" i="1"/>
  <c r="BI174" i="1"/>
  <c r="BA636" i="1"/>
  <c r="AP636" i="1"/>
  <c r="AY636" i="1" s="1"/>
  <c r="AW636" i="1"/>
  <c r="AX636" i="1" s="1"/>
  <c r="AJ518" i="1"/>
  <c r="AL518" i="1" s="1"/>
  <c r="AQ518" i="1" s="1"/>
  <c r="AR518" i="1" s="1"/>
  <c r="BI519" i="1"/>
  <c r="AK519" i="1" s="1"/>
  <c r="AK638" i="1"/>
  <c r="AL638" i="1" s="1"/>
  <c r="AQ638" i="1" s="1"/>
  <c r="AR638" i="1" s="1"/>
  <c r="BK231" i="5"/>
  <c r="BG519" i="1"/>
  <c r="AM518" i="1"/>
  <c r="BI175" i="5"/>
  <c r="AJ174" i="5"/>
  <c r="AS174" i="5" s="1"/>
  <c r="Z52" i="6"/>
  <c r="V52" i="6"/>
  <c r="W52" i="6" s="1"/>
  <c r="O52" i="6"/>
  <c r="X52" i="6" s="1"/>
  <c r="AE55" i="2"/>
  <c r="J54" i="2"/>
  <c r="K54" i="2" s="1"/>
  <c r="Z52" i="2"/>
  <c r="O52" i="2"/>
  <c r="X52" i="2" s="1"/>
  <c r="V52" i="2"/>
  <c r="W52" i="2" s="1"/>
  <c r="AT174" i="5" l="1"/>
  <c r="AZ174" i="5"/>
  <c r="AZ638" i="1"/>
  <c r="AT638" i="1"/>
  <c r="AH56" i="7"/>
  <c r="AN56" i="7"/>
  <c r="AZ291" i="1"/>
  <c r="AT291" i="1"/>
  <c r="DW193" i="1"/>
  <c r="DR193" i="1"/>
  <c r="DS193" i="1" s="1"/>
  <c r="DQ193" i="1"/>
  <c r="DT193" i="1" s="1"/>
  <c r="AH55" i="3"/>
  <c r="AN55" i="3"/>
  <c r="AS518" i="1"/>
  <c r="AS173" i="1"/>
  <c r="BG175" i="1"/>
  <c r="AM174" i="1"/>
  <c r="BK316" i="1"/>
  <c r="BI55" i="5"/>
  <c r="AJ54" i="5"/>
  <c r="I55" i="6"/>
  <c r="AH56" i="6"/>
  <c r="BA291" i="5"/>
  <c r="AW291" i="5"/>
  <c r="AX291" i="5" s="1"/>
  <c r="AP291" i="5"/>
  <c r="AY291" i="5" s="1"/>
  <c r="AK54" i="5"/>
  <c r="AL54" i="5" s="1"/>
  <c r="L56" i="6"/>
  <c r="AF57" i="6"/>
  <c r="AY81" i="7"/>
  <c r="AJ112" i="2"/>
  <c r="BG643" i="1"/>
  <c r="L55" i="2"/>
  <c r="AF56" i="2"/>
  <c r="AV59" i="7"/>
  <c r="BA173" i="5"/>
  <c r="AW173" i="5"/>
  <c r="AX173" i="5" s="1"/>
  <c r="AP173" i="5"/>
  <c r="AY173" i="5" s="1"/>
  <c r="BA637" i="1"/>
  <c r="AP637" i="1"/>
  <c r="AY637" i="1" s="1"/>
  <c r="GF175" i="1" s="1"/>
  <c r="AW637" i="1"/>
  <c r="BG520" i="1"/>
  <c r="AM519" i="1"/>
  <c r="AK55" i="1"/>
  <c r="BH56" i="1"/>
  <c r="AT57" i="3"/>
  <c r="AA56" i="3"/>
  <c r="Y56" i="3"/>
  <c r="Z53" i="2"/>
  <c r="V53" i="2"/>
  <c r="W53" i="2" s="1"/>
  <c r="O53" i="2"/>
  <c r="X53" i="2" s="1"/>
  <c r="AZ52" i="5"/>
  <c r="AT52" i="5"/>
  <c r="BK78" i="5"/>
  <c r="AH56" i="2"/>
  <c r="I55" i="2"/>
  <c r="AS54" i="1"/>
  <c r="L55" i="6"/>
  <c r="AT293" i="5"/>
  <c r="AM55" i="1"/>
  <c r="BG56" i="1"/>
  <c r="BK316" i="5"/>
  <c r="BH294" i="1"/>
  <c r="BI295" i="5"/>
  <c r="AJ294" i="5"/>
  <c r="BK231" i="1"/>
  <c r="AM54" i="5"/>
  <c r="BG55" i="5"/>
  <c r="AE56" i="2"/>
  <c r="J55" i="2"/>
  <c r="K55" i="2" s="1"/>
  <c r="AJ519" i="1"/>
  <c r="BI520" i="1"/>
  <c r="BG293" i="5"/>
  <c r="AM292" i="5"/>
  <c r="BH521" i="1"/>
  <c r="AK520" i="1"/>
  <c r="CJ183" i="5"/>
  <c r="CK182" i="5"/>
  <c r="AJ639" i="1"/>
  <c r="BI640" i="1"/>
  <c r="AM639" i="1"/>
  <c r="BI56" i="1"/>
  <c r="AJ55" i="1"/>
  <c r="AJ113" i="6"/>
  <c r="AL173" i="1"/>
  <c r="AY115" i="3"/>
  <c r="AU728" i="1"/>
  <c r="AX635" i="1"/>
  <c r="GE174" i="1" s="1"/>
  <c r="BG294" i="1"/>
  <c r="AG55" i="6"/>
  <c r="J54" i="6"/>
  <c r="K54" i="6" s="1"/>
  <c r="BA172" i="1"/>
  <c r="AP172" i="1"/>
  <c r="AY172" i="1" s="1"/>
  <c r="AW172" i="1"/>
  <c r="AX172" i="1" s="1"/>
  <c r="X57" i="7"/>
  <c r="AW58" i="7"/>
  <c r="Y58" i="7" s="1"/>
  <c r="AT292" i="5"/>
  <c r="AZ292" i="5"/>
  <c r="BA516" i="1"/>
  <c r="AP516" i="1"/>
  <c r="AY516" i="1" s="1"/>
  <c r="AW516" i="1"/>
  <c r="AX516" i="1" s="1"/>
  <c r="AU58" i="7"/>
  <c r="AA57" i="7"/>
  <c r="AV59" i="3"/>
  <c r="AT382" i="1"/>
  <c r="AR290" i="1"/>
  <c r="BH641" i="1"/>
  <c r="AK640" i="1"/>
  <c r="AJ292" i="1"/>
  <c r="BI293" i="1"/>
  <c r="AK293" i="1" s="1"/>
  <c r="X57" i="3"/>
  <c r="AW58" i="3"/>
  <c r="BK664" i="1"/>
  <c r="AS294" i="5"/>
  <c r="AZ290" i="1"/>
  <c r="BK232" i="5"/>
  <c r="AS175" i="5"/>
  <c r="AJ175" i="5"/>
  <c r="BI176" i="5"/>
  <c r="AS519" i="1"/>
  <c r="BI175" i="1"/>
  <c r="AJ174" i="1"/>
  <c r="S54" i="6"/>
  <c r="Y54" i="6"/>
  <c r="AN54" i="3"/>
  <c r="AH54" i="3"/>
  <c r="BH294" i="5"/>
  <c r="AK293" i="5"/>
  <c r="AL293" i="5" s="1"/>
  <c r="AQ293" i="5" s="1"/>
  <c r="AR293" i="5" s="1"/>
  <c r="AS639" i="1"/>
  <c r="BK520" i="1"/>
  <c r="BG174" i="5"/>
  <c r="AM173" i="5"/>
  <c r="AS54" i="5"/>
  <c r="AK174" i="1"/>
  <c r="AL174" i="1" s="1"/>
  <c r="BH175" i="1"/>
  <c r="R55" i="6"/>
  <c r="BA289" i="1"/>
  <c r="AW289" i="1"/>
  <c r="AX289" i="1" s="1"/>
  <c r="AP289" i="1"/>
  <c r="AY289" i="1" s="1"/>
  <c r="AO55" i="7"/>
  <c r="AD55" i="7"/>
  <c r="AM55" i="7" s="1"/>
  <c r="AK55" i="7"/>
  <c r="AL55" i="7" s="1"/>
  <c r="AG57" i="7"/>
  <c r="AK55" i="5"/>
  <c r="BH56" i="5"/>
  <c r="AS53" i="5"/>
  <c r="BH175" i="5"/>
  <c r="AK174" i="5"/>
  <c r="AL174" i="5" s="1"/>
  <c r="Z53" i="6"/>
  <c r="V53" i="6"/>
  <c r="W53" i="6" s="1"/>
  <c r="O53" i="6"/>
  <c r="X53" i="6" s="1"/>
  <c r="R54" i="2"/>
  <c r="AS292" i="1"/>
  <c r="AU62" i="3"/>
  <c r="X56" i="3"/>
  <c r="Y57" i="7"/>
  <c r="Z57" i="7" s="1"/>
  <c r="AE57" i="7" s="1"/>
  <c r="AF57" i="7" s="1"/>
  <c r="BK113" i="1"/>
  <c r="AG58" i="2"/>
  <c r="BA53" i="1"/>
  <c r="AW53" i="1"/>
  <c r="AX53" i="1" s="1"/>
  <c r="AP53" i="1"/>
  <c r="AY53" i="1" s="1"/>
  <c r="AK175" i="5" l="1"/>
  <c r="AL175" i="5" s="1"/>
  <c r="BH176" i="5"/>
  <c r="AN57" i="7"/>
  <c r="AH57" i="7"/>
  <c r="AK175" i="1"/>
  <c r="AL175" i="1" s="1"/>
  <c r="BH176" i="1"/>
  <c r="BG175" i="5"/>
  <c r="AM174" i="5"/>
  <c r="AT639" i="1"/>
  <c r="AO54" i="3"/>
  <c r="AK54" i="3"/>
  <c r="AL54" i="3" s="1"/>
  <c r="AL164" i="3" s="1"/>
  <c r="AD54" i="3"/>
  <c r="AM54" i="3" s="1"/>
  <c r="AM164" i="3" s="1"/>
  <c r="BI176" i="1"/>
  <c r="AJ175" i="1"/>
  <c r="AZ175" i="5"/>
  <c r="AT175" i="5"/>
  <c r="BA290" i="1"/>
  <c r="AW290" i="1"/>
  <c r="AP290" i="1"/>
  <c r="AY290" i="1" s="1"/>
  <c r="AY382" i="1" s="1"/>
  <c r="BK665" i="1"/>
  <c r="AA58" i="7"/>
  <c r="AU59" i="7"/>
  <c r="BA292" i="5"/>
  <c r="AP292" i="5"/>
  <c r="AY292" i="5" s="1"/>
  <c r="AW292" i="5"/>
  <c r="AX292" i="5" s="1"/>
  <c r="AG56" i="6"/>
  <c r="J55" i="6"/>
  <c r="K55" i="6" s="1"/>
  <c r="BH522" i="1"/>
  <c r="AZ54" i="1"/>
  <c r="AT54" i="1"/>
  <c r="AS55" i="1"/>
  <c r="Z56" i="3"/>
  <c r="AE56" i="3" s="1"/>
  <c r="AF56" i="3" s="1"/>
  <c r="AL55" i="1"/>
  <c r="L56" i="2"/>
  <c r="AF57" i="2"/>
  <c r="BI56" i="5"/>
  <c r="AJ55" i="5"/>
  <c r="AO55" i="3"/>
  <c r="AD55" i="3"/>
  <c r="AM55" i="3" s="1"/>
  <c r="AK55" i="3"/>
  <c r="AL55" i="3" s="1"/>
  <c r="AO56" i="7"/>
  <c r="AK56" i="7"/>
  <c r="AL56" i="7" s="1"/>
  <c r="AD56" i="7"/>
  <c r="AM56" i="7" s="1"/>
  <c r="BA174" i="5"/>
  <c r="AP174" i="5"/>
  <c r="AY174" i="5" s="1"/>
  <c r="AW174" i="5"/>
  <c r="AX174" i="5" s="1"/>
  <c r="Z54" i="6"/>
  <c r="V54" i="6"/>
  <c r="W54" i="6" s="1"/>
  <c r="O54" i="6"/>
  <c r="X54" i="6" s="1"/>
  <c r="AT519" i="1"/>
  <c r="AT294" i="5"/>
  <c r="AW59" i="3"/>
  <c r="BG295" i="1"/>
  <c r="BI57" i="1"/>
  <c r="AJ56" i="1"/>
  <c r="BI296" i="5"/>
  <c r="AJ295" i="5"/>
  <c r="AS295" i="5" s="1"/>
  <c r="BK79" i="5"/>
  <c r="AY82" i="7"/>
  <c r="R55" i="2"/>
  <c r="I56" i="6"/>
  <c r="R56" i="6" s="1"/>
  <c r="AH57" i="6"/>
  <c r="BG176" i="1"/>
  <c r="AM175" i="1"/>
  <c r="AU63" i="3"/>
  <c r="AG59" i="2"/>
  <c r="AT292" i="1"/>
  <c r="AK56" i="5"/>
  <c r="BH57" i="5"/>
  <c r="AZ54" i="5"/>
  <c r="AT54" i="5"/>
  <c r="BH295" i="5"/>
  <c r="AK294" i="5"/>
  <c r="AL294" i="5" s="1"/>
  <c r="AQ294" i="5" s="1"/>
  <c r="AR294" i="5" s="1"/>
  <c r="BI177" i="5"/>
  <c r="AJ176" i="5"/>
  <c r="BH642" i="1"/>
  <c r="AV60" i="3"/>
  <c r="AW59" i="7"/>
  <c r="X58" i="7"/>
  <c r="AM293" i="1"/>
  <c r="CJ184" i="5"/>
  <c r="CK183" i="5"/>
  <c r="BG294" i="5"/>
  <c r="AM293" i="5"/>
  <c r="AE57" i="2"/>
  <c r="J56" i="2"/>
  <c r="BK317" i="5"/>
  <c r="AZ293" i="5"/>
  <c r="AH57" i="2"/>
  <c r="I56" i="2"/>
  <c r="AT58" i="3"/>
  <c r="AA57" i="3"/>
  <c r="Y57" i="3"/>
  <c r="Z57" i="3" s="1"/>
  <c r="AE57" i="3" s="1"/>
  <c r="AF57" i="3" s="1"/>
  <c r="AM520" i="1"/>
  <c r="BG521" i="1"/>
  <c r="AV60" i="7"/>
  <c r="Y59" i="7"/>
  <c r="AJ113" i="2"/>
  <c r="L57" i="6"/>
  <c r="AF58" i="6"/>
  <c r="AZ173" i="1"/>
  <c r="AT173" i="1"/>
  <c r="BA291" i="1"/>
  <c r="AW291" i="1"/>
  <c r="AX291" i="1" s="1"/>
  <c r="AP291" i="1"/>
  <c r="AY291" i="1" s="1"/>
  <c r="AL519" i="1"/>
  <c r="AQ519" i="1" s="1"/>
  <c r="AR519" i="1" s="1"/>
  <c r="BK114" i="1"/>
  <c r="AZ53" i="5"/>
  <c r="AT53" i="5"/>
  <c r="AG57" i="3"/>
  <c r="AG56" i="3"/>
  <c r="Y54" i="2"/>
  <c r="S54" i="2"/>
  <c r="AL55" i="5"/>
  <c r="S55" i="6"/>
  <c r="Y55" i="6"/>
  <c r="BK521" i="1"/>
  <c r="AS175" i="1"/>
  <c r="AS176" i="5"/>
  <c r="BK233" i="5"/>
  <c r="BI294" i="1"/>
  <c r="AK294" i="1" s="1"/>
  <c r="AJ293" i="1"/>
  <c r="AG58" i="7"/>
  <c r="AY116" i="3"/>
  <c r="AJ114" i="6"/>
  <c r="BI641" i="1"/>
  <c r="AJ640" i="1"/>
  <c r="AS640" i="1" s="1"/>
  <c r="AM640" i="1"/>
  <c r="BI521" i="1"/>
  <c r="AJ520" i="1"/>
  <c r="BG56" i="5"/>
  <c r="AM55" i="5"/>
  <c r="BK232" i="1"/>
  <c r="BH295" i="1"/>
  <c r="AM56" i="1"/>
  <c r="BG57" i="1"/>
  <c r="BA52" i="5"/>
  <c r="AW52" i="5"/>
  <c r="AX52" i="5" s="1"/>
  <c r="AP52" i="5"/>
  <c r="AY52" i="5" s="1"/>
  <c r="AK56" i="1"/>
  <c r="AL56" i="1" s="1"/>
  <c r="BH57" i="1"/>
  <c r="AX637" i="1"/>
  <c r="GE175" i="1" s="1"/>
  <c r="AU729" i="1"/>
  <c r="AL292" i="1"/>
  <c r="AQ292" i="1" s="1"/>
  <c r="AR292" i="1" s="1"/>
  <c r="BG644" i="1"/>
  <c r="AS55" i="5"/>
  <c r="BK317" i="1"/>
  <c r="AZ518" i="1"/>
  <c r="AT518" i="1"/>
  <c r="AS174" i="1"/>
  <c r="BA638" i="1"/>
  <c r="AW638" i="1"/>
  <c r="AX638" i="1" s="1"/>
  <c r="AP638" i="1"/>
  <c r="AY638" i="1" s="1"/>
  <c r="AL639" i="1"/>
  <c r="AQ639" i="1" s="1"/>
  <c r="AR639" i="1" s="1"/>
  <c r="AT640" i="1" l="1"/>
  <c r="S56" i="6"/>
  <c r="Y56" i="6"/>
  <c r="AT295" i="5"/>
  <c r="AZ55" i="5"/>
  <c r="AT55" i="5"/>
  <c r="AS521" i="1"/>
  <c r="BK233" i="1"/>
  <c r="BI522" i="1"/>
  <c r="AJ521" i="1"/>
  <c r="BI642" i="1"/>
  <c r="AJ641" i="1"/>
  <c r="AM641" i="1"/>
  <c r="BK234" i="5"/>
  <c r="AN57" i="3"/>
  <c r="AH57" i="3"/>
  <c r="BG522" i="1"/>
  <c r="AM521" i="1"/>
  <c r="AT59" i="3"/>
  <c r="AA58" i="3"/>
  <c r="Y58" i="3"/>
  <c r="AE58" i="2"/>
  <c r="J57" i="2"/>
  <c r="CJ185" i="5"/>
  <c r="CK184" i="5"/>
  <c r="BH296" i="5"/>
  <c r="AK295" i="5"/>
  <c r="AL295" i="5" s="1"/>
  <c r="AQ295" i="5" s="1"/>
  <c r="AR295" i="5" s="1"/>
  <c r="AG60" i="2"/>
  <c r="BG177" i="1"/>
  <c r="AM176" i="1"/>
  <c r="AJ296" i="5"/>
  <c r="BI297" i="5"/>
  <c r="BG296" i="1"/>
  <c r="BA54" i="1"/>
  <c r="AW54" i="1"/>
  <c r="AX54" i="1" s="1"/>
  <c r="AP54" i="1"/>
  <c r="AY54" i="1" s="1"/>
  <c r="BH523" i="1"/>
  <c r="AK522" i="1"/>
  <c r="AG57" i="6"/>
  <c r="J56" i="6"/>
  <c r="K56" i="6" s="1"/>
  <c r="AU60" i="7"/>
  <c r="AA59" i="7"/>
  <c r="BI177" i="1"/>
  <c r="AJ176" i="1"/>
  <c r="AK176" i="1"/>
  <c r="BH177" i="1"/>
  <c r="BH177" i="5"/>
  <c r="AK176" i="5"/>
  <c r="AL176" i="5" s="1"/>
  <c r="BK318" i="1"/>
  <c r="AT174" i="1"/>
  <c r="AZ174" i="1"/>
  <c r="BG645" i="1"/>
  <c r="AK57" i="1"/>
  <c r="BH58" i="1"/>
  <c r="BH296" i="1"/>
  <c r="AK295" i="1"/>
  <c r="AL520" i="1"/>
  <c r="AQ520" i="1" s="1"/>
  <c r="AR520" i="1" s="1"/>
  <c r="BI295" i="1"/>
  <c r="AM295" i="1" s="1"/>
  <c r="AJ294" i="1"/>
  <c r="AL294" i="1" s="1"/>
  <c r="AQ294" i="1" s="1"/>
  <c r="AR294" i="1" s="1"/>
  <c r="AT176" i="5"/>
  <c r="AZ176" i="5"/>
  <c r="BK522" i="1"/>
  <c r="BK115" i="1"/>
  <c r="AF59" i="6"/>
  <c r="AJ114" i="2"/>
  <c r="AV61" i="3"/>
  <c r="AU64" i="3"/>
  <c r="I57" i="6"/>
  <c r="AH58" i="6"/>
  <c r="BK80" i="5"/>
  <c r="AL640" i="1"/>
  <c r="AQ640" i="1" s="1"/>
  <c r="AR640" i="1" s="1"/>
  <c r="AZ294" i="5"/>
  <c r="BI57" i="5"/>
  <c r="AJ56" i="5"/>
  <c r="AL56" i="5" s="1"/>
  <c r="BK666" i="1"/>
  <c r="AZ639" i="1"/>
  <c r="AM57" i="1"/>
  <c r="BG58" i="1"/>
  <c r="AM56" i="5"/>
  <c r="BG57" i="5"/>
  <c r="AY117" i="3"/>
  <c r="AT175" i="1"/>
  <c r="AZ175" i="1"/>
  <c r="Z55" i="6"/>
  <c r="O55" i="6"/>
  <c r="X55" i="6" s="1"/>
  <c r="V55" i="6"/>
  <c r="W55" i="6" s="1"/>
  <c r="Z54" i="2"/>
  <c r="O54" i="2"/>
  <c r="X54" i="2" s="1"/>
  <c r="V54" i="2"/>
  <c r="W54" i="2" s="1"/>
  <c r="BA53" i="5"/>
  <c r="AW53" i="5"/>
  <c r="AX53" i="5" s="1"/>
  <c r="AP53" i="5"/>
  <c r="AY53" i="5" s="1"/>
  <c r="AH58" i="2"/>
  <c r="I57" i="2"/>
  <c r="BK318" i="5"/>
  <c r="AM294" i="5"/>
  <c r="BG295" i="5"/>
  <c r="AK641" i="1"/>
  <c r="AL641" i="1" s="1"/>
  <c r="AQ641" i="1" s="1"/>
  <c r="AR641" i="1" s="1"/>
  <c r="AJ177" i="5"/>
  <c r="BI178" i="5"/>
  <c r="BA54" i="5"/>
  <c r="AW54" i="5"/>
  <c r="AX54" i="5" s="1"/>
  <c r="AP54" i="5"/>
  <c r="AY54" i="5" s="1"/>
  <c r="AZ292" i="1"/>
  <c r="R57" i="6"/>
  <c r="AY83" i="7"/>
  <c r="R56" i="2"/>
  <c r="BI58" i="1"/>
  <c r="AJ57" i="1"/>
  <c r="X58" i="3"/>
  <c r="L57" i="2"/>
  <c r="AF58" i="2"/>
  <c r="AZ55" i="1"/>
  <c r="AT55" i="1"/>
  <c r="AS520" i="1"/>
  <c r="AS56" i="1"/>
  <c r="AS293" i="1"/>
  <c r="BA175" i="5"/>
  <c r="AP175" i="5"/>
  <c r="AY175" i="5" s="1"/>
  <c r="AW175" i="5"/>
  <c r="AX175" i="5" s="1"/>
  <c r="AL293" i="1"/>
  <c r="AQ293" i="1" s="1"/>
  <c r="AR293" i="1" s="1"/>
  <c r="BA518" i="1"/>
  <c r="AP518" i="1"/>
  <c r="AY518" i="1" s="1"/>
  <c r="AW518" i="1"/>
  <c r="AX518" i="1" s="1"/>
  <c r="AS641" i="1"/>
  <c r="AJ115" i="6"/>
  <c r="AH58" i="7"/>
  <c r="AN56" i="3"/>
  <c r="AH56" i="3"/>
  <c r="BA173" i="1"/>
  <c r="AP173" i="1"/>
  <c r="AY173" i="1" s="1"/>
  <c r="AW173" i="1"/>
  <c r="AX173" i="1" s="1"/>
  <c r="AV61" i="7"/>
  <c r="Y60" i="7"/>
  <c r="BA293" i="5"/>
  <c r="AW293" i="5"/>
  <c r="AX293" i="5" s="1"/>
  <c r="AP293" i="5"/>
  <c r="AY293" i="5" s="1"/>
  <c r="K56" i="2"/>
  <c r="AW60" i="7"/>
  <c r="X59" i="7"/>
  <c r="Z59" i="7" s="1"/>
  <c r="AE59" i="7" s="1"/>
  <c r="AF59" i="7" s="1"/>
  <c r="BH643" i="1"/>
  <c r="AK642" i="1"/>
  <c r="AK57" i="5"/>
  <c r="BH58" i="5"/>
  <c r="Y55" i="2"/>
  <c r="S55" i="2"/>
  <c r="AS296" i="5"/>
  <c r="AM294" i="1"/>
  <c r="AW60" i="3"/>
  <c r="X59" i="3"/>
  <c r="AZ519" i="1"/>
  <c r="AK521" i="1"/>
  <c r="AL521" i="1" s="1"/>
  <c r="AQ521" i="1" s="1"/>
  <c r="AR521" i="1" s="1"/>
  <c r="AU382" i="1"/>
  <c r="AX290" i="1"/>
  <c r="AX382" i="1" s="1"/>
  <c r="AS176" i="1"/>
  <c r="BG176" i="5"/>
  <c r="AM175" i="5"/>
  <c r="AO57" i="7"/>
  <c r="AK57" i="7"/>
  <c r="AL57" i="7" s="1"/>
  <c r="AD57" i="7"/>
  <c r="AM57" i="7" s="1"/>
  <c r="Z58" i="7"/>
  <c r="AE58" i="7" s="1"/>
  <c r="AF58" i="7" s="1"/>
  <c r="AN58" i="7" l="1"/>
  <c r="AT641" i="1"/>
  <c r="AZ641" i="1"/>
  <c r="AZ293" i="1"/>
  <c r="AT293" i="1"/>
  <c r="BA55" i="1"/>
  <c r="AW55" i="1"/>
  <c r="AX55" i="1" s="1"/>
  <c r="AP55" i="1"/>
  <c r="AY55" i="1" s="1"/>
  <c r="BA175" i="1"/>
  <c r="AW175" i="1"/>
  <c r="AX175" i="1" s="1"/>
  <c r="AP175" i="1"/>
  <c r="AY175" i="1" s="1"/>
  <c r="BK667" i="1"/>
  <c r="BK81" i="5"/>
  <c r="AU65" i="3"/>
  <c r="R57" i="2"/>
  <c r="AF60" i="6"/>
  <c r="BK116" i="1"/>
  <c r="BK117" i="1" s="1"/>
  <c r="BK118" i="1" s="1"/>
  <c r="BA176" i="5"/>
  <c r="AP176" i="5"/>
  <c r="AY176" i="5" s="1"/>
  <c r="AW176" i="5"/>
  <c r="AX176" i="5" s="1"/>
  <c r="AL57" i="1"/>
  <c r="CJ186" i="5"/>
  <c r="CK185" i="5"/>
  <c r="AJ642" i="1"/>
  <c r="BI643" i="1"/>
  <c r="AM642" i="1"/>
  <c r="BA55" i="5"/>
  <c r="AP55" i="5"/>
  <c r="AY55" i="5" s="1"/>
  <c r="AW55" i="5"/>
  <c r="AX55" i="5" s="1"/>
  <c r="AL642" i="1"/>
  <c r="AQ642" i="1" s="1"/>
  <c r="AR642" i="1" s="1"/>
  <c r="AW61" i="3"/>
  <c r="Z55" i="2"/>
  <c r="V55" i="2"/>
  <c r="W55" i="2" s="1"/>
  <c r="O55" i="2"/>
  <c r="X55" i="2" s="1"/>
  <c r="BH644" i="1"/>
  <c r="AK643" i="1"/>
  <c r="AV62" i="7"/>
  <c r="AZ56" i="1"/>
  <c r="AT56" i="1"/>
  <c r="L58" i="2"/>
  <c r="AF59" i="2"/>
  <c r="BI59" i="1"/>
  <c r="AJ58" i="1"/>
  <c r="AY84" i="7"/>
  <c r="AH59" i="2"/>
  <c r="I58" i="2"/>
  <c r="BG58" i="5"/>
  <c r="AM57" i="5"/>
  <c r="BA639" i="1"/>
  <c r="AW639" i="1"/>
  <c r="AX639" i="1" s="1"/>
  <c r="AP639" i="1"/>
  <c r="AY639" i="1" s="1"/>
  <c r="AS57" i="1"/>
  <c r="AH59" i="6"/>
  <c r="I58" i="6"/>
  <c r="AS177" i="5"/>
  <c r="L58" i="6"/>
  <c r="BG646" i="1"/>
  <c r="AK177" i="5"/>
  <c r="AL177" i="5" s="1"/>
  <c r="BH178" i="5"/>
  <c r="AJ177" i="1"/>
  <c r="BI178" i="1"/>
  <c r="AG58" i="6"/>
  <c r="J57" i="6"/>
  <c r="K57" i="6" s="1"/>
  <c r="BG297" i="1"/>
  <c r="BG178" i="1"/>
  <c r="AM177" i="1"/>
  <c r="K57" i="2"/>
  <c r="AT60" i="3"/>
  <c r="AA59" i="3"/>
  <c r="Y59" i="3"/>
  <c r="Z59" i="3" s="1"/>
  <c r="AE59" i="3" s="1"/>
  <c r="AF59" i="3" s="1"/>
  <c r="AO57" i="3"/>
  <c r="AD57" i="3"/>
  <c r="AM57" i="3" s="1"/>
  <c r="AK57" i="3"/>
  <c r="AL57" i="3" s="1"/>
  <c r="AS294" i="1"/>
  <c r="BK234" i="1"/>
  <c r="AZ295" i="5"/>
  <c r="AO56" i="3"/>
  <c r="AD56" i="3"/>
  <c r="AM56" i="3" s="1"/>
  <c r="AK56" i="3"/>
  <c r="AL56" i="3" s="1"/>
  <c r="AZ520" i="1"/>
  <c r="AT520" i="1"/>
  <c r="Y56" i="2"/>
  <c r="S56" i="2"/>
  <c r="S57" i="6"/>
  <c r="Y57" i="6"/>
  <c r="AG59" i="7"/>
  <c r="BI58" i="5"/>
  <c r="AJ57" i="5"/>
  <c r="AS57" i="5" s="1"/>
  <c r="R58" i="6"/>
  <c r="AS295" i="1"/>
  <c r="BH297" i="1"/>
  <c r="BH178" i="1"/>
  <c r="AK177" i="1"/>
  <c r="AL177" i="1" s="1"/>
  <c r="AJ297" i="5"/>
  <c r="BI298" i="5"/>
  <c r="BH297" i="5"/>
  <c r="AK296" i="5"/>
  <c r="AL296" i="5" s="1"/>
  <c r="AQ296" i="5" s="1"/>
  <c r="AR296" i="5" s="1"/>
  <c r="AE59" i="2"/>
  <c r="J58" i="2"/>
  <c r="K58" i="2" s="1"/>
  <c r="AJ522" i="1"/>
  <c r="AL522" i="1" s="1"/>
  <c r="AQ522" i="1" s="1"/>
  <c r="AR522" i="1" s="1"/>
  <c r="BI523" i="1"/>
  <c r="AT521" i="1"/>
  <c r="AZ521" i="1"/>
  <c r="BG177" i="5"/>
  <c r="AM176" i="5"/>
  <c r="BH59" i="5"/>
  <c r="AZ176" i="1"/>
  <c r="AT176" i="1"/>
  <c r="BA519" i="1"/>
  <c r="AW519" i="1"/>
  <c r="AX519" i="1" s="1"/>
  <c r="AP519" i="1"/>
  <c r="AY519" i="1" s="1"/>
  <c r="AT296" i="5"/>
  <c r="AL57" i="5"/>
  <c r="X60" i="7"/>
  <c r="AW61" i="7"/>
  <c r="AG59" i="3"/>
  <c r="AG58" i="3"/>
  <c r="BA292" i="1"/>
  <c r="AP292" i="1"/>
  <c r="AY292" i="1" s="1"/>
  <c r="AW292" i="1"/>
  <c r="AX292" i="1" s="1"/>
  <c r="BI179" i="5"/>
  <c r="AJ178" i="5"/>
  <c r="AS178" i="5" s="1"/>
  <c r="BG296" i="5"/>
  <c r="AM295" i="5"/>
  <c r="BK319" i="5"/>
  <c r="AM58" i="1"/>
  <c r="BG59" i="1"/>
  <c r="BA294" i="5"/>
  <c r="AP294" i="5"/>
  <c r="AY294" i="5" s="1"/>
  <c r="AW294" i="5"/>
  <c r="AX294" i="5" s="1"/>
  <c r="AV62" i="3"/>
  <c r="AJ115" i="2"/>
  <c r="BK523" i="1"/>
  <c r="AJ295" i="1"/>
  <c r="AL295" i="1" s="1"/>
  <c r="AQ295" i="1" s="1"/>
  <c r="AR295" i="1" s="1"/>
  <c r="BI296" i="1"/>
  <c r="AM296" i="1" s="1"/>
  <c r="AK58" i="1"/>
  <c r="AL58" i="1" s="1"/>
  <c r="BH59" i="1"/>
  <c r="BA174" i="1"/>
  <c r="AW174" i="1"/>
  <c r="AX174" i="1" s="1"/>
  <c r="AP174" i="1"/>
  <c r="AY174" i="1" s="1"/>
  <c r="BK319" i="1"/>
  <c r="AL176" i="1"/>
  <c r="AU61" i="7"/>
  <c r="AA60" i="7"/>
  <c r="BH524" i="1"/>
  <c r="AK523" i="1"/>
  <c r="AS56" i="5"/>
  <c r="AS297" i="5"/>
  <c r="AG61" i="2"/>
  <c r="Z58" i="3"/>
  <c r="AE58" i="3" s="1"/>
  <c r="AF58" i="3" s="1"/>
  <c r="BG523" i="1"/>
  <c r="AM522" i="1"/>
  <c r="AS642" i="1"/>
  <c r="Z56" i="6"/>
  <c r="O56" i="6"/>
  <c r="X56" i="6" s="1"/>
  <c r="V56" i="6"/>
  <c r="W56" i="6" s="1"/>
  <c r="AZ640" i="1"/>
  <c r="AZ57" i="5" l="1"/>
  <c r="AT57" i="5"/>
  <c r="AT178" i="5"/>
  <c r="AZ178" i="5"/>
  <c r="AH59" i="3"/>
  <c r="AN59" i="3"/>
  <c r="BA176" i="1"/>
  <c r="AW176" i="1"/>
  <c r="AX176" i="1" s="1"/>
  <c r="AP176" i="1"/>
  <c r="AY176" i="1" s="1"/>
  <c r="AJ523" i="1"/>
  <c r="BI524" i="1"/>
  <c r="BH298" i="1"/>
  <c r="BI59" i="5"/>
  <c r="AJ58" i="5"/>
  <c r="AT294" i="1"/>
  <c r="AZ294" i="1"/>
  <c r="BH179" i="5"/>
  <c r="AK178" i="5"/>
  <c r="AL178" i="5" s="1"/>
  <c r="I59" i="6"/>
  <c r="AH60" i="6"/>
  <c r="AY85" i="7"/>
  <c r="AV63" i="7"/>
  <c r="L59" i="6"/>
  <c r="AU62" i="7"/>
  <c r="AA61" i="7"/>
  <c r="AK59" i="1"/>
  <c r="BH60" i="1"/>
  <c r="AL523" i="1"/>
  <c r="AQ523" i="1" s="1"/>
  <c r="AR523" i="1" s="1"/>
  <c r="BG297" i="5"/>
  <c r="AM296" i="5"/>
  <c r="AG60" i="7"/>
  <c r="BG178" i="5"/>
  <c r="AM177" i="5"/>
  <c r="AS523" i="1"/>
  <c r="BH298" i="5"/>
  <c r="AK297" i="5"/>
  <c r="AL297" i="5" s="1"/>
  <c r="AQ297" i="5" s="1"/>
  <c r="AR297" i="5" s="1"/>
  <c r="AZ295" i="1"/>
  <c r="AT295" i="1"/>
  <c r="AH59" i="7"/>
  <c r="AN59" i="7"/>
  <c r="Z56" i="2"/>
  <c r="V56" i="2"/>
  <c r="W56" i="2" s="1"/>
  <c r="O56" i="2"/>
  <c r="X56" i="2" s="1"/>
  <c r="BG179" i="1"/>
  <c r="AM178" i="1"/>
  <c r="AG59" i="6"/>
  <c r="J58" i="6"/>
  <c r="K58" i="6" s="1"/>
  <c r="AZ57" i="1"/>
  <c r="AT57" i="1"/>
  <c r="AH60" i="2"/>
  <c r="I59" i="2"/>
  <c r="R59" i="2" s="1"/>
  <c r="AJ643" i="1"/>
  <c r="BI644" i="1"/>
  <c r="AM643" i="1"/>
  <c r="Y57" i="2"/>
  <c r="S57" i="2"/>
  <c r="BK668" i="1"/>
  <c r="AS58" i="1"/>
  <c r="AO58" i="7"/>
  <c r="AD58" i="7"/>
  <c r="AM58" i="7" s="1"/>
  <c r="AK58" i="7"/>
  <c r="AL58" i="7" s="1"/>
  <c r="AZ642" i="1"/>
  <c r="AT642" i="1"/>
  <c r="AK59" i="5"/>
  <c r="BH60" i="5"/>
  <c r="BA521" i="1"/>
  <c r="AP521" i="1"/>
  <c r="AY521" i="1" s="1"/>
  <c r="AW521" i="1"/>
  <c r="AX521" i="1" s="1"/>
  <c r="BI299" i="5"/>
  <c r="AJ298" i="5"/>
  <c r="AK178" i="1"/>
  <c r="AL178" i="1" s="1"/>
  <c r="BH179" i="1"/>
  <c r="S58" i="6"/>
  <c r="Y58" i="6"/>
  <c r="Z57" i="6"/>
  <c r="V57" i="6"/>
  <c r="W57" i="6" s="1"/>
  <c r="O57" i="6"/>
  <c r="X57" i="6" s="1"/>
  <c r="AT61" i="3"/>
  <c r="AA60" i="3"/>
  <c r="Y60" i="3"/>
  <c r="BI179" i="1"/>
  <c r="AJ178" i="1"/>
  <c r="AZ177" i="5"/>
  <c r="AT177" i="5"/>
  <c r="BI60" i="1"/>
  <c r="AJ59" i="1"/>
  <c r="AS59" i="1" s="1"/>
  <c r="BA56" i="1"/>
  <c r="AP56" i="1"/>
  <c r="AY56" i="1" s="1"/>
  <c r="AW56" i="1"/>
  <c r="AX56" i="1" s="1"/>
  <c r="BH645" i="1"/>
  <c r="AK644" i="1"/>
  <c r="X61" i="3"/>
  <c r="AW62" i="3"/>
  <c r="AS643" i="1"/>
  <c r="CJ187" i="5"/>
  <c r="CK186" i="5"/>
  <c r="BK82" i="5"/>
  <c r="BA293" i="1"/>
  <c r="AW293" i="1"/>
  <c r="AX293" i="1" s="1"/>
  <c r="AP293" i="1"/>
  <c r="AY293" i="1" s="1"/>
  <c r="Z60" i="7"/>
  <c r="AE60" i="7" s="1"/>
  <c r="AF60" i="7" s="1"/>
  <c r="AZ56" i="5"/>
  <c r="AT56" i="5"/>
  <c r="BK320" i="1"/>
  <c r="BA640" i="1"/>
  <c r="AW640" i="1"/>
  <c r="AX640" i="1" s="1"/>
  <c r="AP640" i="1"/>
  <c r="AY640" i="1" s="1"/>
  <c r="AG62" i="2"/>
  <c r="BH525" i="1"/>
  <c r="AK524" i="1"/>
  <c r="AJ296" i="1"/>
  <c r="BI297" i="1"/>
  <c r="BK524" i="1"/>
  <c r="BG524" i="1"/>
  <c r="AM523" i="1"/>
  <c r="AZ297" i="5"/>
  <c r="AT297" i="5"/>
  <c r="AS296" i="1"/>
  <c r="AV63" i="3"/>
  <c r="AM59" i="1"/>
  <c r="BG60" i="1"/>
  <c r="BK320" i="5"/>
  <c r="AJ179" i="5"/>
  <c r="BI180" i="5"/>
  <c r="AN58" i="3"/>
  <c r="AH58" i="3"/>
  <c r="X61" i="7"/>
  <c r="AW62" i="7"/>
  <c r="Y62" i="7" s="1"/>
  <c r="AZ296" i="5"/>
  <c r="AK58" i="5"/>
  <c r="AL58" i="5" s="1"/>
  <c r="AE60" i="2"/>
  <c r="J59" i="2"/>
  <c r="K59" i="2" s="1"/>
  <c r="AS298" i="5"/>
  <c r="AK296" i="1"/>
  <c r="AL296" i="1" s="1"/>
  <c r="AQ296" i="1" s="1"/>
  <c r="AR296" i="1" s="1"/>
  <c r="AS58" i="5"/>
  <c r="BA520" i="1"/>
  <c r="AP520" i="1"/>
  <c r="AY520" i="1" s="1"/>
  <c r="AW520" i="1"/>
  <c r="AX520" i="1" s="1"/>
  <c r="BA295" i="5"/>
  <c r="AP295" i="5"/>
  <c r="AY295" i="5" s="1"/>
  <c r="AW295" i="5"/>
  <c r="AX295" i="5" s="1"/>
  <c r="AS522" i="1"/>
  <c r="AM297" i="1"/>
  <c r="BG298" i="1"/>
  <c r="AS178" i="1"/>
  <c r="BG647" i="1"/>
  <c r="R59" i="6"/>
  <c r="AM58" i="5"/>
  <c r="BG59" i="5"/>
  <c r="L59" i="2"/>
  <c r="AF60" i="2"/>
  <c r="Y61" i="7"/>
  <c r="Z61" i="7" s="1"/>
  <c r="AE61" i="7" s="1"/>
  <c r="AF61" i="7" s="1"/>
  <c r="X60" i="3"/>
  <c r="AS177" i="1"/>
  <c r="L60" i="6"/>
  <c r="AF61" i="6"/>
  <c r="AU66" i="3"/>
  <c r="R58" i="2"/>
  <c r="BA641" i="1"/>
  <c r="AP641" i="1"/>
  <c r="AY641" i="1" s="1"/>
  <c r="AW641" i="1"/>
  <c r="AX641" i="1" s="1"/>
  <c r="Y59" i="2" l="1"/>
  <c r="S59" i="2"/>
  <c r="AZ59" i="1"/>
  <c r="AT59" i="1"/>
  <c r="AZ58" i="5"/>
  <c r="AT58" i="5"/>
  <c r="AE61" i="2"/>
  <c r="J60" i="2"/>
  <c r="AM60" i="1"/>
  <c r="BG61" i="1"/>
  <c r="AZ296" i="1"/>
  <c r="AT296" i="1"/>
  <c r="AM524" i="1"/>
  <c r="BG525" i="1"/>
  <c r="BI298" i="1"/>
  <c r="AJ297" i="1"/>
  <c r="BK83" i="5"/>
  <c r="AW63" i="3"/>
  <c r="BI61" i="1"/>
  <c r="AJ60" i="1"/>
  <c r="BI180" i="1"/>
  <c r="AJ179" i="1"/>
  <c r="AS179" i="5"/>
  <c r="BA642" i="1"/>
  <c r="AP642" i="1"/>
  <c r="AY642" i="1" s="1"/>
  <c r="AW642" i="1"/>
  <c r="AX642" i="1" s="1"/>
  <c r="AZ58" i="1"/>
  <c r="AT58" i="1"/>
  <c r="AH61" i="2"/>
  <c r="I60" i="2"/>
  <c r="AG60" i="6"/>
  <c r="J59" i="6"/>
  <c r="K59" i="6" s="1"/>
  <c r="AZ523" i="1"/>
  <c r="AT523" i="1"/>
  <c r="AL59" i="1"/>
  <c r="AY86" i="7"/>
  <c r="BI525" i="1"/>
  <c r="AJ524" i="1"/>
  <c r="BA178" i="5"/>
  <c r="AW178" i="5"/>
  <c r="AX178" i="5" s="1"/>
  <c r="AP178" i="5"/>
  <c r="AY178" i="5" s="1"/>
  <c r="AF62" i="6"/>
  <c r="AZ177" i="1"/>
  <c r="AT177" i="1"/>
  <c r="AU67" i="3"/>
  <c r="AG61" i="3"/>
  <c r="AG60" i="3"/>
  <c r="BG60" i="5"/>
  <c r="AM59" i="5"/>
  <c r="BG648" i="1"/>
  <c r="AZ522" i="1"/>
  <c r="AT522" i="1"/>
  <c r="AS297" i="1"/>
  <c r="AG63" i="2"/>
  <c r="BA56" i="5"/>
  <c r="AW56" i="5"/>
  <c r="AX56" i="5" s="1"/>
  <c r="AP56" i="5"/>
  <c r="AY56" i="5" s="1"/>
  <c r="Z60" i="3"/>
  <c r="AE60" i="3" s="1"/>
  <c r="AF60" i="3" s="1"/>
  <c r="Z58" i="6"/>
  <c r="V58" i="6"/>
  <c r="W58" i="6" s="1"/>
  <c r="O58" i="6"/>
  <c r="X58" i="6" s="1"/>
  <c r="Z57" i="2"/>
  <c r="V57" i="2"/>
  <c r="W57" i="2" s="1"/>
  <c r="O57" i="2"/>
  <c r="X57" i="2" s="1"/>
  <c r="AL643" i="1"/>
  <c r="AQ643" i="1" s="1"/>
  <c r="AR643" i="1" s="1"/>
  <c r="BA295" i="1"/>
  <c r="AW295" i="1"/>
  <c r="AX295" i="1" s="1"/>
  <c r="AP295" i="1"/>
  <c r="AY295" i="1" s="1"/>
  <c r="BG298" i="5"/>
  <c r="AM297" i="5"/>
  <c r="AV64" i="7"/>
  <c r="BH180" i="5"/>
  <c r="AK179" i="5"/>
  <c r="AL179" i="5" s="1"/>
  <c r="BI60" i="5"/>
  <c r="AJ59" i="5"/>
  <c r="AG61" i="7"/>
  <c r="AT178" i="1"/>
  <c r="AZ178" i="1"/>
  <c r="AT298" i="5"/>
  <c r="BA296" i="5"/>
  <c r="AW296" i="5"/>
  <c r="AX296" i="5" s="1"/>
  <c r="AP296" i="5"/>
  <c r="AY296" i="5" s="1"/>
  <c r="AO58" i="3"/>
  <c r="AD58" i="3"/>
  <c r="AM58" i="3" s="1"/>
  <c r="AK58" i="3"/>
  <c r="AL58" i="3" s="1"/>
  <c r="BA297" i="5"/>
  <c r="AW297" i="5"/>
  <c r="AX297" i="5" s="1"/>
  <c r="AP297" i="5"/>
  <c r="AY297" i="5" s="1"/>
  <c r="AL524" i="1"/>
  <c r="AQ524" i="1" s="1"/>
  <c r="AR524" i="1" s="1"/>
  <c r="CK187" i="5"/>
  <c r="CJ188" i="5"/>
  <c r="BA177" i="5"/>
  <c r="AP177" i="5"/>
  <c r="AY177" i="5" s="1"/>
  <c r="AW177" i="5"/>
  <c r="AX177" i="5" s="1"/>
  <c r="BI300" i="5"/>
  <c r="AJ299" i="5"/>
  <c r="BH61" i="5"/>
  <c r="BA57" i="1"/>
  <c r="AW57" i="1"/>
  <c r="AX57" i="1" s="1"/>
  <c r="AP57" i="1"/>
  <c r="AY57" i="1" s="1"/>
  <c r="BG180" i="1"/>
  <c r="AM179" i="1"/>
  <c r="AO59" i="7"/>
  <c r="AD59" i="7"/>
  <c r="AM59" i="7" s="1"/>
  <c r="AK59" i="7"/>
  <c r="AL59" i="7" s="1"/>
  <c r="BG179" i="5"/>
  <c r="AM178" i="5"/>
  <c r="AA62" i="7"/>
  <c r="AU63" i="7"/>
  <c r="I60" i="6"/>
  <c r="AH61" i="6"/>
  <c r="BA294" i="1"/>
  <c r="AW294" i="1"/>
  <c r="AX294" i="1" s="1"/>
  <c r="AP294" i="1"/>
  <c r="AY294" i="1" s="1"/>
  <c r="AK297" i="1"/>
  <c r="AL297" i="1" s="1"/>
  <c r="AQ297" i="1" s="1"/>
  <c r="AR297" i="1" s="1"/>
  <c r="AO59" i="3"/>
  <c r="AK59" i="3"/>
  <c r="AL59" i="3" s="1"/>
  <c r="AD59" i="3"/>
  <c r="AM59" i="3" s="1"/>
  <c r="Y58" i="2"/>
  <c r="S58" i="2"/>
  <c r="L60" i="2"/>
  <c r="AF61" i="2"/>
  <c r="S59" i="6"/>
  <c r="Y59" i="6"/>
  <c r="BG299" i="1"/>
  <c r="AM298" i="1"/>
  <c r="AW63" i="7"/>
  <c r="X62" i="7"/>
  <c r="AG62" i="7" s="1"/>
  <c r="BI181" i="5"/>
  <c r="AJ180" i="5"/>
  <c r="BK321" i="5"/>
  <c r="AV64" i="3"/>
  <c r="BK525" i="1"/>
  <c r="BH526" i="1"/>
  <c r="DI194" i="1"/>
  <c r="BK321" i="1"/>
  <c r="AZ643" i="1"/>
  <c r="AT643" i="1"/>
  <c r="BH646" i="1"/>
  <c r="AS60" i="1"/>
  <c r="AS179" i="1"/>
  <c r="AT62" i="3"/>
  <c r="X62" i="3" s="1"/>
  <c r="AA61" i="3"/>
  <c r="Y61" i="3"/>
  <c r="Z61" i="3" s="1"/>
  <c r="AE61" i="3" s="1"/>
  <c r="AF61" i="3" s="1"/>
  <c r="AK179" i="1"/>
  <c r="AL179" i="1" s="1"/>
  <c r="BH180" i="1"/>
  <c r="AL59" i="5"/>
  <c r="BK669" i="1"/>
  <c r="BI645" i="1"/>
  <c r="AJ644" i="1"/>
  <c r="AS644" i="1" s="1"/>
  <c r="AM644" i="1"/>
  <c r="R60" i="2"/>
  <c r="BH299" i="5"/>
  <c r="AK298" i="5"/>
  <c r="AL298" i="5" s="1"/>
  <c r="AQ298" i="5" s="1"/>
  <c r="AN60" i="7"/>
  <c r="AH60" i="7"/>
  <c r="AK60" i="1"/>
  <c r="AL60" i="1" s="1"/>
  <c r="BH61" i="1"/>
  <c r="R60" i="6"/>
  <c r="BH299" i="1"/>
  <c r="AK298" i="1"/>
  <c r="BA57" i="5"/>
  <c r="AW57" i="5"/>
  <c r="AX57" i="5" s="1"/>
  <c r="AP57" i="5"/>
  <c r="AY57" i="5" s="1"/>
  <c r="AH62" i="7" l="1"/>
  <c r="AT644" i="1"/>
  <c r="AG62" i="3"/>
  <c r="BH300" i="5"/>
  <c r="AK299" i="5"/>
  <c r="AL299" i="5" s="1"/>
  <c r="AQ299" i="5" s="1"/>
  <c r="AR299" i="5" s="1"/>
  <c r="BI646" i="1"/>
  <c r="AJ645" i="1"/>
  <c r="AM645" i="1"/>
  <c r="AK645" i="1"/>
  <c r="AL645" i="1" s="1"/>
  <c r="AQ645" i="1" s="1"/>
  <c r="BH527" i="1"/>
  <c r="BK322" i="5"/>
  <c r="AW64" i="7"/>
  <c r="X63" i="7"/>
  <c r="Z58" i="2"/>
  <c r="O58" i="2"/>
  <c r="X58" i="2" s="1"/>
  <c r="V58" i="2"/>
  <c r="W58" i="2" s="1"/>
  <c r="I61" i="6"/>
  <c r="AH62" i="6"/>
  <c r="BA178" i="1"/>
  <c r="AP178" i="1"/>
  <c r="AY178" i="1" s="1"/>
  <c r="AW178" i="1"/>
  <c r="AX178" i="1" s="1"/>
  <c r="Y63" i="7"/>
  <c r="Z63" i="7" s="1"/>
  <c r="AE63" i="7" s="1"/>
  <c r="AF63" i="7" s="1"/>
  <c r="BA522" i="1"/>
  <c r="AP522" i="1"/>
  <c r="AY522" i="1" s="1"/>
  <c r="AW522" i="1"/>
  <c r="AX522" i="1" s="1"/>
  <c r="AM60" i="5"/>
  <c r="BG61" i="5"/>
  <c r="L61" i="6"/>
  <c r="BA523" i="1"/>
  <c r="AW523" i="1"/>
  <c r="AX523" i="1" s="1"/>
  <c r="AP523" i="1"/>
  <c r="AY523" i="1" s="1"/>
  <c r="AH62" i="2"/>
  <c r="I61" i="2"/>
  <c r="BK84" i="5"/>
  <c r="AE62" i="2"/>
  <c r="J61" i="2"/>
  <c r="K61" i="2" s="1"/>
  <c r="BA59" i="1"/>
  <c r="AW59" i="1"/>
  <c r="AX59" i="1" s="1"/>
  <c r="AP59" i="1"/>
  <c r="AY59" i="1" s="1"/>
  <c r="BH300" i="1"/>
  <c r="Y60" i="2"/>
  <c r="S60" i="2"/>
  <c r="AK180" i="1"/>
  <c r="BH181" i="1"/>
  <c r="AT63" i="3"/>
  <c r="AA62" i="3"/>
  <c r="Y62" i="3"/>
  <c r="Z62" i="3" s="1"/>
  <c r="AE62" i="3" s="1"/>
  <c r="AF62" i="3" s="1"/>
  <c r="BH647" i="1"/>
  <c r="AK646" i="1"/>
  <c r="AV65" i="3"/>
  <c r="AS181" i="5"/>
  <c r="L61" i="2"/>
  <c r="AF62" i="2"/>
  <c r="R61" i="6"/>
  <c r="BG180" i="5"/>
  <c r="AM179" i="5"/>
  <c r="AJ300" i="5"/>
  <c r="BI301" i="5"/>
  <c r="AL644" i="1"/>
  <c r="AQ644" i="1" s="1"/>
  <c r="AR644" i="1" s="1"/>
  <c r="BI61" i="5"/>
  <c r="AJ60" i="5"/>
  <c r="AV65" i="7"/>
  <c r="Y64" i="7"/>
  <c r="AG64" i="2"/>
  <c r="AN60" i="3"/>
  <c r="AH60" i="3"/>
  <c r="BI526" i="1"/>
  <c r="DG194" i="1"/>
  <c r="AY87" i="7"/>
  <c r="AJ180" i="1"/>
  <c r="BI181" i="1"/>
  <c r="AW64" i="3"/>
  <c r="X63" i="3"/>
  <c r="AS180" i="5"/>
  <c r="AO60" i="7"/>
  <c r="AD60" i="7"/>
  <c r="AM60" i="7" s="1"/>
  <c r="AK60" i="7"/>
  <c r="AL60" i="7" s="1"/>
  <c r="AJ181" i="5"/>
  <c r="BI182" i="5"/>
  <c r="AU64" i="7"/>
  <c r="AA63" i="7"/>
  <c r="BG181" i="1"/>
  <c r="AM180" i="1"/>
  <c r="AK61" i="5"/>
  <c r="BH62" i="5"/>
  <c r="CK188" i="5"/>
  <c r="CJ189" i="5"/>
  <c r="AN61" i="7"/>
  <c r="AH61" i="7"/>
  <c r="AZ297" i="1"/>
  <c r="AT297" i="1"/>
  <c r="BG649" i="1"/>
  <c r="AN61" i="3"/>
  <c r="AH61" i="3"/>
  <c r="BA177" i="1"/>
  <c r="AW177" i="1"/>
  <c r="AX177" i="1" s="1"/>
  <c r="AP177" i="1"/>
  <c r="AY177" i="1" s="1"/>
  <c r="AS59" i="5"/>
  <c r="AG61" i="6"/>
  <c r="J60" i="6"/>
  <c r="K60" i="6" s="1"/>
  <c r="BI299" i="1"/>
  <c r="AJ298" i="1"/>
  <c r="AL298" i="1" s="1"/>
  <c r="AQ298" i="1" s="1"/>
  <c r="BA296" i="1"/>
  <c r="AW296" i="1"/>
  <c r="AX296" i="1" s="1"/>
  <c r="AP296" i="1"/>
  <c r="AY296" i="1" s="1"/>
  <c r="BA58" i="5"/>
  <c r="AW58" i="5"/>
  <c r="AX58" i="5" s="1"/>
  <c r="AP58" i="5"/>
  <c r="AY58" i="5" s="1"/>
  <c r="Z59" i="2"/>
  <c r="V59" i="2"/>
  <c r="W59" i="2" s="1"/>
  <c r="O59" i="2"/>
  <c r="X59" i="2" s="1"/>
  <c r="S60" i="6"/>
  <c r="Y60" i="6"/>
  <c r="AT179" i="1"/>
  <c r="AZ179" i="1"/>
  <c r="BK322" i="1"/>
  <c r="BG300" i="1"/>
  <c r="AM299" i="1"/>
  <c r="AK61" i="1"/>
  <c r="BH62" i="1"/>
  <c r="AT384" i="5"/>
  <c r="AR298" i="5"/>
  <c r="AS645" i="1"/>
  <c r="BK670" i="1"/>
  <c r="AZ60" i="1"/>
  <c r="AT60" i="1"/>
  <c r="BA643" i="1"/>
  <c r="AP643" i="1"/>
  <c r="AY643" i="1" s="1"/>
  <c r="AW643" i="1"/>
  <c r="AX643" i="1" s="1"/>
  <c r="DJ194" i="1"/>
  <c r="DL194" i="1" s="1"/>
  <c r="DM194" i="1" s="1"/>
  <c r="BK526" i="1"/>
  <c r="AG63" i="7"/>
  <c r="Z59" i="6"/>
  <c r="O59" i="6"/>
  <c r="X59" i="6" s="1"/>
  <c r="V59" i="6"/>
  <c r="W59" i="6" s="1"/>
  <c r="AK60" i="5"/>
  <c r="AL60" i="5" s="1"/>
  <c r="AZ298" i="5"/>
  <c r="AS524" i="1"/>
  <c r="BH181" i="5"/>
  <c r="AK180" i="5"/>
  <c r="AL180" i="5" s="1"/>
  <c r="AM298" i="5"/>
  <c r="BG299" i="5"/>
  <c r="AS299" i="5"/>
  <c r="AU68" i="3"/>
  <c r="L62" i="6"/>
  <c r="AF63" i="6"/>
  <c r="R61" i="2"/>
  <c r="BA58" i="1"/>
  <c r="AP58" i="1"/>
  <c r="AY58" i="1" s="1"/>
  <c r="AW58" i="1"/>
  <c r="AX58" i="1" s="1"/>
  <c r="AZ179" i="5"/>
  <c r="AT179" i="5"/>
  <c r="BI62" i="1"/>
  <c r="AJ61" i="1"/>
  <c r="BG526" i="1"/>
  <c r="DH194" i="1"/>
  <c r="AM61" i="1"/>
  <c r="BG62" i="1"/>
  <c r="K60" i="2"/>
  <c r="Z62" i="7"/>
  <c r="AE62" i="7" s="1"/>
  <c r="AF62" i="7" s="1"/>
  <c r="AT413" i="1" l="1"/>
  <c r="AR298" i="1"/>
  <c r="BK527" i="1"/>
  <c r="BG301" i="1"/>
  <c r="BA179" i="1"/>
  <c r="AW179" i="1"/>
  <c r="AX179" i="1" s="1"/>
  <c r="AP179" i="1"/>
  <c r="AY179" i="1" s="1"/>
  <c r="BG650" i="1"/>
  <c r="BH63" i="5"/>
  <c r="AS298" i="1"/>
  <c r="L62" i="2"/>
  <c r="AF63" i="2"/>
  <c r="AV66" i="3"/>
  <c r="BK85" i="5"/>
  <c r="AH63" i="6"/>
  <c r="I62" i="6"/>
  <c r="AR645" i="1"/>
  <c r="AT731" i="1"/>
  <c r="BA298" i="5"/>
  <c r="AP298" i="5"/>
  <c r="AY298" i="5" s="1"/>
  <c r="AY384" i="5" s="1"/>
  <c r="AW298" i="5"/>
  <c r="AM526" i="1"/>
  <c r="BG527" i="1"/>
  <c r="BA179" i="5"/>
  <c r="AP179" i="5"/>
  <c r="AY179" i="5" s="1"/>
  <c r="AW179" i="5"/>
  <c r="AX179" i="5" s="1"/>
  <c r="Y61" i="2"/>
  <c r="S61" i="2"/>
  <c r="AU69" i="3"/>
  <c r="AH63" i="7"/>
  <c r="AN63" i="7"/>
  <c r="BK671" i="1"/>
  <c r="AK62" i="1"/>
  <c r="BH63" i="1"/>
  <c r="AG62" i="6"/>
  <c r="J61" i="6"/>
  <c r="K61" i="6" s="1"/>
  <c r="AO61" i="7"/>
  <c r="AD61" i="7"/>
  <c r="AM61" i="7" s="1"/>
  <c r="AK61" i="7"/>
  <c r="AL61" i="7" s="1"/>
  <c r="AL61" i="5"/>
  <c r="AU65" i="7"/>
  <c r="AA64" i="7"/>
  <c r="AJ526" i="1"/>
  <c r="BI527" i="1"/>
  <c r="AG65" i="2"/>
  <c r="BI62" i="5"/>
  <c r="AJ61" i="5"/>
  <c r="AS61" i="5" s="1"/>
  <c r="AT64" i="3"/>
  <c r="AA63" i="3"/>
  <c r="Y63" i="3"/>
  <c r="Z63" i="3" s="1"/>
  <c r="AE63" i="3" s="1"/>
  <c r="AF63" i="3" s="1"/>
  <c r="Z60" i="2"/>
  <c r="O60" i="2"/>
  <c r="X60" i="2" s="1"/>
  <c r="V60" i="2"/>
  <c r="W60" i="2" s="1"/>
  <c r="AE63" i="2"/>
  <c r="J62" i="2"/>
  <c r="AS180" i="1"/>
  <c r="BG62" i="5"/>
  <c r="AM61" i="5"/>
  <c r="R62" i="6"/>
  <c r="BK323" i="5"/>
  <c r="BH301" i="5"/>
  <c r="AK300" i="5"/>
  <c r="AL300" i="5" s="1"/>
  <c r="AQ300" i="5" s="1"/>
  <c r="AZ644" i="1"/>
  <c r="AT299" i="5"/>
  <c r="AZ299" i="5"/>
  <c r="BA60" i="1"/>
  <c r="AP60" i="1"/>
  <c r="AY60" i="1" s="1"/>
  <c r="AW60" i="1"/>
  <c r="AX60" i="1" s="1"/>
  <c r="AT645" i="1"/>
  <c r="AZ645" i="1"/>
  <c r="AL61" i="1"/>
  <c r="Z60" i="6"/>
  <c r="O60" i="6"/>
  <c r="X60" i="6" s="1"/>
  <c r="V60" i="6"/>
  <c r="W60" i="6" s="1"/>
  <c r="AJ299" i="1"/>
  <c r="BI300" i="1"/>
  <c r="AZ59" i="5"/>
  <c r="AT59" i="5"/>
  <c r="CJ190" i="5"/>
  <c r="CK189" i="5"/>
  <c r="BI183" i="5"/>
  <c r="AJ182" i="5"/>
  <c r="X64" i="3"/>
  <c r="AG64" i="3" s="1"/>
  <c r="AW65" i="3"/>
  <c r="Z64" i="7"/>
  <c r="AE64" i="7" s="1"/>
  <c r="AF64" i="7" s="1"/>
  <c r="BG181" i="5"/>
  <c r="AM180" i="5"/>
  <c r="AZ181" i="5"/>
  <c r="AT181" i="5"/>
  <c r="BH648" i="1"/>
  <c r="AK181" i="1"/>
  <c r="BH182" i="1"/>
  <c r="AK299" i="1"/>
  <c r="X64" i="7"/>
  <c r="AW65" i="7"/>
  <c r="AK526" i="1"/>
  <c r="AL526" i="1" s="1"/>
  <c r="AQ526" i="1" s="1"/>
  <c r="AR526" i="1" s="1"/>
  <c r="AN62" i="3"/>
  <c r="AH62" i="3"/>
  <c r="AM62" i="1"/>
  <c r="BG63" i="1"/>
  <c r="L63" i="6"/>
  <c r="AF64" i="6"/>
  <c r="AK181" i="5"/>
  <c r="AL181" i="5" s="1"/>
  <c r="BH182" i="5"/>
  <c r="BI63" i="1"/>
  <c r="AJ62" i="1"/>
  <c r="BG300" i="5"/>
  <c r="AM299" i="5"/>
  <c r="AZ524" i="1"/>
  <c r="AT524" i="1"/>
  <c r="BK323" i="1"/>
  <c r="AS61" i="1"/>
  <c r="AO61" i="3"/>
  <c r="AD61" i="3"/>
  <c r="AM61" i="3" s="1"/>
  <c r="AK61" i="3"/>
  <c r="AL61" i="3" s="1"/>
  <c r="BA297" i="1"/>
  <c r="AP297" i="1"/>
  <c r="AY297" i="1" s="1"/>
  <c r="AW297" i="1"/>
  <c r="AX297" i="1" s="1"/>
  <c r="BG182" i="1"/>
  <c r="AM181" i="1"/>
  <c r="AS182" i="5"/>
  <c r="AT180" i="5"/>
  <c r="AZ180" i="5"/>
  <c r="BI182" i="1"/>
  <c r="AJ181" i="1"/>
  <c r="AS181" i="1" s="1"/>
  <c r="AY88" i="7"/>
  <c r="AO60" i="3"/>
  <c r="AD60" i="3"/>
  <c r="AM60" i="3" s="1"/>
  <c r="AK60" i="3"/>
  <c r="AL60" i="3" s="1"/>
  <c r="AV66" i="7"/>
  <c r="Y65" i="7"/>
  <c r="AJ301" i="5"/>
  <c r="AS301" i="5" s="1"/>
  <c r="BI302" i="5"/>
  <c r="S61" i="6"/>
  <c r="Y61" i="6"/>
  <c r="AL180" i="1"/>
  <c r="BH301" i="1"/>
  <c r="AK300" i="1"/>
  <c r="AH63" i="2"/>
  <c r="I62" i="2"/>
  <c r="DN194" i="1"/>
  <c r="AS60" i="5"/>
  <c r="AS300" i="5"/>
  <c r="BH528" i="1"/>
  <c r="DI195" i="1"/>
  <c r="AJ646" i="1"/>
  <c r="BI647" i="1"/>
  <c r="AK647" i="1" s="1"/>
  <c r="AM646" i="1"/>
  <c r="AG63" i="3"/>
  <c r="AN62" i="7"/>
  <c r="AT301" i="5" l="1"/>
  <c r="AH64" i="3"/>
  <c r="AZ61" i="5"/>
  <c r="AT61" i="5"/>
  <c r="AT181" i="1"/>
  <c r="AZ181" i="1"/>
  <c r="AZ60" i="5"/>
  <c r="AT60" i="5"/>
  <c r="AV67" i="7"/>
  <c r="Y66" i="7"/>
  <c r="BI183" i="1"/>
  <c r="AJ182" i="1"/>
  <c r="AZ61" i="1"/>
  <c r="AT61" i="1"/>
  <c r="AF65" i="6"/>
  <c r="X65" i="7"/>
  <c r="AW66" i="7"/>
  <c r="AK182" i="1"/>
  <c r="AL182" i="1" s="1"/>
  <c r="BH183" i="1"/>
  <c r="AJ183" i="5"/>
  <c r="BI184" i="5"/>
  <c r="BA59" i="5"/>
  <c r="AW59" i="5"/>
  <c r="AX59" i="5" s="1"/>
  <c r="AP59" i="5"/>
  <c r="AY59" i="5" s="1"/>
  <c r="BA299" i="5"/>
  <c r="AW299" i="5"/>
  <c r="AX299" i="5" s="1"/>
  <c r="AP299" i="5"/>
  <c r="AY299" i="5" s="1"/>
  <c r="AT385" i="5"/>
  <c r="AR300" i="5"/>
  <c r="BK324" i="5"/>
  <c r="AM62" i="5"/>
  <c r="BG63" i="5"/>
  <c r="BI63" i="5"/>
  <c r="AJ62" i="5"/>
  <c r="AL62" i="1"/>
  <c r="AO63" i="7"/>
  <c r="AK63" i="7"/>
  <c r="AL63" i="7" s="1"/>
  <c r="AD63" i="7"/>
  <c r="AM63" i="7" s="1"/>
  <c r="BK86" i="5"/>
  <c r="AO62" i="7"/>
  <c r="AD62" i="7"/>
  <c r="AM62" i="7" s="1"/>
  <c r="AM172" i="7" s="1"/>
  <c r="AK62" i="7"/>
  <c r="AL62" i="7" s="1"/>
  <c r="AL172" i="7" s="1"/>
  <c r="AH63" i="3"/>
  <c r="AN63" i="3"/>
  <c r="DV194" i="1"/>
  <c r="DO194" i="1"/>
  <c r="BH302" i="1"/>
  <c r="BI303" i="5"/>
  <c r="AJ302" i="5"/>
  <c r="BA180" i="5"/>
  <c r="AP180" i="5"/>
  <c r="AY180" i="5" s="1"/>
  <c r="AW180" i="5"/>
  <c r="AX180" i="5" s="1"/>
  <c r="BG183" i="1"/>
  <c r="AM182" i="1"/>
  <c r="BA524" i="1"/>
  <c r="AW524" i="1"/>
  <c r="AX524" i="1" s="1"/>
  <c r="AP524" i="1"/>
  <c r="AY524" i="1" s="1"/>
  <c r="BI64" i="1"/>
  <c r="AJ63" i="1"/>
  <c r="AS63" i="1" s="1"/>
  <c r="AO62" i="3"/>
  <c r="AD62" i="3"/>
  <c r="AM62" i="3" s="1"/>
  <c r="AM172" i="3" s="1"/>
  <c r="AK62" i="3"/>
  <c r="AL62" i="3" s="1"/>
  <c r="AL172" i="3" s="1"/>
  <c r="AG65" i="7"/>
  <c r="AL181" i="1"/>
  <c r="BA181" i="5"/>
  <c r="AW181" i="5"/>
  <c r="AX181" i="5" s="1"/>
  <c r="AP181" i="5"/>
  <c r="AY181" i="5" s="1"/>
  <c r="AW66" i="3"/>
  <c r="AJ300" i="1"/>
  <c r="AL300" i="1" s="1"/>
  <c r="AQ300" i="1" s="1"/>
  <c r="BI301" i="1"/>
  <c r="BH302" i="5"/>
  <c r="AK301" i="5"/>
  <c r="AL301" i="5" s="1"/>
  <c r="AQ301" i="5" s="1"/>
  <c r="AR301" i="5" s="1"/>
  <c r="AG64" i="7"/>
  <c r="AZ180" i="1"/>
  <c r="AT180" i="1"/>
  <c r="AT65" i="3"/>
  <c r="AA64" i="3"/>
  <c r="Y64" i="3"/>
  <c r="Z64" i="3" s="1"/>
  <c r="AE64" i="3" s="1"/>
  <c r="AF64" i="3" s="1"/>
  <c r="AG63" i="6"/>
  <c r="J62" i="6"/>
  <c r="K62" i="6" s="1"/>
  <c r="Z61" i="2"/>
  <c r="V61" i="2"/>
  <c r="W61" i="2" s="1"/>
  <c r="O61" i="2"/>
  <c r="X61" i="2" s="1"/>
  <c r="BG528" i="1"/>
  <c r="DH195" i="1"/>
  <c r="I63" i="6"/>
  <c r="R63" i="6" s="1"/>
  <c r="AH64" i="6"/>
  <c r="L64" i="6" s="1"/>
  <c r="AV67" i="3"/>
  <c r="AT298" i="1"/>
  <c r="AZ298" i="1"/>
  <c r="BG651" i="1"/>
  <c r="AM300" i="1"/>
  <c r="BK528" i="1"/>
  <c r="R63" i="2"/>
  <c r="AS302" i="5"/>
  <c r="AY89" i="7"/>
  <c r="BH183" i="5"/>
  <c r="AK182" i="5"/>
  <c r="AL182" i="5" s="1"/>
  <c r="AM63" i="1"/>
  <c r="BG64" i="1"/>
  <c r="AS646" i="1"/>
  <c r="R62" i="2"/>
  <c r="CJ191" i="5"/>
  <c r="CK191" i="5" s="1"/>
  <c r="CK190" i="5"/>
  <c r="AS300" i="1"/>
  <c r="AS62" i="1"/>
  <c r="S62" i="6"/>
  <c r="Y62" i="6"/>
  <c r="K62" i="2"/>
  <c r="AL646" i="1"/>
  <c r="AQ646" i="1" s="1"/>
  <c r="AR646" i="1" s="1"/>
  <c r="AG66" i="2"/>
  <c r="AS299" i="1"/>
  <c r="AK63" i="5"/>
  <c r="BH64" i="5"/>
  <c r="AM301" i="1"/>
  <c r="BG302" i="1"/>
  <c r="BH529" i="1"/>
  <c r="AJ647" i="1"/>
  <c r="BI648" i="1"/>
  <c r="AM647" i="1"/>
  <c r="AT300" i="5"/>
  <c r="AZ300" i="5"/>
  <c r="AH64" i="2"/>
  <c r="I63" i="2"/>
  <c r="Z61" i="6"/>
  <c r="V61" i="6"/>
  <c r="W61" i="6" s="1"/>
  <c r="O61" i="6"/>
  <c r="X61" i="6" s="1"/>
  <c r="Z65" i="7"/>
  <c r="AE65" i="7" s="1"/>
  <c r="AF65" i="7" s="1"/>
  <c r="AS182" i="1"/>
  <c r="AT182" i="5"/>
  <c r="AZ182" i="5"/>
  <c r="BK324" i="1"/>
  <c r="BG301" i="5"/>
  <c r="AM300" i="5"/>
  <c r="AL299" i="1"/>
  <c r="AQ299" i="1" s="1"/>
  <c r="AR299" i="1" s="1"/>
  <c r="BH649" i="1"/>
  <c r="AK648" i="1"/>
  <c r="BG182" i="5"/>
  <c r="AM181" i="5"/>
  <c r="AS183" i="5"/>
  <c r="BA645" i="1"/>
  <c r="AP645" i="1"/>
  <c r="AY645" i="1" s="1"/>
  <c r="GF176" i="1" s="1"/>
  <c r="AW645" i="1"/>
  <c r="BA644" i="1"/>
  <c r="AW644" i="1"/>
  <c r="AX644" i="1" s="1"/>
  <c r="AP644" i="1"/>
  <c r="AY644" i="1" s="1"/>
  <c r="AE64" i="2"/>
  <c r="J63" i="2"/>
  <c r="K63" i="2" s="1"/>
  <c r="AS62" i="5"/>
  <c r="BI528" i="1"/>
  <c r="DG195" i="1"/>
  <c r="DN195" i="1" s="1"/>
  <c r="AU66" i="7"/>
  <c r="AA65" i="7"/>
  <c r="AK63" i="1"/>
  <c r="AL63" i="1" s="1"/>
  <c r="BH64" i="1"/>
  <c r="BK672" i="1"/>
  <c r="AU70" i="3"/>
  <c r="AX298" i="5"/>
  <c r="AX384" i="5" s="1"/>
  <c r="AU384" i="5"/>
  <c r="L63" i="2"/>
  <c r="AF64" i="2"/>
  <c r="AS526" i="1"/>
  <c r="AK62" i="5"/>
  <c r="AL62" i="5" s="1"/>
  <c r="AZ63" i="1" l="1"/>
  <c r="AT63" i="1"/>
  <c r="DO195" i="1"/>
  <c r="S63" i="6"/>
  <c r="Y63" i="6"/>
  <c r="AT414" i="1"/>
  <c r="AR300" i="1"/>
  <c r="AU71" i="3"/>
  <c r="AU72" i="3" s="1"/>
  <c r="AU73" i="3" s="1"/>
  <c r="BG302" i="5"/>
  <c r="AM301" i="5"/>
  <c r="BA182" i="5"/>
  <c r="AW182" i="5"/>
  <c r="AX182" i="5" s="1"/>
  <c r="AP182" i="5"/>
  <c r="AY182" i="5" s="1"/>
  <c r="AH65" i="2"/>
  <c r="I64" i="2"/>
  <c r="BI649" i="1"/>
  <c r="AJ648" i="1"/>
  <c r="AM648" i="1"/>
  <c r="BG303" i="1"/>
  <c r="AZ299" i="1"/>
  <c r="AT299" i="1"/>
  <c r="AZ300" i="1"/>
  <c r="AT300" i="1"/>
  <c r="Y62" i="2"/>
  <c r="S62" i="2"/>
  <c r="AY90" i="7"/>
  <c r="BG652" i="1"/>
  <c r="AV68" i="3"/>
  <c r="BG529" i="1"/>
  <c r="AM528" i="1"/>
  <c r="AT66" i="3"/>
  <c r="AA65" i="3"/>
  <c r="Y65" i="3"/>
  <c r="AW67" i="3"/>
  <c r="X66" i="3"/>
  <c r="BG184" i="1"/>
  <c r="AM183" i="1"/>
  <c r="BG64" i="5"/>
  <c r="AM63" i="5"/>
  <c r="BK325" i="5"/>
  <c r="AK64" i="1"/>
  <c r="BH65" i="1"/>
  <c r="AZ526" i="1"/>
  <c r="AT526" i="1"/>
  <c r="AZ62" i="5"/>
  <c r="AT62" i="5"/>
  <c r="AL648" i="1"/>
  <c r="AQ648" i="1" s="1"/>
  <c r="AR648" i="1" s="1"/>
  <c r="L64" i="2"/>
  <c r="AF65" i="2"/>
  <c r="BK673" i="1"/>
  <c r="AA66" i="7"/>
  <c r="AU67" i="7"/>
  <c r="AZ183" i="5"/>
  <c r="AT183" i="5"/>
  <c r="BH650" i="1"/>
  <c r="AK649" i="1"/>
  <c r="BA300" i="5"/>
  <c r="AP300" i="5"/>
  <c r="AY300" i="5" s="1"/>
  <c r="AY385" i="5" s="1"/>
  <c r="AW300" i="5"/>
  <c r="AS648" i="1"/>
  <c r="Z62" i="6"/>
  <c r="V62" i="6"/>
  <c r="W62" i="6" s="1"/>
  <c r="O62" i="6"/>
  <c r="X62" i="6" s="1"/>
  <c r="AZ646" i="1"/>
  <c r="AT646" i="1"/>
  <c r="AK183" i="5"/>
  <c r="AL183" i="5" s="1"/>
  <c r="BH184" i="5"/>
  <c r="AT302" i="5"/>
  <c r="BK529" i="1"/>
  <c r="BA298" i="1"/>
  <c r="AW298" i="1"/>
  <c r="AP298" i="1"/>
  <c r="AY298" i="1" s="1"/>
  <c r="AY413" i="1" s="1"/>
  <c r="I64" i="6"/>
  <c r="AH65" i="6"/>
  <c r="AG64" i="6"/>
  <c r="J63" i="6"/>
  <c r="K63" i="6" s="1"/>
  <c r="BH303" i="5"/>
  <c r="AK302" i="5"/>
  <c r="AL302" i="5" s="1"/>
  <c r="AQ302" i="5" s="1"/>
  <c r="X65" i="3"/>
  <c r="BI304" i="5"/>
  <c r="AJ303" i="5"/>
  <c r="DW194" i="1"/>
  <c r="DR194" i="1"/>
  <c r="DS194" i="1" s="1"/>
  <c r="DQ194" i="1"/>
  <c r="DT194" i="1" s="1"/>
  <c r="AS647" i="1"/>
  <c r="BI185" i="5"/>
  <c r="AJ184" i="5"/>
  <c r="AW67" i="7"/>
  <c r="X66" i="7"/>
  <c r="BI184" i="1"/>
  <c r="AJ183" i="1"/>
  <c r="AL647" i="1"/>
  <c r="AQ647" i="1" s="1"/>
  <c r="AN64" i="3"/>
  <c r="AE65" i="2"/>
  <c r="J64" i="2"/>
  <c r="K64" i="2" s="1"/>
  <c r="AX645" i="1"/>
  <c r="GE176" i="1" s="1"/>
  <c r="AU731" i="1"/>
  <c r="AT182" i="1"/>
  <c r="AZ182" i="1"/>
  <c r="BH530" i="1"/>
  <c r="BH65" i="5"/>
  <c r="AG67" i="2"/>
  <c r="AM64" i="1"/>
  <c r="BG65" i="1"/>
  <c r="Y63" i="2"/>
  <c r="S63" i="2"/>
  <c r="R64" i="6"/>
  <c r="BA180" i="1"/>
  <c r="AP180" i="1"/>
  <c r="AY180" i="1" s="1"/>
  <c r="AW180" i="1"/>
  <c r="AX180" i="1" s="1"/>
  <c r="BI302" i="1"/>
  <c r="AJ301" i="1"/>
  <c r="AN65" i="7"/>
  <c r="AH65" i="7"/>
  <c r="AK301" i="1"/>
  <c r="AL301" i="1" s="1"/>
  <c r="AQ301" i="1" s="1"/>
  <c r="AR301" i="1" s="1"/>
  <c r="DJ195" i="1"/>
  <c r="DL195" i="1" s="1"/>
  <c r="DM195" i="1" s="1"/>
  <c r="AS184" i="5"/>
  <c r="AG66" i="7"/>
  <c r="Z66" i="7"/>
  <c r="AE66" i="7" s="1"/>
  <c r="AF66" i="7" s="1"/>
  <c r="BA60" i="5"/>
  <c r="AW60" i="5"/>
  <c r="AX60" i="5" s="1"/>
  <c r="AP60" i="5"/>
  <c r="AY60" i="5" s="1"/>
  <c r="AJ528" i="1"/>
  <c r="AS528" i="1" s="1"/>
  <c r="BI529" i="1"/>
  <c r="BG183" i="5"/>
  <c r="AM182" i="5"/>
  <c r="BK325" i="1"/>
  <c r="R64" i="2"/>
  <c r="AK528" i="1"/>
  <c r="AL528" i="1" s="1"/>
  <c r="AQ528" i="1" s="1"/>
  <c r="AR528" i="1" s="1"/>
  <c r="AZ62" i="1"/>
  <c r="AT62" i="1"/>
  <c r="AH64" i="7"/>
  <c r="AN64" i="7"/>
  <c r="AS301" i="1"/>
  <c r="BI65" i="1"/>
  <c r="AJ64" i="1"/>
  <c r="AS64" i="1" s="1"/>
  <c r="BH303" i="1"/>
  <c r="AK302" i="1"/>
  <c r="AO63" i="3"/>
  <c r="AK63" i="3"/>
  <c r="AL63" i="3" s="1"/>
  <c r="AD63" i="3"/>
  <c r="AM63" i="3" s="1"/>
  <c r="BK87" i="5"/>
  <c r="BI64" i="5"/>
  <c r="AK64" i="5" s="1"/>
  <c r="AJ63" i="5"/>
  <c r="BH184" i="1"/>
  <c r="AK183" i="1"/>
  <c r="AL183" i="1" s="1"/>
  <c r="L65" i="6"/>
  <c r="AF66" i="6"/>
  <c r="BA61" i="1"/>
  <c r="AW61" i="1"/>
  <c r="AX61" i="1" s="1"/>
  <c r="AP61" i="1"/>
  <c r="AY61" i="1" s="1"/>
  <c r="AV68" i="7"/>
  <c r="Y67" i="7"/>
  <c r="BA181" i="1"/>
  <c r="AP181" i="1"/>
  <c r="AY181" i="1" s="1"/>
  <c r="AW181" i="1"/>
  <c r="AX181" i="1" s="1"/>
  <c r="BA61" i="5"/>
  <c r="AW61" i="5"/>
  <c r="AX61" i="5" s="1"/>
  <c r="AP61" i="5"/>
  <c r="AY61" i="5" s="1"/>
  <c r="AZ301" i="5"/>
  <c r="AZ64" i="1" l="1"/>
  <c r="AT64" i="1"/>
  <c r="AZ528" i="1"/>
  <c r="AT528" i="1"/>
  <c r="BH185" i="1"/>
  <c r="AK184" i="1"/>
  <c r="BI66" i="1"/>
  <c r="AJ65" i="1"/>
  <c r="Y64" i="2"/>
  <c r="S64" i="2"/>
  <c r="AN66" i="7"/>
  <c r="AH66" i="7"/>
  <c r="AM65" i="1"/>
  <c r="BG66" i="1"/>
  <c r="BH66" i="5"/>
  <c r="BA182" i="1"/>
  <c r="AW182" i="1"/>
  <c r="AX182" i="1" s="1"/>
  <c r="AP182" i="1"/>
  <c r="AY182" i="1" s="1"/>
  <c r="AR647" i="1"/>
  <c r="AT732" i="1"/>
  <c r="AW68" i="7"/>
  <c r="X67" i="7"/>
  <c r="AJ304" i="5"/>
  <c r="BI305" i="5"/>
  <c r="BH185" i="5"/>
  <c r="AK184" i="5"/>
  <c r="AL184" i="5" s="1"/>
  <c r="AU385" i="5"/>
  <c r="AX300" i="5"/>
  <c r="AX385" i="5" s="1"/>
  <c r="BH651" i="1"/>
  <c r="L65" i="2"/>
  <c r="AF66" i="2"/>
  <c r="BA62" i="5"/>
  <c r="AW62" i="5"/>
  <c r="AX62" i="5" s="1"/>
  <c r="AP62" i="5"/>
  <c r="AY62" i="5" s="1"/>
  <c r="AL64" i="1"/>
  <c r="BK326" i="5"/>
  <c r="Z65" i="3"/>
  <c r="AE65" i="3" s="1"/>
  <c r="AF65" i="3" s="1"/>
  <c r="BG530" i="1"/>
  <c r="DH196" i="1"/>
  <c r="BG653" i="1"/>
  <c r="AH66" i="2"/>
  <c r="I65" i="2"/>
  <c r="BA301" i="5"/>
  <c r="AW301" i="5"/>
  <c r="AX301" i="5" s="1"/>
  <c r="AP301" i="5"/>
  <c r="AY301" i="5" s="1"/>
  <c r="BK88" i="5"/>
  <c r="AZ301" i="1"/>
  <c r="AT301" i="1"/>
  <c r="BA62" i="1"/>
  <c r="AW62" i="1"/>
  <c r="AX62" i="1" s="1"/>
  <c r="AP62" i="1"/>
  <c r="AY62" i="1" s="1"/>
  <c r="BG184" i="5"/>
  <c r="AM183" i="5"/>
  <c r="AT184" i="5"/>
  <c r="AZ184" i="5"/>
  <c r="BI303" i="1"/>
  <c r="AJ302" i="1"/>
  <c r="S64" i="6"/>
  <c r="Y64" i="6"/>
  <c r="AE66" i="2"/>
  <c r="J65" i="2"/>
  <c r="K65" i="2" s="1"/>
  <c r="AG66" i="3"/>
  <c r="AG65" i="3"/>
  <c r="AG65" i="6"/>
  <c r="J64" i="6"/>
  <c r="K64" i="6" s="1"/>
  <c r="AX298" i="1"/>
  <c r="AX413" i="1" s="1"/>
  <c r="AU413" i="1"/>
  <c r="BK530" i="1"/>
  <c r="AS183" i="1"/>
  <c r="AM184" i="1"/>
  <c r="BG185" i="1"/>
  <c r="Z62" i="2"/>
  <c r="O62" i="2"/>
  <c r="X62" i="2" s="1"/>
  <c r="V62" i="2"/>
  <c r="W62" i="2" s="1"/>
  <c r="BA299" i="1"/>
  <c r="AW299" i="1"/>
  <c r="AX299" i="1" s="1"/>
  <c r="AP299" i="1"/>
  <c r="AY299" i="1" s="1"/>
  <c r="AM302" i="5"/>
  <c r="BG303" i="5"/>
  <c r="DV195" i="1"/>
  <c r="Z67" i="7"/>
  <c r="AE67" i="7" s="1"/>
  <c r="AF67" i="7" s="1"/>
  <c r="Y68" i="7"/>
  <c r="AV69" i="7"/>
  <c r="L66" i="6"/>
  <c r="AF67" i="6"/>
  <c r="BI65" i="5"/>
  <c r="AJ64" i="5"/>
  <c r="BH304" i="1"/>
  <c r="AK303" i="1"/>
  <c r="AO64" i="7"/>
  <c r="AD64" i="7"/>
  <c r="AM64" i="7" s="1"/>
  <c r="AM174" i="7" s="1"/>
  <c r="AK64" i="7"/>
  <c r="AL64" i="7" s="1"/>
  <c r="AL174" i="7" s="1"/>
  <c r="AL63" i="5"/>
  <c r="BI530" i="1"/>
  <c r="DG196" i="1"/>
  <c r="AS63" i="5"/>
  <c r="DI196" i="1"/>
  <c r="BI185" i="1"/>
  <c r="AJ184" i="1"/>
  <c r="AJ185" i="5"/>
  <c r="BI186" i="5"/>
  <c r="AT386" i="5"/>
  <c r="AR302" i="5"/>
  <c r="I65" i="6"/>
  <c r="AH66" i="6"/>
  <c r="BA183" i="5"/>
  <c r="AW183" i="5"/>
  <c r="AX183" i="5" s="1"/>
  <c r="AP183" i="5"/>
  <c r="AY183" i="5" s="1"/>
  <c r="BA526" i="1"/>
  <c r="AW526" i="1"/>
  <c r="AX526" i="1" s="1"/>
  <c r="AP526" i="1"/>
  <c r="AY526" i="1" s="1"/>
  <c r="AM64" i="5"/>
  <c r="BG65" i="5"/>
  <c r="AT67" i="3"/>
  <c r="AA66" i="3"/>
  <c r="Y66" i="3"/>
  <c r="Z66" i="3" s="1"/>
  <c r="AE66" i="3" s="1"/>
  <c r="AF66" i="3" s="1"/>
  <c r="AV69" i="3"/>
  <c r="AM302" i="1"/>
  <c r="BI650" i="1"/>
  <c r="AJ649" i="1"/>
  <c r="AM649" i="1"/>
  <c r="AU74" i="3"/>
  <c r="Z63" i="6"/>
  <c r="V63" i="6"/>
  <c r="W63" i="6" s="1"/>
  <c r="O63" i="6"/>
  <c r="X63" i="6" s="1"/>
  <c r="AS65" i="1"/>
  <c r="BK326" i="1"/>
  <c r="DN196" i="1"/>
  <c r="AO65" i="7"/>
  <c r="AD65" i="7"/>
  <c r="AM65" i="7" s="1"/>
  <c r="AK65" i="7"/>
  <c r="AL65" i="7" s="1"/>
  <c r="Z63" i="2"/>
  <c r="O63" i="2"/>
  <c r="X63" i="2" s="1"/>
  <c r="V63" i="2"/>
  <c r="W63" i="2" s="1"/>
  <c r="AG68" i="2"/>
  <c r="BH531" i="1"/>
  <c r="AK530" i="1"/>
  <c r="AO64" i="3"/>
  <c r="AD64" i="3"/>
  <c r="AM64" i="3" s="1"/>
  <c r="AM174" i="3" s="1"/>
  <c r="AK64" i="3"/>
  <c r="AL64" i="3" s="1"/>
  <c r="AL174" i="3" s="1"/>
  <c r="AG67" i="7"/>
  <c r="AZ647" i="1"/>
  <c r="AT647" i="1"/>
  <c r="AS304" i="5"/>
  <c r="BH304" i="5"/>
  <c r="AK303" i="5"/>
  <c r="AL303" i="5" s="1"/>
  <c r="AQ303" i="5" s="1"/>
  <c r="AR303" i="5" s="1"/>
  <c r="R65" i="6"/>
  <c r="AZ302" i="5"/>
  <c r="BA646" i="1"/>
  <c r="AP646" i="1"/>
  <c r="AY646" i="1" s="1"/>
  <c r="AW646" i="1"/>
  <c r="AX646" i="1" s="1"/>
  <c r="AZ648" i="1"/>
  <c r="AT648" i="1"/>
  <c r="AL649" i="1"/>
  <c r="AQ649" i="1" s="1"/>
  <c r="AU68" i="7"/>
  <c r="AA67" i="7"/>
  <c r="BK674" i="1"/>
  <c r="AK65" i="1"/>
  <c r="AL65" i="1" s="1"/>
  <c r="BH66" i="1"/>
  <c r="AS303" i="5"/>
  <c r="AW68" i="3"/>
  <c r="X67" i="3"/>
  <c r="AY91" i="7"/>
  <c r="BA300" i="1"/>
  <c r="AP300" i="1"/>
  <c r="AY300" i="1" s="1"/>
  <c r="AY414" i="1" s="1"/>
  <c r="AW300" i="1"/>
  <c r="BG304" i="1"/>
  <c r="AM303" i="1"/>
  <c r="R65" i="2"/>
  <c r="BA63" i="1"/>
  <c r="AW63" i="1"/>
  <c r="AX63" i="1" s="1"/>
  <c r="AP63" i="1"/>
  <c r="AY63" i="1" s="1"/>
  <c r="BA647" i="1" l="1"/>
  <c r="AP647" i="1"/>
  <c r="AY647" i="1" s="1"/>
  <c r="GF177" i="1" s="1"/>
  <c r="AW647" i="1"/>
  <c r="AG69" i="2"/>
  <c r="AG70" i="2" s="1"/>
  <c r="AG71" i="2" s="1"/>
  <c r="AU75" i="3"/>
  <c r="AZ63" i="5"/>
  <c r="AT63" i="5"/>
  <c r="BH305" i="1"/>
  <c r="DW195" i="1"/>
  <c r="DQ195" i="1"/>
  <c r="DT195" i="1" s="1"/>
  <c r="DR195" i="1"/>
  <c r="DS195" i="1" s="1"/>
  <c r="AT183" i="1"/>
  <c r="AZ183" i="1"/>
  <c r="AN65" i="3"/>
  <c r="AH65" i="3"/>
  <c r="AH67" i="2"/>
  <c r="I66" i="2"/>
  <c r="BG531" i="1"/>
  <c r="AM530" i="1"/>
  <c r="BK327" i="5"/>
  <c r="BH652" i="1"/>
  <c r="AK185" i="5"/>
  <c r="AL185" i="5" s="1"/>
  <c r="BH186" i="5"/>
  <c r="X68" i="7"/>
  <c r="AW69" i="7"/>
  <c r="AM66" i="1"/>
  <c r="BG67" i="1"/>
  <c r="AO66" i="7"/>
  <c r="AD66" i="7"/>
  <c r="AM66" i="7" s="1"/>
  <c r="AM176" i="7" s="1"/>
  <c r="AK66" i="7"/>
  <c r="AL66" i="7" s="1"/>
  <c r="AL176" i="7" s="1"/>
  <c r="BI67" i="1"/>
  <c r="AJ66" i="1"/>
  <c r="BA528" i="1"/>
  <c r="AP528" i="1"/>
  <c r="AY528" i="1" s="1"/>
  <c r="AW528" i="1"/>
  <c r="AX528" i="1" s="1"/>
  <c r="AT303" i="5"/>
  <c r="AZ303" i="5"/>
  <c r="AY92" i="7"/>
  <c r="AK66" i="1"/>
  <c r="AL66" i="1" s="1"/>
  <c r="BH67" i="1"/>
  <c r="BK675" i="1"/>
  <c r="BH305" i="5"/>
  <c r="AK304" i="5"/>
  <c r="AL304" i="5" s="1"/>
  <c r="AQ304" i="5" s="1"/>
  <c r="AH67" i="7"/>
  <c r="AN67" i="7"/>
  <c r="AL530" i="1"/>
  <c r="AQ530" i="1" s="1"/>
  <c r="AR530" i="1" s="1"/>
  <c r="AT68" i="3"/>
  <c r="AA67" i="3"/>
  <c r="Y67" i="3"/>
  <c r="Z67" i="3" s="1"/>
  <c r="AE67" i="3" s="1"/>
  <c r="AF67" i="3" s="1"/>
  <c r="AV70" i="7"/>
  <c r="Y69" i="7"/>
  <c r="BG304" i="5"/>
  <c r="AM303" i="5"/>
  <c r="AN66" i="3"/>
  <c r="AH66" i="3"/>
  <c r="AE67" i="2"/>
  <c r="J66" i="2"/>
  <c r="K66" i="2" s="1"/>
  <c r="AJ303" i="1"/>
  <c r="BI304" i="1"/>
  <c r="BG185" i="5"/>
  <c r="AM184" i="5"/>
  <c r="BG654" i="1"/>
  <c r="BG655" i="1" s="1"/>
  <c r="BG656" i="1" s="1"/>
  <c r="L66" i="2"/>
  <c r="AF67" i="2"/>
  <c r="AJ305" i="5"/>
  <c r="BI306" i="5"/>
  <c r="AL184" i="1"/>
  <c r="AT733" i="1"/>
  <c r="AR649" i="1"/>
  <c r="Y65" i="2"/>
  <c r="S65" i="2"/>
  <c r="BA648" i="1"/>
  <c r="AW648" i="1"/>
  <c r="AX648" i="1" s="1"/>
  <c r="AP648" i="1"/>
  <c r="AY648" i="1" s="1"/>
  <c r="BA302" i="5"/>
  <c r="AW302" i="5"/>
  <c r="AP302" i="5"/>
  <c r="AY302" i="5" s="1"/>
  <c r="AY386" i="5" s="1"/>
  <c r="AZ304" i="5"/>
  <c r="AT304" i="5"/>
  <c r="BH532" i="1"/>
  <c r="DI197" i="1"/>
  <c r="BK327" i="1"/>
  <c r="AV70" i="3"/>
  <c r="AG67" i="3"/>
  <c r="BI186" i="1"/>
  <c r="AJ185" i="1"/>
  <c r="AJ530" i="1"/>
  <c r="AS530" i="1" s="1"/>
  <c r="BI531" i="1"/>
  <c r="BI66" i="5"/>
  <c r="AJ65" i="5"/>
  <c r="Z68" i="7"/>
  <c r="AE68" i="7" s="1"/>
  <c r="AF68" i="7" s="1"/>
  <c r="AM185" i="1"/>
  <c r="BG186" i="1"/>
  <c r="AS185" i="5"/>
  <c r="Z64" i="6"/>
  <c r="O64" i="6"/>
  <c r="X64" i="6" s="1"/>
  <c r="V64" i="6"/>
  <c r="W64" i="6" s="1"/>
  <c r="BA184" i="5"/>
  <c r="AP184" i="5"/>
  <c r="AY184" i="5" s="1"/>
  <c r="AW184" i="5"/>
  <c r="AX184" i="5" s="1"/>
  <c r="BA301" i="1"/>
  <c r="AP301" i="1"/>
  <c r="AY301" i="1" s="1"/>
  <c r="AW301" i="1"/>
  <c r="AX301" i="1" s="1"/>
  <c r="BK89" i="5"/>
  <c r="AS305" i="5"/>
  <c r="AK66" i="5"/>
  <c r="BH67" i="5"/>
  <c r="AS302" i="1"/>
  <c r="Z64" i="2"/>
  <c r="O64" i="2"/>
  <c r="X64" i="2" s="1"/>
  <c r="V64" i="2"/>
  <c r="W64" i="2" s="1"/>
  <c r="BH186" i="1"/>
  <c r="AK185" i="1"/>
  <c r="AL185" i="1" s="1"/>
  <c r="BA64" i="1"/>
  <c r="AW64" i="1"/>
  <c r="AX64" i="1" s="1"/>
  <c r="AP64" i="1"/>
  <c r="AY64" i="1" s="1"/>
  <c r="AU414" i="1"/>
  <c r="AX300" i="1"/>
  <c r="AX414" i="1" s="1"/>
  <c r="BG305" i="1"/>
  <c r="AM304" i="1"/>
  <c r="X68" i="3"/>
  <c r="AW69" i="3"/>
  <c r="AU69" i="7"/>
  <c r="AA68" i="7"/>
  <c r="S65" i="6"/>
  <c r="Y65" i="6"/>
  <c r="DO196" i="1"/>
  <c r="AZ65" i="1"/>
  <c r="AT65" i="1"/>
  <c r="AJ650" i="1"/>
  <c r="BI651" i="1"/>
  <c r="AM650" i="1"/>
  <c r="BG66" i="5"/>
  <c r="AM65" i="5"/>
  <c r="AH67" i="6"/>
  <c r="L67" i="6" s="1"/>
  <c r="I66" i="6"/>
  <c r="R66" i="6" s="1"/>
  <c r="BI187" i="5"/>
  <c r="AJ186" i="5"/>
  <c r="DJ196" i="1"/>
  <c r="DL196" i="1" s="1"/>
  <c r="DM196" i="1" s="1"/>
  <c r="AL303" i="1"/>
  <c r="AQ303" i="1" s="1"/>
  <c r="AR303" i="1" s="1"/>
  <c r="AF68" i="6"/>
  <c r="AS649" i="1"/>
  <c r="BK531" i="1"/>
  <c r="AG66" i="6"/>
  <c r="J65" i="6"/>
  <c r="K65" i="6" s="1"/>
  <c r="AS184" i="1"/>
  <c r="AL302" i="1"/>
  <c r="AQ302" i="1" s="1"/>
  <c r="AS64" i="5"/>
  <c r="R66" i="2"/>
  <c r="AK650" i="1"/>
  <c r="AL650" i="1" s="1"/>
  <c r="AQ650" i="1" s="1"/>
  <c r="AR650" i="1" s="1"/>
  <c r="AG68" i="7"/>
  <c r="AK65" i="5"/>
  <c r="AL65" i="5" s="1"/>
  <c r="AS66" i="1"/>
  <c r="AL64" i="5"/>
  <c r="AT530" i="1" l="1"/>
  <c r="AZ530" i="1"/>
  <c r="S66" i="6"/>
  <c r="Y66" i="6"/>
  <c r="BH187" i="1"/>
  <c r="AK186" i="1"/>
  <c r="AT302" i="1"/>
  <c r="AZ302" i="1"/>
  <c r="AZ185" i="5"/>
  <c r="AT185" i="5"/>
  <c r="AS186" i="1"/>
  <c r="AV71" i="3"/>
  <c r="AV72" i="3" s="1"/>
  <c r="AV73" i="3" s="1"/>
  <c r="BK328" i="1"/>
  <c r="BA304" i="5"/>
  <c r="AW304" i="5"/>
  <c r="AP304" i="5"/>
  <c r="AY304" i="5" s="1"/>
  <c r="AY387" i="5" s="1"/>
  <c r="BG186" i="5"/>
  <c r="AM185" i="5"/>
  <c r="AE68" i="2"/>
  <c r="J67" i="2"/>
  <c r="K67" i="2" s="1"/>
  <c r="BG305" i="5"/>
  <c r="AM304" i="5"/>
  <c r="AT69" i="3"/>
  <c r="AA68" i="3"/>
  <c r="Y68" i="3"/>
  <c r="Z68" i="3" s="1"/>
  <c r="AE68" i="3" s="1"/>
  <c r="AF68" i="3" s="1"/>
  <c r="AR304" i="5"/>
  <c r="AT387" i="5"/>
  <c r="BK676" i="1"/>
  <c r="BI68" i="1"/>
  <c r="AJ67" i="1"/>
  <c r="AM67" i="1"/>
  <c r="BG68" i="1"/>
  <c r="BH187" i="5"/>
  <c r="AK186" i="5"/>
  <c r="AL186" i="5" s="1"/>
  <c r="BG532" i="1"/>
  <c r="DH197" i="1"/>
  <c r="BH306" i="1"/>
  <c r="AG72" i="2"/>
  <c r="AJ651" i="1"/>
  <c r="BI652" i="1"/>
  <c r="AM651" i="1"/>
  <c r="AN68" i="7"/>
  <c r="AH68" i="7"/>
  <c r="L68" i="6"/>
  <c r="AF69" i="6"/>
  <c r="AF70" i="6" s="1"/>
  <c r="AF71" i="6" s="1"/>
  <c r="AS651" i="1"/>
  <c r="DV196" i="1"/>
  <c r="AA69" i="7"/>
  <c r="AU70" i="7"/>
  <c r="BG306" i="1"/>
  <c r="AK67" i="5"/>
  <c r="BH68" i="5"/>
  <c r="BG187" i="1"/>
  <c r="AM186" i="1"/>
  <c r="BI67" i="5"/>
  <c r="AJ66" i="5"/>
  <c r="AS66" i="5" s="1"/>
  <c r="AJ186" i="1"/>
  <c r="BI187" i="1"/>
  <c r="AS650" i="1"/>
  <c r="Z65" i="2"/>
  <c r="V65" i="2"/>
  <c r="W65" i="2" s="1"/>
  <c r="O65" i="2"/>
  <c r="X65" i="2" s="1"/>
  <c r="BI307" i="5"/>
  <c r="BI308" i="5" s="1"/>
  <c r="BI309" i="5" s="1"/>
  <c r="AJ306" i="5"/>
  <c r="AJ304" i="1"/>
  <c r="BI305" i="1"/>
  <c r="AS185" i="1"/>
  <c r="BH306" i="5"/>
  <c r="AK305" i="5"/>
  <c r="AL305" i="5" s="1"/>
  <c r="AQ305" i="5" s="1"/>
  <c r="AR305" i="5" s="1"/>
  <c r="AK67" i="1"/>
  <c r="BH68" i="1"/>
  <c r="AY93" i="7"/>
  <c r="AO65" i="3"/>
  <c r="AD65" i="3"/>
  <c r="AM65" i="3" s="1"/>
  <c r="AK65" i="3"/>
  <c r="AL65" i="3" s="1"/>
  <c r="AU732" i="1"/>
  <c r="AX647" i="1"/>
  <c r="GE177" i="1" s="1"/>
  <c r="AZ64" i="5"/>
  <c r="AT64" i="5"/>
  <c r="AG67" i="6"/>
  <c r="J66" i="6"/>
  <c r="K66" i="6" s="1"/>
  <c r="AZ184" i="1"/>
  <c r="AT184" i="1"/>
  <c r="BI188" i="5"/>
  <c r="BI189" i="5" s="1"/>
  <c r="BI190" i="5" s="1"/>
  <c r="AJ187" i="5"/>
  <c r="AM66" i="5"/>
  <c r="BG67" i="5"/>
  <c r="Z65" i="6"/>
  <c r="V65" i="6"/>
  <c r="W65" i="6" s="1"/>
  <c r="O65" i="6"/>
  <c r="X65" i="6" s="1"/>
  <c r="X69" i="3"/>
  <c r="AW70" i="3"/>
  <c r="AL66" i="5"/>
  <c r="BK90" i="5"/>
  <c r="BI532" i="1"/>
  <c r="DG197" i="1"/>
  <c r="DN197" i="1" s="1"/>
  <c r="AH67" i="3"/>
  <c r="AN67" i="3"/>
  <c r="BH533" i="1"/>
  <c r="AK532" i="1"/>
  <c r="AU386" i="5"/>
  <c r="AX302" i="5"/>
  <c r="AX386" i="5" s="1"/>
  <c r="AS306" i="5"/>
  <c r="BG657" i="1"/>
  <c r="AS304" i="1"/>
  <c r="AO66" i="3"/>
  <c r="AK66" i="3"/>
  <c r="AL66" i="3" s="1"/>
  <c r="AL176" i="3" s="1"/>
  <c r="AD66" i="3"/>
  <c r="AM66" i="3" s="1"/>
  <c r="AM176" i="3" s="1"/>
  <c r="AV71" i="7"/>
  <c r="AV72" i="7" s="1"/>
  <c r="AV73" i="7" s="1"/>
  <c r="AO67" i="7"/>
  <c r="AD67" i="7"/>
  <c r="AM67" i="7" s="1"/>
  <c r="AK67" i="7"/>
  <c r="AL67" i="7" s="1"/>
  <c r="BA303" i="5"/>
  <c r="AP303" i="5"/>
  <c r="AY303" i="5" s="1"/>
  <c r="AW303" i="5"/>
  <c r="AX303" i="5" s="1"/>
  <c r="AW70" i="7"/>
  <c r="X69" i="7"/>
  <c r="AK651" i="1"/>
  <c r="AL651" i="1" s="1"/>
  <c r="AQ651" i="1" s="1"/>
  <c r="BK328" i="5"/>
  <c r="AH68" i="2"/>
  <c r="I67" i="2"/>
  <c r="R67" i="2" s="1"/>
  <c r="BA183" i="1"/>
  <c r="AW183" i="1"/>
  <c r="AX183" i="1" s="1"/>
  <c r="AP183" i="1"/>
  <c r="AY183" i="1" s="1"/>
  <c r="BA63" i="5"/>
  <c r="AP63" i="5"/>
  <c r="AY63" i="5" s="1"/>
  <c r="AW63" i="5"/>
  <c r="AX63" i="5" s="1"/>
  <c r="AU76" i="3"/>
  <c r="AT649" i="1"/>
  <c r="AZ649" i="1"/>
  <c r="I67" i="6"/>
  <c r="AH68" i="6"/>
  <c r="AT415" i="1"/>
  <c r="AR302" i="1"/>
  <c r="AS187" i="5"/>
  <c r="AZ66" i="1"/>
  <c r="AT66" i="1"/>
  <c r="Y66" i="2"/>
  <c r="S66" i="2"/>
  <c r="BK532" i="1"/>
  <c r="R67" i="6"/>
  <c r="BA65" i="1"/>
  <c r="AW65" i="1"/>
  <c r="AX65" i="1" s="1"/>
  <c r="AP65" i="1"/>
  <c r="AY65" i="1" s="1"/>
  <c r="AG69" i="3"/>
  <c r="AT305" i="5"/>
  <c r="AG68" i="3"/>
  <c r="L67" i="2"/>
  <c r="AF68" i="2"/>
  <c r="AS65" i="5"/>
  <c r="AS67" i="1"/>
  <c r="AG69" i="7"/>
  <c r="BH653" i="1"/>
  <c r="AS303" i="1"/>
  <c r="AK304" i="1"/>
  <c r="AL304" i="1" s="1"/>
  <c r="AQ304" i="1" s="1"/>
  <c r="AS186" i="5"/>
  <c r="AZ66" i="5" l="1"/>
  <c r="AT66" i="5"/>
  <c r="DO197" i="1"/>
  <c r="Y67" i="2"/>
  <c r="S67" i="2"/>
  <c r="AZ303" i="1"/>
  <c r="AT303" i="1"/>
  <c r="AH69" i="3"/>
  <c r="AU77" i="3"/>
  <c r="BI306" i="1"/>
  <c r="AJ305" i="1"/>
  <c r="BI653" i="1"/>
  <c r="AJ652" i="1"/>
  <c r="AM652" i="1"/>
  <c r="BK677" i="1"/>
  <c r="Z66" i="6"/>
  <c r="O66" i="6"/>
  <c r="X66" i="6" s="1"/>
  <c r="V66" i="6"/>
  <c r="W66" i="6" s="1"/>
  <c r="AK652" i="1"/>
  <c r="AL652" i="1" s="1"/>
  <c r="AQ652" i="1" s="1"/>
  <c r="AR652" i="1" s="1"/>
  <c r="AZ65" i="5"/>
  <c r="AT65" i="5"/>
  <c r="Z66" i="2"/>
  <c r="O66" i="2"/>
  <c r="X66" i="2" s="1"/>
  <c r="V66" i="2"/>
  <c r="W66" i="2" s="1"/>
  <c r="BA649" i="1"/>
  <c r="AP649" i="1"/>
  <c r="AY649" i="1" s="1"/>
  <c r="GF178" i="1" s="1"/>
  <c r="AW649" i="1"/>
  <c r="AV74" i="7"/>
  <c r="AZ306" i="5"/>
  <c r="AT306" i="5"/>
  <c r="BH534" i="1"/>
  <c r="BH535" i="1" s="1"/>
  <c r="BH536" i="1" s="1"/>
  <c r="BI533" i="1"/>
  <c r="AK533" i="1" s="1"/>
  <c r="AJ532" i="1"/>
  <c r="AL532" i="1" s="1"/>
  <c r="AQ532" i="1" s="1"/>
  <c r="AR532" i="1" s="1"/>
  <c r="AY94" i="7"/>
  <c r="BH307" i="5"/>
  <c r="BH308" i="5" s="1"/>
  <c r="BH309" i="5" s="1"/>
  <c r="AK306" i="5"/>
  <c r="AL306" i="5" s="1"/>
  <c r="AQ306" i="5" s="1"/>
  <c r="AR306" i="5" s="1"/>
  <c r="BI188" i="1"/>
  <c r="BI189" i="1" s="1"/>
  <c r="BI190" i="1" s="1"/>
  <c r="AJ187" i="1"/>
  <c r="BG307" i="1"/>
  <c r="BG308" i="1" s="1"/>
  <c r="BG309" i="1" s="1"/>
  <c r="AM306" i="1"/>
  <c r="DW196" i="1"/>
  <c r="DQ196" i="1"/>
  <c r="DT196" i="1" s="1"/>
  <c r="DR196" i="1"/>
  <c r="DS196" i="1" s="1"/>
  <c r="AS652" i="1"/>
  <c r="BH307" i="1"/>
  <c r="BH308" i="1" s="1"/>
  <c r="BH309" i="1" s="1"/>
  <c r="AK306" i="1"/>
  <c r="BH188" i="5"/>
  <c r="BH189" i="5" s="1"/>
  <c r="BH190" i="5" s="1"/>
  <c r="AK187" i="5"/>
  <c r="AL187" i="5" s="1"/>
  <c r="AJ68" i="1"/>
  <c r="AS68" i="1" s="1"/>
  <c r="BI69" i="1"/>
  <c r="BI70" i="1" s="1"/>
  <c r="BI71" i="1" s="1"/>
  <c r="AT70" i="3"/>
  <c r="AA69" i="3"/>
  <c r="Y69" i="3"/>
  <c r="Z69" i="3" s="1"/>
  <c r="AE69" i="3" s="1"/>
  <c r="AF69" i="3" s="1"/>
  <c r="AE69" i="2"/>
  <c r="AE70" i="2" s="1"/>
  <c r="AE71" i="2" s="1"/>
  <c r="J68" i="2"/>
  <c r="AX304" i="5"/>
  <c r="AX387" i="5" s="1"/>
  <c r="AU387" i="5"/>
  <c r="BK329" i="1"/>
  <c r="AN68" i="3"/>
  <c r="AH68" i="3"/>
  <c r="AZ187" i="5"/>
  <c r="AT187" i="5"/>
  <c r="AT734" i="1"/>
  <c r="AR651" i="1"/>
  <c r="BA184" i="1"/>
  <c r="AP184" i="1"/>
  <c r="AY184" i="1" s="1"/>
  <c r="AW184" i="1"/>
  <c r="AX184" i="1" s="1"/>
  <c r="BA64" i="5"/>
  <c r="AW64" i="5"/>
  <c r="AX64" i="5" s="1"/>
  <c r="AP64" i="5"/>
  <c r="AY64" i="5" s="1"/>
  <c r="AZ650" i="1"/>
  <c r="AT650" i="1"/>
  <c r="AZ186" i="1"/>
  <c r="AT186" i="1"/>
  <c r="X70" i="7"/>
  <c r="AG70" i="7" s="1"/>
  <c r="AW71" i="7"/>
  <c r="AW72" i="7" s="1"/>
  <c r="AW73" i="7" s="1"/>
  <c r="Y73" i="7" s="1"/>
  <c r="Y70" i="7"/>
  <c r="AZ304" i="1"/>
  <c r="AT304" i="1"/>
  <c r="AO67" i="3"/>
  <c r="AD67" i="3"/>
  <c r="AM67" i="3" s="1"/>
  <c r="AK67" i="3"/>
  <c r="AL67" i="3" s="1"/>
  <c r="AW71" i="3"/>
  <c r="AW72" i="3" s="1"/>
  <c r="AW73" i="3" s="1"/>
  <c r="X70" i="3"/>
  <c r="BI191" i="5"/>
  <c r="AJ190" i="5"/>
  <c r="AG68" i="6"/>
  <c r="J67" i="6"/>
  <c r="K67" i="6" s="1"/>
  <c r="BH69" i="1"/>
  <c r="BH70" i="1" s="1"/>
  <c r="BH71" i="1" s="1"/>
  <c r="AK68" i="1"/>
  <c r="AZ185" i="1"/>
  <c r="AT185" i="1"/>
  <c r="AS187" i="1"/>
  <c r="BG188" i="1"/>
  <c r="BG189" i="1" s="1"/>
  <c r="BG190" i="1" s="1"/>
  <c r="AM187" i="1"/>
  <c r="AM305" i="1"/>
  <c r="AZ651" i="1"/>
  <c r="AT651" i="1"/>
  <c r="AO68" i="7"/>
  <c r="AK68" i="7"/>
  <c r="AL68" i="7" s="1"/>
  <c r="AL178" i="7" s="1"/>
  <c r="AD68" i="7"/>
  <c r="AM68" i="7" s="1"/>
  <c r="AM178" i="7" s="1"/>
  <c r="BG69" i="1"/>
  <c r="BG70" i="1" s="1"/>
  <c r="BG71" i="1" s="1"/>
  <c r="AM68" i="1"/>
  <c r="AL186" i="1"/>
  <c r="BA530" i="1"/>
  <c r="AP530" i="1"/>
  <c r="AY530" i="1" s="1"/>
  <c r="AW530" i="1"/>
  <c r="AX530" i="1" s="1"/>
  <c r="AZ67" i="1"/>
  <c r="AT67" i="1"/>
  <c r="S67" i="6"/>
  <c r="Y67" i="6"/>
  <c r="I68" i="2"/>
  <c r="AH69" i="2"/>
  <c r="AH70" i="2" s="1"/>
  <c r="AH71" i="2" s="1"/>
  <c r="BG658" i="1"/>
  <c r="AS532" i="1"/>
  <c r="BK91" i="5"/>
  <c r="BI68" i="5"/>
  <c r="AJ67" i="5"/>
  <c r="AK305" i="1"/>
  <c r="BA302" i="1"/>
  <c r="AP302" i="1"/>
  <c r="AY302" i="1" s="1"/>
  <c r="AY415" i="1" s="1"/>
  <c r="AW302" i="1"/>
  <c r="AT186" i="5"/>
  <c r="AZ186" i="5"/>
  <c r="BH654" i="1"/>
  <c r="BH655" i="1" s="1"/>
  <c r="BH656" i="1" s="1"/>
  <c r="AK653" i="1"/>
  <c r="AF69" i="2"/>
  <c r="AF70" i="2" s="1"/>
  <c r="AF71" i="2" s="1"/>
  <c r="L68" i="2"/>
  <c r="AT416" i="1"/>
  <c r="AR304" i="1"/>
  <c r="AH69" i="7"/>
  <c r="AN69" i="7"/>
  <c r="AZ305" i="5"/>
  <c r="BK533" i="1"/>
  <c r="BA66" i="1"/>
  <c r="AW66" i="1"/>
  <c r="AX66" i="1" s="1"/>
  <c r="AP66" i="1"/>
  <c r="AY66" i="1" s="1"/>
  <c r="AH69" i="6"/>
  <c r="AH70" i="6" s="1"/>
  <c r="AH71" i="6" s="1"/>
  <c r="I68" i="6"/>
  <c r="R68" i="6" s="1"/>
  <c r="R68" i="2"/>
  <c r="BK329" i="5"/>
  <c r="AG70" i="3"/>
  <c r="BG68" i="5"/>
  <c r="AM67" i="5"/>
  <c r="AL67" i="1"/>
  <c r="Z69" i="7"/>
  <c r="AE69" i="7" s="1"/>
  <c r="AF69" i="7" s="1"/>
  <c r="BI310" i="5"/>
  <c r="AJ309" i="5"/>
  <c r="DJ197" i="1"/>
  <c r="DL197" i="1" s="1"/>
  <c r="DM197" i="1" s="1"/>
  <c r="AS67" i="5"/>
  <c r="BH69" i="5"/>
  <c r="BH70" i="5" s="1"/>
  <c r="BH71" i="5" s="1"/>
  <c r="AK68" i="5"/>
  <c r="AU71" i="7"/>
  <c r="AU72" i="7" s="1"/>
  <c r="AU73" i="7" s="1"/>
  <c r="AA70" i="7"/>
  <c r="AF72" i="6"/>
  <c r="L71" i="6"/>
  <c r="AG73" i="2"/>
  <c r="AM532" i="1"/>
  <c r="BG533" i="1"/>
  <c r="BG306" i="5"/>
  <c r="AM305" i="5"/>
  <c r="BG187" i="5"/>
  <c r="AM186" i="5"/>
  <c r="AV74" i="3"/>
  <c r="BA185" i="5"/>
  <c r="AP185" i="5"/>
  <c r="AY185" i="5" s="1"/>
  <c r="AW185" i="5"/>
  <c r="AX185" i="5" s="1"/>
  <c r="BH188" i="1"/>
  <c r="BH189" i="1" s="1"/>
  <c r="BH190" i="1" s="1"/>
  <c r="AK187" i="1"/>
  <c r="AL187" i="1" s="1"/>
  <c r="S68" i="6" l="1"/>
  <c r="Y68" i="6"/>
  <c r="AN70" i="7"/>
  <c r="AH70" i="7"/>
  <c r="AZ68" i="1"/>
  <c r="AT68" i="1"/>
  <c r="AS309" i="5"/>
  <c r="BA186" i="5"/>
  <c r="AW186" i="5"/>
  <c r="AX186" i="5" s="1"/>
  <c r="AP186" i="5"/>
  <c r="AY186" i="5" s="1"/>
  <c r="Z67" i="6"/>
  <c r="V67" i="6"/>
  <c r="W67" i="6" s="1"/>
  <c r="O67" i="6"/>
  <c r="X67" i="6" s="1"/>
  <c r="AW74" i="3"/>
  <c r="BA306" i="5"/>
  <c r="AW306" i="5"/>
  <c r="AX306" i="5" s="1"/>
  <c r="AP306" i="5"/>
  <c r="AY306" i="5" s="1"/>
  <c r="AM187" i="5"/>
  <c r="BG188" i="5"/>
  <c r="BG189" i="5" s="1"/>
  <c r="BG190" i="5" s="1"/>
  <c r="AF73" i="6"/>
  <c r="BH72" i="5"/>
  <c r="AK71" i="5"/>
  <c r="AJ310" i="5"/>
  <c r="AS310" i="5" s="1"/>
  <c r="BI311" i="5"/>
  <c r="BG69" i="5"/>
  <c r="BG70" i="5" s="1"/>
  <c r="BG71" i="5" s="1"/>
  <c r="AM68" i="5"/>
  <c r="BK330" i="5"/>
  <c r="L71" i="2"/>
  <c r="AF72" i="2"/>
  <c r="AL305" i="1"/>
  <c r="AQ305" i="1" s="1"/>
  <c r="AR305" i="1" s="1"/>
  <c r="BG659" i="1"/>
  <c r="AM71" i="1"/>
  <c r="BG72" i="1"/>
  <c r="BG191" i="1"/>
  <c r="AM190" i="1"/>
  <c r="AL68" i="1"/>
  <c r="AS190" i="5"/>
  <c r="BA304" i="1"/>
  <c r="AP304" i="1"/>
  <c r="AY304" i="1" s="1"/>
  <c r="AY416" i="1" s="1"/>
  <c r="AW304" i="1"/>
  <c r="AZ652" i="1"/>
  <c r="AT652" i="1"/>
  <c r="AS305" i="1"/>
  <c r="AV75" i="7"/>
  <c r="AS653" i="1"/>
  <c r="AJ306" i="1"/>
  <c r="AS306" i="1" s="1"/>
  <c r="BI307" i="1"/>
  <c r="BI308" i="1" s="1"/>
  <c r="BI309" i="1" s="1"/>
  <c r="BA303" i="1"/>
  <c r="AP303" i="1"/>
  <c r="AY303" i="1" s="1"/>
  <c r="AW303" i="1"/>
  <c r="AX303" i="1" s="1"/>
  <c r="DV197" i="1"/>
  <c r="I71" i="6"/>
  <c r="AH72" i="6"/>
  <c r="AU733" i="1"/>
  <c r="AX649" i="1"/>
  <c r="GE178" i="1" s="1"/>
  <c r="Y68" i="2"/>
  <c r="S68" i="2"/>
  <c r="BK534" i="1"/>
  <c r="BK535" i="1" s="1"/>
  <c r="BK536" i="1" s="1"/>
  <c r="AX302" i="1"/>
  <c r="AX415" i="1" s="1"/>
  <c r="AU415" i="1"/>
  <c r="AH72" i="2"/>
  <c r="I71" i="2"/>
  <c r="BA651" i="1"/>
  <c r="AP651" i="1"/>
  <c r="AY651" i="1" s="1"/>
  <c r="GF179" i="1" s="1"/>
  <c r="AW651" i="1"/>
  <c r="AT187" i="1"/>
  <c r="AZ187" i="1"/>
  <c r="BH72" i="1"/>
  <c r="AK71" i="1"/>
  <c r="AJ191" i="5"/>
  <c r="BI192" i="5"/>
  <c r="Z70" i="7"/>
  <c r="AE70" i="7" s="1"/>
  <c r="AF70" i="7" s="1"/>
  <c r="BA186" i="1"/>
  <c r="AW186" i="1"/>
  <c r="AX186" i="1" s="1"/>
  <c r="AP186" i="1"/>
  <c r="AY186" i="1" s="1"/>
  <c r="BA187" i="5"/>
  <c r="AP187" i="5"/>
  <c r="AY187" i="5" s="1"/>
  <c r="AW187" i="5"/>
  <c r="AX187" i="5" s="1"/>
  <c r="K68" i="2"/>
  <c r="AT71" i="3"/>
  <c r="AT72" i="3" s="1"/>
  <c r="AT73" i="3" s="1"/>
  <c r="AA70" i="3"/>
  <c r="Y70" i="3"/>
  <c r="Z70" i="3" s="1"/>
  <c r="AE70" i="3" s="1"/>
  <c r="AF70" i="3" s="1"/>
  <c r="AK190" i="5"/>
  <c r="AL190" i="5" s="1"/>
  <c r="BH191" i="5"/>
  <c r="BG310" i="1"/>
  <c r="AM309" i="1"/>
  <c r="AY95" i="7"/>
  <c r="BH537" i="1"/>
  <c r="BK678" i="1"/>
  <c r="AJ653" i="1"/>
  <c r="AL653" i="1" s="1"/>
  <c r="AQ653" i="1" s="1"/>
  <c r="AR653" i="1" s="1"/>
  <c r="BI654" i="1"/>
  <c r="BI655" i="1" s="1"/>
  <c r="BI656" i="1" s="1"/>
  <c r="AM653" i="1"/>
  <c r="BG534" i="1"/>
  <c r="BG535" i="1" s="1"/>
  <c r="BG536" i="1" s="1"/>
  <c r="AM533" i="1"/>
  <c r="AO69" i="7"/>
  <c r="AD69" i="7"/>
  <c r="AM69" i="7" s="1"/>
  <c r="AK69" i="7"/>
  <c r="AL69" i="7" s="1"/>
  <c r="BA185" i="1"/>
  <c r="AW185" i="1"/>
  <c r="AX185" i="1" s="1"/>
  <c r="AP185" i="1"/>
  <c r="AY185" i="1" s="1"/>
  <c r="AG69" i="6"/>
  <c r="AG70" i="6" s="1"/>
  <c r="AG71" i="6" s="1"/>
  <c r="J68" i="6"/>
  <c r="K68" i="6" s="1"/>
  <c r="BA650" i="1"/>
  <c r="AP650" i="1"/>
  <c r="AY650" i="1" s="1"/>
  <c r="AW650" i="1"/>
  <c r="AX650" i="1" s="1"/>
  <c r="AO68" i="3"/>
  <c r="AD68" i="3"/>
  <c r="AM68" i="3" s="1"/>
  <c r="AM178" i="3" s="1"/>
  <c r="AK68" i="3"/>
  <c r="AL68" i="3" s="1"/>
  <c r="AL178" i="3" s="1"/>
  <c r="BH310" i="1"/>
  <c r="AK309" i="1"/>
  <c r="BI191" i="1"/>
  <c r="AJ190" i="1"/>
  <c r="AJ533" i="1"/>
  <c r="AS533" i="1" s="1"/>
  <c r="BI534" i="1"/>
  <c r="BI535" i="1" s="1"/>
  <c r="BI536" i="1" s="1"/>
  <c r="AK190" i="1"/>
  <c r="BH191" i="1"/>
  <c r="AV75" i="3"/>
  <c r="AZ67" i="5"/>
  <c r="AT67" i="5"/>
  <c r="AN70" i="3"/>
  <c r="AH70" i="3"/>
  <c r="AS68" i="5"/>
  <c r="BK92" i="5"/>
  <c r="AM306" i="5"/>
  <c r="BG307" i="5"/>
  <c r="BG308" i="5" s="1"/>
  <c r="BG309" i="5" s="1"/>
  <c r="AG74" i="2"/>
  <c r="AU74" i="7"/>
  <c r="AA73" i="7"/>
  <c r="BA305" i="5"/>
  <c r="AW305" i="5"/>
  <c r="AX305" i="5" s="1"/>
  <c r="AP305" i="5"/>
  <c r="AY305" i="5" s="1"/>
  <c r="BH657" i="1"/>
  <c r="AK656" i="1"/>
  <c r="AJ68" i="5"/>
  <c r="AL68" i="5" s="1"/>
  <c r="BI69" i="5"/>
  <c r="BI70" i="5" s="1"/>
  <c r="BI71" i="5" s="1"/>
  <c r="AZ532" i="1"/>
  <c r="AT532" i="1"/>
  <c r="BA67" i="1"/>
  <c r="AW67" i="1"/>
  <c r="AX67" i="1" s="1"/>
  <c r="AP67" i="1"/>
  <c r="AY67" i="1" s="1"/>
  <c r="AW74" i="7"/>
  <c r="Y74" i="7" s="1"/>
  <c r="X73" i="7"/>
  <c r="BK330" i="1"/>
  <c r="AE72" i="2"/>
  <c r="J71" i="2"/>
  <c r="AJ71" i="1"/>
  <c r="BI72" i="1"/>
  <c r="AL306" i="1"/>
  <c r="AQ306" i="1" s="1"/>
  <c r="AR306" i="1" s="1"/>
  <c r="AK309" i="5"/>
  <c r="AL309" i="5" s="1"/>
  <c r="AQ309" i="5" s="1"/>
  <c r="AR309" i="5" s="1"/>
  <c r="BH310" i="5"/>
  <c r="BA65" i="5"/>
  <c r="AW65" i="5"/>
  <c r="AX65" i="5" s="1"/>
  <c r="AP65" i="5"/>
  <c r="AY65" i="5" s="1"/>
  <c r="AL67" i="5"/>
  <c r="AU78" i="3"/>
  <c r="AN69" i="3"/>
  <c r="Z67" i="2"/>
  <c r="V67" i="2"/>
  <c r="W67" i="2" s="1"/>
  <c r="O67" i="2"/>
  <c r="X67" i="2" s="1"/>
  <c r="BA66" i="5"/>
  <c r="AW66" i="5"/>
  <c r="AX66" i="5" s="1"/>
  <c r="AP66" i="5"/>
  <c r="AY66" i="5" s="1"/>
  <c r="AT310" i="5" l="1"/>
  <c r="AT306" i="1"/>
  <c r="AZ306" i="1"/>
  <c r="AT533" i="1"/>
  <c r="AS71" i="1"/>
  <c r="AO70" i="3"/>
  <c r="AD70" i="3"/>
  <c r="AM70" i="3" s="1"/>
  <c r="AK70" i="3"/>
  <c r="AL70" i="3" s="1"/>
  <c r="AV76" i="3"/>
  <c r="BH311" i="1"/>
  <c r="AK310" i="1"/>
  <c r="AG72" i="6"/>
  <c r="J71" i="6"/>
  <c r="K71" i="6" s="1"/>
  <c r="BG537" i="1"/>
  <c r="AM536" i="1"/>
  <c r="BH538" i="1"/>
  <c r="R71" i="2"/>
  <c r="Z68" i="2"/>
  <c r="O68" i="2"/>
  <c r="X68" i="2" s="1"/>
  <c r="V68" i="2"/>
  <c r="W68" i="2" s="1"/>
  <c r="R71" i="6"/>
  <c r="BG660" i="1"/>
  <c r="AO70" i="7"/>
  <c r="AK70" i="7"/>
  <c r="AL70" i="7" s="1"/>
  <c r="AD70" i="7"/>
  <c r="AM70" i="7" s="1"/>
  <c r="AJ71" i="5"/>
  <c r="BI72" i="5"/>
  <c r="BG311" i="1"/>
  <c r="AL71" i="1"/>
  <c r="AX651" i="1"/>
  <c r="GE179" i="1" s="1"/>
  <c r="AU734" i="1"/>
  <c r="AH73" i="2"/>
  <c r="I72" i="2"/>
  <c r="BA652" i="1"/>
  <c r="AW652" i="1"/>
  <c r="AX652" i="1" s="1"/>
  <c r="AP652" i="1"/>
  <c r="AY652" i="1" s="1"/>
  <c r="AT190" i="5"/>
  <c r="AZ190" i="5"/>
  <c r="BG192" i="1"/>
  <c r="AM191" i="1"/>
  <c r="AM71" i="5"/>
  <c r="BG72" i="5"/>
  <c r="BH73" i="5"/>
  <c r="BA68" i="1"/>
  <c r="AW68" i="1"/>
  <c r="AX68" i="1" s="1"/>
  <c r="AP68" i="1"/>
  <c r="AY68" i="1" s="1"/>
  <c r="AL533" i="1"/>
  <c r="AQ533" i="1" s="1"/>
  <c r="AR533" i="1" s="1"/>
  <c r="AM309" i="5"/>
  <c r="BG310" i="5"/>
  <c r="AL71" i="5"/>
  <c r="BG191" i="5"/>
  <c r="AM190" i="5"/>
  <c r="K71" i="2"/>
  <c r="BK331" i="1"/>
  <c r="AA74" i="7"/>
  <c r="AU75" i="7"/>
  <c r="AZ68" i="5"/>
  <c r="AT68" i="5"/>
  <c r="BH192" i="1"/>
  <c r="AK191" i="1"/>
  <c r="AS190" i="1"/>
  <c r="AS191" i="1"/>
  <c r="AU79" i="3"/>
  <c r="AE73" i="2"/>
  <c r="J72" i="2"/>
  <c r="K72" i="2" s="1"/>
  <c r="AG73" i="7"/>
  <c r="BA67" i="5"/>
  <c r="AP67" i="5"/>
  <c r="AY67" i="5" s="1"/>
  <c r="AW67" i="5"/>
  <c r="AX67" i="5" s="1"/>
  <c r="AL190" i="1"/>
  <c r="AJ191" i="1"/>
  <c r="BI192" i="1"/>
  <c r="AJ656" i="1"/>
  <c r="BI657" i="1"/>
  <c r="AM656" i="1"/>
  <c r="BK679" i="1"/>
  <c r="BH192" i="5"/>
  <c r="AK191" i="5"/>
  <c r="AL191" i="5" s="1"/>
  <c r="AT74" i="3"/>
  <c r="AA73" i="3"/>
  <c r="Y73" i="3"/>
  <c r="AK72" i="1"/>
  <c r="AL72" i="1" s="1"/>
  <c r="BH73" i="1"/>
  <c r="BK537" i="1"/>
  <c r="DW197" i="1"/>
  <c r="DQ197" i="1"/>
  <c r="DT197" i="1" s="1"/>
  <c r="DR197" i="1"/>
  <c r="DS197" i="1" s="1"/>
  <c r="AJ309" i="1"/>
  <c r="BI310" i="1"/>
  <c r="AM310" i="1" s="1"/>
  <c r="AV76" i="7"/>
  <c r="AU416" i="1"/>
  <c r="AX304" i="1"/>
  <c r="AX416" i="1" s="1"/>
  <c r="AS191" i="5"/>
  <c r="AM72" i="1"/>
  <c r="BG73" i="1"/>
  <c r="AJ311" i="5"/>
  <c r="BI312" i="5"/>
  <c r="AF74" i="6"/>
  <c r="X73" i="3"/>
  <c r="Z73" i="7"/>
  <c r="AE73" i="7" s="1"/>
  <c r="AF73" i="7" s="1"/>
  <c r="Z68" i="6"/>
  <c r="V68" i="6"/>
  <c r="W68" i="6" s="1"/>
  <c r="O68" i="6"/>
  <c r="X68" i="6" s="1"/>
  <c r="AO69" i="3"/>
  <c r="AK69" i="3"/>
  <c r="AL69" i="3" s="1"/>
  <c r="AD69" i="3"/>
  <c r="AM69" i="3" s="1"/>
  <c r="BH311" i="5"/>
  <c r="AK310" i="5"/>
  <c r="AL310" i="5" s="1"/>
  <c r="AQ310" i="5" s="1"/>
  <c r="AR310" i="5" s="1"/>
  <c r="BA532" i="1"/>
  <c r="AW532" i="1"/>
  <c r="AX532" i="1" s="1"/>
  <c r="AP532" i="1"/>
  <c r="AY532" i="1" s="1"/>
  <c r="BH658" i="1"/>
  <c r="AK657" i="1"/>
  <c r="BK93" i="5"/>
  <c r="AT653" i="1"/>
  <c r="AZ653" i="1"/>
  <c r="BI73" i="1"/>
  <c r="AJ72" i="1"/>
  <c r="AW75" i="7"/>
  <c r="X74" i="7"/>
  <c r="AL656" i="1"/>
  <c r="AQ656" i="1" s="1"/>
  <c r="AR656" i="1" s="1"/>
  <c r="AG75" i="2"/>
  <c r="AJ536" i="1"/>
  <c r="BI537" i="1"/>
  <c r="AK537" i="1" s="1"/>
  <c r="AK536" i="1"/>
  <c r="AY96" i="7"/>
  <c r="BI193" i="5"/>
  <c r="AJ192" i="5"/>
  <c r="BA187" i="1"/>
  <c r="AW187" i="1"/>
  <c r="AX187" i="1" s="1"/>
  <c r="AP187" i="1"/>
  <c r="AY187" i="1" s="1"/>
  <c r="I72" i="6"/>
  <c r="AH73" i="6"/>
  <c r="L73" i="6" s="1"/>
  <c r="AZ305" i="1"/>
  <c r="AT305" i="1"/>
  <c r="L72" i="2"/>
  <c r="AF73" i="2"/>
  <c r="BK331" i="5"/>
  <c r="AS311" i="5"/>
  <c r="L72" i="6"/>
  <c r="X74" i="3"/>
  <c r="AW75" i="3"/>
  <c r="AT309" i="5"/>
  <c r="AZ309" i="5"/>
  <c r="AW76" i="3" l="1"/>
  <c r="AY97" i="7"/>
  <c r="BA653" i="1"/>
  <c r="AP653" i="1"/>
  <c r="AY653" i="1" s="1"/>
  <c r="AW653" i="1"/>
  <c r="AX653" i="1" s="1"/>
  <c r="BK94" i="5"/>
  <c r="BG311" i="5"/>
  <c r="AM310" i="5"/>
  <c r="BA190" i="5"/>
  <c r="AP190" i="5"/>
  <c r="AY190" i="5" s="1"/>
  <c r="AW190" i="5"/>
  <c r="AX190" i="5" s="1"/>
  <c r="BI73" i="5"/>
  <c r="AJ72" i="5"/>
  <c r="AZ71" i="1"/>
  <c r="AT71" i="1"/>
  <c r="BI194" i="5"/>
  <c r="AJ193" i="5"/>
  <c r="AL536" i="1"/>
  <c r="AQ536" i="1" s="1"/>
  <c r="AR536" i="1" s="1"/>
  <c r="X75" i="7"/>
  <c r="AW76" i="7"/>
  <c r="AL657" i="1"/>
  <c r="AQ657" i="1" s="1"/>
  <c r="AR657" i="1" s="1"/>
  <c r="Y76" i="7"/>
  <c r="AV77" i="7"/>
  <c r="Z73" i="3"/>
  <c r="AE73" i="3" s="1"/>
  <c r="AF73" i="3" s="1"/>
  <c r="AK192" i="5"/>
  <c r="AL192" i="5" s="1"/>
  <c r="BH193" i="5"/>
  <c r="AE74" i="2"/>
  <c r="J73" i="2"/>
  <c r="AT190" i="1"/>
  <c r="AZ190" i="1"/>
  <c r="BA68" i="5"/>
  <c r="AW68" i="5"/>
  <c r="AX68" i="5" s="1"/>
  <c r="AP68" i="5"/>
  <c r="AY68" i="5" s="1"/>
  <c r="BG192" i="5"/>
  <c r="AM191" i="5"/>
  <c r="AS71" i="5"/>
  <c r="R72" i="2"/>
  <c r="BG538" i="1"/>
  <c r="AM537" i="1"/>
  <c r="BH312" i="1"/>
  <c r="AZ533" i="1"/>
  <c r="AG75" i="7"/>
  <c r="AM73" i="1"/>
  <c r="BG74" i="1"/>
  <c r="AS309" i="1"/>
  <c r="BK680" i="1"/>
  <c r="S71" i="6"/>
  <c r="Y71" i="6"/>
  <c r="BA306" i="1"/>
  <c r="AP306" i="1"/>
  <c r="AY306" i="1" s="1"/>
  <c r="AW306" i="1"/>
  <c r="AX306" i="1" s="1"/>
  <c r="BA309" i="5"/>
  <c r="AP309" i="5"/>
  <c r="AY309" i="5" s="1"/>
  <c r="AW309" i="5"/>
  <c r="AX309" i="5" s="1"/>
  <c r="BA305" i="1"/>
  <c r="AW305" i="1"/>
  <c r="AX305" i="1" s="1"/>
  <c r="AP305" i="1"/>
  <c r="AY305" i="1" s="1"/>
  <c r="AL309" i="1"/>
  <c r="AQ309" i="1" s="1"/>
  <c r="AR309" i="1" s="1"/>
  <c r="AG76" i="2"/>
  <c r="AS73" i="1"/>
  <c r="BH659" i="1"/>
  <c r="BI313" i="5"/>
  <c r="AJ312" i="5"/>
  <c r="AZ191" i="5"/>
  <c r="AT191" i="5"/>
  <c r="Y75" i="7"/>
  <c r="Z75" i="7" s="1"/>
  <c r="AE75" i="7" s="1"/>
  <c r="AF75" i="7" s="1"/>
  <c r="BK538" i="1"/>
  <c r="AJ657" i="1"/>
  <c r="BI658" i="1"/>
  <c r="AM657" i="1"/>
  <c r="AG74" i="7"/>
  <c r="AL191" i="1"/>
  <c r="AU76" i="7"/>
  <c r="AA75" i="7"/>
  <c r="BK332" i="1"/>
  <c r="AK73" i="5"/>
  <c r="BH74" i="5"/>
  <c r="AH74" i="2"/>
  <c r="I73" i="2"/>
  <c r="BG661" i="1"/>
  <c r="AZ310" i="5"/>
  <c r="R73" i="6"/>
  <c r="AS537" i="1"/>
  <c r="AS536" i="1"/>
  <c r="AF75" i="6"/>
  <c r="BI193" i="1"/>
  <c r="AJ192" i="1"/>
  <c r="AZ191" i="1"/>
  <c r="AT191" i="1"/>
  <c r="BG73" i="5"/>
  <c r="AM72" i="5"/>
  <c r="Y71" i="2"/>
  <c r="S71" i="2"/>
  <c r="BK332" i="5"/>
  <c r="AT311" i="5"/>
  <c r="L73" i="2"/>
  <c r="AF74" i="2"/>
  <c r="AH74" i="6"/>
  <c r="L74" i="6" s="1"/>
  <c r="I73" i="6"/>
  <c r="AJ537" i="1"/>
  <c r="BI538" i="1"/>
  <c r="AK538" i="1" s="1"/>
  <c r="BI74" i="1"/>
  <c r="AJ73" i="1"/>
  <c r="BH312" i="5"/>
  <c r="AK311" i="5"/>
  <c r="AL311" i="5" s="1"/>
  <c r="AQ311" i="5" s="1"/>
  <c r="AR311" i="5" s="1"/>
  <c r="AG73" i="3"/>
  <c r="AG74" i="3"/>
  <c r="AJ310" i="1"/>
  <c r="AL310" i="1" s="1"/>
  <c r="AQ310" i="1" s="1"/>
  <c r="AR310" i="1" s="1"/>
  <c r="BI311" i="1"/>
  <c r="AK311" i="1" s="1"/>
  <c r="AK73" i="1"/>
  <c r="AL73" i="1" s="1"/>
  <c r="BH74" i="1"/>
  <c r="AT75" i="3"/>
  <c r="AA74" i="3"/>
  <c r="Y74" i="3"/>
  <c r="Z74" i="3" s="1"/>
  <c r="AE74" i="3" s="1"/>
  <c r="AF74" i="3" s="1"/>
  <c r="AS656" i="1"/>
  <c r="AS657" i="1"/>
  <c r="AH73" i="7"/>
  <c r="AN73" i="7"/>
  <c r="AU80" i="3"/>
  <c r="BH193" i="1"/>
  <c r="AK192" i="1"/>
  <c r="AL192" i="1" s="1"/>
  <c r="AS192" i="5"/>
  <c r="AK72" i="5"/>
  <c r="AL72" i="5" s="1"/>
  <c r="AM192" i="1"/>
  <c r="BG193" i="1"/>
  <c r="BG312" i="1"/>
  <c r="R72" i="6"/>
  <c r="BH539" i="1"/>
  <c r="AG73" i="6"/>
  <c r="J72" i="6"/>
  <c r="K72" i="6" s="1"/>
  <c r="AV77" i="3"/>
  <c r="AS72" i="1"/>
  <c r="Z74" i="7"/>
  <c r="AE74" i="7" s="1"/>
  <c r="AF74" i="7" s="1"/>
  <c r="AS310" i="1" l="1"/>
  <c r="K73" i="2"/>
  <c r="AS193" i="5"/>
  <c r="AM311" i="1"/>
  <c r="AT192" i="5"/>
  <c r="AZ192" i="5"/>
  <c r="AU81" i="3"/>
  <c r="AZ656" i="1"/>
  <c r="AT656" i="1"/>
  <c r="AK74" i="1"/>
  <c r="BH75" i="1"/>
  <c r="AS312" i="5"/>
  <c r="AK312" i="5"/>
  <c r="AL312" i="5" s="1"/>
  <c r="AQ312" i="5" s="1"/>
  <c r="BH313" i="5"/>
  <c r="Z71" i="2"/>
  <c r="V71" i="2"/>
  <c r="W71" i="2" s="1"/>
  <c r="O71" i="2"/>
  <c r="X71" i="2" s="1"/>
  <c r="BA191" i="1"/>
  <c r="AW191" i="1"/>
  <c r="AX191" i="1" s="1"/>
  <c r="AP191" i="1"/>
  <c r="AY191" i="1" s="1"/>
  <c r="BA310" i="5"/>
  <c r="AP310" i="5"/>
  <c r="AY310" i="5" s="1"/>
  <c r="AW310" i="5"/>
  <c r="AX310" i="5" s="1"/>
  <c r="AH75" i="2"/>
  <c r="I74" i="2"/>
  <c r="R74" i="2" s="1"/>
  <c r="BI314" i="5"/>
  <c r="AJ313" i="5"/>
  <c r="AM74" i="1"/>
  <c r="BG75" i="1"/>
  <c r="Y72" i="2"/>
  <c r="S72" i="2"/>
  <c r="AE75" i="2"/>
  <c r="J74" i="2"/>
  <c r="K74" i="2" s="1"/>
  <c r="AW77" i="7"/>
  <c r="X76" i="7"/>
  <c r="Z76" i="7" s="1"/>
  <c r="AE76" i="7" s="1"/>
  <c r="AF76" i="7" s="1"/>
  <c r="BI195" i="5"/>
  <c r="AJ194" i="5"/>
  <c r="AS194" i="5" s="1"/>
  <c r="BI74" i="5"/>
  <c r="AJ73" i="5"/>
  <c r="AS73" i="5" s="1"/>
  <c r="BK95" i="5"/>
  <c r="AW77" i="3"/>
  <c r="AZ72" i="1"/>
  <c r="AT72" i="1"/>
  <c r="AG74" i="6"/>
  <c r="J73" i="6"/>
  <c r="K73" i="6" s="1"/>
  <c r="BG313" i="1"/>
  <c r="AZ657" i="1"/>
  <c r="AT657" i="1"/>
  <c r="AT76" i="3"/>
  <c r="AA75" i="3"/>
  <c r="Y75" i="3"/>
  <c r="BI539" i="1"/>
  <c r="AJ538" i="1"/>
  <c r="AF76" i="6"/>
  <c r="AA76" i="7"/>
  <c r="AU77" i="7"/>
  <c r="BI659" i="1"/>
  <c r="AJ658" i="1"/>
  <c r="AM658" i="1"/>
  <c r="BK539" i="1"/>
  <c r="BA533" i="1"/>
  <c r="AP533" i="1"/>
  <c r="AY533" i="1" s="1"/>
  <c r="AW533" i="1"/>
  <c r="AX533" i="1" s="1"/>
  <c r="AM538" i="1"/>
  <c r="BG539" i="1"/>
  <c r="R73" i="2"/>
  <c r="AV78" i="3"/>
  <c r="BH540" i="1"/>
  <c r="DI199" i="1"/>
  <c r="BG194" i="1"/>
  <c r="AM193" i="1"/>
  <c r="AO73" i="7"/>
  <c r="AK73" i="7"/>
  <c r="AL73" i="7" s="1"/>
  <c r="AD73" i="7"/>
  <c r="AM73" i="7" s="1"/>
  <c r="AN74" i="3"/>
  <c r="AH74" i="3"/>
  <c r="BK333" i="5"/>
  <c r="AZ536" i="1"/>
  <c r="AT536" i="1"/>
  <c r="AK74" i="5"/>
  <c r="BH75" i="5"/>
  <c r="BK333" i="1"/>
  <c r="AN74" i="7"/>
  <c r="AH74" i="7"/>
  <c r="AK658" i="1"/>
  <c r="AG77" i="2"/>
  <c r="Z71" i="6"/>
  <c r="O71" i="6"/>
  <c r="X71" i="6" s="1"/>
  <c r="V71" i="6"/>
  <c r="W71" i="6" s="1"/>
  <c r="BK681" i="1"/>
  <c r="BH313" i="1"/>
  <c r="AS72" i="5"/>
  <c r="BG193" i="5"/>
  <c r="AM192" i="5"/>
  <c r="BA190" i="1"/>
  <c r="AW190" i="1"/>
  <c r="AX190" i="1" s="1"/>
  <c r="AP190" i="1"/>
  <c r="AY190" i="1" s="1"/>
  <c r="AS192" i="1"/>
  <c r="AV78" i="7"/>
  <c r="Y77" i="7"/>
  <c r="BG312" i="5"/>
  <c r="AM311" i="5"/>
  <c r="X75" i="3"/>
  <c r="L74" i="2"/>
  <c r="AF75" i="2"/>
  <c r="S73" i="6"/>
  <c r="Y73" i="6"/>
  <c r="AZ73" i="1"/>
  <c r="AT73" i="1"/>
  <c r="S72" i="6"/>
  <c r="Y72" i="6"/>
  <c r="BH194" i="1"/>
  <c r="AK193" i="1"/>
  <c r="BI312" i="1"/>
  <c r="AM312" i="1" s="1"/>
  <c r="AJ311" i="1"/>
  <c r="AH73" i="3"/>
  <c r="AN73" i="3"/>
  <c r="BI75" i="1"/>
  <c r="AJ74" i="1"/>
  <c r="AS74" i="1" s="1"/>
  <c r="AH75" i="6"/>
  <c r="L75" i="6" s="1"/>
  <c r="I74" i="6"/>
  <c r="AZ311" i="5"/>
  <c r="AM73" i="5"/>
  <c r="BG74" i="5"/>
  <c r="AJ193" i="1"/>
  <c r="AS193" i="1" s="1"/>
  <c r="BI194" i="1"/>
  <c r="AT537" i="1"/>
  <c r="BG662" i="1"/>
  <c r="BA191" i="5"/>
  <c r="AW191" i="5"/>
  <c r="AX191" i="5" s="1"/>
  <c r="AP191" i="5"/>
  <c r="AY191" i="5" s="1"/>
  <c r="BH660" i="1"/>
  <c r="AK659" i="1"/>
  <c r="AZ309" i="1"/>
  <c r="AT309" i="1"/>
  <c r="AN75" i="7"/>
  <c r="AH75" i="7"/>
  <c r="AZ71" i="5"/>
  <c r="AT71" i="5"/>
  <c r="AK193" i="5"/>
  <c r="AL193" i="5" s="1"/>
  <c r="BH194" i="5"/>
  <c r="BA71" i="1"/>
  <c r="AP71" i="1"/>
  <c r="AY71" i="1" s="1"/>
  <c r="AW71" i="1"/>
  <c r="AX71" i="1" s="1"/>
  <c r="AY98" i="7"/>
  <c r="AL537" i="1"/>
  <c r="AQ537" i="1" s="1"/>
  <c r="AR537" i="1" s="1"/>
  <c r="AZ73" i="5" l="1"/>
  <c r="AT73" i="5"/>
  <c r="AZ74" i="1"/>
  <c r="AT74" i="1"/>
  <c r="AZ193" i="1"/>
  <c r="AT193" i="1"/>
  <c r="AT194" i="5"/>
  <c r="AZ194" i="5"/>
  <c r="Y74" i="2"/>
  <c r="S74" i="2"/>
  <c r="BI76" i="1"/>
  <c r="AJ75" i="1"/>
  <c r="AO74" i="3"/>
  <c r="AD74" i="3"/>
  <c r="AM74" i="3" s="1"/>
  <c r="AK74" i="3"/>
  <c r="AL74" i="3" s="1"/>
  <c r="AF77" i="6"/>
  <c r="AW78" i="3"/>
  <c r="AT390" i="5"/>
  <c r="AR312" i="5"/>
  <c r="BA309" i="1"/>
  <c r="AP309" i="1"/>
  <c r="AY309" i="1" s="1"/>
  <c r="AW309" i="1"/>
  <c r="AX309" i="1" s="1"/>
  <c r="R75" i="6"/>
  <c r="AL193" i="1"/>
  <c r="L75" i="2"/>
  <c r="AF76" i="2"/>
  <c r="AV79" i="7"/>
  <c r="AK312" i="1"/>
  <c r="BK682" i="1"/>
  <c r="AO74" i="7"/>
  <c r="AK74" i="7"/>
  <c r="AL74" i="7" s="1"/>
  <c r="AD74" i="7"/>
  <c r="AM74" i="7" s="1"/>
  <c r="BH76" i="5"/>
  <c r="R74" i="6"/>
  <c r="AM194" i="1"/>
  <c r="BG195" i="1"/>
  <c r="AV79" i="3"/>
  <c r="BI660" i="1"/>
  <c r="AJ659" i="1"/>
  <c r="AM659" i="1"/>
  <c r="BI75" i="5"/>
  <c r="AJ74" i="5"/>
  <c r="AS74" i="5" s="1"/>
  <c r="AW78" i="7"/>
  <c r="X77" i="7"/>
  <c r="Z72" i="2"/>
  <c r="O72" i="2"/>
  <c r="X72" i="2" s="1"/>
  <c r="V72" i="2"/>
  <c r="W72" i="2" s="1"/>
  <c r="AJ314" i="5"/>
  <c r="BI315" i="5"/>
  <c r="AZ312" i="5"/>
  <c r="AT312" i="5"/>
  <c r="BA656" i="1"/>
  <c r="AP656" i="1"/>
  <c r="AY656" i="1" s="1"/>
  <c r="AW656" i="1"/>
  <c r="AX656" i="1" s="1"/>
  <c r="BI195" i="1"/>
  <c r="AJ194" i="1"/>
  <c r="BK334" i="1"/>
  <c r="BK334" i="5"/>
  <c r="BA657" i="1"/>
  <c r="AP657" i="1"/>
  <c r="AY657" i="1" s="1"/>
  <c r="AW657" i="1"/>
  <c r="AX657" i="1" s="1"/>
  <c r="AG77" i="7"/>
  <c r="BA192" i="5"/>
  <c r="AP192" i="5"/>
  <c r="AY192" i="5" s="1"/>
  <c r="AW192" i="5"/>
  <c r="AX192" i="5" s="1"/>
  <c r="BG663" i="1"/>
  <c r="AO73" i="3"/>
  <c r="AK73" i="3"/>
  <c r="AL73" i="3" s="1"/>
  <c r="AD73" i="3"/>
  <c r="AM73" i="3" s="1"/>
  <c r="AK194" i="5"/>
  <c r="AL194" i="5" s="1"/>
  <c r="BH195" i="5"/>
  <c r="AL659" i="1"/>
  <c r="AQ659" i="1" s="1"/>
  <c r="AM74" i="5"/>
  <c r="BG75" i="5"/>
  <c r="AH76" i="6"/>
  <c r="I75" i="6"/>
  <c r="BH195" i="1"/>
  <c r="AK194" i="1"/>
  <c r="AL194" i="1" s="1"/>
  <c r="BA73" i="1"/>
  <c r="AP73" i="1"/>
  <c r="AY73" i="1" s="1"/>
  <c r="AW73" i="1"/>
  <c r="AX73" i="1" s="1"/>
  <c r="AM312" i="5"/>
  <c r="BG313" i="5"/>
  <c r="AT192" i="1"/>
  <c r="AZ192" i="1"/>
  <c r="BH314" i="1"/>
  <c r="AG78" i="2"/>
  <c r="Y73" i="2"/>
  <c r="S73" i="2"/>
  <c r="BK540" i="1"/>
  <c r="AA77" i="7"/>
  <c r="AU78" i="7"/>
  <c r="AT77" i="3"/>
  <c r="AA76" i="3"/>
  <c r="Y76" i="3"/>
  <c r="BG314" i="1"/>
  <c r="AM313" i="1"/>
  <c r="BA72" i="1"/>
  <c r="AP72" i="1"/>
  <c r="AY72" i="1" s="1"/>
  <c r="AW72" i="1"/>
  <c r="AX72" i="1" s="1"/>
  <c r="AM75" i="1"/>
  <c r="BG76" i="1"/>
  <c r="AS658" i="1"/>
  <c r="AS538" i="1"/>
  <c r="AK75" i="1"/>
  <c r="AL75" i="1" s="1"/>
  <c r="BH76" i="1"/>
  <c r="AL538" i="1"/>
  <c r="AQ538" i="1" s="1"/>
  <c r="AR538" i="1" s="1"/>
  <c r="BA311" i="5"/>
  <c r="AP311" i="5"/>
  <c r="AY311" i="5" s="1"/>
  <c r="AW311" i="5"/>
  <c r="AX311" i="5" s="1"/>
  <c r="BI313" i="1"/>
  <c r="AJ312" i="1"/>
  <c r="AG76" i="3"/>
  <c r="AG75" i="3"/>
  <c r="AZ72" i="5"/>
  <c r="AT72" i="5"/>
  <c r="BA536" i="1"/>
  <c r="AP536" i="1"/>
  <c r="AY536" i="1" s="1"/>
  <c r="AW536" i="1"/>
  <c r="AX536" i="1" s="1"/>
  <c r="Z75" i="3"/>
  <c r="AE75" i="3" s="1"/>
  <c r="AF75" i="3" s="1"/>
  <c r="AG75" i="6"/>
  <c r="J74" i="6"/>
  <c r="K74" i="6" s="1"/>
  <c r="AH76" i="2"/>
  <c r="I75" i="2"/>
  <c r="R75" i="2" s="1"/>
  <c r="AS313" i="5"/>
  <c r="AY99" i="7"/>
  <c r="BA71" i="5"/>
  <c r="AW71" i="5"/>
  <c r="AX71" i="5" s="1"/>
  <c r="AP71" i="5"/>
  <c r="AY71" i="5" s="1"/>
  <c r="AS194" i="1"/>
  <c r="AO75" i="7"/>
  <c r="AD75" i="7"/>
  <c r="AM75" i="7" s="1"/>
  <c r="AK75" i="7"/>
  <c r="AL75" i="7" s="1"/>
  <c r="BH661" i="1"/>
  <c r="AL73" i="5"/>
  <c r="AZ537" i="1"/>
  <c r="AS75" i="1"/>
  <c r="Z72" i="6"/>
  <c r="O72" i="6"/>
  <c r="X72" i="6" s="1"/>
  <c r="V72" i="6"/>
  <c r="W72" i="6" s="1"/>
  <c r="Z73" i="6"/>
  <c r="O73" i="6"/>
  <c r="X73" i="6" s="1"/>
  <c r="V73" i="6"/>
  <c r="W73" i="6" s="1"/>
  <c r="AS311" i="1"/>
  <c r="AG76" i="7"/>
  <c r="BG194" i="5"/>
  <c r="AM193" i="5"/>
  <c r="AL658" i="1"/>
  <c r="AQ658" i="1" s="1"/>
  <c r="AR658" i="1" s="1"/>
  <c r="BH541" i="1"/>
  <c r="AK540" i="1"/>
  <c r="BG540" i="1"/>
  <c r="DH199" i="1"/>
  <c r="BI540" i="1"/>
  <c r="DG199" i="1"/>
  <c r="X76" i="3"/>
  <c r="BK96" i="5"/>
  <c r="BI196" i="5"/>
  <c r="AJ195" i="5"/>
  <c r="AS195" i="5" s="1"/>
  <c r="AE76" i="2"/>
  <c r="J75" i="2"/>
  <c r="BH314" i="5"/>
  <c r="AK313" i="5"/>
  <c r="AL313" i="5" s="1"/>
  <c r="AQ313" i="5" s="1"/>
  <c r="AR313" i="5" s="1"/>
  <c r="AL74" i="1"/>
  <c r="AU82" i="3"/>
  <c r="AT193" i="5"/>
  <c r="AZ193" i="5"/>
  <c r="AZ310" i="1"/>
  <c r="AT310" i="1"/>
  <c r="AL311" i="1"/>
  <c r="AQ311" i="1" s="1"/>
  <c r="AR311" i="1" s="1"/>
  <c r="Y75" i="2" l="1"/>
  <c r="S75" i="2"/>
  <c r="AZ74" i="5"/>
  <c r="AT74" i="5"/>
  <c r="AT195" i="5"/>
  <c r="AZ195" i="5"/>
  <c r="AZ311" i="1"/>
  <c r="AT311" i="1"/>
  <c r="AT194" i="1"/>
  <c r="AZ194" i="1"/>
  <c r="AG76" i="6"/>
  <c r="J75" i="6"/>
  <c r="K75" i="6" s="1"/>
  <c r="AH76" i="3"/>
  <c r="BH196" i="1"/>
  <c r="AK195" i="1"/>
  <c r="AL195" i="1" s="1"/>
  <c r="AH77" i="7"/>
  <c r="BA312" i="5"/>
  <c r="AP312" i="5"/>
  <c r="AY312" i="5" s="1"/>
  <c r="AY390" i="5" s="1"/>
  <c r="AW312" i="5"/>
  <c r="AV80" i="7"/>
  <c r="BA310" i="1"/>
  <c r="AW310" i="1"/>
  <c r="AX310" i="1" s="1"/>
  <c r="AP310" i="1"/>
  <c r="AY310" i="1" s="1"/>
  <c r="BA537" i="1"/>
  <c r="AP537" i="1"/>
  <c r="AY537" i="1" s="1"/>
  <c r="AW537" i="1"/>
  <c r="AX537" i="1" s="1"/>
  <c r="AH77" i="2"/>
  <c r="I76" i="2"/>
  <c r="AZ538" i="1"/>
  <c r="AT538" i="1"/>
  <c r="AT78" i="3"/>
  <c r="AA77" i="3"/>
  <c r="Y77" i="3"/>
  <c r="Z73" i="2"/>
  <c r="V73" i="2"/>
  <c r="W73" i="2" s="1"/>
  <c r="O73" i="2"/>
  <c r="X73" i="2" s="1"/>
  <c r="AG79" i="2"/>
  <c r="AR659" i="1"/>
  <c r="AT737" i="1"/>
  <c r="BK335" i="1"/>
  <c r="AJ315" i="5"/>
  <c r="BI316" i="5"/>
  <c r="BI76" i="5"/>
  <c r="AK76" i="5" s="1"/>
  <c r="AJ75" i="5"/>
  <c r="S74" i="6"/>
  <c r="Y74" i="6"/>
  <c r="BK683" i="1"/>
  <c r="BK684" i="1" s="1"/>
  <c r="BK685" i="1" s="1"/>
  <c r="L76" i="2"/>
  <c r="AF77" i="2"/>
  <c r="AF78" i="6"/>
  <c r="BI77" i="1"/>
  <c r="AJ76" i="1"/>
  <c r="BA74" i="1"/>
  <c r="AP74" i="1"/>
  <c r="AY74" i="1" s="1"/>
  <c r="AW74" i="1"/>
  <c r="AX74" i="1" s="1"/>
  <c r="BH315" i="5"/>
  <c r="AK314" i="5"/>
  <c r="AL314" i="5" s="1"/>
  <c r="AQ314" i="5" s="1"/>
  <c r="BK97" i="5"/>
  <c r="AZ75" i="1"/>
  <c r="AT75" i="1"/>
  <c r="BH662" i="1"/>
  <c r="AK661" i="1"/>
  <c r="S75" i="6"/>
  <c r="Y75" i="6"/>
  <c r="AW79" i="3"/>
  <c r="AM540" i="1"/>
  <c r="BG541" i="1"/>
  <c r="K75" i="2"/>
  <c r="AY100" i="7"/>
  <c r="AY101" i="7" s="1"/>
  <c r="AY102" i="7" s="1"/>
  <c r="BA72" i="5"/>
  <c r="AP72" i="5"/>
  <c r="AY72" i="5" s="1"/>
  <c r="AW72" i="5"/>
  <c r="AX72" i="5" s="1"/>
  <c r="AJ313" i="1"/>
  <c r="BI314" i="1"/>
  <c r="AZ658" i="1"/>
  <c r="AT658" i="1"/>
  <c r="BG315" i="1"/>
  <c r="AM314" i="1"/>
  <c r="DN199" i="1"/>
  <c r="DJ199" i="1"/>
  <c r="DL199" i="1" s="1"/>
  <c r="DM199" i="1" s="1"/>
  <c r="AK313" i="1"/>
  <c r="AL313" i="1" s="1"/>
  <c r="AQ313" i="1" s="1"/>
  <c r="AR313" i="1" s="1"/>
  <c r="AM313" i="5"/>
  <c r="BG314" i="5"/>
  <c r="AH77" i="6"/>
  <c r="I76" i="6"/>
  <c r="AK195" i="5"/>
  <c r="AL195" i="5" s="1"/>
  <c r="BH196" i="5"/>
  <c r="BK335" i="5"/>
  <c r="AS315" i="5"/>
  <c r="AV80" i="3"/>
  <c r="BH77" i="5"/>
  <c r="AL312" i="1"/>
  <c r="AQ312" i="1" s="1"/>
  <c r="AS314" i="5"/>
  <c r="L76" i="6"/>
  <c r="AS196" i="5"/>
  <c r="BA192" i="1"/>
  <c r="AW192" i="1"/>
  <c r="AX192" i="1" s="1"/>
  <c r="AP192" i="1"/>
  <c r="AY192" i="1" s="1"/>
  <c r="AS75" i="5"/>
  <c r="AJ660" i="1"/>
  <c r="BI661" i="1"/>
  <c r="AM660" i="1"/>
  <c r="BA194" i="5"/>
  <c r="AW194" i="5"/>
  <c r="AX194" i="5" s="1"/>
  <c r="AP194" i="5"/>
  <c r="AY194" i="5" s="1"/>
  <c r="AU83" i="3"/>
  <c r="BI197" i="5"/>
  <c r="AJ196" i="5"/>
  <c r="BA193" i="5"/>
  <c r="AW193" i="5"/>
  <c r="AX193" i="5" s="1"/>
  <c r="AP193" i="5"/>
  <c r="AY193" i="5" s="1"/>
  <c r="BG195" i="5"/>
  <c r="AM194" i="5"/>
  <c r="AE77" i="2"/>
  <c r="J76" i="2"/>
  <c r="AJ540" i="1"/>
  <c r="AL540" i="1" s="1"/>
  <c r="AQ540" i="1" s="1"/>
  <c r="AR540" i="1" s="1"/>
  <c r="BI541" i="1"/>
  <c r="BH542" i="1"/>
  <c r="DI200" i="1"/>
  <c r="AN76" i="7"/>
  <c r="AH76" i="7"/>
  <c r="AS312" i="1"/>
  <c r="AK660" i="1"/>
  <c r="AL660" i="1" s="1"/>
  <c r="AQ660" i="1" s="1"/>
  <c r="AR660" i="1" s="1"/>
  <c r="AT313" i="5"/>
  <c r="AZ313" i="5"/>
  <c r="AN75" i="3"/>
  <c r="AH75" i="3"/>
  <c r="AK76" i="1"/>
  <c r="AL76" i="1" s="1"/>
  <c r="BH77" i="1"/>
  <c r="AM76" i="1"/>
  <c r="BG77" i="1"/>
  <c r="Z76" i="3"/>
  <c r="AE76" i="3" s="1"/>
  <c r="AF76" i="3" s="1"/>
  <c r="AU79" i="7"/>
  <c r="AA78" i="7"/>
  <c r="BK541" i="1"/>
  <c r="AL74" i="5"/>
  <c r="BH315" i="1"/>
  <c r="AK314" i="1"/>
  <c r="AM75" i="5"/>
  <c r="BG76" i="5"/>
  <c r="BG664" i="1"/>
  <c r="AJ195" i="1"/>
  <c r="AS195" i="1" s="1"/>
  <c r="BI196" i="1"/>
  <c r="AW79" i="7"/>
  <c r="X78" i="7"/>
  <c r="AS660" i="1"/>
  <c r="BG196" i="1"/>
  <c r="AM195" i="1"/>
  <c r="AK75" i="5"/>
  <c r="AL75" i="5" s="1"/>
  <c r="Y78" i="7"/>
  <c r="X77" i="3"/>
  <c r="AS659" i="1"/>
  <c r="Z77" i="7"/>
  <c r="AE77" i="7" s="1"/>
  <c r="AF77" i="7" s="1"/>
  <c r="Z74" i="2"/>
  <c r="V74" i="2"/>
  <c r="W74" i="2" s="1"/>
  <c r="O74" i="2"/>
  <c r="X74" i="2" s="1"/>
  <c r="BA193" i="1"/>
  <c r="AP193" i="1"/>
  <c r="AY193" i="1" s="1"/>
  <c r="AW193" i="1"/>
  <c r="AX193" i="1" s="1"/>
  <c r="BA73" i="5"/>
  <c r="AW73" i="5"/>
  <c r="AX73" i="5" s="1"/>
  <c r="AP73" i="5"/>
  <c r="AY73" i="5" s="1"/>
  <c r="AZ195" i="1" l="1"/>
  <c r="AT195" i="1"/>
  <c r="AG79" i="7"/>
  <c r="AO76" i="7"/>
  <c r="AD76" i="7"/>
  <c r="AM76" i="7" s="1"/>
  <c r="AM186" i="7" s="1"/>
  <c r="AK76" i="7"/>
  <c r="AL76" i="7" s="1"/>
  <c r="AL186" i="7" s="1"/>
  <c r="BG196" i="5"/>
  <c r="AM195" i="5"/>
  <c r="BH78" i="5"/>
  <c r="BG316" i="1"/>
  <c r="AT79" i="3"/>
  <c r="AA78" i="3"/>
  <c r="Y78" i="3"/>
  <c r="Z78" i="3" s="1"/>
  <c r="AE78" i="3" s="1"/>
  <c r="AF78" i="3" s="1"/>
  <c r="AT659" i="1"/>
  <c r="AZ659" i="1"/>
  <c r="X79" i="7"/>
  <c r="AW80" i="7"/>
  <c r="BG665" i="1"/>
  <c r="BH316" i="1"/>
  <c r="BK542" i="1"/>
  <c r="AM77" i="1"/>
  <c r="BG78" i="1"/>
  <c r="DJ200" i="1"/>
  <c r="DL200" i="1" s="1"/>
  <c r="DM200" i="1" s="1"/>
  <c r="K76" i="2"/>
  <c r="AS197" i="5"/>
  <c r="AJ661" i="1"/>
  <c r="BI662" i="1"/>
  <c r="AM661" i="1"/>
  <c r="AT315" i="5"/>
  <c r="BK336" i="5"/>
  <c r="BK337" i="5" s="1"/>
  <c r="BK338" i="5" s="1"/>
  <c r="AH78" i="6"/>
  <c r="I77" i="6"/>
  <c r="BG542" i="1"/>
  <c r="DH200" i="1"/>
  <c r="X78" i="3"/>
  <c r="BH663" i="1"/>
  <c r="BI78" i="1"/>
  <c r="AJ77" i="1"/>
  <c r="Z74" i="6"/>
  <c r="O74" i="6"/>
  <c r="X74" i="6" s="1"/>
  <c r="V74" i="6"/>
  <c r="W74" i="6" s="1"/>
  <c r="BI317" i="5"/>
  <c r="AJ316" i="5"/>
  <c r="BK336" i="1"/>
  <c r="BK337" i="1" s="1"/>
  <c r="BK338" i="1" s="1"/>
  <c r="AH78" i="2"/>
  <c r="I77" i="2"/>
  <c r="Y79" i="7"/>
  <c r="Z79" i="7" s="1"/>
  <c r="AE79" i="7" s="1"/>
  <c r="AF79" i="7" s="1"/>
  <c r="BH197" i="1"/>
  <c r="AK196" i="1"/>
  <c r="AG77" i="6"/>
  <c r="J76" i="6"/>
  <c r="K76" i="6" s="1"/>
  <c r="BA311" i="1"/>
  <c r="AW311" i="1"/>
  <c r="AX311" i="1" s="1"/>
  <c r="AP311" i="1"/>
  <c r="AY311" i="1" s="1"/>
  <c r="BA74" i="5"/>
  <c r="AW74" i="5"/>
  <c r="AX74" i="5" s="1"/>
  <c r="AP74" i="5"/>
  <c r="AY74" i="5" s="1"/>
  <c r="AL661" i="1"/>
  <c r="AQ661" i="1" s="1"/>
  <c r="AK315" i="5"/>
  <c r="AL315" i="5" s="1"/>
  <c r="AQ315" i="5" s="1"/>
  <c r="AR315" i="5" s="1"/>
  <c r="BH316" i="5"/>
  <c r="L77" i="2"/>
  <c r="AF78" i="2"/>
  <c r="BI77" i="5"/>
  <c r="AK77" i="5" s="1"/>
  <c r="AJ76" i="5"/>
  <c r="R76" i="6"/>
  <c r="AS76" i="1"/>
  <c r="AG78" i="3"/>
  <c r="BI197" i="1"/>
  <c r="AJ196" i="1"/>
  <c r="AM76" i="5"/>
  <c r="BG77" i="5"/>
  <c r="AO75" i="3"/>
  <c r="AD75" i="3"/>
  <c r="AM75" i="3" s="1"/>
  <c r="AK75" i="3"/>
  <c r="AL75" i="3" s="1"/>
  <c r="AT312" i="1"/>
  <c r="AZ312" i="1"/>
  <c r="BH543" i="1"/>
  <c r="AE78" i="2"/>
  <c r="J77" i="2"/>
  <c r="K77" i="2" s="1"/>
  <c r="BI198" i="5"/>
  <c r="AJ197" i="5"/>
  <c r="AS661" i="1"/>
  <c r="AT314" i="5"/>
  <c r="AZ314" i="5"/>
  <c r="AK196" i="5"/>
  <c r="AL196" i="5" s="1"/>
  <c r="BH197" i="5"/>
  <c r="BG315" i="5"/>
  <c r="AM314" i="5"/>
  <c r="DO199" i="1"/>
  <c r="DV199" i="1"/>
  <c r="BA658" i="1"/>
  <c r="AW658" i="1"/>
  <c r="AX658" i="1" s="1"/>
  <c r="AP658" i="1"/>
  <c r="AY658" i="1" s="1"/>
  <c r="AY103" i="7"/>
  <c r="Z75" i="6"/>
  <c r="V75" i="6"/>
  <c r="W75" i="6" s="1"/>
  <c r="O75" i="6"/>
  <c r="X75" i="6" s="1"/>
  <c r="BK98" i="5"/>
  <c r="BK99" i="5" s="1"/>
  <c r="BK100" i="5" s="1"/>
  <c r="L78" i="6"/>
  <c r="AF79" i="6"/>
  <c r="AG80" i="2"/>
  <c r="Z77" i="3"/>
  <c r="AE77" i="3" s="1"/>
  <c r="AF77" i="3" s="1"/>
  <c r="BA538" i="1"/>
  <c r="AP538" i="1"/>
  <c r="AY538" i="1" s="1"/>
  <c r="AW538" i="1"/>
  <c r="AX538" i="1" s="1"/>
  <c r="AV81" i="7"/>
  <c r="AN77" i="7"/>
  <c r="BA194" i="1"/>
  <c r="AW194" i="1"/>
  <c r="AX194" i="1" s="1"/>
  <c r="AP194" i="1"/>
  <c r="AY194" i="1" s="1"/>
  <c r="BA195" i="5"/>
  <c r="AW195" i="5"/>
  <c r="AX195" i="5" s="1"/>
  <c r="AP195" i="5"/>
  <c r="AY195" i="5" s="1"/>
  <c r="DN200" i="1"/>
  <c r="AU84" i="3"/>
  <c r="AT196" i="5"/>
  <c r="AZ196" i="5"/>
  <c r="AG78" i="7"/>
  <c r="AS314" i="1"/>
  <c r="AW80" i="3"/>
  <c r="BK686" i="1"/>
  <c r="R77" i="2"/>
  <c r="AM196" i="1"/>
  <c r="BG197" i="1"/>
  <c r="Z78" i="7"/>
  <c r="AE78" i="7" s="1"/>
  <c r="AF78" i="7" s="1"/>
  <c r="AZ660" i="1"/>
  <c r="AT660" i="1"/>
  <c r="AS196" i="1"/>
  <c r="AU80" i="7"/>
  <c r="AA79" i="7"/>
  <c r="AK77" i="1"/>
  <c r="AL77" i="1" s="1"/>
  <c r="BH78" i="1"/>
  <c r="BA313" i="5"/>
  <c r="AP313" i="5"/>
  <c r="AY313" i="5" s="1"/>
  <c r="AW313" i="5"/>
  <c r="AX313" i="5" s="1"/>
  <c r="BI542" i="1"/>
  <c r="DG200" i="1"/>
  <c r="AZ75" i="5"/>
  <c r="AT75" i="5"/>
  <c r="R76" i="2"/>
  <c r="AT390" i="1"/>
  <c r="AR312" i="1"/>
  <c r="AV81" i="3"/>
  <c r="AJ314" i="1"/>
  <c r="BI315" i="1"/>
  <c r="AS540" i="1"/>
  <c r="AG77" i="3"/>
  <c r="BA75" i="1"/>
  <c r="AW75" i="1"/>
  <c r="AX75" i="1" s="1"/>
  <c r="AP75" i="1"/>
  <c r="AY75" i="1" s="1"/>
  <c r="AT391" i="5"/>
  <c r="AR314" i="5"/>
  <c r="L77" i="6"/>
  <c r="AS76" i="5"/>
  <c r="AS313" i="1"/>
  <c r="AX312" i="5"/>
  <c r="AX390" i="5" s="1"/>
  <c r="AU390" i="5"/>
  <c r="AN76" i="3"/>
  <c r="Z75" i="2"/>
  <c r="O75" i="2"/>
  <c r="X75" i="2" s="1"/>
  <c r="V75" i="2"/>
  <c r="W75" i="2" s="1"/>
  <c r="AH77" i="3" l="1"/>
  <c r="AN77" i="3"/>
  <c r="AV82" i="3"/>
  <c r="AK78" i="1"/>
  <c r="BH79" i="1"/>
  <c r="AT314" i="1"/>
  <c r="AU85" i="3"/>
  <c r="AV82" i="7"/>
  <c r="AF80" i="6"/>
  <c r="BK101" i="5"/>
  <c r="BA314" i="5"/>
  <c r="AW314" i="5"/>
  <c r="AP314" i="5"/>
  <c r="AY314" i="5" s="1"/>
  <c r="AY391" i="5" s="1"/>
  <c r="BI199" i="5"/>
  <c r="AJ198" i="5"/>
  <c r="BH544" i="1"/>
  <c r="S76" i="6"/>
  <c r="Y76" i="6"/>
  <c r="AL196" i="1"/>
  <c r="AH79" i="2"/>
  <c r="I78" i="2"/>
  <c r="AS317" i="5"/>
  <c r="BH664" i="1"/>
  <c r="BK339" i="5"/>
  <c r="BI663" i="1"/>
  <c r="AJ662" i="1"/>
  <c r="AM662" i="1"/>
  <c r="BA659" i="1"/>
  <c r="AP659" i="1"/>
  <c r="AY659" i="1" s="1"/>
  <c r="GF180" i="1" s="1"/>
  <c r="AW659" i="1"/>
  <c r="AT80" i="3"/>
  <c r="AA79" i="3"/>
  <c r="Y79" i="3"/>
  <c r="R77" i="6"/>
  <c r="BG197" i="5"/>
  <c r="AM196" i="5"/>
  <c r="AH79" i="7"/>
  <c r="AN79" i="7"/>
  <c r="AO76" i="3"/>
  <c r="AD76" i="3"/>
  <c r="AM76" i="3" s="1"/>
  <c r="AM186" i="3" s="1"/>
  <c r="AK76" i="3"/>
  <c r="AL76" i="3" s="1"/>
  <c r="AL186" i="3" s="1"/>
  <c r="AZ76" i="5"/>
  <c r="AT76" i="5"/>
  <c r="AZ540" i="1"/>
  <c r="AT540" i="1"/>
  <c r="AN78" i="7"/>
  <c r="AH78" i="7"/>
  <c r="BG316" i="5"/>
  <c r="AM315" i="5"/>
  <c r="BA312" i="1"/>
  <c r="AW312" i="1"/>
  <c r="AP312" i="1"/>
  <c r="AY312" i="1" s="1"/>
  <c r="AY390" i="1" s="1"/>
  <c r="BI198" i="1"/>
  <c r="AJ197" i="1"/>
  <c r="BH317" i="5"/>
  <c r="AK316" i="5"/>
  <c r="AL316" i="5" s="1"/>
  <c r="AQ316" i="5" s="1"/>
  <c r="AR316" i="5" s="1"/>
  <c r="BH198" i="1"/>
  <c r="AK197" i="1"/>
  <c r="BI318" i="5"/>
  <c r="AJ317" i="5"/>
  <c r="AS78" i="1"/>
  <c r="I78" i="6"/>
  <c r="R78" i="6" s="1"/>
  <c r="AH79" i="6"/>
  <c r="AS662" i="1"/>
  <c r="AM78" i="1"/>
  <c r="BG79" i="1"/>
  <c r="BK543" i="1"/>
  <c r="BG666" i="1"/>
  <c r="AS77" i="1"/>
  <c r="BH79" i="5"/>
  <c r="AZ313" i="1"/>
  <c r="AT313" i="1"/>
  <c r="Y76" i="2"/>
  <c r="S76" i="2"/>
  <c r="AJ542" i="1"/>
  <c r="BI543" i="1"/>
  <c r="AM197" i="1"/>
  <c r="BG198" i="1"/>
  <c r="BK687" i="1"/>
  <c r="DO200" i="1"/>
  <c r="DV200" i="1"/>
  <c r="AO77" i="7"/>
  <c r="AK77" i="7"/>
  <c r="AL77" i="7" s="1"/>
  <c r="AD77" i="7"/>
  <c r="AM77" i="7" s="1"/>
  <c r="AG81" i="2"/>
  <c r="BG317" i="1"/>
  <c r="BA195" i="1"/>
  <c r="AW195" i="1"/>
  <c r="AX195" i="1" s="1"/>
  <c r="AP195" i="1"/>
  <c r="AY195" i="1" s="1"/>
  <c r="AT196" i="1"/>
  <c r="AZ196" i="1"/>
  <c r="BI316" i="1"/>
  <c r="AK316" i="1" s="1"/>
  <c r="AJ315" i="1"/>
  <c r="BA75" i="5"/>
  <c r="AW75" i="5"/>
  <c r="AX75" i="5" s="1"/>
  <c r="AP75" i="5"/>
  <c r="AY75" i="5" s="1"/>
  <c r="BA660" i="1"/>
  <c r="AW660" i="1"/>
  <c r="AX660" i="1" s="1"/>
  <c r="AP660" i="1"/>
  <c r="AY660" i="1" s="1"/>
  <c r="Y77" i="2"/>
  <c r="S77" i="2"/>
  <c r="AW81" i="3"/>
  <c r="X80" i="3"/>
  <c r="BA196" i="5"/>
  <c r="AW196" i="5"/>
  <c r="AX196" i="5" s="1"/>
  <c r="AP196" i="5"/>
  <c r="AY196" i="5" s="1"/>
  <c r="AY104" i="7"/>
  <c r="DW199" i="1"/>
  <c r="DQ199" i="1"/>
  <c r="DT199" i="1" s="1"/>
  <c r="DR199" i="1"/>
  <c r="DS199" i="1" s="1"/>
  <c r="AK197" i="5"/>
  <c r="AL197" i="5" s="1"/>
  <c r="BH198" i="5"/>
  <c r="AZ661" i="1"/>
  <c r="AT661" i="1"/>
  <c r="AE79" i="2"/>
  <c r="J78" i="2"/>
  <c r="K78" i="2" s="1"/>
  <c r="AM77" i="5"/>
  <c r="BG78" i="5"/>
  <c r="AN78" i="3"/>
  <c r="AH78" i="3"/>
  <c r="BI78" i="5"/>
  <c r="AJ77" i="5"/>
  <c r="BI79" i="1"/>
  <c r="AJ78" i="1"/>
  <c r="AZ315" i="5"/>
  <c r="AT197" i="5"/>
  <c r="AZ197" i="5"/>
  <c r="AK315" i="1"/>
  <c r="AL315" i="1" s="1"/>
  <c r="AQ315" i="1" s="1"/>
  <c r="AR315" i="1" s="1"/>
  <c r="AW81" i="7"/>
  <c r="X80" i="7"/>
  <c r="AS315" i="1"/>
  <c r="AS542" i="1"/>
  <c r="AA80" i="7"/>
  <c r="AU81" i="7"/>
  <c r="X79" i="3"/>
  <c r="AL314" i="1"/>
  <c r="AQ314" i="1" s="1"/>
  <c r="AZ314" i="1" s="1"/>
  <c r="Y80" i="7"/>
  <c r="AS316" i="5"/>
  <c r="AS198" i="5"/>
  <c r="AK542" i="1"/>
  <c r="AL542" i="1" s="1"/>
  <c r="AQ542" i="1" s="1"/>
  <c r="AR542" i="1" s="1"/>
  <c r="AZ76" i="1"/>
  <c r="AT76" i="1"/>
  <c r="L78" i="2"/>
  <c r="AF79" i="2"/>
  <c r="AR661" i="1"/>
  <c r="AT738" i="1"/>
  <c r="AG78" i="6"/>
  <c r="J77" i="6"/>
  <c r="K77" i="6" s="1"/>
  <c r="R78" i="2"/>
  <c r="BK339" i="1"/>
  <c r="AK662" i="1"/>
  <c r="BG543" i="1"/>
  <c r="AM542" i="1"/>
  <c r="BH317" i="1"/>
  <c r="AG80" i="7"/>
  <c r="AM315" i="1"/>
  <c r="AL76" i="5"/>
  <c r="BA314" i="1" l="1"/>
  <c r="AP314" i="1"/>
  <c r="AY314" i="1" s="1"/>
  <c r="AY391" i="1" s="1"/>
  <c r="AW314" i="1"/>
  <c r="S78" i="6"/>
  <c r="Y78" i="6"/>
  <c r="AH80" i="7"/>
  <c r="BK340" i="1"/>
  <c r="AZ316" i="5"/>
  <c r="AT316" i="5"/>
  <c r="AU82" i="7"/>
  <c r="AA81" i="7"/>
  <c r="AS78" i="5"/>
  <c r="AM78" i="5"/>
  <c r="BG79" i="5"/>
  <c r="AJ543" i="1"/>
  <c r="BI544" i="1"/>
  <c r="AT662" i="1"/>
  <c r="AK198" i="1"/>
  <c r="BH199" i="1"/>
  <c r="AO78" i="7"/>
  <c r="AK78" i="7"/>
  <c r="AL78" i="7" s="1"/>
  <c r="AL188" i="7" s="1"/>
  <c r="AD78" i="7"/>
  <c r="AM78" i="7" s="1"/>
  <c r="AM188" i="7" s="1"/>
  <c r="BA76" i="5"/>
  <c r="AP76" i="5"/>
  <c r="AY76" i="5" s="1"/>
  <c r="AW76" i="5"/>
  <c r="AX76" i="5" s="1"/>
  <c r="AO79" i="7"/>
  <c r="AK79" i="7"/>
  <c r="AL79" i="7" s="1"/>
  <c r="AD79" i="7"/>
  <c r="AM79" i="7" s="1"/>
  <c r="S77" i="6"/>
  <c r="Y77" i="6"/>
  <c r="AX659" i="1"/>
  <c r="GE180" i="1" s="1"/>
  <c r="AU737" i="1"/>
  <c r="AT317" i="5"/>
  <c r="Z76" i="6"/>
  <c r="V76" i="6"/>
  <c r="W76" i="6" s="1"/>
  <c r="O76" i="6"/>
  <c r="X76" i="6" s="1"/>
  <c r="BH545" i="1"/>
  <c r="AU391" i="5"/>
  <c r="AX314" i="5"/>
  <c r="AX391" i="5" s="1"/>
  <c r="AV83" i="7"/>
  <c r="AV83" i="3"/>
  <c r="AL662" i="1"/>
  <c r="AQ662" i="1" s="1"/>
  <c r="AR662" i="1" s="1"/>
  <c r="Y78" i="2"/>
  <c r="S78" i="2"/>
  <c r="BA76" i="1"/>
  <c r="AP76" i="1"/>
  <c r="AY76" i="1" s="1"/>
  <c r="AW76" i="1"/>
  <c r="AX76" i="1" s="1"/>
  <c r="Z80" i="7"/>
  <c r="AE80" i="7" s="1"/>
  <c r="AF80" i="7" s="1"/>
  <c r="AW82" i="7"/>
  <c r="X81" i="7"/>
  <c r="BA315" i="5"/>
  <c r="AW315" i="5"/>
  <c r="AX315" i="5" s="1"/>
  <c r="AP315" i="5"/>
  <c r="AY315" i="5" s="1"/>
  <c r="BI79" i="5"/>
  <c r="AJ78" i="5"/>
  <c r="BA661" i="1"/>
  <c r="AW661" i="1"/>
  <c r="AP661" i="1"/>
  <c r="AY661" i="1" s="1"/>
  <c r="GF181" i="1" s="1"/>
  <c r="AY105" i="7"/>
  <c r="BA196" i="1"/>
  <c r="AP196" i="1"/>
  <c r="AY196" i="1" s="1"/>
  <c r="AW196" i="1"/>
  <c r="AX196" i="1" s="1"/>
  <c r="AG82" i="2"/>
  <c r="DW200" i="1"/>
  <c r="DR200" i="1"/>
  <c r="DS200" i="1" s="1"/>
  <c r="DQ200" i="1"/>
  <c r="DT200" i="1" s="1"/>
  <c r="BK688" i="1"/>
  <c r="BA313" i="1"/>
  <c r="AP313" i="1"/>
  <c r="AY313" i="1" s="1"/>
  <c r="AW313" i="1"/>
  <c r="AX313" i="1" s="1"/>
  <c r="BK544" i="1"/>
  <c r="AH80" i="6"/>
  <c r="I79" i="6"/>
  <c r="BI199" i="1"/>
  <c r="AJ198" i="1"/>
  <c r="Z79" i="3"/>
  <c r="AE79" i="3" s="1"/>
  <c r="AF79" i="3" s="1"/>
  <c r="BI664" i="1"/>
  <c r="AJ663" i="1"/>
  <c r="AM663" i="1"/>
  <c r="L79" i="6"/>
  <c r="AU86" i="3"/>
  <c r="AK79" i="1"/>
  <c r="BH80" i="1"/>
  <c r="AO77" i="3"/>
  <c r="AD77" i="3"/>
  <c r="AM77" i="3" s="1"/>
  <c r="AK77" i="3"/>
  <c r="AL77" i="3" s="1"/>
  <c r="BG199" i="1"/>
  <c r="AM198" i="1"/>
  <c r="BH80" i="5"/>
  <c r="AK79" i="5"/>
  <c r="BG667" i="1"/>
  <c r="AM79" i="1"/>
  <c r="BG80" i="1"/>
  <c r="R79" i="6"/>
  <c r="AJ318" i="5"/>
  <c r="BI319" i="5"/>
  <c r="BH318" i="5"/>
  <c r="AK317" i="5"/>
  <c r="AL317" i="5" s="1"/>
  <c r="AQ317" i="5" s="1"/>
  <c r="AM316" i="5"/>
  <c r="BG317" i="5"/>
  <c r="BA540" i="1"/>
  <c r="AW540" i="1"/>
  <c r="AX540" i="1" s="1"/>
  <c r="AP540" i="1"/>
  <c r="AY540" i="1" s="1"/>
  <c r="AK663" i="1"/>
  <c r="AH80" i="2"/>
  <c r="I79" i="2"/>
  <c r="AS197" i="1"/>
  <c r="BI200" i="5"/>
  <c r="AJ199" i="5"/>
  <c r="AS199" i="5" s="1"/>
  <c r="BK102" i="5"/>
  <c r="AF81" i="6"/>
  <c r="AL78" i="1"/>
  <c r="AM543" i="1"/>
  <c r="BG544" i="1"/>
  <c r="AG81" i="7"/>
  <c r="Z77" i="2"/>
  <c r="V77" i="2"/>
  <c r="W77" i="2" s="1"/>
  <c r="O77" i="2"/>
  <c r="X77" i="2" s="1"/>
  <c r="BI317" i="1"/>
  <c r="AJ316" i="1"/>
  <c r="AZ77" i="1"/>
  <c r="AT77" i="1"/>
  <c r="AZ78" i="1"/>
  <c r="AT78" i="1"/>
  <c r="BH318" i="1"/>
  <c r="L79" i="2"/>
  <c r="AF80" i="2"/>
  <c r="AT391" i="1"/>
  <c r="AR314" i="1"/>
  <c r="AZ542" i="1"/>
  <c r="AT542" i="1"/>
  <c r="AK198" i="5"/>
  <c r="AL198" i="5" s="1"/>
  <c r="BH199" i="5"/>
  <c r="X81" i="3"/>
  <c r="AW82" i="3"/>
  <c r="AM316" i="1"/>
  <c r="AG79" i="6"/>
  <c r="J78" i="6"/>
  <c r="K78" i="6" s="1"/>
  <c r="AT198" i="5"/>
  <c r="AZ198" i="5"/>
  <c r="AG80" i="3"/>
  <c r="AZ315" i="1"/>
  <c r="AT315" i="1"/>
  <c r="BA197" i="5"/>
  <c r="AW197" i="5"/>
  <c r="AX197" i="5" s="1"/>
  <c r="AP197" i="5"/>
  <c r="AY197" i="5" s="1"/>
  <c r="BI80" i="1"/>
  <c r="AJ79" i="1"/>
  <c r="AO78" i="3"/>
  <c r="AK78" i="3"/>
  <c r="AL78" i="3" s="1"/>
  <c r="AL188" i="3" s="1"/>
  <c r="AD78" i="3"/>
  <c r="AM78" i="3" s="1"/>
  <c r="AM188" i="3" s="1"/>
  <c r="AE80" i="2"/>
  <c r="J79" i="2"/>
  <c r="K79" i="2" s="1"/>
  <c r="AS316" i="1"/>
  <c r="BG318" i="1"/>
  <c r="Z76" i="2"/>
  <c r="O76" i="2"/>
  <c r="X76" i="2" s="1"/>
  <c r="V76" i="2"/>
  <c r="W76" i="2" s="1"/>
  <c r="AK78" i="5"/>
  <c r="AL78" i="5" s="1"/>
  <c r="AG79" i="3"/>
  <c r="AL197" i="1"/>
  <c r="AS77" i="5"/>
  <c r="AU390" i="1"/>
  <c r="AX312" i="1"/>
  <c r="AX390" i="1" s="1"/>
  <c r="BG198" i="5"/>
  <c r="AM197" i="5"/>
  <c r="AT81" i="3"/>
  <c r="AA80" i="3"/>
  <c r="Y80" i="3"/>
  <c r="Z80" i="3" s="1"/>
  <c r="AE80" i="3" s="1"/>
  <c r="AF80" i="3" s="1"/>
  <c r="BK340" i="5"/>
  <c r="BH665" i="1"/>
  <c r="AK664" i="1"/>
  <c r="AK543" i="1"/>
  <c r="AL543" i="1" s="1"/>
  <c r="AQ543" i="1" s="1"/>
  <c r="AR543" i="1" s="1"/>
  <c r="Y81" i="7"/>
  <c r="Z81" i="7" s="1"/>
  <c r="AE81" i="7" s="1"/>
  <c r="AF81" i="7" s="1"/>
  <c r="AL77" i="5"/>
  <c r="AT199" i="5" l="1"/>
  <c r="AZ199" i="5"/>
  <c r="BG199" i="5"/>
  <c r="AM198" i="5"/>
  <c r="BA315" i="1"/>
  <c r="AW315" i="1"/>
  <c r="AX315" i="1" s="1"/>
  <c r="AP315" i="1"/>
  <c r="AY315" i="1" s="1"/>
  <c r="AS317" i="1"/>
  <c r="BG668" i="1"/>
  <c r="AU87" i="3"/>
  <c r="AH81" i="6"/>
  <c r="I80" i="6"/>
  <c r="AU738" i="1"/>
  <c r="AX661" i="1"/>
  <c r="GE181" i="1" s="1"/>
  <c r="X82" i="7"/>
  <c r="AW83" i="7"/>
  <c r="Z77" i="6"/>
  <c r="V77" i="6"/>
  <c r="W77" i="6" s="1"/>
  <c r="O77" i="6"/>
  <c r="X77" i="6" s="1"/>
  <c r="AK199" i="1"/>
  <c r="BH200" i="1"/>
  <c r="BI545" i="1"/>
  <c r="DG201" i="1"/>
  <c r="BA316" i="5"/>
  <c r="AW316" i="5"/>
  <c r="AX316" i="5" s="1"/>
  <c r="AP316" i="5"/>
  <c r="AY316" i="5" s="1"/>
  <c r="AL316" i="1"/>
  <c r="AQ316" i="1" s="1"/>
  <c r="AR316" i="1" s="1"/>
  <c r="AN79" i="3"/>
  <c r="AH79" i="3"/>
  <c r="AG80" i="6"/>
  <c r="J79" i="6"/>
  <c r="K79" i="6" s="1"/>
  <c r="AK199" i="5"/>
  <c r="AL199" i="5" s="1"/>
  <c r="BH200" i="5"/>
  <c r="AH81" i="7"/>
  <c r="AN81" i="7"/>
  <c r="AT392" i="5"/>
  <c r="AR317" i="5"/>
  <c r="S79" i="6"/>
  <c r="Y79" i="6"/>
  <c r="BG200" i="1"/>
  <c r="AM199" i="1"/>
  <c r="AK80" i="1"/>
  <c r="BH81" i="1"/>
  <c r="BI200" i="1"/>
  <c r="AJ199" i="1"/>
  <c r="AV84" i="3"/>
  <c r="AS663" i="1"/>
  <c r="AL198" i="1"/>
  <c r="DN201" i="1"/>
  <c r="BK341" i="1"/>
  <c r="AN80" i="7"/>
  <c r="AU391" i="1"/>
  <c r="AX314" i="1"/>
  <c r="AX391" i="1" s="1"/>
  <c r="BH666" i="1"/>
  <c r="AT316" i="1"/>
  <c r="AZ316" i="1"/>
  <c r="AS199" i="1"/>
  <c r="AJ317" i="1"/>
  <c r="BI318" i="1"/>
  <c r="L81" i="6"/>
  <c r="AF82" i="6"/>
  <c r="BK341" i="5"/>
  <c r="BG545" i="1"/>
  <c r="DH201" i="1"/>
  <c r="AL79" i="1"/>
  <c r="AJ664" i="1"/>
  <c r="AS664" i="1" s="1"/>
  <c r="BI665" i="1"/>
  <c r="AM664" i="1"/>
  <c r="AS318" i="5"/>
  <c r="BK689" i="1"/>
  <c r="AY106" i="7"/>
  <c r="Z78" i="2"/>
  <c r="V78" i="2"/>
  <c r="W78" i="2" s="1"/>
  <c r="O78" i="2"/>
  <c r="X78" i="2" s="1"/>
  <c r="Y82" i="7"/>
  <c r="Z82" i="7" s="1"/>
  <c r="AE82" i="7" s="1"/>
  <c r="AF82" i="7" s="1"/>
  <c r="DI201" i="1"/>
  <c r="DJ201" i="1" s="1"/>
  <c r="DL201" i="1" s="1"/>
  <c r="DM201" i="1" s="1"/>
  <c r="BG80" i="5"/>
  <c r="AM79" i="5"/>
  <c r="AA82" i="7"/>
  <c r="AU83" i="7"/>
  <c r="Z78" i="6"/>
  <c r="V78" i="6"/>
  <c r="W78" i="6" s="1"/>
  <c r="O78" i="6"/>
  <c r="X78" i="6" s="1"/>
  <c r="L80" i="2"/>
  <c r="AF81" i="2"/>
  <c r="AT197" i="1"/>
  <c r="AZ197" i="1"/>
  <c r="AZ78" i="5"/>
  <c r="AT78" i="5"/>
  <c r="AN80" i="3"/>
  <c r="AH80" i="3"/>
  <c r="BA542" i="1"/>
  <c r="AP542" i="1"/>
  <c r="AY542" i="1" s="1"/>
  <c r="AW542" i="1"/>
  <c r="AX542" i="1" s="1"/>
  <c r="BA78" i="1"/>
  <c r="AP78" i="1"/>
  <c r="AY78" i="1" s="1"/>
  <c r="AW78" i="1"/>
  <c r="AX78" i="1" s="1"/>
  <c r="BK103" i="5"/>
  <c r="AT82" i="3"/>
  <c r="AA81" i="3"/>
  <c r="Y81" i="3"/>
  <c r="Z81" i="3" s="1"/>
  <c r="AE81" i="3" s="1"/>
  <c r="AF81" i="3" s="1"/>
  <c r="AM317" i="1"/>
  <c r="AE81" i="2"/>
  <c r="J80" i="2"/>
  <c r="BA198" i="5"/>
  <c r="AW198" i="5"/>
  <c r="AX198" i="5" s="1"/>
  <c r="AP198" i="5"/>
  <c r="AY198" i="5" s="1"/>
  <c r="AK317" i="1"/>
  <c r="AL317" i="1" s="1"/>
  <c r="AQ317" i="1" s="1"/>
  <c r="L80" i="6"/>
  <c r="AH81" i="2"/>
  <c r="I80" i="2"/>
  <c r="BH319" i="5"/>
  <c r="AK318" i="5"/>
  <c r="AL318" i="5" s="1"/>
  <c r="AQ318" i="5" s="1"/>
  <c r="AR318" i="5" s="1"/>
  <c r="AM80" i="1"/>
  <c r="BG81" i="1"/>
  <c r="AL664" i="1"/>
  <c r="AQ664" i="1" s="1"/>
  <c r="AZ77" i="5"/>
  <c r="AT77" i="5"/>
  <c r="BG319" i="1"/>
  <c r="AM318" i="1"/>
  <c r="BI81" i="1"/>
  <c r="AJ80" i="1"/>
  <c r="AW83" i="3"/>
  <c r="AS79" i="1"/>
  <c r="BH319" i="1"/>
  <c r="AK318" i="1"/>
  <c r="BA77" i="1"/>
  <c r="AP77" i="1"/>
  <c r="AY77" i="1" s="1"/>
  <c r="AW77" i="1"/>
  <c r="AX77" i="1" s="1"/>
  <c r="BI201" i="5"/>
  <c r="AJ200" i="5"/>
  <c r="AL663" i="1"/>
  <c r="AQ663" i="1" s="1"/>
  <c r="AR663" i="1" s="1"/>
  <c r="BG318" i="5"/>
  <c r="AM317" i="5"/>
  <c r="AJ319" i="5"/>
  <c r="BI320" i="5"/>
  <c r="BH81" i="5"/>
  <c r="R79" i="2"/>
  <c r="R80" i="6"/>
  <c r="BK545" i="1"/>
  <c r="AS543" i="1"/>
  <c r="AG83" i="2"/>
  <c r="AG81" i="3"/>
  <c r="BI80" i="5"/>
  <c r="AJ79" i="5"/>
  <c r="AS79" i="5" s="1"/>
  <c r="AG82" i="7"/>
  <c r="AV84" i="7"/>
  <c r="Y83" i="7"/>
  <c r="BH546" i="1"/>
  <c r="AK545" i="1"/>
  <c r="AZ317" i="5"/>
  <c r="AS198" i="1"/>
  <c r="AZ662" i="1"/>
  <c r="AZ664" i="1" l="1"/>
  <c r="AT664" i="1"/>
  <c r="AZ79" i="5"/>
  <c r="AT79" i="5"/>
  <c r="BA662" i="1"/>
  <c r="AW662" i="1"/>
  <c r="AX662" i="1" s="1"/>
  <c r="AP662" i="1"/>
  <c r="AY662" i="1" s="1"/>
  <c r="BH547" i="1"/>
  <c r="AG84" i="2"/>
  <c r="BK546" i="1"/>
  <c r="BH82" i="5"/>
  <c r="AK81" i="5"/>
  <c r="BG319" i="5"/>
  <c r="AM318" i="5"/>
  <c r="BH320" i="1"/>
  <c r="AK319" i="1"/>
  <c r="AM81" i="1"/>
  <c r="BG82" i="1"/>
  <c r="AT318" i="5"/>
  <c r="AZ318" i="5"/>
  <c r="BA316" i="1"/>
  <c r="AW316" i="1"/>
  <c r="AX316" i="1" s="1"/>
  <c r="AP316" i="1"/>
  <c r="AY316" i="1" s="1"/>
  <c r="AT663" i="1"/>
  <c r="AZ663" i="1"/>
  <c r="BI201" i="1"/>
  <c r="AJ200" i="1"/>
  <c r="AK200" i="1"/>
  <c r="AL200" i="1" s="1"/>
  <c r="BH201" i="1"/>
  <c r="AT198" i="1"/>
  <c r="AZ198" i="1"/>
  <c r="Z83" i="7"/>
  <c r="AE83" i="7" s="1"/>
  <c r="AF83" i="7" s="1"/>
  <c r="BI81" i="5"/>
  <c r="AJ80" i="5"/>
  <c r="AZ543" i="1"/>
  <c r="AT543" i="1"/>
  <c r="Y80" i="6"/>
  <c r="S80" i="6"/>
  <c r="BI321" i="5"/>
  <c r="AJ320" i="5"/>
  <c r="AZ79" i="1"/>
  <c r="AT79" i="1"/>
  <c r="BI82" i="1"/>
  <c r="AJ81" i="1"/>
  <c r="BA77" i="5"/>
  <c r="AP77" i="5"/>
  <c r="AY77" i="5" s="1"/>
  <c r="AW77" i="5"/>
  <c r="AX77" i="5" s="1"/>
  <c r="AH82" i="2"/>
  <c r="I81" i="2"/>
  <c r="K80" i="2"/>
  <c r="BK104" i="5"/>
  <c r="AO80" i="3"/>
  <c r="AK80" i="3"/>
  <c r="AL80" i="3" s="1"/>
  <c r="AD80" i="3"/>
  <c r="AM80" i="3" s="1"/>
  <c r="BK342" i="5"/>
  <c r="AJ318" i="1"/>
  <c r="BI319" i="1"/>
  <c r="BK342" i="1"/>
  <c r="BG201" i="1"/>
  <c r="AM200" i="1"/>
  <c r="AO79" i="3"/>
  <c r="AK79" i="3"/>
  <c r="AL79" i="3" s="1"/>
  <c r="AD79" i="3"/>
  <c r="AM79" i="3" s="1"/>
  <c r="AL199" i="1"/>
  <c r="X83" i="7"/>
  <c r="AW84" i="7"/>
  <c r="BG200" i="5"/>
  <c r="AM199" i="5"/>
  <c r="R81" i="2"/>
  <c r="AU88" i="3"/>
  <c r="BA317" i="5"/>
  <c r="AW317" i="5"/>
  <c r="AP317" i="5"/>
  <c r="AY317" i="5" s="1"/>
  <c r="AY392" i="5" s="1"/>
  <c r="AV85" i="7"/>
  <c r="AS320" i="5"/>
  <c r="AE82" i="2"/>
  <c r="J81" i="2"/>
  <c r="K81" i="2" s="1"/>
  <c r="AT83" i="3"/>
  <c r="AA82" i="3"/>
  <c r="Y82" i="3"/>
  <c r="L81" i="2"/>
  <c r="AF82" i="2"/>
  <c r="AJ665" i="1"/>
  <c r="BI666" i="1"/>
  <c r="AM665" i="1"/>
  <c r="BG546" i="1"/>
  <c r="AM545" i="1"/>
  <c r="R80" i="2"/>
  <c r="AK665" i="1"/>
  <c r="AO80" i="7"/>
  <c r="AD80" i="7"/>
  <c r="AM80" i="7" s="1"/>
  <c r="AK80" i="7"/>
  <c r="AL80" i="7" s="1"/>
  <c r="DO201" i="1"/>
  <c r="DV201" i="1"/>
  <c r="AV85" i="3"/>
  <c r="AK81" i="1"/>
  <c r="BH82" i="1"/>
  <c r="Z79" i="6"/>
  <c r="V79" i="6"/>
  <c r="W79" i="6" s="1"/>
  <c r="O79" i="6"/>
  <c r="X79" i="6" s="1"/>
  <c r="AO81" i="7"/>
  <c r="AD81" i="7"/>
  <c r="AM81" i="7" s="1"/>
  <c r="AM191" i="7" s="1"/>
  <c r="AK81" i="7"/>
  <c r="AL81" i="7" s="1"/>
  <c r="AL191" i="7" s="1"/>
  <c r="AG83" i="7"/>
  <c r="AH82" i="6"/>
  <c r="I81" i="6"/>
  <c r="BG669" i="1"/>
  <c r="BA199" i="5"/>
  <c r="AW199" i="5"/>
  <c r="AX199" i="5" s="1"/>
  <c r="AP199" i="5"/>
  <c r="AY199" i="5" s="1"/>
  <c r="AS80" i="5"/>
  <c r="AT392" i="1"/>
  <c r="AR317" i="1"/>
  <c r="AS80" i="1"/>
  <c r="BA197" i="1"/>
  <c r="AW197" i="1"/>
  <c r="AX197" i="1" s="1"/>
  <c r="AP197" i="1"/>
  <c r="AY197" i="1" s="1"/>
  <c r="AU84" i="7"/>
  <c r="AA83" i="7"/>
  <c r="AY107" i="7"/>
  <c r="AK200" i="5"/>
  <c r="AL200" i="5" s="1"/>
  <c r="BH201" i="5"/>
  <c r="AZ317" i="1"/>
  <c r="AT317" i="1"/>
  <c r="AH81" i="3"/>
  <c r="AN81" i="3"/>
  <c r="Y79" i="2"/>
  <c r="S79" i="2"/>
  <c r="AW84" i="3"/>
  <c r="X83" i="3"/>
  <c r="AT739" i="1"/>
  <c r="AR664" i="1"/>
  <c r="AS200" i="5"/>
  <c r="AH82" i="7"/>
  <c r="AN82" i="7"/>
  <c r="AK80" i="5"/>
  <c r="AL80" i="5" s="1"/>
  <c r="BI202" i="5"/>
  <c r="AJ201" i="5"/>
  <c r="X82" i="3"/>
  <c r="AM319" i="1"/>
  <c r="BG320" i="1"/>
  <c r="AL79" i="5"/>
  <c r="BH320" i="5"/>
  <c r="AK319" i="5"/>
  <c r="AL319" i="5" s="1"/>
  <c r="AQ319" i="5" s="1"/>
  <c r="AR319" i="5" s="1"/>
  <c r="BA78" i="5"/>
  <c r="AW78" i="5"/>
  <c r="AX78" i="5" s="1"/>
  <c r="AP78" i="5"/>
  <c r="AY78" i="5" s="1"/>
  <c r="BG81" i="5"/>
  <c r="AM80" i="5"/>
  <c r="BK690" i="1"/>
  <c r="AS665" i="1"/>
  <c r="L82" i="6"/>
  <c r="AF83" i="6"/>
  <c r="AT199" i="1"/>
  <c r="AZ199" i="1"/>
  <c r="BH667" i="1"/>
  <c r="AK666" i="1"/>
  <c r="AS200" i="1"/>
  <c r="AL80" i="1"/>
  <c r="AG81" i="6"/>
  <c r="J80" i="6"/>
  <c r="K80" i="6" s="1"/>
  <c r="AJ545" i="1"/>
  <c r="BI546" i="1"/>
  <c r="AS319" i="5"/>
  <c r="BA199" i="1" l="1"/>
  <c r="AP199" i="1"/>
  <c r="AY199" i="1" s="1"/>
  <c r="AW199" i="1"/>
  <c r="AX199" i="1" s="1"/>
  <c r="AA84" i="7"/>
  <c r="AU85" i="7"/>
  <c r="AU392" i="5"/>
  <c r="AX317" i="5"/>
  <c r="AX392" i="5" s="1"/>
  <c r="AJ546" i="1"/>
  <c r="BI547" i="1"/>
  <c r="AZ80" i="1"/>
  <c r="AT80" i="1"/>
  <c r="DW201" i="1"/>
  <c r="DR201" i="1"/>
  <c r="DS201" i="1" s="1"/>
  <c r="DQ201" i="1"/>
  <c r="DT201" i="1" s="1"/>
  <c r="Y81" i="2"/>
  <c r="S81" i="2"/>
  <c r="AH83" i="2"/>
  <c r="I82" i="2"/>
  <c r="BA318" i="5"/>
  <c r="AW318" i="5"/>
  <c r="AX318" i="5" s="1"/>
  <c r="AP318" i="5"/>
  <c r="AY318" i="5" s="1"/>
  <c r="BK547" i="1"/>
  <c r="BH548" i="1"/>
  <c r="DI202" i="1"/>
  <c r="AS546" i="1"/>
  <c r="AT200" i="1"/>
  <c r="AZ200" i="1"/>
  <c r="AM81" i="5"/>
  <c r="BG82" i="5"/>
  <c r="BI203" i="5"/>
  <c r="AJ202" i="5"/>
  <c r="AL545" i="1"/>
  <c r="AQ545" i="1" s="1"/>
  <c r="AR545" i="1" s="1"/>
  <c r="Z79" i="2"/>
  <c r="V79" i="2"/>
  <c r="W79" i="2" s="1"/>
  <c r="O79" i="2"/>
  <c r="X79" i="2" s="1"/>
  <c r="BA317" i="1"/>
  <c r="AW317" i="1"/>
  <c r="AP317" i="1"/>
  <c r="AY317" i="1" s="1"/>
  <c r="AY392" i="1" s="1"/>
  <c r="BG670" i="1"/>
  <c r="AS545" i="1"/>
  <c r="AL81" i="1"/>
  <c r="AL665" i="1"/>
  <c r="AQ665" i="1" s="1"/>
  <c r="AR665" i="1" s="1"/>
  <c r="AM546" i="1"/>
  <c r="BG547" i="1"/>
  <c r="L82" i="2"/>
  <c r="AF83" i="2"/>
  <c r="AT84" i="3"/>
  <c r="AA83" i="3"/>
  <c r="Y83" i="3"/>
  <c r="Z83" i="3" s="1"/>
  <c r="AE83" i="3" s="1"/>
  <c r="AF83" i="3" s="1"/>
  <c r="AV86" i="7"/>
  <c r="Y85" i="7"/>
  <c r="BK105" i="5"/>
  <c r="BI83" i="1"/>
  <c r="AJ82" i="1"/>
  <c r="BI322" i="5"/>
  <c r="AJ321" i="5"/>
  <c r="BA543" i="1"/>
  <c r="AP543" i="1"/>
  <c r="AY543" i="1" s="1"/>
  <c r="AW543" i="1"/>
  <c r="AX543" i="1" s="1"/>
  <c r="BA198" i="1"/>
  <c r="AP198" i="1"/>
  <c r="AY198" i="1" s="1"/>
  <c r="AW198" i="1"/>
  <c r="AX198" i="1" s="1"/>
  <c r="BH321" i="1"/>
  <c r="BH83" i="5"/>
  <c r="BA79" i="5"/>
  <c r="AP79" i="5"/>
  <c r="AY79" i="5" s="1"/>
  <c r="AW79" i="5"/>
  <c r="AX79" i="5" s="1"/>
  <c r="AZ665" i="1"/>
  <c r="AT665" i="1"/>
  <c r="BG321" i="1"/>
  <c r="AM320" i="1"/>
  <c r="AZ80" i="5"/>
  <c r="AT80" i="5"/>
  <c r="AK82" i="1"/>
  <c r="BH83" i="1"/>
  <c r="AT320" i="5"/>
  <c r="X84" i="7"/>
  <c r="AW85" i="7"/>
  <c r="AO81" i="3"/>
  <c r="AD81" i="3"/>
  <c r="AM81" i="3" s="1"/>
  <c r="AM191" i="3" s="1"/>
  <c r="AK81" i="3"/>
  <c r="AL81" i="3" s="1"/>
  <c r="AL191" i="3" s="1"/>
  <c r="AK201" i="5"/>
  <c r="AL201" i="5" s="1"/>
  <c r="BH202" i="5"/>
  <c r="AY108" i="7"/>
  <c r="AS318" i="1"/>
  <c r="Y84" i="7"/>
  <c r="Z84" i="7" s="1"/>
  <c r="AE84" i="7" s="1"/>
  <c r="AF84" i="7" s="1"/>
  <c r="AU89" i="3"/>
  <c r="BG201" i="5"/>
  <c r="AM200" i="5"/>
  <c r="BK343" i="1"/>
  <c r="BI202" i="1"/>
  <c r="AJ201" i="1"/>
  <c r="AM82" i="1"/>
  <c r="BG83" i="1"/>
  <c r="AG85" i="2"/>
  <c r="AH83" i="7"/>
  <c r="AN83" i="7"/>
  <c r="AS82" i="1"/>
  <c r="AL666" i="1"/>
  <c r="AQ666" i="1" s="1"/>
  <c r="AR666" i="1" s="1"/>
  <c r="L83" i="6"/>
  <c r="AF84" i="6"/>
  <c r="BH321" i="5"/>
  <c r="AK320" i="5"/>
  <c r="AL320" i="5" s="1"/>
  <c r="AQ320" i="5" s="1"/>
  <c r="AG83" i="3"/>
  <c r="AG82" i="3"/>
  <c r="AT200" i="5"/>
  <c r="AZ200" i="5"/>
  <c r="AW85" i="3"/>
  <c r="AZ319" i="5"/>
  <c r="AT319" i="5"/>
  <c r="AG82" i="6"/>
  <c r="J81" i="6"/>
  <c r="K81" i="6" s="1"/>
  <c r="BH668" i="1"/>
  <c r="BK691" i="1"/>
  <c r="AL318" i="1"/>
  <c r="AQ318" i="1" s="1"/>
  <c r="AR318" i="1" s="1"/>
  <c r="AO82" i="7"/>
  <c r="AD82" i="7"/>
  <c r="AM82" i="7" s="1"/>
  <c r="AK82" i="7"/>
  <c r="AL82" i="7" s="1"/>
  <c r="AS201" i="5"/>
  <c r="AS81" i="1"/>
  <c r="AH83" i="6"/>
  <c r="I82" i="6"/>
  <c r="AV86" i="3"/>
  <c r="Y80" i="2"/>
  <c r="S80" i="2"/>
  <c r="BI667" i="1"/>
  <c r="AJ666" i="1"/>
  <c r="AS666" i="1" s="1"/>
  <c r="AM666" i="1"/>
  <c r="Z82" i="3"/>
  <c r="AE82" i="3" s="1"/>
  <c r="AF82" i="3" s="1"/>
  <c r="AE83" i="2"/>
  <c r="J82" i="2"/>
  <c r="K82" i="2" s="1"/>
  <c r="R81" i="6"/>
  <c r="BG202" i="1"/>
  <c r="AM201" i="1"/>
  <c r="BI320" i="1"/>
  <c r="AJ319" i="1"/>
  <c r="AS319" i="1" s="1"/>
  <c r="BK343" i="5"/>
  <c r="R82" i="2"/>
  <c r="BA79" i="1"/>
  <c r="AW79" i="1"/>
  <c r="AX79" i="1" s="1"/>
  <c r="AP79" i="1"/>
  <c r="AY79" i="1" s="1"/>
  <c r="Z80" i="6"/>
  <c r="O80" i="6"/>
  <c r="X80" i="6" s="1"/>
  <c r="V80" i="6"/>
  <c r="W80" i="6" s="1"/>
  <c r="BI82" i="5"/>
  <c r="AK82" i="5" s="1"/>
  <c r="AJ81" i="5"/>
  <c r="AK201" i="1"/>
  <c r="AL201" i="1" s="1"/>
  <c r="BH202" i="1"/>
  <c r="BA663" i="1"/>
  <c r="AW663" i="1"/>
  <c r="AX663" i="1" s="1"/>
  <c r="AP663" i="1"/>
  <c r="AY663" i="1" s="1"/>
  <c r="BG320" i="5"/>
  <c r="AM319" i="5"/>
  <c r="AK546" i="1"/>
  <c r="AL546" i="1" s="1"/>
  <c r="AQ546" i="1" s="1"/>
  <c r="AR546" i="1" s="1"/>
  <c r="BA664" i="1"/>
  <c r="AP664" i="1"/>
  <c r="AY664" i="1" s="1"/>
  <c r="GF182" i="1" s="1"/>
  <c r="AW664" i="1"/>
  <c r="AZ666" i="1" l="1"/>
  <c r="AT666" i="1"/>
  <c r="AT319" i="1"/>
  <c r="AM320" i="5"/>
  <c r="BG321" i="5"/>
  <c r="BI668" i="1"/>
  <c r="AK668" i="1" s="1"/>
  <c r="AJ667" i="1"/>
  <c r="AM667" i="1"/>
  <c r="AN83" i="3"/>
  <c r="AH83" i="3"/>
  <c r="AK202" i="5"/>
  <c r="AL202" i="5" s="1"/>
  <c r="BH203" i="5"/>
  <c r="AM82" i="5"/>
  <c r="BG83" i="5"/>
  <c r="AZ546" i="1"/>
  <c r="AT546" i="1"/>
  <c r="DN202" i="1"/>
  <c r="AK202" i="1"/>
  <c r="BH203" i="1"/>
  <c r="BG202" i="5"/>
  <c r="AM201" i="5"/>
  <c r="AT85" i="3"/>
  <c r="AA84" i="3"/>
  <c r="Y84" i="3"/>
  <c r="Z84" i="3" s="1"/>
  <c r="AE84" i="3" s="1"/>
  <c r="AF84" i="3" s="1"/>
  <c r="BH669" i="1"/>
  <c r="BA319" i="5"/>
  <c r="AW319" i="5"/>
  <c r="AX319" i="5" s="1"/>
  <c r="AP319" i="5"/>
  <c r="AY319" i="5" s="1"/>
  <c r="BA200" i="5"/>
  <c r="AW200" i="5"/>
  <c r="AX200" i="5" s="1"/>
  <c r="AP200" i="5"/>
  <c r="AY200" i="5" s="1"/>
  <c r="AR320" i="5"/>
  <c r="AT393" i="5"/>
  <c r="AS202" i="1"/>
  <c r="AZ320" i="5"/>
  <c r="BA80" i="5"/>
  <c r="AP80" i="5"/>
  <c r="AY80" i="5" s="1"/>
  <c r="AW80" i="5"/>
  <c r="AX80" i="5" s="1"/>
  <c r="BA665" i="1"/>
  <c r="AW665" i="1"/>
  <c r="AX665" i="1" s="1"/>
  <c r="AP665" i="1"/>
  <c r="AY665" i="1" s="1"/>
  <c r="AS201" i="1"/>
  <c r="AJ322" i="5"/>
  <c r="BI323" i="5"/>
  <c r="AV87" i="7"/>
  <c r="Y86" i="7"/>
  <c r="L83" i="2"/>
  <c r="AF84" i="2"/>
  <c r="BG671" i="1"/>
  <c r="BK548" i="1"/>
  <c r="AH84" i="2"/>
  <c r="I83" i="2"/>
  <c r="R83" i="2" s="1"/>
  <c r="BA80" i="1"/>
  <c r="AW80" i="1"/>
  <c r="AX80" i="1" s="1"/>
  <c r="AP80" i="1"/>
  <c r="AY80" i="1" s="1"/>
  <c r="AE84" i="2"/>
  <c r="J83" i="2"/>
  <c r="K83" i="2" s="1"/>
  <c r="AV87" i="3"/>
  <c r="AZ318" i="1"/>
  <c r="AT318" i="1"/>
  <c r="Z85" i="7"/>
  <c r="AE85" i="7" s="1"/>
  <c r="AF85" i="7" s="1"/>
  <c r="Y81" i="6"/>
  <c r="S81" i="6"/>
  <c r="R82" i="6"/>
  <c r="BH322" i="5"/>
  <c r="AK321" i="5"/>
  <c r="AL321" i="5" s="1"/>
  <c r="AQ321" i="5" s="1"/>
  <c r="AR321" i="5" s="1"/>
  <c r="BK344" i="1"/>
  <c r="AW86" i="7"/>
  <c r="X85" i="7"/>
  <c r="BH84" i="1"/>
  <c r="AK83" i="1"/>
  <c r="BH84" i="5"/>
  <c r="AS83" i="1"/>
  <c r="BK106" i="5"/>
  <c r="AS203" i="5"/>
  <c r="BA200" i="1"/>
  <c r="AP200" i="1"/>
  <c r="AY200" i="1" s="1"/>
  <c r="AW200" i="1"/>
  <c r="AX200" i="1" s="1"/>
  <c r="BH549" i="1"/>
  <c r="AL81" i="5"/>
  <c r="AS202" i="5"/>
  <c r="AT201" i="5"/>
  <c r="AZ201" i="5"/>
  <c r="AK667" i="1"/>
  <c r="AL667" i="1" s="1"/>
  <c r="AQ667" i="1" s="1"/>
  <c r="X85" i="3"/>
  <c r="AW86" i="3"/>
  <c r="BH322" i="1"/>
  <c r="BK344" i="5"/>
  <c r="BG203" i="1"/>
  <c r="AM202" i="1"/>
  <c r="Y82" i="2"/>
  <c r="S82" i="2"/>
  <c r="Z80" i="2"/>
  <c r="O80" i="2"/>
  <c r="X80" i="2" s="1"/>
  <c r="V80" i="2"/>
  <c r="W80" i="2" s="1"/>
  <c r="AH84" i="6"/>
  <c r="I83" i="6"/>
  <c r="AZ82" i="1"/>
  <c r="AT82" i="1"/>
  <c r="AG86" i="2"/>
  <c r="BI203" i="1"/>
  <c r="AJ202" i="1"/>
  <c r="AU90" i="3"/>
  <c r="AU739" i="1"/>
  <c r="AX664" i="1"/>
  <c r="GE182" i="1" s="1"/>
  <c r="BI83" i="5"/>
  <c r="AJ82" i="5"/>
  <c r="BI321" i="1"/>
  <c r="AK321" i="1" s="1"/>
  <c r="AJ320" i="1"/>
  <c r="AS320" i="1" s="1"/>
  <c r="AS667" i="1"/>
  <c r="AZ81" i="1"/>
  <c r="AT81" i="1"/>
  <c r="BK692" i="1"/>
  <c r="AG83" i="6"/>
  <c r="J82" i="6"/>
  <c r="K82" i="6" s="1"/>
  <c r="X84" i="3"/>
  <c r="AN82" i="3"/>
  <c r="AH82" i="3"/>
  <c r="L84" i="6"/>
  <c r="AF85" i="6"/>
  <c r="AO83" i="7"/>
  <c r="AD83" i="7"/>
  <c r="AM83" i="7" s="1"/>
  <c r="AK83" i="7"/>
  <c r="AL83" i="7" s="1"/>
  <c r="BG84" i="1"/>
  <c r="AM83" i="1"/>
  <c r="AS81" i="5"/>
  <c r="AY109" i="7"/>
  <c r="AG85" i="7"/>
  <c r="AL82" i="1"/>
  <c r="BG322" i="1"/>
  <c r="AK320" i="1"/>
  <c r="AL320" i="1" s="1"/>
  <c r="AQ320" i="1" s="1"/>
  <c r="AJ83" i="1"/>
  <c r="BI84" i="1"/>
  <c r="AG84" i="7"/>
  <c r="BG548" i="1"/>
  <c r="DH202" i="1"/>
  <c r="AZ545" i="1"/>
  <c r="AT545" i="1"/>
  <c r="AU392" i="1"/>
  <c r="AX317" i="1"/>
  <c r="AX392" i="1" s="1"/>
  <c r="BI204" i="5"/>
  <c r="AJ203" i="5"/>
  <c r="AL319" i="1"/>
  <c r="AQ319" i="1" s="1"/>
  <c r="AR319" i="1" s="1"/>
  <c r="AS321" i="5"/>
  <c r="Z81" i="2"/>
  <c r="O81" i="2"/>
  <c r="X81" i="2" s="1"/>
  <c r="V81" i="2"/>
  <c r="W81" i="2" s="1"/>
  <c r="BI548" i="1"/>
  <c r="DG202" i="1"/>
  <c r="AA85" i="7"/>
  <c r="AU86" i="7"/>
  <c r="Y83" i="2" l="1"/>
  <c r="S83" i="2"/>
  <c r="AL668" i="1"/>
  <c r="AQ668" i="1" s="1"/>
  <c r="AR668" i="1" s="1"/>
  <c r="AT320" i="1"/>
  <c r="AZ320" i="1"/>
  <c r="AU87" i="7"/>
  <c r="AA86" i="7"/>
  <c r="AT203" i="5"/>
  <c r="AZ203" i="5"/>
  <c r="BH85" i="1"/>
  <c r="AK84" i="1"/>
  <c r="AL84" i="1" s="1"/>
  <c r="Y82" i="6"/>
  <c r="S82" i="6"/>
  <c r="DO202" i="1"/>
  <c r="BG84" i="5"/>
  <c r="AM83" i="5"/>
  <c r="AN84" i="7"/>
  <c r="AH84" i="7"/>
  <c r="AM321" i="1"/>
  <c r="AO82" i="3"/>
  <c r="AK82" i="3"/>
  <c r="AL82" i="3" s="1"/>
  <c r="AD82" i="3"/>
  <c r="AM82" i="3" s="1"/>
  <c r="BA81" i="1"/>
  <c r="AW81" i="1"/>
  <c r="AX81" i="1" s="1"/>
  <c r="AP81" i="1"/>
  <c r="AY81" i="1" s="1"/>
  <c r="BK345" i="5"/>
  <c r="AT202" i="5"/>
  <c r="AZ202" i="5"/>
  <c r="BH85" i="5"/>
  <c r="AG86" i="7"/>
  <c r="BK345" i="1"/>
  <c r="AV88" i="7"/>
  <c r="BG203" i="5"/>
  <c r="AM202" i="5"/>
  <c r="AO83" i="3"/>
  <c r="AK83" i="3"/>
  <c r="AL83" i="3" s="1"/>
  <c r="AD83" i="3"/>
  <c r="AM83" i="3" s="1"/>
  <c r="AM321" i="5"/>
  <c r="BG322" i="5"/>
  <c r="AZ319" i="1"/>
  <c r="AT393" i="1"/>
  <c r="AR320" i="1"/>
  <c r="AZ81" i="5"/>
  <c r="AT81" i="5"/>
  <c r="AG84" i="6"/>
  <c r="J83" i="6"/>
  <c r="K83" i="6" s="1"/>
  <c r="BA82" i="1"/>
  <c r="AW82" i="1"/>
  <c r="AX82" i="1" s="1"/>
  <c r="AP82" i="1"/>
  <c r="AY82" i="1" s="1"/>
  <c r="AW87" i="3"/>
  <c r="BH550" i="1"/>
  <c r="AJ668" i="1"/>
  <c r="BI669" i="1"/>
  <c r="AM668" i="1"/>
  <c r="BI205" i="5"/>
  <c r="AJ204" i="5"/>
  <c r="BA545" i="1"/>
  <c r="AP545" i="1"/>
  <c r="AY545" i="1" s="1"/>
  <c r="AW545" i="1"/>
  <c r="AX545" i="1" s="1"/>
  <c r="BI85" i="1"/>
  <c r="AJ84" i="1"/>
  <c r="BG323" i="1"/>
  <c r="AM84" i="1"/>
  <c r="BG85" i="1"/>
  <c r="AF86" i="6"/>
  <c r="AG85" i="3"/>
  <c r="AG84" i="3"/>
  <c r="AT667" i="1"/>
  <c r="AZ667" i="1"/>
  <c r="AJ83" i="5"/>
  <c r="BI84" i="5"/>
  <c r="AK84" i="5" s="1"/>
  <c r="AU91" i="3"/>
  <c r="AG87" i="2"/>
  <c r="AH85" i="6"/>
  <c r="I84" i="6"/>
  <c r="BG204" i="1"/>
  <c r="AM203" i="1"/>
  <c r="AT740" i="1"/>
  <c r="AR667" i="1"/>
  <c r="AK83" i="5"/>
  <c r="AL83" i="5" s="1"/>
  <c r="X86" i="7"/>
  <c r="Z86" i="7" s="1"/>
  <c r="AE86" i="7" s="1"/>
  <c r="AF86" i="7" s="1"/>
  <c r="AW87" i="7"/>
  <c r="Z81" i="6"/>
  <c r="O81" i="6"/>
  <c r="X81" i="6" s="1"/>
  <c r="V81" i="6"/>
  <c r="W81" i="6" s="1"/>
  <c r="BA318" i="1"/>
  <c r="AP318" i="1"/>
  <c r="AY318" i="1" s="1"/>
  <c r="AW318" i="1"/>
  <c r="AX318" i="1" s="1"/>
  <c r="AE85" i="2"/>
  <c r="J84" i="2"/>
  <c r="BK549" i="1"/>
  <c r="L84" i="2"/>
  <c r="AF85" i="2"/>
  <c r="AJ323" i="5"/>
  <c r="BI324" i="5"/>
  <c r="BH670" i="1"/>
  <c r="AK669" i="1"/>
  <c r="AT86" i="3"/>
  <c r="X86" i="3" s="1"/>
  <c r="AA85" i="3"/>
  <c r="Y85" i="3"/>
  <c r="Z85" i="3" s="1"/>
  <c r="AE85" i="3" s="1"/>
  <c r="AF85" i="3" s="1"/>
  <c r="BH204" i="1"/>
  <c r="AK203" i="1"/>
  <c r="AL203" i="1" s="1"/>
  <c r="AK203" i="5"/>
  <c r="AL203" i="5" s="1"/>
  <c r="BH204" i="5"/>
  <c r="BG549" i="1"/>
  <c r="AM548" i="1"/>
  <c r="AH85" i="7"/>
  <c r="AN85" i="7"/>
  <c r="AJ321" i="1"/>
  <c r="BI322" i="1"/>
  <c r="AM322" i="1" s="1"/>
  <c r="BI204" i="1"/>
  <c r="AJ203" i="1"/>
  <c r="Z82" i="2"/>
  <c r="O82" i="2"/>
  <c r="X82" i="2" s="1"/>
  <c r="V82" i="2"/>
  <c r="W82" i="2" s="1"/>
  <c r="AZ83" i="1"/>
  <c r="AT83" i="1"/>
  <c r="BG672" i="1"/>
  <c r="AT201" i="1"/>
  <c r="AZ201" i="1"/>
  <c r="AT202" i="1"/>
  <c r="AZ202" i="1"/>
  <c r="AJ548" i="1"/>
  <c r="BI549" i="1"/>
  <c r="AT321" i="5"/>
  <c r="AZ321" i="5"/>
  <c r="AS84" i="1"/>
  <c r="AY110" i="7"/>
  <c r="BK693" i="1"/>
  <c r="AS203" i="1"/>
  <c r="BH323" i="1"/>
  <c r="AK322" i="1"/>
  <c r="BA201" i="5"/>
  <c r="AP201" i="5"/>
  <c r="AY201" i="5" s="1"/>
  <c r="AW201" i="5"/>
  <c r="AX201" i="5" s="1"/>
  <c r="AK548" i="1"/>
  <c r="AL548" i="1" s="1"/>
  <c r="AQ548" i="1" s="1"/>
  <c r="AR548" i="1" s="1"/>
  <c r="BK107" i="5"/>
  <c r="AL83" i="1"/>
  <c r="BH323" i="5"/>
  <c r="AK322" i="5"/>
  <c r="AL322" i="5" s="1"/>
  <c r="AQ322" i="5" s="1"/>
  <c r="AR322" i="5" s="1"/>
  <c r="AS82" i="5"/>
  <c r="AV88" i="3"/>
  <c r="AH85" i="2"/>
  <c r="I84" i="2"/>
  <c r="DJ202" i="1"/>
  <c r="DL202" i="1" s="1"/>
  <c r="DM202" i="1" s="1"/>
  <c r="AS323" i="5"/>
  <c r="BA320" i="5"/>
  <c r="AP320" i="5"/>
  <c r="AY320" i="5" s="1"/>
  <c r="AY393" i="5" s="1"/>
  <c r="AW320" i="5"/>
  <c r="R83" i="6"/>
  <c r="AS322" i="5"/>
  <c r="AL202" i="1"/>
  <c r="BA546" i="1"/>
  <c r="AP546" i="1"/>
  <c r="AY546" i="1" s="1"/>
  <c r="AW546" i="1"/>
  <c r="AX546" i="1" s="1"/>
  <c r="AS668" i="1"/>
  <c r="AL82" i="5"/>
  <c r="BA666" i="1"/>
  <c r="AP666" i="1"/>
  <c r="AY666" i="1" s="1"/>
  <c r="AW666" i="1"/>
  <c r="AX666" i="1" s="1"/>
  <c r="AG86" i="3" l="1"/>
  <c r="AZ668" i="1"/>
  <c r="AT668" i="1"/>
  <c r="AJ549" i="1"/>
  <c r="BI550" i="1"/>
  <c r="BG550" i="1"/>
  <c r="AM549" i="1"/>
  <c r="BH205" i="1"/>
  <c r="AK204" i="1"/>
  <c r="BA81" i="5"/>
  <c r="AW81" i="5"/>
  <c r="AX81" i="5" s="1"/>
  <c r="AP81" i="5"/>
  <c r="AY81" i="5" s="1"/>
  <c r="BG323" i="5"/>
  <c r="AM322" i="5"/>
  <c r="AV89" i="7"/>
  <c r="AS204" i="5"/>
  <c r="AT322" i="5"/>
  <c r="AZ322" i="5"/>
  <c r="AH86" i="2"/>
  <c r="I85" i="2"/>
  <c r="AT203" i="1"/>
  <c r="AZ203" i="1"/>
  <c r="BK694" i="1"/>
  <c r="AT84" i="1"/>
  <c r="AZ84" i="1"/>
  <c r="AS549" i="1"/>
  <c r="BA83" i="1"/>
  <c r="AP83" i="1"/>
  <c r="AY83" i="1" s="1"/>
  <c r="AW83" i="1"/>
  <c r="AX83" i="1" s="1"/>
  <c r="AO85" i="7"/>
  <c r="AD85" i="7"/>
  <c r="AM85" i="7" s="1"/>
  <c r="AK85" i="7"/>
  <c r="AL85" i="7" s="1"/>
  <c r="AK204" i="5"/>
  <c r="AL204" i="5" s="1"/>
  <c r="BH205" i="5"/>
  <c r="BH671" i="1"/>
  <c r="R84" i="2"/>
  <c r="R85" i="6"/>
  <c r="BA667" i="1"/>
  <c r="AW667" i="1"/>
  <c r="AP667" i="1"/>
  <c r="AY667" i="1" s="1"/>
  <c r="GF183" i="1" s="1"/>
  <c r="L86" i="6"/>
  <c r="AF87" i="6"/>
  <c r="BI206" i="5"/>
  <c r="AJ205" i="5"/>
  <c r="AS669" i="1"/>
  <c r="R84" i="6"/>
  <c r="BH86" i="1"/>
  <c r="AK85" i="1"/>
  <c r="AU88" i="7"/>
  <c r="AA87" i="7"/>
  <c r="AL321" i="1"/>
  <c r="AQ321" i="1" s="1"/>
  <c r="AR321" i="1" s="1"/>
  <c r="AY111" i="7"/>
  <c r="AW88" i="3"/>
  <c r="AZ323" i="5"/>
  <c r="AT323" i="5"/>
  <c r="AK323" i="5"/>
  <c r="AL323" i="5" s="1"/>
  <c r="AQ323" i="5" s="1"/>
  <c r="AR323" i="5" s="1"/>
  <c r="BH324" i="5"/>
  <c r="BK108" i="5"/>
  <c r="AS321" i="1"/>
  <c r="BA321" i="5"/>
  <c r="AP321" i="5"/>
  <c r="AY321" i="5" s="1"/>
  <c r="AW321" i="5"/>
  <c r="AX321" i="5" s="1"/>
  <c r="BA202" i="1"/>
  <c r="AW202" i="1"/>
  <c r="AX202" i="1" s="1"/>
  <c r="AP202" i="1"/>
  <c r="AY202" i="1" s="1"/>
  <c r="AJ204" i="1"/>
  <c r="AS204" i="1" s="1"/>
  <c r="BI205" i="1"/>
  <c r="BI325" i="5"/>
  <c r="AJ324" i="5"/>
  <c r="K84" i="2"/>
  <c r="X87" i="7"/>
  <c r="AW88" i="7"/>
  <c r="AH86" i="6"/>
  <c r="I85" i="6"/>
  <c r="AU92" i="3"/>
  <c r="L85" i="6"/>
  <c r="BG324" i="1"/>
  <c r="AS548" i="1"/>
  <c r="AK549" i="1"/>
  <c r="AL549" i="1" s="1"/>
  <c r="AQ549" i="1" s="1"/>
  <c r="AR549" i="1" s="1"/>
  <c r="AG85" i="6"/>
  <c r="J84" i="6"/>
  <c r="K84" i="6" s="1"/>
  <c r="BG204" i="5"/>
  <c r="AM203" i="5"/>
  <c r="BH86" i="5"/>
  <c r="AS83" i="5"/>
  <c r="BG85" i="5"/>
  <c r="AM84" i="5"/>
  <c r="BA203" i="5"/>
  <c r="AP203" i="5"/>
  <c r="AY203" i="5" s="1"/>
  <c r="AW203" i="5"/>
  <c r="AX203" i="5" s="1"/>
  <c r="BA320" i="1"/>
  <c r="AP320" i="1"/>
  <c r="AY320" i="1" s="1"/>
  <c r="AY393" i="1" s="1"/>
  <c r="AW320" i="1"/>
  <c r="AZ82" i="5"/>
  <c r="AT82" i="5"/>
  <c r="BH324" i="1"/>
  <c r="BA201" i="1"/>
  <c r="AP201" i="1"/>
  <c r="AY201" i="1" s="1"/>
  <c r="AW201" i="1"/>
  <c r="AX201" i="1" s="1"/>
  <c r="AL669" i="1"/>
  <c r="AQ669" i="1" s="1"/>
  <c r="AR669" i="1" s="1"/>
  <c r="L85" i="2"/>
  <c r="AF86" i="2"/>
  <c r="BK550" i="1"/>
  <c r="BG205" i="1"/>
  <c r="AM204" i="1"/>
  <c r="AG88" i="2"/>
  <c r="AH85" i="3"/>
  <c r="AN85" i="3"/>
  <c r="BI86" i="1"/>
  <c r="AJ85" i="1"/>
  <c r="AJ669" i="1"/>
  <c r="BI670" i="1"/>
  <c r="AM669" i="1"/>
  <c r="AN86" i="7"/>
  <c r="AH86" i="7"/>
  <c r="BK346" i="5"/>
  <c r="Y83" i="6"/>
  <c r="S83" i="6"/>
  <c r="AU393" i="5"/>
  <c r="AX320" i="5"/>
  <c r="AX393" i="5" s="1"/>
  <c r="AV89" i="3"/>
  <c r="AL322" i="1"/>
  <c r="AQ322" i="1" s="1"/>
  <c r="AR322" i="1" s="1"/>
  <c r="BG673" i="1"/>
  <c r="AJ322" i="1"/>
  <c r="BI323" i="1"/>
  <c r="AT87" i="3"/>
  <c r="X87" i="3" s="1"/>
  <c r="AA86" i="3"/>
  <c r="Y86" i="3"/>
  <c r="Z86" i="3" s="1"/>
  <c r="AE86" i="3" s="1"/>
  <c r="AF86" i="3" s="1"/>
  <c r="AS324" i="5"/>
  <c r="AE86" i="2"/>
  <c r="J85" i="2"/>
  <c r="K85" i="2" s="1"/>
  <c r="AG87" i="7"/>
  <c r="BI85" i="5"/>
  <c r="AK85" i="5" s="1"/>
  <c r="AJ84" i="5"/>
  <c r="AS84" i="5" s="1"/>
  <c r="AH84" i="3"/>
  <c r="AN84" i="3"/>
  <c r="BG86" i="1"/>
  <c r="AM85" i="1"/>
  <c r="AS85" i="1"/>
  <c r="BH551" i="1"/>
  <c r="AK550" i="1"/>
  <c r="BA319" i="1"/>
  <c r="AP319" i="1"/>
  <c r="AY319" i="1" s="1"/>
  <c r="AW319" i="1"/>
  <c r="AX319" i="1" s="1"/>
  <c r="Y87" i="7"/>
  <c r="Z87" i="7" s="1"/>
  <c r="AE87" i="7" s="1"/>
  <c r="AF87" i="7" s="1"/>
  <c r="BK346" i="1"/>
  <c r="BA202" i="5"/>
  <c r="AW202" i="5"/>
  <c r="AX202" i="5" s="1"/>
  <c r="AP202" i="5"/>
  <c r="AY202" i="5" s="1"/>
  <c r="AO84" i="7"/>
  <c r="AD84" i="7"/>
  <c r="AM84" i="7" s="1"/>
  <c r="AM194" i="7" s="1"/>
  <c r="AK84" i="7"/>
  <c r="AL84" i="7" s="1"/>
  <c r="AL194" i="7" s="1"/>
  <c r="DV202" i="1"/>
  <c r="Z82" i="6"/>
  <c r="O82" i="6"/>
  <c r="X82" i="6" s="1"/>
  <c r="V82" i="6"/>
  <c r="W82" i="6" s="1"/>
  <c r="Z83" i="2"/>
  <c r="V83" i="2"/>
  <c r="W83" i="2" s="1"/>
  <c r="O83" i="2"/>
  <c r="X83" i="2" s="1"/>
  <c r="AG87" i="3" l="1"/>
  <c r="AT84" i="5"/>
  <c r="AZ84" i="5"/>
  <c r="AZ204" i="1"/>
  <c r="AT204" i="1"/>
  <c r="AM86" i="1"/>
  <c r="BG87" i="1"/>
  <c r="AT324" i="5"/>
  <c r="BI324" i="1"/>
  <c r="AJ323" i="1"/>
  <c r="AJ86" i="1"/>
  <c r="BI87" i="1"/>
  <c r="AG89" i="2"/>
  <c r="BG205" i="5"/>
  <c r="AM204" i="5"/>
  <c r="BK109" i="5"/>
  <c r="AZ669" i="1"/>
  <c r="AT669" i="1"/>
  <c r="Y85" i="6"/>
  <c r="S85" i="6"/>
  <c r="AK205" i="5"/>
  <c r="AL205" i="5" s="1"/>
  <c r="BH206" i="5"/>
  <c r="BH206" i="1"/>
  <c r="AK205" i="1"/>
  <c r="BI551" i="1"/>
  <c r="AJ550" i="1"/>
  <c r="BA668" i="1"/>
  <c r="AP668" i="1"/>
  <c r="AY668" i="1" s="1"/>
  <c r="AW668" i="1"/>
  <c r="AX668" i="1" s="1"/>
  <c r="BH552" i="1"/>
  <c r="AO84" i="3"/>
  <c r="AD84" i="3"/>
  <c r="AM84" i="3" s="1"/>
  <c r="AM194" i="3" s="1"/>
  <c r="AK84" i="3"/>
  <c r="AL84" i="3" s="1"/>
  <c r="AL194" i="3" s="1"/>
  <c r="AN87" i="7"/>
  <c r="AH87" i="7"/>
  <c r="AS323" i="1"/>
  <c r="BK347" i="5"/>
  <c r="BI671" i="1"/>
  <c r="AJ670" i="1"/>
  <c r="AM670" i="1"/>
  <c r="AO85" i="3"/>
  <c r="AD85" i="3"/>
  <c r="AM85" i="3" s="1"/>
  <c r="AK85" i="3"/>
  <c r="AL85" i="3" s="1"/>
  <c r="BK551" i="1"/>
  <c r="BH325" i="1"/>
  <c r="BG325" i="1"/>
  <c r="AG88" i="7"/>
  <c r="BI206" i="1"/>
  <c r="AJ205" i="1"/>
  <c r="AZ321" i="1"/>
  <c r="AT321" i="1"/>
  <c r="BH325" i="5"/>
  <c r="AK324" i="5"/>
  <c r="AL324" i="5" s="1"/>
  <c r="AQ324" i="5" s="1"/>
  <c r="AR324" i="5" s="1"/>
  <c r="AY112" i="7"/>
  <c r="AL85" i="1"/>
  <c r="Y84" i="2"/>
  <c r="S84" i="2"/>
  <c r="AZ549" i="1"/>
  <c r="AT549" i="1"/>
  <c r="R86" i="2"/>
  <c r="AT204" i="5"/>
  <c r="AZ204" i="5"/>
  <c r="BG324" i="5"/>
  <c r="AM323" i="5"/>
  <c r="AS205" i="5"/>
  <c r="AS550" i="1"/>
  <c r="AN86" i="3"/>
  <c r="AH86" i="3"/>
  <c r="AJ85" i="5"/>
  <c r="AL85" i="5" s="1"/>
  <c r="BI86" i="5"/>
  <c r="AK86" i="5" s="1"/>
  <c r="AZ83" i="5"/>
  <c r="AT83" i="5"/>
  <c r="AA88" i="7"/>
  <c r="AU89" i="7"/>
  <c r="DW202" i="1"/>
  <c r="DR202" i="1"/>
  <c r="DS202" i="1" s="1"/>
  <c r="DQ202" i="1"/>
  <c r="DT202" i="1" s="1"/>
  <c r="Z83" i="6"/>
  <c r="O83" i="6"/>
  <c r="X83" i="6" s="1"/>
  <c r="V83" i="6"/>
  <c r="W83" i="6" s="1"/>
  <c r="BG206" i="1"/>
  <c r="AM205" i="1"/>
  <c r="L86" i="2"/>
  <c r="AF87" i="2"/>
  <c r="BH87" i="5"/>
  <c r="AG86" i="6"/>
  <c r="J85" i="6"/>
  <c r="K85" i="6" s="1"/>
  <c r="AM323" i="1"/>
  <c r="AS205" i="1"/>
  <c r="AW89" i="3"/>
  <c r="BH87" i="1"/>
  <c r="AK86" i="1"/>
  <c r="AL86" i="1" s="1"/>
  <c r="BI207" i="5"/>
  <c r="AJ206" i="5"/>
  <c r="AS206" i="5" s="1"/>
  <c r="AX667" i="1"/>
  <c r="GE183" i="1" s="1"/>
  <c r="AU740" i="1"/>
  <c r="AK670" i="1"/>
  <c r="BA84" i="1"/>
  <c r="AP84" i="1"/>
  <c r="AY84" i="1" s="1"/>
  <c r="AW84" i="1"/>
  <c r="AX84" i="1" s="1"/>
  <c r="BK695" i="1"/>
  <c r="AH87" i="2"/>
  <c r="I86" i="2"/>
  <c r="AV90" i="7"/>
  <c r="AM550" i="1"/>
  <c r="BG551" i="1"/>
  <c r="R85" i="2"/>
  <c r="AK323" i="1"/>
  <c r="AL323" i="1" s="1"/>
  <c r="AQ323" i="1" s="1"/>
  <c r="AR323" i="1" s="1"/>
  <c r="AX320" i="1"/>
  <c r="AX393" i="1" s="1"/>
  <c r="AU393" i="1"/>
  <c r="AZ548" i="1"/>
  <c r="AT548" i="1"/>
  <c r="AU93" i="3"/>
  <c r="X88" i="7"/>
  <c r="AW89" i="7"/>
  <c r="BI326" i="5"/>
  <c r="AJ325" i="5"/>
  <c r="BA323" i="5"/>
  <c r="AW323" i="5"/>
  <c r="AX323" i="5" s="1"/>
  <c r="AP323" i="5"/>
  <c r="AY323" i="5" s="1"/>
  <c r="AZ85" i="1"/>
  <c r="AT85" i="1"/>
  <c r="AV90" i="3"/>
  <c r="BK347" i="1"/>
  <c r="AS85" i="5"/>
  <c r="AE87" i="2"/>
  <c r="J86" i="2"/>
  <c r="K86" i="2" s="1"/>
  <c r="AT88" i="3"/>
  <c r="AA87" i="3"/>
  <c r="Y87" i="3"/>
  <c r="Z87" i="3" s="1"/>
  <c r="AE87" i="3" s="1"/>
  <c r="AF87" i="3" s="1"/>
  <c r="BG674" i="1"/>
  <c r="AO86" i="7"/>
  <c r="AK86" i="7"/>
  <c r="AL86" i="7" s="1"/>
  <c r="AD86" i="7"/>
  <c r="AM86" i="7" s="1"/>
  <c r="AS86" i="1"/>
  <c r="BA82" i="5"/>
  <c r="AW82" i="5"/>
  <c r="AX82" i="5" s="1"/>
  <c r="AP82" i="5"/>
  <c r="AY82" i="5" s="1"/>
  <c r="BG86" i="5"/>
  <c r="AM85" i="5"/>
  <c r="AH87" i="6"/>
  <c r="L87" i="6" s="1"/>
  <c r="I86" i="6"/>
  <c r="AS325" i="5"/>
  <c r="Y84" i="6"/>
  <c r="S84" i="6"/>
  <c r="AF88" i="6"/>
  <c r="BH672" i="1"/>
  <c r="AK671" i="1"/>
  <c r="BA203" i="1"/>
  <c r="AP203" i="1"/>
  <c r="AY203" i="1" s="1"/>
  <c r="AW203" i="1"/>
  <c r="AX203" i="1" s="1"/>
  <c r="BA322" i="5"/>
  <c r="AP322" i="5"/>
  <c r="AY322" i="5" s="1"/>
  <c r="AW322" i="5"/>
  <c r="AX322" i="5" s="1"/>
  <c r="Y88" i="7"/>
  <c r="Z88" i="7" s="1"/>
  <c r="AE88" i="7" s="1"/>
  <c r="AF88" i="7" s="1"/>
  <c r="AL204" i="1"/>
  <c r="AS322" i="1"/>
  <c r="AL84" i="5"/>
  <c r="AT206" i="5" l="1"/>
  <c r="AZ206" i="5"/>
  <c r="AF89" i="6"/>
  <c r="AZ86" i="1"/>
  <c r="AT86" i="1"/>
  <c r="AW90" i="7"/>
  <c r="Y90" i="7" s="1"/>
  <c r="X89" i="7"/>
  <c r="AH88" i="2"/>
  <c r="I87" i="2"/>
  <c r="AT205" i="1"/>
  <c r="AZ205" i="1"/>
  <c r="AG87" i="6"/>
  <c r="J86" i="6"/>
  <c r="K86" i="6" s="1"/>
  <c r="Y86" i="2"/>
  <c r="S86" i="2"/>
  <c r="Z84" i="2"/>
  <c r="V84" i="2"/>
  <c r="W84" i="2" s="1"/>
  <c r="O84" i="2"/>
  <c r="X84" i="2" s="1"/>
  <c r="AN88" i="7"/>
  <c r="AH88" i="7"/>
  <c r="BH326" i="1"/>
  <c r="AK325" i="1"/>
  <c r="BK348" i="5"/>
  <c r="BH553" i="1"/>
  <c r="AK206" i="5"/>
  <c r="AL206" i="5" s="1"/>
  <c r="BH207" i="5"/>
  <c r="BK110" i="5"/>
  <c r="AG90" i="2"/>
  <c r="BI325" i="1"/>
  <c r="AJ324" i="1"/>
  <c r="BA84" i="5"/>
  <c r="AW84" i="5"/>
  <c r="AX84" i="5" s="1"/>
  <c r="AP84" i="5"/>
  <c r="AY84" i="5" s="1"/>
  <c r="AZ322" i="1"/>
  <c r="AT322" i="1"/>
  <c r="BG675" i="1"/>
  <c r="AG89" i="7"/>
  <c r="BA548" i="1"/>
  <c r="AP548" i="1"/>
  <c r="AY548" i="1" s="1"/>
  <c r="AW548" i="1"/>
  <c r="AX548" i="1" s="1"/>
  <c r="AL550" i="1"/>
  <c r="AQ550" i="1" s="1"/>
  <c r="AR550" i="1" s="1"/>
  <c r="AV91" i="7"/>
  <c r="BH88" i="1"/>
  <c r="AK87" i="1"/>
  <c r="R86" i="6"/>
  <c r="BA83" i="5"/>
  <c r="AP83" i="5"/>
  <c r="AY83" i="5" s="1"/>
  <c r="AW83" i="5"/>
  <c r="AX83" i="5" s="1"/>
  <c r="AO86" i="3"/>
  <c r="AK86" i="3"/>
  <c r="AL86" i="3" s="1"/>
  <c r="AD86" i="3"/>
  <c r="AM86" i="3" s="1"/>
  <c r="AM324" i="5"/>
  <c r="BG325" i="5"/>
  <c r="AY113" i="7"/>
  <c r="BA321" i="1"/>
  <c r="AW321" i="1"/>
  <c r="AX321" i="1" s="1"/>
  <c r="AP321" i="1"/>
  <c r="AY321" i="1" s="1"/>
  <c r="AM324" i="1"/>
  <c r="BI672" i="1"/>
  <c r="AJ671" i="1"/>
  <c r="AM671" i="1"/>
  <c r="AZ323" i="1"/>
  <c r="AT323" i="1"/>
  <c r="BI552" i="1"/>
  <c r="AK552" i="1" s="1"/>
  <c r="AJ551" i="1"/>
  <c r="BA669" i="1"/>
  <c r="AW669" i="1"/>
  <c r="AX669" i="1" s="1"/>
  <c r="AP669" i="1"/>
  <c r="AY669" i="1" s="1"/>
  <c r="BI88" i="1"/>
  <c r="AJ87" i="1"/>
  <c r="AT325" i="5"/>
  <c r="BG87" i="5"/>
  <c r="AM86" i="5"/>
  <c r="AT89" i="3"/>
  <c r="AA88" i="3"/>
  <c r="Y88" i="3"/>
  <c r="Z88" i="3" s="1"/>
  <c r="AE88" i="3" s="1"/>
  <c r="AF88" i="3" s="1"/>
  <c r="AV91" i="3"/>
  <c r="AL671" i="1"/>
  <c r="AQ671" i="1" s="1"/>
  <c r="AR671" i="1" s="1"/>
  <c r="AH88" i="6"/>
  <c r="I87" i="6"/>
  <c r="R87" i="6" s="1"/>
  <c r="AE88" i="2"/>
  <c r="J87" i="2"/>
  <c r="K87" i="2" s="1"/>
  <c r="AS326" i="5"/>
  <c r="AU94" i="3"/>
  <c r="Y89" i="7"/>
  <c r="Z89" i="7" s="1"/>
  <c r="AE89" i="7" s="1"/>
  <c r="AF89" i="7" s="1"/>
  <c r="AA89" i="7"/>
  <c r="AU90" i="7"/>
  <c r="BI87" i="5"/>
  <c r="AJ86" i="5"/>
  <c r="BA204" i="5"/>
  <c r="AP204" i="5"/>
  <c r="AY204" i="5" s="1"/>
  <c r="AW204" i="5"/>
  <c r="AX204" i="5" s="1"/>
  <c r="BA549" i="1"/>
  <c r="AP549" i="1"/>
  <c r="AY549" i="1" s="1"/>
  <c r="AW549" i="1"/>
  <c r="AX549" i="1" s="1"/>
  <c r="AS87" i="1"/>
  <c r="AZ324" i="5"/>
  <c r="AN87" i="3"/>
  <c r="AH87" i="3"/>
  <c r="BK348" i="1"/>
  <c r="BA85" i="1"/>
  <c r="AP85" i="1"/>
  <c r="AY85" i="1" s="1"/>
  <c r="AW85" i="1"/>
  <c r="AX85" i="1" s="1"/>
  <c r="Y85" i="2"/>
  <c r="S85" i="2"/>
  <c r="X88" i="3"/>
  <c r="AK87" i="5"/>
  <c r="BH88" i="5"/>
  <c r="AM206" i="1"/>
  <c r="BG207" i="1"/>
  <c r="AZ550" i="1"/>
  <c r="AT550" i="1"/>
  <c r="BG326" i="1"/>
  <c r="AM325" i="1"/>
  <c r="AL205" i="1"/>
  <c r="BG206" i="5"/>
  <c r="AM205" i="5"/>
  <c r="BH673" i="1"/>
  <c r="AK672" i="1"/>
  <c r="Z84" i="6"/>
  <c r="O84" i="6"/>
  <c r="X84" i="6" s="1"/>
  <c r="V84" i="6"/>
  <c r="W84" i="6" s="1"/>
  <c r="AZ85" i="5"/>
  <c r="AT85" i="5"/>
  <c r="AJ326" i="5"/>
  <c r="BI327" i="5"/>
  <c r="BG552" i="1"/>
  <c r="AM551" i="1"/>
  <c r="R87" i="2"/>
  <c r="BK696" i="1"/>
  <c r="AL670" i="1"/>
  <c r="AQ670" i="1" s="1"/>
  <c r="AR670" i="1" s="1"/>
  <c r="BI208" i="5"/>
  <c r="AJ207" i="5"/>
  <c r="AS207" i="5" s="1"/>
  <c r="X89" i="3"/>
  <c r="AW90" i="3"/>
  <c r="L87" i="2"/>
  <c r="AF88" i="2"/>
  <c r="AS670" i="1"/>
  <c r="AS86" i="5"/>
  <c r="AT205" i="5"/>
  <c r="AZ205" i="5"/>
  <c r="BH326" i="5"/>
  <c r="AK325" i="5"/>
  <c r="AL325" i="5" s="1"/>
  <c r="AQ325" i="5" s="1"/>
  <c r="AR325" i="5" s="1"/>
  <c r="AJ206" i="1"/>
  <c r="AS206" i="1" s="1"/>
  <c r="BI207" i="1"/>
  <c r="AK324" i="1"/>
  <c r="BK552" i="1"/>
  <c r="AO87" i="7"/>
  <c r="AK87" i="7"/>
  <c r="AL87" i="7" s="1"/>
  <c r="AD87" i="7"/>
  <c r="AM87" i="7" s="1"/>
  <c r="AK551" i="1"/>
  <c r="BH207" i="1"/>
  <c r="AK206" i="1"/>
  <c r="Z85" i="6"/>
  <c r="O85" i="6"/>
  <c r="X85" i="6" s="1"/>
  <c r="V85" i="6"/>
  <c r="W85" i="6" s="1"/>
  <c r="AM87" i="1"/>
  <c r="BG88" i="1"/>
  <c r="BA204" i="1"/>
  <c r="AW204" i="1"/>
  <c r="AX204" i="1" s="1"/>
  <c r="AP204" i="1"/>
  <c r="AY204" i="1" s="1"/>
  <c r="Y87" i="6" l="1"/>
  <c r="S87" i="6"/>
  <c r="AZ206" i="1"/>
  <c r="AT206" i="1"/>
  <c r="AT207" i="5"/>
  <c r="AZ207" i="5"/>
  <c r="BI209" i="5"/>
  <c r="AJ208" i="5"/>
  <c r="BK697" i="1"/>
  <c r="AJ327" i="5"/>
  <c r="BI328" i="5"/>
  <c r="BA550" i="1"/>
  <c r="AW550" i="1"/>
  <c r="AX550" i="1" s="1"/>
  <c r="AP550" i="1"/>
  <c r="AY550" i="1" s="1"/>
  <c r="AT326" i="5"/>
  <c r="AZ326" i="5"/>
  <c r="AH89" i="6"/>
  <c r="I88" i="6"/>
  <c r="BG88" i="5"/>
  <c r="AM87" i="5"/>
  <c r="BH89" i="1"/>
  <c r="AK88" i="1"/>
  <c r="BA322" i="1"/>
  <c r="AW322" i="1"/>
  <c r="AX322" i="1" s="1"/>
  <c r="AP322" i="1"/>
  <c r="AY322" i="1" s="1"/>
  <c r="BK553" i="1"/>
  <c r="AT86" i="5"/>
  <c r="AZ86" i="5"/>
  <c r="AS327" i="5"/>
  <c r="BG327" i="1"/>
  <c r="BG208" i="1"/>
  <c r="AM207" i="1"/>
  <c r="AG89" i="3"/>
  <c r="AG88" i="3"/>
  <c r="AZ325" i="5"/>
  <c r="AS672" i="1"/>
  <c r="AJ325" i="1"/>
  <c r="AL325" i="1" s="1"/>
  <c r="AQ325" i="1" s="1"/>
  <c r="AR325" i="1" s="1"/>
  <c r="BI326" i="1"/>
  <c r="AS551" i="1"/>
  <c r="BH327" i="1"/>
  <c r="AK326" i="1"/>
  <c r="BA206" i="5"/>
  <c r="AW206" i="5"/>
  <c r="AX206" i="5" s="1"/>
  <c r="AP206" i="5"/>
  <c r="AY206" i="5" s="1"/>
  <c r="BH208" i="1"/>
  <c r="AK207" i="1"/>
  <c r="AL324" i="1"/>
  <c r="AQ324" i="1" s="1"/>
  <c r="AR324" i="1" s="1"/>
  <c r="BH327" i="5"/>
  <c r="AK326" i="5"/>
  <c r="AL326" i="5" s="1"/>
  <c r="AQ326" i="5" s="1"/>
  <c r="AR326" i="5" s="1"/>
  <c r="AZ670" i="1"/>
  <c r="AT670" i="1"/>
  <c r="BG207" i="5"/>
  <c r="AM206" i="5"/>
  <c r="BK349" i="1"/>
  <c r="AT87" i="1"/>
  <c r="AZ87" i="1"/>
  <c r="AJ87" i="5"/>
  <c r="BI88" i="5"/>
  <c r="AE89" i="2"/>
  <c r="J88" i="2"/>
  <c r="AT90" i="3"/>
  <c r="X90" i="3" s="1"/>
  <c r="AA89" i="3"/>
  <c r="Y89" i="3"/>
  <c r="Z89" i="3" s="1"/>
  <c r="AE89" i="3" s="1"/>
  <c r="AF89" i="3" s="1"/>
  <c r="AJ672" i="1"/>
  <c r="BI673" i="1"/>
  <c r="AM672" i="1"/>
  <c r="BG326" i="5"/>
  <c r="AM325" i="5"/>
  <c r="Y86" i="6"/>
  <c r="S86" i="6"/>
  <c r="AV92" i="7"/>
  <c r="Y91" i="7"/>
  <c r="AG91" i="2"/>
  <c r="BK111" i="5"/>
  <c r="BK349" i="5"/>
  <c r="AG88" i="6"/>
  <c r="J87" i="6"/>
  <c r="K87" i="6" s="1"/>
  <c r="AH89" i="2"/>
  <c r="I88" i="2"/>
  <c r="BA86" i="1"/>
  <c r="AW86" i="1"/>
  <c r="AX86" i="1" s="1"/>
  <c r="AP86" i="1"/>
  <c r="AY86" i="1" s="1"/>
  <c r="BH674" i="1"/>
  <c r="Z85" i="2"/>
  <c r="O85" i="2"/>
  <c r="X85" i="2" s="1"/>
  <c r="V85" i="2"/>
  <c r="W85" i="2" s="1"/>
  <c r="AO87" i="3"/>
  <c r="AK87" i="3"/>
  <c r="AL87" i="3" s="1"/>
  <c r="AD87" i="3"/>
  <c r="AM87" i="3" s="1"/>
  <c r="AJ88" i="1"/>
  <c r="BI89" i="1"/>
  <c r="BG676" i="1"/>
  <c r="AS325" i="1"/>
  <c r="Z86" i="2"/>
  <c r="O86" i="2"/>
  <c r="X86" i="2" s="1"/>
  <c r="V86" i="2"/>
  <c r="W86" i="2" s="1"/>
  <c r="AW91" i="7"/>
  <c r="X90" i="7"/>
  <c r="L88" i="6"/>
  <c r="AS324" i="1"/>
  <c r="AL206" i="1"/>
  <c r="AW91" i="3"/>
  <c r="Y87" i="2"/>
  <c r="S87" i="2"/>
  <c r="BA324" i="5"/>
  <c r="AP324" i="5"/>
  <c r="AY324" i="5" s="1"/>
  <c r="AW324" i="5"/>
  <c r="AX324" i="5" s="1"/>
  <c r="AJ552" i="1"/>
  <c r="BI553" i="1"/>
  <c r="AY114" i="7"/>
  <c r="R88" i="2"/>
  <c r="BG89" i="1"/>
  <c r="AM88" i="1"/>
  <c r="AL551" i="1"/>
  <c r="AQ551" i="1" s="1"/>
  <c r="AR551" i="1" s="1"/>
  <c r="AJ207" i="1"/>
  <c r="BI208" i="1"/>
  <c r="BA205" i="5"/>
  <c r="AP205" i="5"/>
  <c r="AY205" i="5" s="1"/>
  <c r="AW205" i="5"/>
  <c r="AX205" i="5" s="1"/>
  <c r="AF89" i="2"/>
  <c r="L88" i="2"/>
  <c r="AS208" i="5"/>
  <c r="BG553" i="1"/>
  <c r="AM552" i="1"/>
  <c r="BA85" i="5"/>
  <c r="AW85" i="5"/>
  <c r="AX85" i="5" s="1"/>
  <c r="AP85" i="5"/>
  <c r="AY85" i="5" s="1"/>
  <c r="AL672" i="1"/>
  <c r="AQ672" i="1" s="1"/>
  <c r="AR672" i="1" s="1"/>
  <c r="BH89" i="5"/>
  <c r="AK88" i="5"/>
  <c r="AA90" i="7"/>
  <c r="AU91" i="7"/>
  <c r="AU95" i="3"/>
  <c r="R88" i="6"/>
  <c r="AV92" i="3"/>
  <c r="AS88" i="1"/>
  <c r="BA323" i="1"/>
  <c r="AW323" i="1"/>
  <c r="AX323" i="1" s="1"/>
  <c r="AP323" i="1"/>
  <c r="AY323" i="1" s="1"/>
  <c r="AL87" i="1"/>
  <c r="AH89" i="7"/>
  <c r="AN89" i="7"/>
  <c r="AK207" i="5"/>
  <c r="AL207" i="5" s="1"/>
  <c r="BH208" i="5"/>
  <c r="BH554" i="1"/>
  <c r="AS671" i="1"/>
  <c r="AO88" i="7"/>
  <c r="AD88" i="7"/>
  <c r="AM88" i="7" s="1"/>
  <c r="AK88" i="7"/>
  <c r="AL88" i="7" s="1"/>
  <c r="BA205" i="1"/>
  <c r="AP205" i="1"/>
  <c r="AY205" i="1" s="1"/>
  <c r="AW205" i="1"/>
  <c r="AX205" i="1" s="1"/>
  <c r="AG90" i="7"/>
  <c r="L89" i="6"/>
  <c r="AF90" i="6"/>
  <c r="AL86" i="5"/>
  <c r="AG90" i="3" l="1"/>
  <c r="Y88" i="6"/>
  <c r="S88" i="6"/>
  <c r="AW92" i="3"/>
  <c r="AS88" i="5"/>
  <c r="BH328" i="5"/>
  <c r="AK327" i="5"/>
  <c r="AL327" i="5" s="1"/>
  <c r="AQ327" i="5" s="1"/>
  <c r="AR327" i="5" s="1"/>
  <c r="AZ672" i="1"/>
  <c r="AT672" i="1"/>
  <c r="AT327" i="5"/>
  <c r="BA207" i="5"/>
  <c r="AP207" i="5"/>
  <c r="AY207" i="5" s="1"/>
  <c r="AW207" i="5"/>
  <c r="AX207" i="5" s="1"/>
  <c r="BA206" i="1"/>
  <c r="AP206" i="1"/>
  <c r="AY206" i="1" s="1"/>
  <c r="AW206" i="1"/>
  <c r="AX206" i="1" s="1"/>
  <c r="AF91" i="6"/>
  <c r="AZ88" i="1"/>
  <c r="AT88" i="1"/>
  <c r="BG677" i="1"/>
  <c r="AS207" i="1"/>
  <c r="AS673" i="1"/>
  <c r="K88" i="2"/>
  <c r="BA87" i="1"/>
  <c r="AW87" i="1"/>
  <c r="AX87" i="1" s="1"/>
  <c r="AP87" i="1"/>
  <c r="AY87" i="1" s="1"/>
  <c r="BK350" i="1"/>
  <c r="AT551" i="1"/>
  <c r="AZ551" i="1"/>
  <c r="BA325" i="5"/>
  <c r="AW325" i="5"/>
  <c r="AX325" i="5" s="1"/>
  <c r="AP325" i="5"/>
  <c r="AY325" i="5" s="1"/>
  <c r="AM208" i="1"/>
  <c r="BG209" i="1"/>
  <c r="BA86" i="5"/>
  <c r="AP86" i="5"/>
  <c r="AY86" i="5" s="1"/>
  <c r="AW86" i="5"/>
  <c r="AX86" i="5" s="1"/>
  <c r="BK554" i="1"/>
  <c r="AL88" i="1"/>
  <c r="BG89" i="5"/>
  <c r="AM88" i="5"/>
  <c r="BI329" i="5"/>
  <c r="AJ328" i="5"/>
  <c r="BK698" i="1"/>
  <c r="Z90" i="7"/>
  <c r="AE90" i="7" s="1"/>
  <c r="AF90" i="7" s="1"/>
  <c r="AT671" i="1"/>
  <c r="AZ671" i="1"/>
  <c r="AV93" i="3"/>
  <c r="AU96" i="3"/>
  <c r="BH90" i="5"/>
  <c r="AS87" i="5"/>
  <c r="X91" i="7"/>
  <c r="AG91" i="7" s="1"/>
  <c r="AW92" i="7"/>
  <c r="BI90" i="1"/>
  <c r="AJ89" i="1"/>
  <c r="AL87" i="5"/>
  <c r="I89" i="2"/>
  <c r="AH90" i="2"/>
  <c r="BK112" i="5"/>
  <c r="AV93" i="7"/>
  <c r="BG327" i="5"/>
  <c r="AM326" i="5"/>
  <c r="AE90" i="2"/>
  <c r="J89" i="2"/>
  <c r="BA670" i="1"/>
  <c r="AP670" i="1"/>
  <c r="AY670" i="1" s="1"/>
  <c r="AW670" i="1"/>
  <c r="AX670" i="1" s="1"/>
  <c r="AL207" i="1"/>
  <c r="AJ326" i="1"/>
  <c r="AL326" i="1" s="1"/>
  <c r="AQ326" i="1" s="1"/>
  <c r="AR326" i="1" s="1"/>
  <c r="BI327" i="1"/>
  <c r="AM327" i="1" s="1"/>
  <c r="AH88" i="3"/>
  <c r="AN88" i="3"/>
  <c r="AM326" i="1"/>
  <c r="BH90" i="1"/>
  <c r="AK89" i="1"/>
  <c r="AL89" i="1" s="1"/>
  <c r="AS328" i="5"/>
  <c r="AL552" i="1"/>
  <c r="AQ552" i="1" s="1"/>
  <c r="AR552" i="1" s="1"/>
  <c r="BH555" i="1"/>
  <c r="AK554" i="1"/>
  <c r="BG554" i="1"/>
  <c r="AM553" i="1"/>
  <c r="Y88" i="2"/>
  <c r="S88" i="2"/>
  <c r="AJ553" i="1"/>
  <c r="BI554" i="1"/>
  <c r="BH675" i="1"/>
  <c r="AK674" i="1"/>
  <c r="AG89" i="6"/>
  <c r="J88" i="6"/>
  <c r="K88" i="6" s="1"/>
  <c r="Z86" i="6"/>
  <c r="V86" i="6"/>
  <c r="W86" i="6" s="1"/>
  <c r="O86" i="6"/>
  <c r="X86" i="6" s="1"/>
  <c r="AJ673" i="1"/>
  <c r="BI674" i="1"/>
  <c r="AM673" i="1"/>
  <c r="AT91" i="3"/>
  <c r="X91" i="3" s="1"/>
  <c r="AA90" i="3"/>
  <c r="Y90" i="3"/>
  <c r="Z90" i="3" s="1"/>
  <c r="AE90" i="3" s="1"/>
  <c r="AF90" i="3" s="1"/>
  <c r="BH328" i="1"/>
  <c r="AK327" i="1"/>
  <c r="BA326" i="5"/>
  <c r="AW326" i="5"/>
  <c r="AX326" i="5" s="1"/>
  <c r="AP326" i="5"/>
  <c r="AY326" i="5" s="1"/>
  <c r="AK208" i="5"/>
  <c r="AL208" i="5" s="1"/>
  <c r="BH209" i="5"/>
  <c r="AT208" i="5"/>
  <c r="AZ208" i="5"/>
  <c r="AN90" i="7"/>
  <c r="AH90" i="7"/>
  <c r="AK553" i="1"/>
  <c r="AO89" i="7"/>
  <c r="AD89" i="7"/>
  <c r="AM89" i="7" s="1"/>
  <c r="AK89" i="7"/>
  <c r="AL89" i="7" s="1"/>
  <c r="AU92" i="7"/>
  <c r="AA91" i="7"/>
  <c r="L89" i="2"/>
  <c r="AF90" i="2"/>
  <c r="BI209" i="1"/>
  <c r="AJ208" i="1"/>
  <c r="AS208" i="1" s="1"/>
  <c r="AM89" i="1"/>
  <c r="BG90" i="1"/>
  <c r="AY115" i="7"/>
  <c r="Z87" i="2"/>
  <c r="O87" i="2"/>
  <c r="X87" i="2" s="1"/>
  <c r="V87" i="2"/>
  <c r="W87" i="2" s="1"/>
  <c r="AT324" i="1"/>
  <c r="AZ324" i="1"/>
  <c r="AZ325" i="1"/>
  <c r="AT325" i="1"/>
  <c r="AS89" i="1"/>
  <c r="AK673" i="1"/>
  <c r="AL673" i="1" s="1"/>
  <c r="AQ673" i="1" s="1"/>
  <c r="AR673" i="1" s="1"/>
  <c r="BK350" i="5"/>
  <c r="AG92" i="2"/>
  <c r="BI89" i="5"/>
  <c r="AJ88" i="5"/>
  <c r="AL88" i="5" s="1"/>
  <c r="BG208" i="5"/>
  <c r="AM207" i="5"/>
  <c r="BH209" i="1"/>
  <c r="AK208" i="1"/>
  <c r="AS326" i="1"/>
  <c r="AH89" i="3"/>
  <c r="AN89" i="3"/>
  <c r="BG328" i="1"/>
  <c r="AS552" i="1"/>
  <c r="AH90" i="6"/>
  <c r="I89" i="6"/>
  <c r="BI210" i="5"/>
  <c r="AJ209" i="5"/>
  <c r="Z87" i="6"/>
  <c r="V87" i="6"/>
  <c r="W87" i="6" s="1"/>
  <c r="O87" i="6"/>
  <c r="X87" i="6" s="1"/>
  <c r="AH91" i="7" l="1"/>
  <c r="AT208" i="1"/>
  <c r="AZ208" i="1"/>
  <c r="AG91" i="3"/>
  <c r="AG90" i="6"/>
  <c r="J89" i="6"/>
  <c r="K89" i="6" s="1"/>
  <c r="AW93" i="7"/>
  <c r="X92" i="7"/>
  <c r="AV94" i="3"/>
  <c r="BI330" i="5"/>
  <c r="AJ329" i="5"/>
  <c r="AT88" i="5"/>
  <c r="AZ88" i="5"/>
  <c r="BI211" i="5"/>
  <c r="AJ210" i="5"/>
  <c r="AS210" i="5" s="1"/>
  <c r="BG329" i="1"/>
  <c r="AG93" i="2"/>
  <c r="BK351" i="5"/>
  <c r="BA325" i="1"/>
  <c r="AW325" i="1"/>
  <c r="AX325" i="1" s="1"/>
  <c r="AP325" i="1"/>
  <c r="AY325" i="1" s="1"/>
  <c r="AY116" i="7"/>
  <c r="BA671" i="1"/>
  <c r="AP671" i="1"/>
  <c r="AY671" i="1" s="1"/>
  <c r="AW671" i="1"/>
  <c r="AX671" i="1" s="1"/>
  <c r="Z91" i="7"/>
  <c r="AE91" i="7" s="1"/>
  <c r="AF91" i="7" s="1"/>
  <c r="BG678" i="1"/>
  <c r="BA88" i="1"/>
  <c r="AP88" i="1"/>
  <c r="AY88" i="1" s="1"/>
  <c r="AW88" i="1"/>
  <c r="AX88" i="1" s="1"/>
  <c r="BA672" i="1"/>
  <c r="AP672" i="1"/>
  <c r="AY672" i="1" s="1"/>
  <c r="AW672" i="1"/>
  <c r="AX672" i="1" s="1"/>
  <c r="BG209" i="5"/>
  <c r="AM208" i="5"/>
  <c r="BA324" i="1"/>
  <c r="AP324" i="1"/>
  <c r="AY324" i="1" s="1"/>
  <c r="AW324" i="1"/>
  <c r="AX324" i="1" s="1"/>
  <c r="BG91" i="1"/>
  <c r="AM90" i="1"/>
  <c r="L90" i="2"/>
  <c r="AF91" i="2"/>
  <c r="BI675" i="1"/>
  <c r="AJ674" i="1"/>
  <c r="AM674" i="1"/>
  <c r="BH676" i="1"/>
  <c r="AK675" i="1"/>
  <c r="Z88" i="2"/>
  <c r="V88" i="2"/>
  <c r="W88" i="2" s="1"/>
  <c r="O88" i="2"/>
  <c r="X88" i="2" s="1"/>
  <c r="BH556" i="1"/>
  <c r="R89" i="6"/>
  <c r="AO88" i="3"/>
  <c r="AK88" i="3"/>
  <c r="AL88" i="3" s="1"/>
  <c r="AD88" i="3"/>
  <c r="AM88" i="3" s="1"/>
  <c r="K89" i="2"/>
  <c r="AV94" i="7"/>
  <c r="BK113" i="5"/>
  <c r="AZ87" i="5"/>
  <c r="AT87" i="5"/>
  <c r="BK699" i="1"/>
  <c r="BG90" i="5"/>
  <c r="AM89" i="5"/>
  <c r="BK555" i="1"/>
  <c r="BG210" i="1"/>
  <c r="AM209" i="1"/>
  <c r="R89" i="2"/>
  <c r="AF92" i="6"/>
  <c r="AW93" i="3"/>
  <c r="AN90" i="3"/>
  <c r="AH90" i="3"/>
  <c r="AZ552" i="1"/>
  <c r="AT552" i="1"/>
  <c r="BH210" i="1"/>
  <c r="AK209" i="1"/>
  <c r="AL209" i="1" s="1"/>
  <c r="AJ89" i="5"/>
  <c r="BI90" i="5"/>
  <c r="BA208" i="5"/>
  <c r="AP208" i="5"/>
  <c r="AY208" i="5" s="1"/>
  <c r="AW208" i="5"/>
  <c r="AX208" i="5" s="1"/>
  <c r="AL327" i="1"/>
  <c r="AQ327" i="1" s="1"/>
  <c r="AR327" i="1" s="1"/>
  <c r="AT92" i="3"/>
  <c r="X92" i="3" s="1"/>
  <c r="AA91" i="3"/>
  <c r="Y91" i="3"/>
  <c r="Z91" i="3" s="1"/>
  <c r="AE91" i="3" s="1"/>
  <c r="AF91" i="3" s="1"/>
  <c r="AM554" i="1"/>
  <c r="BG555" i="1"/>
  <c r="AS209" i="5"/>
  <c r="BH91" i="1"/>
  <c r="AK90" i="1"/>
  <c r="AL90" i="1" s="1"/>
  <c r="BI328" i="1"/>
  <c r="AM328" i="1" s="1"/>
  <c r="AJ327" i="1"/>
  <c r="AK89" i="5"/>
  <c r="AL89" i="5" s="1"/>
  <c r="AZ673" i="1"/>
  <c r="AT673" i="1"/>
  <c r="Z88" i="6"/>
  <c r="V88" i="6"/>
  <c r="W88" i="6" s="1"/>
  <c r="O88" i="6"/>
  <c r="X88" i="6" s="1"/>
  <c r="AZ326" i="1"/>
  <c r="AT326" i="1"/>
  <c r="AJ209" i="1"/>
  <c r="BI210" i="1"/>
  <c r="AA92" i="7"/>
  <c r="AU93" i="7"/>
  <c r="AL553" i="1"/>
  <c r="AQ553" i="1" s="1"/>
  <c r="AR553" i="1" s="1"/>
  <c r="BH329" i="1"/>
  <c r="AK328" i="1"/>
  <c r="AL674" i="1"/>
  <c r="AQ674" i="1" s="1"/>
  <c r="AR674" i="1" s="1"/>
  <c r="AZ328" i="5"/>
  <c r="AT328" i="5"/>
  <c r="BG328" i="5"/>
  <c r="AM327" i="5"/>
  <c r="AG92" i="7"/>
  <c r="AU97" i="3"/>
  <c r="AH91" i="6"/>
  <c r="I90" i="6"/>
  <c r="R90" i="6" s="1"/>
  <c r="AO89" i="3"/>
  <c r="AK89" i="3"/>
  <c r="AL89" i="3" s="1"/>
  <c r="AD89" i="3"/>
  <c r="AM89" i="3" s="1"/>
  <c r="AL208" i="1"/>
  <c r="AS89" i="5"/>
  <c r="AT89" i="1"/>
  <c r="AZ89" i="1"/>
  <c r="AO90" i="7"/>
  <c r="AD90" i="7"/>
  <c r="AM90" i="7" s="1"/>
  <c r="AK90" i="7"/>
  <c r="AL90" i="7" s="1"/>
  <c r="AK209" i="5"/>
  <c r="AL209" i="5" s="1"/>
  <c r="BH210" i="5"/>
  <c r="AS674" i="1"/>
  <c r="BI555" i="1"/>
  <c r="DI203" i="1" s="1"/>
  <c r="AJ554" i="1"/>
  <c r="AE91" i="2"/>
  <c r="J90" i="2"/>
  <c r="Y92" i="7"/>
  <c r="AH91" i="2"/>
  <c r="I90" i="2"/>
  <c r="AJ90" i="1"/>
  <c r="BI91" i="1"/>
  <c r="BH91" i="5"/>
  <c r="AK90" i="5"/>
  <c r="BA551" i="1"/>
  <c r="AP551" i="1"/>
  <c r="AY551" i="1" s="1"/>
  <c r="AW551" i="1"/>
  <c r="AX551" i="1" s="1"/>
  <c r="BK351" i="1"/>
  <c r="AZ207" i="1"/>
  <c r="AT207" i="1"/>
  <c r="AS553" i="1"/>
  <c r="L90" i="6"/>
  <c r="AZ327" i="5"/>
  <c r="BH329" i="5"/>
  <c r="AK328" i="5"/>
  <c r="AL328" i="5" s="1"/>
  <c r="AQ328" i="5" s="1"/>
  <c r="Y90" i="6" l="1"/>
  <c r="S90" i="6"/>
  <c r="AT210" i="5"/>
  <c r="AZ210" i="5"/>
  <c r="AG92" i="3"/>
  <c r="BA207" i="1"/>
  <c r="AW207" i="1"/>
  <c r="AX207" i="1" s="1"/>
  <c r="AP207" i="1"/>
  <c r="AY207" i="1" s="1"/>
  <c r="AH92" i="7"/>
  <c r="BH330" i="1"/>
  <c r="BI211" i="1"/>
  <c r="AJ210" i="1"/>
  <c r="BA673" i="1"/>
  <c r="AP673" i="1"/>
  <c r="AY673" i="1" s="1"/>
  <c r="AW673" i="1"/>
  <c r="AX673" i="1" s="1"/>
  <c r="AF93" i="6"/>
  <c r="BK700" i="1"/>
  <c r="AV95" i="7"/>
  <c r="BG210" i="5"/>
  <c r="AM209" i="5"/>
  <c r="AG91" i="6"/>
  <c r="J90" i="6"/>
  <c r="K90" i="6" s="1"/>
  <c r="BA89" i="1"/>
  <c r="AP89" i="1"/>
  <c r="AY89" i="1" s="1"/>
  <c r="AW89" i="1"/>
  <c r="AX89" i="1" s="1"/>
  <c r="AH92" i="6"/>
  <c r="I91" i="6"/>
  <c r="AS210" i="1"/>
  <c r="BH92" i="1"/>
  <c r="AK91" i="1"/>
  <c r="AS554" i="1"/>
  <c r="Y89" i="6"/>
  <c r="S89" i="6"/>
  <c r="BG679" i="1"/>
  <c r="AY117" i="7"/>
  <c r="BI212" i="5"/>
  <c r="AJ211" i="5"/>
  <c r="AJ330" i="5"/>
  <c r="AS330" i="5" s="1"/>
  <c r="BI331" i="5"/>
  <c r="AW94" i="7"/>
  <c r="Y94" i="7" s="1"/>
  <c r="X93" i="7"/>
  <c r="R91" i="6"/>
  <c r="AS211" i="5"/>
  <c r="BA208" i="1"/>
  <c r="AP208" i="1"/>
  <c r="AY208" i="1" s="1"/>
  <c r="AW208" i="1"/>
  <c r="AX208" i="1" s="1"/>
  <c r="BA328" i="5"/>
  <c r="AP328" i="5"/>
  <c r="AY328" i="5" s="1"/>
  <c r="AY395" i="5" s="1"/>
  <c r="AW328" i="5"/>
  <c r="AS209" i="1"/>
  <c r="BH211" i="1"/>
  <c r="AK210" i="1"/>
  <c r="AL210" i="1" s="1"/>
  <c r="L91" i="6"/>
  <c r="AM90" i="5"/>
  <c r="BG91" i="5"/>
  <c r="AZ553" i="1"/>
  <c r="AT553" i="1"/>
  <c r="AM328" i="5"/>
  <c r="BG329" i="5"/>
  <c r="BI91" i="5"/>
  <c r="AJ90" i="5"/>
  <c r="Y89" i="2"/>
  <c r="S89" i="2"/>
  <c r="BA87" i="5"/>
  <c r="AP87" i="5"/>
  <c r="AY87" i="5" s="1"/>
  <c r="AW87" i="5"/>
  <c r="AX87" i="5" s="1"/>
  <c r="BK114" i="5"/>
  <c r="AL554" i="1"/>
  <c r="AQ554" i="1" s="1"/>
  <c r="AR554" i="1" s="1"/>
  <c r="BA88" i="5"/>
  <c r="AP88" i="5"/>
  <c r="AY88" i="5" s="1"/>
  <c r="AW88" i="5"/>
  <c r="AX88" i="5" s="1"/>
  <c r="R90" i="2"/>
  <c r="AN91" i="3"/>
  <c r="AH91" i="3"/>
  <c r="BA327" i="5"/>
  <c r="AW327" i="5"/>
  <c r="AX327" i="5" s="1"/>
  <c r="AP327" i="5"/>
  <c r="AY327" i="5" s="1"/>
  <c r="AL90" i="5"/>
  <c r="AE92" i="2"/>
  <c r="J91" i="2"/>
  <c r="K91" i="2" s="1"/>
  <c r="AK210" i="5"/>
  <c r="AL210" i="5" s="1"/>
  <c r="BH211" i="5"/>
  <c r="AT93" i="3"/>
  <c r="AA92" i="3"/>
  <c r="Y92" i="3"/>
  <c r="Z92" i="3" s="1"/>
  <c r="AE92" i="3" s="1"/>
  <c r="AF92" i="3" s="1"/>
  <c r="AM210" i="1"/>
  <c r="BG211" i="1"/>
  <c r="BH677" i="1"/>
  <c r="L91" i="2"/>
  <c r="AF92" i="2"/>
  <c r="AG94" i="2"/>
  <c r="AG93" i="7"/>
  <c r="AK91" i="5"/>
  <c r="BH92" i="5"/>
  <c r="I91" i="2"/>
  <c r="AH92" i="2"/>
  <c r="AO90" i="3"/>
  <c r="AD90" i="3"/>
  <c r="AM90" i="3" s="1"/>
  <c r="AK90" i="3"/>
  <c r="AL90" i="3" s="1"/>
  <c r="AT395" i="5"/>
  <c r="AR328" i="5"/>
  <c r="BI92" i="1"/>
  <c r="AJ91" i="1"/>
  <c r="Z92" i="7"/>
  <c r="AE92" i="7" s="1"/>
  <c r="AF92" i="7" s="1"/>
  <c r="BI556" i="1"/>
  <c r="DG203" i="1"/>
  <c r="DJ203" i="1" s="1"/>
  <c r="DL203" i="1" s="1"/>
  <c r="DM203" i="1" s="1"/>
  <c r="AU94" i="7"/>
  <c r="AA93" i="7"/>
  <c r="AT209" i="5"/>
  <c r="AZ209" i="5"/>
  <c r="BH330" i="5"/>
  <c r="AK329" i="5"/>
  <c r="AL329" i="5" s="1"/>
  <c r="AQ329" i="5" s="1"/>
  <c r="AR329" i="5" s="1"/>
  <c r="BK352" i="1"/>
  <c r="AS329" i="5"/>
  <c r="K90" i="2"/>
  <c r="AZ674" i="1"/>
  <c r="AT674" i="1"/>
  <c r="AZ89" i="5"/>
  <c r="AT89" i="5"/>
  <c r="AU98" i="3"/>
  <c r="AS327" i="1"/>
  <c r="AL328" i="1"/>
  <c r="AQ328" i="1" s="1"/>
  <c r="BA326" i="1"/>
  <c r="AP326" i="1"/>
  <c r="AY326" i="1" s="1"/>
  <c r="AW326" i="1"/>
  <c r="AX326" i="1" s="1"/>
  <c r="BI329" i="1"/>
  <c r="AK329" i="1" s="1"/>
  <c r="AJ328" i="1"/>
  <c r="BG556" i="1"/>
  <c r="DH203" i="1"/>
  <c r="BA552" i="1"/>
  <c r="AP552" i="1"/>
  <c r="AY552" i="1" s="1"/>
  <c r="AW552" i="1"/>
  <c r="AX552" i="1" s="1"/>
  <c r="X93" i="3"/>
  <c r="AW94" i="3"/>
  <c r="BK556" i="1"/>
  <c r="AS90" i="1"/>
  <c r="Y93" i="7"/>
  <c r="Z93" i="7" s="1"/>
  <c r="AE93" i="7" s="1"/>
  <c r="AF93" i="7" s="1"/>
  <c r="BH557" i="1"/>
  <c r="AK556" i="1"/>
  <c r="AL675" i="1"/>
  <c r="AQ675" i="1" s="1"/>
  <c r="BI676" i="1"/>
  <c r="AJ675" i="1"/>
  <c r="AM675" i="1"/>
  <c r="AM91" i="1"/>
  <c r="BG92" i="1"/>
  <c r="BK352" i="5"/>
  <c r="BG330" i="1"/>
  <c r="AV95" i="3"/>
  <c r="AN91" i="7"/>
  <c r="AT330" i="5" l="1"/>
  <c r="AL329" i="1"/>
  <c r="AQ329" i="1" s="1"/>
  <c r="AR329" i="1" s="1"/>
  <c r="AO91" i="7"/>
  <c r="AK91" i="7"/>
  <c r="AL91" i="7" s="1"/>
  <c r="AD91" i="7"/>
  <c r="AM91" i="7" s="1"/>
  <c r="BG93" i="1"/>
  <c r="AM92" i="1"/>
  <c r="AJ676" i="1"/>
  <c r="BI677" i="1"/>
  <c r="AM676" i="1"/>
  <c r="BG557" i="1"/>
  <c r="AM556" i="1"/>
  <c r="AT329" i="5"/>
  <c r="AZ329" i="5"/>
  <c r="AH93" i="2"/>
  <c r="I92" i="2"/>
  <c r="AZ209" i="1"/>
  <c r="AT209" i="1"/>
  <c r="Y91" i="6"/>
  <c r="S91" i="6"/>
  <c r="BG211" i="5"/>
  <c r="AM210" i="5"/>
  <c r="AJ211" i="1"/>
  <c r="BI212" i="1"/>
  <c r="AN92" i="7"/>
  <c r="BA210" i="5"/>
  <c r="AW210" i="5"/>
  <c r="AX210" i="5" s="1"/>
  <c r="AP210" i="5"/>
  <c r="AY210" i="5" s="1"/>
  <c r="AV96" i="3"/>
  <c r="AR675" i="1"/>
  <c r="AT742" i="1"/>
  <c r="AZ90" i="1"/>
  <c r="AT90" i="1"/>
  <c r="AW95" i="3"/>
  <c r="AU99" i="3"/>
  <c r="BA674" i="1"/>
  <c r="AW674" i="1"/>
  <c r="AX674" i="1" s="1"/>
  <c r="AP674" i="1"/>
  <c r="AY674" i="1" s="1"/>
  <c r="BH331" i="5"/>
  <c r="AK330" i="5"/>
  <c r="AL330" i="5" s="1"/>
  <c r="AQ330" i="5" s="1"/>
  <c r="AR330" i="5" s="1"/>
  <c r="AU95" i="7"/>
  <c r="AA94" i="7"/>
  <c r="R92" i="2"/>
  <c r="AG95" i="2"/>
  <c r="AK676" i="1"/>
  <c r="AL676" i="1" s="1"/>
  <c r="AQ676" i="1" s="1"/>
  <c r="AR676" i="1" s="1"/>
  <c r="AO91" i="3"/>
  <c r="AD91" i="3"/>
  <c r="AM91" i="3" s="1"/>
  <c r="AK91" i="3"/>
  <c r="AL91" i="3" s="1"/>
  <c r="AJ91" i="5"/>
  <c r="BI92" i="5"/>
  <c r="AX328" i="5"/>
  <c r="AX395" i="5" s="1"/>
  <c r="AU395" i="5"/>
  <c r="Z89" i="6"/>
  <c r="V89" i="6"/>
  <c r="W89" i="6" s="1"/>
  <c r="O89" i="6"/>
  <c r="X89" i="6" s="1"/>
  <c r="AT210" i="1"/>
  <c r="AZ210" i="1"/>
  <c r="AG92" i="6"/>
  <c r="J91" i="6"/>
  <c r="K91" i="6" s="1"/>
  <c r="R91" i="2"/>
  <c r="BG331" i="1"/>
  <c r="BH678" i="1"/>
  <c r="AK677" i="1"/>
  <c r="S90" i="2"/>
  <c r="Y90" i="2"/>
  <c r="BK115" i="5"/>
  <c r="AS328" i="1"/>
  <c r="BA553" i="1"/>
  <c r="AP553" i="1"/>
  <c r="AY553" i="1" s="1"/>
  <c r="AW553" i="1"/>
  <c r="AX553" i="1" s="1"/>
  <c r="AW95" i="7"/>
  <c r="X94" i="7"/>
  <c r="BI213" i="5"/>
  <c r="AJ212" i="5"/>
  <c r="BG680" i="1"/>
  <c r="AZ554" i="1"/>
  <c r="AT554" i="1"/>
  <c r="Y95" i="7"/>
  <c r="AV96" i="7"/>
  <c r="AF94" i="6"/>
  <c r="BH331" i="1"/>
  <c r="AH92" i="3"/>
  <c r="AN92" i="3"/>
  <c r="BK557" i="1"/>
  <c r="AH93" i="7"/>
  <c r="AN93" i="7"/>
  <c r="AK211" i="5"/>
  <c r="AL211" i="5" s="1"/>
  <c r="BH212" i="5"/>
  <c r="AS91" i="5"/>
  <c r="BH93" i="1"/>
  <c r="AK92" i="1"/>
  <c r="AL92" i="1" s="1"/>
  <c r="AS90" i="5"/>
  <c r="AJ329" i="1"/>
  <c r="BI330" i="1"/>
  <c r="AT421" i="1"/>
  <c r="AR328" i="1"/>
  <c r="BA209" i="5"/>
  <c r="AW209" i="5"/>
  <c r="AX209" i="5" s="1"/>
  <c r="AP209" i="5"/>
  <c r="AY209" i="5" s="1"/>
  <c r="AS556" i="1"/>
  <c r="AJ92" i="1"/>
  <c r="BI93" i="1"/>
  <c r="BH93" i="5"/>
  <c r="AK92" i="5"/>
  <c r="AM329" i="1"/>
  <c r="BK353" i="5"/>
  <c r="AS676" i="1"/>
  <c r="BH558" i="1"/>
  <c r="AZ327" i="1"/>
  <c r="AT327" i="1"/>
  <c r="BA89" i="5"/>
  <c r="AP89" i="5"/>
  <c r="AY89" i="5" s="1"/>
  <c r="AW89" i="5"/>
  <c r="AX89" i="5" s="1"/>
  <c r="AS91" i="1"/>
  <c r="BK353" i="1"/>
  <c r="AJ556" i="1"/>
  <c r="BI557" i="1"/>
  <c r="AL91" i="5"/>
  <c r="L92" i="2"/>
  <c r="AF93" i="2"/>
  <c r="AM211" i="1"/>
  <c r="BG212" i="1"/>
  <c r="AT94" i="3"/>
  <c r="AA93" i="3"/>
  <c r="Y93" i="3"/>
  <c r="Z93" i="3" s="1"/>
  <c r="AE93" i="3" s="1"/>
  <c r="AF93" i="3" s="1"/>
  <c r="AE93" i="2"/>
  <c r="J92" i="2"/>
  <c r="K92" i="2" s="1"/>
  <c r="AS675" i="1"/>
  <c r="Z89" i="2"/>
  <c r="O89" i="2"/>
  <c r="X89" i="2" s="1"/>
  <c r="V89" i="2"/>
  <c r="W89" i="2" s="1"/>
  <c r="AM329" i="5"/>
  <c r="BG330" i="5"/>
  <c r="BG92" i="5"/>
  <c r="AM91" i="5"/>
  <c r="BH212" i="1"/>
  <c r="AK211" i="1"/>
  <c r="AL211" i="1" s="1"/>
  <c r="AT211" i="5"/>
  <c r="AZ211" i="5"/>
  <c r="AJ331" i="5"/>
  <c r="BI332" i="5"/>
  <c r="AL91" i="1"/>
  <c r="AH93" i="6"/>
  <c r="I92" i="6"/>
  <c r="DN203" i="1"/>
  <c r="L92" i="6"/>
  <c r="AS211" i="1"/>
  <c r="AG93" i="3"/>
  <c r="Z90" i="6"/>
  <c r="O90" i="6"/>
  <c r="X90" i="6" s="1"/>
  <c r="V90" i="6"/>
  <c r="W90" i="6" s="1"/>
  <c r="BG331" i="5" l="1"/>
  <c r="AM330" i="5"/>
  <c r="BI558" i="1"/>
  <c r="AJ557" i="1"/>
  <c r="BH559" i="1"/>
  <c r="DI204" i="1"/>
  <c r="BI94" i="1"/>
  <c r="AJ93" i="1"/>
  <c r="AS93" i="1" s="1"/>
  <c r="BI331" i="1"/>
  <c r="AJ330" i="1"/>
  <c r="AM330" i="1"/>
  <c r="BA329" i="5"/>
  <c r="AW329" i="5"/>
  <c r="AX329" i="5" s="1"/>
  <c r="AP329" i="5"/>
  <c r="AY329" i="5" s="1"/>
  <c r="AH93" i="3"/>
  <c r="AN93" i="3"/>
  <c r="AK212" i="1"/>
  <c r="BH213" i="1"/>
  <c r="AT675" i="1"/>
  <c r="AZ675" i="1"/>
  <c r="L93" i="2"/>
  <c r="AF94" i="2"/>
  <c r="AT91" i="1"/>
  <c r="AZ91" i="1"/>
  <c r="AZ676" i="1"/>
  <c r="AT676" i="1"/>
  <c r="AS330" i="1"/>
  <c r="BH94" i="1"/>
  <c r="AK93" i="1"/>
  <c r="AK330" i="1"/>
  <c r="AL330" i="1" s="1"/>
  <c r="AQ330" i="1" s="1"/>
  <c r="AR330" i="1" s="1"/>
  <c r="AV97" i="7"/>
  <c r="BA554" i="1"/>
  <c r="AP554" i="1"/>
  <c r="AY554" i="1" s="1"/>
  <c r="AW554" i="1"/>
  <c r="AX554" i="1" s="1"/>
  <c r="BI214" i="5"/>
  <c r="AJ213" i="5"/>
  <c r="AS213" i="5" s="1"/>
  <c r="AM331" i="1"/>
  <c r="BG332" i="1"/>
  <c r="AU96" i="7"/>
  <c r="AA95" i="7"/>
  <c r="AS329" i="1"/>
  <c r="BA90" i="1"/>
  <c r="AP90" i="1"/>
  <c r="AY90" i="1" s="1"/>
  <c r="AW90" i="1"/>
  <c r="AX90" i="1" s="1"/>
  <c r="AV97" i="3"/>
  <c r="AO92" i="7"/>
  <c r="AK92" i="7"/>
  <c r="AL92" i="7" s="1"/>
  <c r="AL202" i="7" s="1"/>
  <c r="AD92" i="7"/>
  <c r="AM92" i="7" s="1"/>
  <c r="AM202" i="7" s="1"/>
  <c r="BG212" i="5"/>
  <c r="AM211" i="5"/>
  <c r="BA209" i="1"/>
  <c r="AP209" i="1"/>
  <c r="AY209" i="1" s="1"/>
  <c r="AW209" i="1"/>
  <c r="AX209" i="1" s="1"/>
  <c r="AJ677" i="1"/>
  <c r="AL677" i="1" s="1"/>
  <c r="AQ677" i="1" s="1"/>
  <c r="AR677" i="1" s="1"/>
  <c r="BI678" i="1"/>
  <c r="AM677" i="1"/>
  <c r="AZ330" i="5"/>
  <c r="DV203" i="1"/>
  <c r="DO203" i="1"/>
  <c r="BI333" i="5"/>
  <c r="AJ332" i="5"/>
  <c r="AS332" i="5" s="1"/>
  <c r="AF95" i="6"/>
  <c r="AG96" i="2"/>
  <c r="AL92" i="5"/>
  <c r="AT90" i="5"/>
  <c r="AZ90" i="5"/>
  <c r="AS331" i="5"/>
  <c r="AO93" i="7"/>
  <c r="AK93" i="7"/>
  <c r="AL93" i="7" s="1"/>
  <c r="AD93" i="7"/>
  <c r="AM93" i="7" s="1"/>
  <c r="BK558" i="1"/>
  <c r="BH332" i="1"/>
  <c r="AK331" i="1"/>
  <c r="BK116" i="5"/>
  <c r="BK117" i="5" s="1"/>
  <c r="BK118" i="5" s="1"/>
  <c r="BH679" i="1"/>
  <c r="AK678" i="1"/>
  <c r="Y91" i="2"/>
  <c r="S91" i="2"/>
  <c r="AG93" i="6"/>
  <c r="J92" i="6"/>
  <c r="K92" i="6" s="1"/>
  <c r="AS212" i="5"/>
  <c r="BI93" i="5"/>
  <c r="AJ92" i="5"/>
  <c r="S92" i="2"/>
  <c r="Y92" i="2"/>
  <c r="AW96" i="3"/>
  <c r="X95" i="3"/>
  <c r="AJ212" i="1"/>
  <c r="BI213" i="1"/>
  <c r="AS677" i="1"/>
  <c r="AK212" i="5"/>
  <c r="AL212" i="5" s="1"/>
  <c r="BH213" i="5"/>
  <c r="AU100" i="3"/>
  <c r="AU101" i="3" s="1"/>
  <c r="AU102" i="3" s="1"/>
  <c r="AM93" i="1"/>
  <c r="BG94" i="1"/>
  <c r="AZ211" i="1"/>
  <c r="AT211" i="1"/>
  <c r="AH94" i="6"/>
  <c r="L94" i="6" s="1"/>
  <c r="I93" i="6"/>
  <c r="R93" i="6" s="1"/>
  <c r="BA211" i="5"/>
  <c r="AW211" i="5"/>
  <c r="AX211" i="5" s="1"/>
  <c r="AP211" i="5"/>
  <c r="AY211" i="5" s="1"/>
  <c r="AT95" i="3"/>
  <c r="AA94" i="3"/>
  <c r="Y94" i="3"/>
  <c r="BA327" i="1"/>
  <c r="AP327" i="1"/>
  <c r="AY327" i="1" s="1"/>
  <c r="AW327" i="1"/>
  <c r="AX327" i="1" s="1"/>
  <c r="AT556" i="1"/>
  <c r="BG93" i="5"/>
  <c r="AM92" i="5"/>
  <c r="AE94" i="2"/>
  <c r="J93" i="2"/>
  <c r="BG213" i="1"/>
  <c r="AM212" i="1"/>
  <c r="AK557" i="1"/>
  <c r="BH94" i="5"/>
  <c r="AL556" i="1"/>
  <c r="AQ556" i="1" s="1"/>
  <c r="AR556" i="1" s="1"/>
  <c r="AZ91" i="5"/>
  <c r="AT91" i="5"/>
  <c r="AO92" i="3"/>
  <c r="AD92" i="3"/>
  <c r="AM92" i="3" s="1"/>
  <c r="AM202" i="3" s="1"/>
  <c r="AK92" i="3"/>
  <c r="AL92" i="3" s="1"/>
  <c r="AL202" i="3" s="1"/>
  <c r="L93" i="6"/>
  <c r="R92" i="6"/>
  <c r="BG681" i="1"/>
  <c r="X95" i="7"/>
  <c r="Z95" i="7" s="1"/>
  <c r="AE95" i="7" s="1"/>
  <c r="AF95" i="7" s="1"/>
  <c r="AW96" i="7"/>
  <c r="AT328" i="1"/>
  <c r="AZ328" i="1"/>
  <c r="Z90" i="2"/>
  <c r="V90" i="2"/>
  <c r="W90" i="2" s="1"/>
  <c r="O90" i="2"/>
  <c r="X90" i="2" s="1"/>
  <c r="BA210" i="1"/>
  <c r="AP210" i="1"/>
  <c r="AY210" i="1" s="1"/>
  <c r="AW210" i="1"/>
  <c r="AX210" i="1" s="1"/>
  <c r="AG94" i="7"/>
  <c r="AS92" i="5"/>
  <c r="AS92" i="1"/>
  <c r="AK331" i="5"/>
  <c r="AL331" i="5" s="1"/>
  <c r="AQ331" i="5" s="1"/>
  <c r="BH332" i="5"/>
  <c r="X94" i="3"/>
  <c r="AS212" i="1"/>
  <c r="Z91" i="6"/>
  <c r="O91" i="6"/>
  <c r="X91" i="6" s="1"/>
  <c r="V91" i="6"/>
  <c r="W91" i="6" s="1"/>
  <c r="I93" i="2"/>
  <c r="R93" i="2" s="1"/>
  <c r="AH94" i="2"/>
  <c r="AM557" i="1"/>
  <c r="BG558" i="1"/>
  <c r="Z94" i="7"/>
  <c r="AE94" i="7" s="1"/>
  <c r="AF94" i="7" s="1"/>
  <c r="AT213" i="5" l="1"/>
  <c r="AZ213" i="5"/>
  <c r="Y93" i="6"/>
  <c r="S93" i="6"/>
  <c r="Y93" i="2"/>
  <c r="S93" i="2"/>
  <c r="AT93" i="1"/>
  <c r="AZ93" i="1"/>
  <c r="AT332" i="5"/>
  <c r="K93" i="2"/>
  <c r="AK332" i="1"/>
  <c r="BH333" i="1"/>
  <c r="AV98" i="3"/>
  <c r="AT330" i="1"/>
  <c r="AZ330" i="1"/>
  <c r="BG559" i="1"/>
  <c r="DH204" i="1"/>
  <c r="AG95" i="3"/>
  <c r="AG94" i="3"/>
  <c r="AT92" i="5"/>
  <c r="AZ92" i="5"/>
  <c r="BA328" i="1"/>
  <c r="AW328" i="1"/>
  <c r="AP328" i="1"/>
  <c r="AY328" i="1" s="1"/>
  <c r="AY421" i="1" s="1"/>
  <c r="BA91" i="5"/>
  <c r="AP91" i="5"/>
  <c r="AY91" i="5" s="1"/>
  <c r="AW91" i="5"/>
  <c r="AX91" i="5" s="1"/>
  <c r="AL557" i="1"/>
  <c r="AQ557" i="1" s="1"/>
  <c r="AR557" i="1" s="1"/>
  <c r="AE95" i="2"/>
  <c r="J94" i="2"/>
  <c r="AZ556" i="1"/>
  <c r="Z94" i="3"/>
  <c r="AE94" i="3" s="1"/>
  <c r="AF94" i="3" s="1"/>
  <c r="AU103" i="3"/>
  <c r="AZ677" i="1"/>
  <c r="AT677" i="1"/>
  <c r="AG94" i="6"/>
  <c r="J93" i="6"/>
  <c r="K93" i="6" s="1"/>
  <c r="BH680" i="1"/>
  <c r="AG95" i="7"/>
  <c r="AF96" i="6"/>
  <c r="BI679" i="1"/>
  <c r="AJ678" i="1"/>
  <c r="AM678" i="1"/>
  <c r="BA675" i="1"/>
  <c r="AP675" i="1"/>
  <c r="AY675" i="1" s="1"/>
  <c r="GF184" i="1" s="1"/>
  <c r="AW675" i="1"/>
  <c r="AJ94" i="1"/>
  <c r="BI95" i="1"/>
  <c r="BH560" i="1"/>
  <c r="AK559" i="1"/>
  <c r="BI559" i="1"/>
  <c r="DG204" i="1"/>
  <c r="AZ92" i="1"/>
  <c r="AT92" i="1"/>
  <c r="BH95" i="5"/>
  <c r="AK94" i="5"/>
  <c r="AZ329" i="1"/>
  <c r="AT329" i="1"/>
  <c r="AS94" i="1"/>
  <c r="AN94" i="7"/>
  <c r="AH94" i="7"/>
  <c r="BG682" i="1"/>
  <c r="BA211" i="1"/>
  <c r="AW211" i="1"/>
  <c r="AX211" i="1" s="1"/>
  <c r="AP211" i="1"/>
  <c r="AY211" i="1" s="1"/>
  <c r="AW97" i="3"/>
  <c r="AJ93" i="5"/>
  <c r="BI94" i="5"/>
  <c r="DW203" i="1"/>
  <c r="DQ203" i="1"/>
  <c r="DT203" i="1" s="1"/>
  <c r="DR203" i="1"/>
  <c r="DS203" i="1" s="1"/>
  <c r="AS678" i="1"/>
  <c r="AA96" i="7"/>
  <c r="AU97" i="7"/>
  <c r="AL93" i="1"/>
  <c r="AS557" i="1"/>
  <c r="AS331" i="1"/>
  <c r="AZ212" i="1"/>
  <c r="AT212" i="1"/>
  <c r="AH95" i="6"/>
  <c r="L95" i="6" s="1"/>
  <c r="I94" i="6"/>
  <c r="AL678" i="1"/>
  <c r="AQ678" i="1" s="1"/>
  <c r="BA90" i="5"/>
  <c r="AP90" i="5"/>
  <c r="AY90" i="5" s="1"/>
  <c r="AW90" i="5"/>
  <c r="AX90" i="5" s="1"/>
  <c r="BI334" i="5"/>
  <c r="AJ333" i="5"/>
  <c r="Y97" i="7"/>
  <c r="AV98" i="7"/>
  <c r="BA91" i="1"/>
  <c r="AW91" i="1"/>
  <c r="AX91" i="1" s="1"/>
  <c r="AP91" i="1"/>
  <c r="AY91" i="1" s="1"/>
  <c r="AL212" i="1"/>
  <c r="DJ204" i="1"/>
  <c r="DL204" i="1" s="1"/>
  <c r="DM204" i="1" s="1"/>
  <c r="BH333" i="5"/>
  <c r="AK332" i="5"/>
  <c r="AL332" i="5" s="1"/>
  <c r="AQ332" i="5" s="1"/>
  <c r="AR332" i="5" s="1"/>
  <c r="AH95" i="2"/>
  <c r="I94" i="2"/>
  <c r="AR331" i="5"/>
  <c r="AT396" i="5"/>
  <c r="AW97" i="7"/>
  <c r="X96" i="7"/>
  <c r="AG96" i="7" s="1"/>
  <c r="Y92" i="6"/>
  <c r="S92" i="6"/>
  <c r="AK93" i="5"/>
  <c r="AL93" i="5" s="1"/>
  <c r="BG214" i="1"/>
  <c r="AM213" i="1"/>
  <c r="BG94" i="5"/>
  <c r="AM93" i="5"/>
  <c r="AT96" i="3"/>
  <c r="AA95" i="3"/>
  <c r="Y95" i="3"/>
  <c r="Z95" i="3" s="1"/>
  <c r="AE95" i="3" s="1"/>
  <c r="AF95" i="3" s="1"/>
  <c r="R94" i="6"/>
  <c r="BG95" i="1"/>
  <c r="AM94" i="1"/>
  <c r="AK213" i="5"/>
  <c r="AL213" i="5" s="1"/>
  <c r="BH214" i="5"/>
  <c r="AJ213" i="1"/>
  <c r="BI214" i="1"/>
  <c r="Z92" i="2"/>
  <c r="V92" i="2"/>
  <c r="W92" i="2" s="1"/>
  <c r="O92" i="2"/>
  <c r="X92" i="2" s="1"/>
  <c r="AT212" i="5"/>
  <c r="AZ212" i="5"/>
  <c r="Z91" i="2"/>
  <c r="V91" i="2"/>
  <c r="W91" i="2" s="1"/>
  <c r="O91" i="2"/>
  <c r="X91" i="2" s="1"/>
  <c r="BK559" i="1"/>
  <c r="AZ331" i="5"/>
  <c r="AT331" i="5"/>
  <c r="AG97" i="2"/>
  <c r="AS333" i="5"/>
  <c r="BA330" i="5"/>
  <c r="AW330" i="5"/>
  <c r="AX330" i="5" s="1"/>
  <c r="AP330" i="5"/>
  <c r="AY330" i="5" s="1"/>
  <c r="BG213" i="5"/>
  <c r="AM212" i="5"/>
  <c r="BG333" i="1"/>
  <c r="BI215" i="5"/>
  <c r="AJ214" i="5"/>
  <c r="Y96" i="7"/>
  <c r="Z96" i="7" s="1"/>
  <c r="AE96" i="7" s="1"/>
  <c r="AF96" i="7" s="1"/>
  <c r="BH95" i="1"/>
  <c r="AK94" i="1"/>
  <c r="AL94" i="1" s="1"/>
  <c r="BA676" i="1"/>
  <c r="AP676" i="1"/>
  <c r="AY676" i="1" s="1"/>
  <c r="AW676" i="1"/>
  <c r="AX676" i="1" s="1"/>
  <c r="L94" i="2"/>
  <c r="AF95" i="2"/>
  <c r="BH214" i="1"/>
  <c r="AK213" i="1"/>
  <c r="AO93" i="3"/>
  <c r="AK93" i="3"/>
  <c r="AL93" i="3" s="1"/>
  <c r="AD93" i="3"/>
  <c r="AM93" i="3" s="1"/>
  <c r="BI332" i="1"/>
  <c r="AJ331" i="1"/>
  <c r="BG332" i="5"/>
  <c r="AM331" i="5"/>
  <c r="AN96" i="7" l="1"/>
  <c r="AH96" i="7"/>
  <c r="BG334" i="1"/>
  <c r="AT97" i="3"/>
  <c r="AA96" i="3"/>
  <c r="Y96" i="3"/>
  <c r="Z96" i="3" s="1"/>
  <c r="AE96" i="3" s="1"/>
  <c r="AF96" i="3" s="1"/>
  <c r="AM214" i="1"/>
  <c r="BG215" i="1"/>
  <c r="AJ334" i="5"/>
  <c r="BI335" i="5"/>
  <c r="X96" i="3"/>
  <c r="AF97" i="6"/>
  <c r="L96" i="6"/>
  <c r="AU104" i="3"/>
  <c r="AE96" i="2"/>
  <c r="J95" i="2"/>
  <c r="K95" i="2" s="1"/>
  <c r="BA92" i="5"/>
  <c r="AP92" i="5"/>
  <c r="AY92" i="5" s="1"/>
  <c r="AW92" i="5"/>
  <c r="AX92" i="5" s="1"/>
  <c r="AL332" i="1"/>
  <c r="AQ332" i="1" s="1"/>
  <c r="AR332" i="1" s="1"/>
  <c r="BA93" i="1"/>
  <c r="AW93" i="1"/>
  <c r="AX93" i="1" s="1"/>
  <c r="AP93" i="1"/>
  <c r="AY93" i="1" s="1"/>
  <c r="AM332" i="5"/>
  <c r="BG333" i="5"/>
  <c r="L95" i="2"/>
  <c r="AF96" i="2"/>
  <c r="AS215" i="5"/>
  <c r="BK560" i="1"/>
  <c r="AK214" i="5"/>
  <c r="AL214" i="5" s="1"/>
  <c r="BH215" i="5"/>
  <c r="Y94" i="6"/>
  <c r="S94" i="6"/>
  <c r="AW98" i="7"/>
  <c r="X97" i="7"/>
  <c r="I95" i="2"/>
  <c r="AH96" i="2"/>
  <c r="AV99" i="7"/>
  <c r="AS213" i="1"/>
  <c r="AZ557" i="1"/>
  <c r="AT557" i="1"/>
  <c r="X97" i="3"/>
  <c r="AW98" i="3"/>
  <c r="AZ94" i="1"/>
  <c r="AT94" i="1"/>
  <c r="BH96" i="5"/>
  <c r="AJ559" i="1"/>
  <c r="BI560" i="1"/>
  <c r="AM559" i="1"/>
  <c r="BG560" i="1"/>
  <c r="Z93" i="6"/>
  <c r="O93" i="6"/>
  <c r="X93" i="6" s="1"/>
  <c r="V93" i="6"/>
  <c r="W93" i="6" s="1"/>
  <c r="AG97" i="7"/>
  <c r="AO94" i="7"/>
  <c r="AD94" i="7"/>
  <c r="AM94" i="7" s="1"/>
  <c r="AK94" i="7"/>
  <c r="AL94" i="7" s="1"/>
  <c r="BI216" i="5"/>
  <c r="AJ215" i="5"/>
  <c r="BG214" i="5"/>
  <c r="AM213" i="5"/>
  <c r="BG95" i="5"/>
  <c r="AM94" i="5"/>
  <c r="Z97" i="7"/>
  <c r="AE97" i="7" s="1"/>
  <c r="AF97" i="7" s="1"/>
  <c r="BA212" i="1"/>
  <c r="AP212" i="1"/>
  <c r="AY212" i="1" s="1"/>
  <c r="AW212" i="1"/>
  <c r="AX212" i="1" s="1"/>
  <c r="AZ678" i="1"/>
  <c r="AT678" i="1"/>
  <c r="BI95" i="5"/>
  <c r="AJ94" i="5"/>
  <c r="BG683" i="1"/>
  <c r="BG684" i="1" s="1"/>
  <c r="BG685" i="1" s="1"/>
  <c r="AL559" i="1"/>
  <c r="AQ559" i="1" s="1"/>
  <c r="AR559" i="1" s="1"/>
  <c r="AX675" i="1"/>
  <c r="GE184" i="1" s="1"/>
  <c r="AU742" i="1"/>
  <c r="AN95" i="7"/>
  <c r="AH95" i="7"/>
  <c r="AG95" i="6"/>
  <c r="J94" i="6"/>
  <c r="K94" i="6" s="1"/>
  <c r="BA677" i="1"/>
  <c r="AW677" i="1"/>
  <c r="AX677" i="1" s="1"/>
  <c r="AP677" i="1"/>
  <c r="AY677" i="1" s="1"/>
  <c r="BA556" i="1"/>
  <c r="AW556" i="1"/>
  <c r="AX556" i="1" s="1"/>
  <c r="AP556" i="1"/>
  <c r="AY556" i="1" s="1"/>
  <c r="AX328" i="1"/>
  <c r="AX421" i="1" s="1"/>
  <c r="AU421" i="1"/>
  <c r="AN94" i="3"/>
  <c r="AH94" i="3"/>
  <c r="DN204" i="1"/>
  <c r="AV99" i="3"/>
  <c r="BA213" i="5"/>
  <c r="AW213" i="5"/>
  <c r="AX213" i="5" s="1"/>
  <c r="AP213" i="5"/>
  <c r="AY213" i="5" s="1"/>
  <c r="BH215" i="1"/>
  <c r="AK214" i="1"/>
  <c r="AL214" i="1" s="1"/>
  <c r="AM95" i="1"/>
  <c r="BG96" i="1"/>
  <c r="R95" i="2"/>
  <c r="AT743" i="1"/>
  <c r="AR678" i="1"/>
  <c r="AZ331" i="1"/>
  <c r="AT331" i="1"/>
  <c r="AU98" i="7"/>
  <c r="AA97" i="7"/>
  <c r="AL94" i="5"/>
  <c r="BI96" i="1"/>
  <c r="AJ95" i="1"/>
  <c r="BH681" i="1"/>
  <c r="AK680" i="1"/>
  <c r="AT333" i="5"/>
  <c r="BA331" i="5"/>
  <c r="AW331" i="5"/>
  <c r="AP331" i="5"/>
  <c r="AY331" i="5" s="1"/>
  <c r="AY396" i="5" s="1"/>
  <c r="AL331" i="1"/>
  <c r="AQ331" i="1" s="1"/>
  <c r="BA212" i="5"/>
  <c r="AW212" i="5"/>
  <c r="AX212" i="5" s="1"/>
  <c r="AP212" i="5"/>
  <c r="AY212" i="5" s="1"/>
  <c r="AJ332" i="1"/>
  <c r="AS332" i="1" s="1"/>
  <c r="BI333" i="1"/>
  <c r="AL213" i="1"/>
  <c r="BH96" i="1"/>
  <c r="AK95" i="1"/>
  <c r="AL95" i="1" s="1"/>
  <c r="AM332" i="1"/>
  <c r="AG98" i="2"/>
  <c r="AG99" i="2" s="1"/>
  <c r="AG100" i="2" s="1"/>
  <c r="BI215" i="1"/>
  <c r="AJ214" i="1"/>
  <c r="Z92" i="6"/>
  <c r="O92" i="6"/>
  <c r="X92" i="6" s="1"/>
  <c r="V92" i="6"/>
  <c r="W92" i="6" s="1"/>
  <c r="BH334" i="5"/>
  <c r="AK333" i="5"/>
  <c r="AL333" i="5" s="1"/>
  <c r="AQ333" i="5" s="1"/>
  <c r="AZ333" i="5" s="1"/>
  <c r="AS334" i="5"/>
  <c r="AH96" i="6"/>
  <c r="I95" i="6"/>
  <c r="R94" i="2"/>
  <c r="AS214" i="5"/>
  <c r="AS94" i="5"/>
  <c r="BA329" i="1"/>
  <c r="AW329" i="1"/>
  <c r="AX329" i="1" s="1"/>
  <c r="AP329" i="1"/>
  <c r="AY329" i="1" s="1"/>
  <c r="BA92" i="1"/>
  <c r="AP92" i="1"/>
  <c r="AY92" i="1" s="1"/>
  <c r="AW92" i="1"/>
  <c r="AX92" i="1" s="1"/>
  <c r="BH561" i="1"/>
  <c r="BI680" i="1"/>
  <c r="AJ679" i="1"/>
  <c r="AS679" i="1" s="1"/>
  <c r="AM679" i="1"/>
  <c r="AK679" i="1"/>
  <c r="AS93" i="5"/>
  <c r="K94" i="2"/>
  <c r="AN95" i="3"/>
  <c r="AH95" i="3"/>
  <c r="BA330" i="1"/>
  <c r="AW330" i="1"/>
  <c r="AX330" i="1" s="1"/>
  <c r="AP330" i="1"/>
  <c r="AY330" i="1" s="1"/>
  <c r="BH334" i="1"/>
  <c r="AK333" i="1"/>
  <c r="AZ332" i="5"/>
  <c r="Z93" i="2"/>
  <c r="O93" i="2"/>
  <c r="X93" i="2" s="1"/>
  <c r="V93" i="2"/>
  <c r="W93" i="2" s="1"/>
  <c r="BA333" i="5" l="1"/>
  <c r="AW333" i="5"/>
  <c r="AP333" i="5"/>
  <c r="AY333" i="5" s="1"/>
  <c r="AY397" i="5" s="1"/>
  <c r="AT679" i="1"/>
  <c r="AT332" i="1"/>
  <c r="AZ332" i="1"/>
  <c r="S94" i="2"/>
  <c r="Y94" i="2"/>
  <c r="AG101" i="2"/>
  <c r="AL680" i="1"/>
  <c r="AQ680" i="1" s="1"/>
  <c r="BA331" i="1"/>
  <c r="AP331" i="1"/>
  <c r="AY331" i="1" s="1"/>
  <c r="AY422" i="1" s="1"/>
  <c r="AW331" i="1"/>
  <c r="BG97" i="1"/>
  <c r="AM96" i="1"/>
  <c r="BG96" i="5"/>
  <c r="AM95" i="5"/>
  <c r="AJ335" i="5"/>
  <c r="AS335" i="5" s="1"/>
  <c r="BI336" i="5"/>
  <c r="BI337" i="5" s="1"/>
  <c r="BI338" i="5" s="1"/>
  <c r="BG335" i="1"/>
  <c r="AM334" i="1"/>
  <c r="AL333" i="1"/>
  <c r="AQ333" i="1" s="1"/>
  <c r="AZ93" i="5"/>
  <c r="AT93" i="5"/>
  <c r="AJ680" i="1"/>
  <c r="BI681" i="1"/>
  <c r="AM680" i="1"/>
  <c r="BH335" i="5"/>
  <c r="AK334" i="5"/>
  <c r="AL334" i="5" s="1"/>
  <c r="AQ334" i="5" s="1"/>
  <c r="AR334" i="5" s="1"/>
  <c r="BI334" i="1"/>
  <c r="AJ333" i="1"/>
  <c r="BH682" i="1"/>
  <c r="DO204" i="1"/>
  <c r="DV204" i="1"/>
  <c r="J95" i="6"/>
  <c r="K95" i="6" s="1"/>
  <c r="AG96" i="6"/>
  <c r="BA678" i="1"/>
  <c r="AW678" i="1"/>
  <c r="AP678" i="1"/>
  <c r="AY678" i="1" s="1"/>
  <c r="GF185" i="1" s="1"/>
  <c r="R95" i="6"/>
  <c r="AH97" i="7"/>
  <c r="AN97" i="7"/>
  <c r="BG561" i="1"/>
  <c r="DH205" i="1"/>
  <c r="BA94" i="1"/>
  <c r="AW94" i="1"/>
  <c r="AX94" i="1" s="1"/>
  <c r="AP94" i="1"/>
  <c r="AY94" i="1" s="1"/>
  <c r="BA557" i="1"/>
  <c r="AP557" i="1"/>
  <c r="AY557" i="1" s="1"/>
  <c r="AW557" i="1"/>
  <c r="AX557" i="1" s="1"/>
  <c r="AH97" i="2"/>
  <c r="I96" i="2"/>
  <c r="L96" i="2"/>
  <c r="AF97" i="2"/>
  <c r="AE97" i="2"/>
  <c r="J96" i="2"/>
  <c r="K96" i="2" s="1"/>
  <c r="AF98" i="6"/>
  <c r="AF99" i="6" s="1"/>
  <c r="AF100" i="6" s="1"/>
  <c r="L97" i="6"/>
  <c r="AM333" i="1"/>
  <c r="AT215" i="5"/>
  <c r="AZ215" i="5"/>
  <c r="AL679" i="1"/>
  <c r="AQ679" i="1" s="1"/>
  <c r="AR679" i="1" s="1"/>
  <c r="AJ215" i="1"/>
  <c r="BI216" i="1"/>
  <c r="AT422" i="1"/>
  <c r="AR331" i="1"/>
  <c r="AA98" i="7"/>
  <c r="AU99" i="7"/>
  <c r="BG215" i="5"/>
  <c r="AM214" i="5"/>
  <c r="BH97" i="5"/>
  <c r="X98" i="3"/>
  <c r="AW99" i="3"/>
  <c r="AT213" i="1"/>
  <c r="AZ213" i="1"/>
  <c r="R96" i="2"/>
  <c r="Z94" i="6"/>
  <c r="V94" i="6"/>
  <c r="W94" i="6" s="1"/>
  <c r="O94" i="6"/>
  <c r="X94" i="6" s="1"/>
  <c r="AS559" i="1"/>
  <c r="BG216" i="1"/>
  <c r="AM215" i="1"/>
  <c r="AT98" i="3"/>
  <c r="AA97" i="3"/>
  <c r="Y97" i="3"/>
  <c r="Z97" i="3" s="1"/>
  <c r="AE97" i="3" s="1"/>
  <c r="AF97" i="3" s="1"/>
  <c r="BA332" i="5"/>
  <c r="AW332" i="5"/>
  <c r="AX332" i="5" s="1"/>
  <c r="AP332" i="5"/>
  <c r="AY332" i="5" s="1"/>
  <c r="AS680" i="1"/>
  <c r="AT397" i="5"/>
  <c r="AR333" i="5"/>
  <c r="AU396" i="5"/>
  <c r="AX331" i="5"/>
  <c r="AX396" i="5" s="1"/>
  <c r="AV100" i="3"/>
  <c r="AV101" i="3" s="1"/>
  <c r="AV102" i="3" s="1"/>
  <c r="BG686" i="1"/>
  <c r="BI217" i="5"/>
  <c r="BI218" i="5" s="1"/>
  <c r="BI219" i="5" s="1"/>
  <c r="AJ216" i="5"/>
  <c r="BI561" i="1"/>
  <c r="DG205" i="1"/>
  <c r="AV100" i="7"/>
  <c r="AV101" i="7" s="1"/>
  <c r="AV102" i="7" s="1"/>
  <c r="AW99" i="7"/>
  <c r="X98" i="7"/>
  <c r="BH335" i="1"/>
  <c r="AK334" i="1"/>
  <c r="DI205" i="1"/>
  <c r="DJ205" i="1" s="1"/>
  <c r="DL205" i="1" s="1"/>
  <c r="DM205" i="1" s="1"/>
  <c r="AT94" i="5"/>
  <c r="AZ94" i="5"/>
  <c r="AH97" i="6"/>
  <c r="I96" i="6"/>
  <c r="AS333" i="1"/>
  <c r="AO95" i="3"/>
  <c r="AD95" i="3"/>
  <c r="AM95" i="3" s="1"/>
  <c r="AM205" i="3" s="1"/>
  <c r="AK95" i="3"/>
  <c r="AL95" i="3" s="1"/>
  <c r="AL205" i="3" s="1"/>
  <c r="BH562" i="1"/>
  <c r="AK561" i="1"/>
  <c r="AT214" i="5"/>
  <c r="AZ214" i="5"/>
  <c r="AT334" i="5"/>
  <c r="AZ334" i="5"/>
  <c r="BH97" i="1"/>
  <c r="AK96" i="1"/>
  <c r="AL96" i="1" s="1"/>
  <c r="AJ96" i="1"/>
  <c r="BI97" i="1"/>
  <c r="Y95" i="2"/>
  <c r="S95" i="2"/>
  <c r="BH216" i="1"/>
  <c r="AK215" i="1"/>
  <c r="AL215" i="1" s="1"/>
  <c r="AO94" i="3"/>
  <c r="AK94" i="3"/>
  <c r="AL94" i="3" s="1"/>
  <c r="AD94" i="3"/>
  <c r="AM94" i="3" s="1"/>
  <c r="AO95" i="7"/>
  <c r="AD95" i="7"/>
  <c r="AM95" i="7" s="1"/>
  <c r="AM205" i="7" s="1"/>
  <c r="AK95" i="7"/>
  <c r="AL95" i="7" s="1"/>
  <c r="AL205" i="7" s="1"/>
  <c r="AJ95" i="5"/>
  <c r="BI96" i="5"/>
  <c r="AS216" i="5"/>
  <c r="AS95" i="1"/>
  <c r="AK95" i="5"/>
  <c r="AL95" i="5" s="1"/>
  <c r="AG98" i="3"/>
  <c r="Y98" i="7"/>
  <c r="Z98" i="7" s="1"/>
  <c r="AE98" i="7" s="1"/>
  <c r="AF98" i="7" s="1"/>
  <c r="AG98" i="7"/>
  <c r="AK215" i="5"/>
  <c r="AL215" i="5" s="1"/>
  <c r="BH216" i="5"/>
  <c r="BK561" i="1"/>
  <c r="BG334" i="5"/>
  <c r="AM333" i="5"/>
  <c r="AU105" i="3"/>
  <c r="AG97" i="3"/>
  <c r="AG96" i="3"/>
  <c r="AS214" i="1"/>
  <c r="AO96" i="7"/>
  <c r="AK96" i="7"/>
  <c r="AL96" i="7" s="1"/>
  <c r="AD96" i="7"/>
  <c r="AM96" i="7" s="1"/>
  <c r="AT335" i="5" l="1"/>
  <c r="AH98" i="3"/>
  <c r="BI97" i="5"/>
  <c r="AJ96" i="5"/>
  <c r="BA334" i="5"/>
  <c r="AP334" i="5"/>
  <c r="AY334" i="5" s="1"/>
  <c r="AW334" i="5"/>
  <c r="AX334" i="5" s="1"/>
  <c r="BI220" i="5"/>
  <c r="AJ219" i="5"/>
  <c r="BH98" i="5"/>
  <c r="BH99" i="5" s="1"/>
  <c r="BH100" i="5" s="1"/>
  <c r="AK97" i="5"/>
  <c r="AJ681" i="1"/>
  <c r="BI682" i="1"/>
  <c r="AM681" i="1"/>
  <c r="AT423" i="1"/>
  <c r="AR333" i="1"/>
  <c r="AM97" i="1"/>
  <c r="BG98" i="1"/>
  <c r="BG99" i="1" s="1"/>
  <c r="BG100" i="1" s="1"/>
  <c r="AT744" i="1"/>
  <c r="AR680" i="1"/>
  <c r="AS96" i="5"/>
  <c r="AK216" i="1"/>
  <c r="BH217" i="1"/>
  <c r="BH218" i="1" s="1"/>
  <c r="BH219" i="1" s="1"/>
  <c r="BH563" i="1"/>
  <c r="BH564" i="1" s="1"/>
  <c r="BH565" i="1" s="1"/>
  <c r="AK562" i="1"/>
  <c r="AZ333" i="1"/>
  <c r="AT333" i="1"/>
  <c r="AS561" i="1"/>
  <c r="AZ680" i="1"/>
  <c r="AT680" i="1"/>
  <c r="BG217" i="1"/>
  <c r="BG218" i="1" s="1"/>
  <c r="BG219" i="1" s="1"/>
  <c r="AM216" i="1"/>
  <c r="AW100" i="3"/>
  <c r="AW101" i="3" s="1"/>
  <c r="AW102" i="3" s="1"/>
  <c r="BI217" i="1"/>
  <c r="BI218" i="1" s="1"/>
  <c r="BI219" i="1" s="1"/>
  <c r="AJ216" i="1"/>
  <c r="AS216" i="1" s="1"/>
  <c r="AF101" i="6"/>
  <c r="AO97" i="7"/>
  <c r="AD97" i="7"/>
  <c r="AM97" i="7" s="1"/>
  <c r="AM207" i="7" s="1"/>
  <c r="AK97" i="7"/>
  <c r="AL97" i="7" s="1"/>
  <c r="AL207" i="7" s="1"/>
  <c r="AU743" i="1"/>
  <c r="AX678" i="1"/>
  <c r="GE185" i="1" s="1"/>
  <c r="DW204" i="1"/>
  <c r="DR204" i="1"/>
  <c r="DS204" i="1" s="1"/>
  <c r="DQ204" i="1"/>
  <c r="DT204" i="1" s="1"/>
  <c r="BH336" i="5"/>
  <c r="BH337" i="5" s="1"/>
  <c r="BH338" i="5" s="1"/>
  <c r="AK335" i="5"/>
  <c r="AL335" i="5" s="1"/>
  <c r="AQ335" i="5" s="1"/>
  <c r="AR335" i="5" s="1"/>
  <c r="AS681" i="1"/>
  <c r="AX331" i="1"/>
  <c r="AX422" i="1" s="1"/>
  <c r="AU422" i="1"/>
  <c r="BA332" i="1"/>
  <c r="AP332" i="1"/>
  <c r="AY332" i="1" s="1"/>
  <c r="AW332" i="1"/>
  <c r="AX332" i="1" s="1"/>
  <c r="AH97" i="3"/>
  <c r="AN97" i="3"/>
  <c r="AV103" i="7"/>
  <c r="BG562" i="1"/>
  <c r="AM561" i="1"/>
  <c r="BH683" i="1"/>
  <c r="BH684" i="1" s="1"/>
  <c r="BH685" i="1" s="1"/>
  <c r="AK682" i="1"/>
  <c r="AU106" i="3"/>
  <c r="X99" i="7"/>
  <c r="AG99" i="7" s="1"/>
  <c r="AW100" i="7"/>
  <c r="AW101" i="7" s="1"/>
  <c r="AW102" i="7" s="1"/>
  <c r="Y102" i="7" s="1"/>
  <c r="AJ561" i="1"/>
  <c r="BI562" i="1"/>
  <c r="BG687" i="1"/>
  <c r="AZ559" i="1"/>
  <c r="AT559" i="1"/>
  <c r="S96" i="2"/>
  <c r="Y96" i="2"/>
  <c r="BG216" i="5"/>
  <c r="AM215" i="5"/>
  <c r="AS96" i="1"/>
  <c r="DN205" i="1"/>
  <c r="BI335" i="1"/>
  <c r="AJ334" i="1"/>
  <c r="AS334" i="1" s="1"/>
  <c r="R96" i="6"/>
  <c r="BG336" i="1"/>
  <c r="BG337" i="1" s="1"/>
  <c r="BG338" i="1" s="1"/>
  <c r="AM335" i="1"/>
  <c r="AM96" i="5"/>
  <c r="BG97" i="5"/>
  <c r="AG102" i="2"/>
  <c r="AU397" i="5"/>
  <c r="AX333" i="5"/>
  <c r="AX397" i="5" s="1"/>
  <c r="BG335" i="5"/>
  <c r="AM334" i="5"/>
  <c r="BH217" i="5"/>
  <c r="BH218" i="5" s="1"/>
  <c r="BH219" i="5" s="1"/>
  <c r="AK216" i="5"/>
  <c r="AL216" i="5" s="1"/>
  <c r="BI98" i="1"/>
  <c r="BI99" i="1" s="1"/>
  <c r="BI100" i="1" s="1"/>
  <c r="AJ97" i="1"/>
  <c r="AS97" i="1" s="1"/>
  <c r="BA94" i="5"/>
  <c r="AP94" i="5"/>
  <c r="AY94" i="5" s="1"/>
  <c r="AW94" i="5"/>
  <c r="AX94" i="5" s="1"/>
  <c r="AK335" i="1"/>
  <c r="BH336" i="1"/>
  <c r="BH337" i="1" s="1"/>
  <c r="BH338" i="1" s="1"/>
  <c r="AV103" i="3"/>
  <c r="AU100" i="7"/>
  <c r="AU101" i="7" s="1"/>
  <c r="AU102" i="7" s="1"/>
  <c r="AA99" i="7"/>
  <c r="BA215" i="5"/>
  <c r="AP215" i="5"/>
  <c r="AY215" i="5" s="1"/>
  <c r="AW215" i="5"/>
  <c r="AX215" i="5" s="1"/>
  <c r="L97" i="2"/>
  <c r="AF98" i="2"/>
  <c r="AF99" i="2" s="1"/>
  <c r="AF100" i="2" s="1"/>
  <c r="AT214" i="1"/>
  <c r="AZ214" i="1"/>
  <c r="AH98" i="7"/>
  <c r="AN98" i="7"/>
  <c r="AT95" i="1"/>
  <c r="AZ95" i="1"/>
  <c r="BA214" i="5"/>
  <c r="AW214" i="5"/>
  <c r="AX214" i="5" s="1"/>
  <c r="AP214" i="5"/>
  <c r="AY214" i="5" s="1"/>
  <c r="AH96" i="3"/>
  <c r="AN96" i="3"/>
  <c r="BK562" i="1"/>
  <c r="AT216" i="5"/>
  <c r="AZ216" i="5"/>
  <c r="Z95" i="2"/>
  <c r="O95" i="2"/>
  <c r="X95" i="2" s="1"/>
  <c r="V95" i="2"/>
  <c r="W95" i="2" s="1"/>
  <c r="BH98" i="1"/>
  <c r="BH99" i="1" s="1"/>
  <c r="BH100" i="1" s="1"/>
  <c r="AK97" i="1"/>
  <c r="AL97" i="1" s="1"/>
  <c r="I97" i="6"/>
  <c r="R97" i="6" s="1"/>
  <c r="AH98" i="6"/>
  <c r="AH99" i="6" s="1"/>
  <c r="AH100" i="6" s="1"/>
  <c r="AL334" i="1"/>
  <c r="AQ334" i="1" s="1"/>
  <c r="AR334" i="1" s="1"/>
  <c r="Y99" i="7"/>
  <c r="Z99" i="7" s="1"/>
  <c r="AE99" i="7" s="1"/>
  <c r="AF99" i="7" s="1"/>
  <c r="AT99" i="3"/>
  <c r="X99" i="3" s="1"/>
  <c r="AG99" i="3" s="1"/>
  <c r="AA98" i="3"/>
  <c r="Y98" i="3"/>
  <c r="Z98" i="3" s="1"/>
  <c r="AE98" i="3" s="1"/>
  <c r="AF98" i="3" s="1"/>
  <c r="BA213" i="1"/>
  <c r="AP213" i="1"/>
  <c r="AY213" i="1" s="1"/>
  <c r="AW213" i="1"/>
  <c r="AX213" i="1" s="1"/>
  <c r="AK96" i="5"/>
  <c r="AL96" i="5" s="1"/>
  <c r="AS95" i="5"/>
  <c r="AE98" i="2"/>
  <c r="AE99" i="2" s="1"/>
  <c r="AE100" i="2" s="1"/>
  <c r="J97" i="2"/>
  <c r="K97" i="2" s="1"/>
  <c r="I97" i="2"/>
  <c r="R97" i="2" s="1"/>
  <c r="AH98" i="2"/>
  <c r="AH99" i="2" s="1"/>
  <c r="AH100" i="2" s="1"/>
  <c r="Y95" i="6"/>
  <c r="S95" i="6"/>
  <c r="J96" i="6"/>
  <c r="K96" i="6" s="1"/>
  <c r="AG97" i="6"/>
  <c r="AK681" i="1"/>
  <c r="AL681" i="1" s="1"/>
  <c r="AQ681" i="1" s="1"/>
  <c r="AR681" i="1" s="1"/>
  <c r="AS215" i="1"/>
  <c r="BA93" i="5"/>
  <c r="AW93" i="5"/>
  <c r="AX93" i="5" s="1"/>
  <c r="AP93" i="5"/>
  <c r="AY93" i="5" s="1"/>
  <c r="BI339" i="5"/>
  <c r="AJ338" i="5"/>
  <c r="Z94" i="2"/>
  <c r="O94" i="2"/>
  <c r="X94" i="2" s="1"/>
  <c r="V94" i="2"/>
  <c r="W94" i="2" s="1"/>
  <c r="AZ679" i="1"/>
  <c r="AT334" i="1" l="1"/>
  <c r="AZ334" i="1"/>
  <c r="AT216" i="1"/>
  <c r="AZ216" i="1"/>
  <c r="AH99" i="3"/>
  <c r="Y97" i="2"/>
  <c r="S97" i="2"/>
  <c r="Y97" i="6"/>
  <c r="S97" i="6"/>
  <c r="AT97" i="1"/>
  <c r="AZ97" i="1"/>
  <c r="AN99" i="7"/>
  <c r="AH99" i="7"/>
  <c r="AZ95" i="5"/>
  <c r="AT95" i="5"/>
  <c r="AM335" i="5"/>
  <c r="BG336" i="5"/>
  <c r="BG337" i="5" s="1"/>
  <c r="BG338" i="5" s="1"/>
  <c r="DV205" i="1"/>
  <c r="DO205" i="1"/>
  <c r="BG688" i="1"/>
  <c r="AV104" i="7"/>
  <c r="AK338" i="5"/>
  <c r="AL338" i="5" s="1"/>
  <c r="AQ338" i="5" s="1"/>
  <c r="AR338" i="5" s="1"/>
  <c r="BH339" i="5"/>
  <c r="AZ561" i="1"/>
  <c r="AT561" i="1"/>
  <c r="AL216" i="1"/>
  <c r="BH101" i="5"/>
  <c r="BA679" i="1"/>
  <c r="AP679" i="1"/>
  <c r="AY679" i="1" s="1"/>
  <c r="AW679" i="1"/>
  <c r="AX679" i="1" s="1"/>
  <c r="AS338" i="5"/>
  <c r="BH101" i="1"/>
  <c r="AK100" i="1"/>
  <c r="BA216" i="5"/>
  <c r="AW216" i="5"/>
  <c r="AX216" i="5" s="1"/>
  <c r="AP216" i="5"/>
  <c r="AY216" i="5" s="1"/>
  <c r="BK563" i="1"/>
  <c r="BK564" i="1" s="1"/>
  <c r="BK565" i="1" s="1"/>
  <c r="AO98" i="7"/>
  <c r="AD98" i="7"/>
  <c r="AM98" i="7" s="1"/>
  <c r="AK98" i="7"/>
  <c r="AL98" i="7" s="1"/>
  <c r="AF101" i="2"/>
  <c r="L100" i="2"/>
  <c r="AM97" i="5"/>
  <c r="BG98" i="5"/>
  <c r="BG99" i="5" s="1"/>
  <c r="BG100" i="5" s="1"/>
  <c r="Y96" i="6"/>
  <c r="S96" i="6"/>
  <c r="BG217" i="5"/>
  <c r="BG218" i="5" s="1"/>
  <c r="BG219" i="5" s="1"/>
  <c r="AM216" i="5"/>
  <c r="AJ562" i="1"/>
  <c r="BI563" i="1"/>
  <c r="BI564" i="1" s="1"/>
  <c r="BI565" i="1" s="1"/>
  <c r="AK685" i="1"/>
  <c r="BH686" i="1"/>
  <c r="BI220" i="1"/>
  <c r="AJ219" i="1"/>
  <c r="BG220" i="1"/>
  <c r="AM219" i="1"/>
  <c r="BH566" i="1"/>
  <c r="AT96" i="5"/>
  <c r="AZ96" i="5"/>
  <c r="BI683" i="1"/>
  <c r="BI684" i="1" s="1"/>
  <c r="BI685" i="1" s="1"/>
  <c r="AJ682" i="1"/>
  <c r="AM682" i="1"/>
  <c r="AS219" i="5"/>
  <c r="AN98" i="3"/>
  <c r="AG98" i="6"/>
  <c r="AG99" i="6" s="1"/>
  <c r="AG100" i="6" s="1"/>
  <c r="J97" i="6"/>
  <c r="K97" i="6" s="1"/>
  <c r="I100" i="2"/>
  <c r="AH101" i="2"/>
  <c r="BI340" i="5"/>
  <c r="AJ339" i="5"/>
  <c r="AH101" i="6"/>
  <c r="I100" i="6"/>
  <c r="AO96" i="3"/>
  <c r="AD96" i="3"/>
  <c r="AM96" i="3" s="1"/>
  <c r="AK96" i="3"/>
  <c r="AL96" i="3" s="1"/>
  <c r="AK338" i="1"/>
  <c r="BH339" i="1"/>
  <c r="AK219" i="5"/>
  <c r="AL219" i="5" s="1"/>
  <c r="BH220" i="5"/>
  <c r="BA559" i="1"/>
  <c r="AW559" i="1"/>
  <c r="AX559" i="1" s="1"/>
  <c r="AP559" i="1"/>
  <c r="AY559" i="1" s="1"/>
  <c r="AS562" i="1"/>
  <c r="AU107" i="3"/>
  <c r="AL561" i="1"/>
  <c r="AQ561" i="1" s="1"/>
  <c r="AR561" i="1" s="1"/>
  <c r="AZ681" i="1"/>
  <c r="AT681" i="1"/>
  <c r="AF102" i="6"/>
  <c r="L101" i="6"/>
  <c r="AS682" i="1"/>
  <c r="BI221" i="5"/>
  <c r="AJ220" i="5"/>
  <c r="AV104" i="3"/>
  <c r="AJ100" i="1"/>
  <c r="BI101" i="1"/>
  <c r="BG339" i="1"/>
  <c r="AL682" i="1"/>
  <c r="AQ682" i="1" s="1"/>
  <c r="AR682" i="1" s="1"/>
  <c r="AL562" i="1"/>
  <c r="AQ562" i="1" s="1"/>
  <c r="AR562" i="1" s="1"/>
  <c r="BG101" i="1"/>
  <c r="AM100" i="1"/>
  <c r="AZ215" i="1"/>
  <c r="AT215" i="1"/>
  <c r="Z95" i="6"/>
  <c r="O95" i="6"/>
  <c r="X95" i="6" s="1"/>
  <c r="V95" i="6"/>
  <c r="W95" i="6" s="1"/>
  <c r="AE101" i="2"/>
  <c r="J100" i="2"/>
  <c r="K100" i="2" s="1"/>
  <c r="AT100" i="3"/>
  <c r="AT101" i="3" s="1"/>
  <c r="AT102" i="3" s="1"/>
  <c r="AA99" i="3"/>
  <c r="Y99" i="3"/>
  <c r="Z99" i="3" s="1"/>
  <c r="AE99" i="3" s="1"/>
  <c r="AF99" i="3" s="1"/>
  <c r="BA95" i="1"/>
  <c r="AW95" i="1"/>
  <c r="AX95" i="1" s="1"/>
  <c r="AP95" i="1"/>
  <c r="AY95" i="1" s="1"/>
  <c r="BA214" i="1"/>
  <c r="AP214" i="1"/>
  <c r="AY214" i="1" s="1"/>
  <c r="AW214" i="1"/>
  <c r="AX214" i="1" s="1"/>
  <c r="AA102" i="7"/>
  <c r="AU103" i="7"/>
  <c r="AG103" i="2"/>
  <c r="BI336" i="1"/>
  <c r="BI337" i="1" s="1"/>
  <c r="BI338" i="1" s="1"/>
  <c r="AM338" i="1" s="1"/>
  <c r="AJ335" i="1"/>
  <c r="AS335" i="1" s="1"/>
  <c r="AZ96" i="1"/>
  <c r="AT96" i="1"/>
  <c r="Z96" i="2"/>
  <c r="V96" i="2"/>
  <c r="W96" i="2" s="1"/>
  <c r="O96" i="2"/>
  <c r="X96" i="2" s="1"/>
  <c r="AW103" i="7"/>
  <c r="X102" i="7"/>
  <c r="Z102" i="7" s="1"/>
  <c r="AE102" i="7" s="1"/>
  <c r="AF102" i="7" s="1"/>
  <c r="AM562" i="1"/>
  <c r="BG563" i="1"/>
  <c r="BG564" i="1" s="1"/>
  <c r="BG565" i="1" s="1"/>
  <c r="AO97" i="3"/>
  <c r="AD97" i="3"/>
  <c r="AM97" i="3" s="1"/>
  <c r="AM207" i="3" s="1"/>
  <c r="AK97" i="3"/>
  <c r="AL97" i="3" s="1"/>
  <c r="AL207" i="3" s="1"/>
  <c r="L100" i="6"/>
  <c r="AW103" i="3"/>
  <c r="X102" i="3"/>
  <c r="BA680" i="1"/>
  <c r="AP680" i="1"/>
  <c r="AY680" i="1" s="1"/>
  <c r="GF186" i="1" s="1"/>
  <c r="AW680" i="1"/>
  <c r="BA333" i="1"/>
  <c r="AW333" i="1"/>
  <c r="AP333" i="1"/>
  <c r="AY333" i="1" s="1"/>
  <c r="AY423" i="1" s="1"/>
  <c r="AK219" i="1"/>
  <c r="AL219" i="1" s="1"/>
  <c r="BH220" i="1"/>
  <c r="BI98" i="5"/>
  <c r="BI99" i="5" s="1"/>
  <c r="BI100" i="5" s="1"/>
  <c r="AJ97" i="5"/>
  <c r="AS97" i="5" s="1"/>
  <c r="AZ335" i="5"/>
  <c r="AZ97" i="5" l="1"/>
  <c r="AT97" i="5"/>
  <c r="AT335" i="1"/>
  <c r="AU744" i="1"/>
  <c r="AX680" i="1"/>
  <c r="GE186" i="1" s="1"/>
  <c r="AW104" i="3"/>
  <c r="BA215" i="1"/>
  <c r="AP215" i="1"/>
  <c r="AY215" i="1" s="1"/>
  <c r="AW215" i="1"/>
  <c r="AX215" i="1" s="1"/>
  <c r="AS221" i="5"/>
  <c r="AZ338" i="5"/>
  <c r="AT338" i="5"/>
  <c r="BA561" i="1"/>
  <c r="AW561" i="1"/>
  <c r="AX561" i="1" s="1"/>
  <c r="AP561" i="1"/>
  <c r="AY561" i="1" s="1"/>
  <c r="DW205" i="1"/>
  <c r="DR205" i="1"/>
  <c r="DS205" i="1" s="1"/>
  <c r="DQ205" i="1"/>
  <c r="DT205" i="1" s="1"/>
  <c r="BA95" i="5"/>
  <c r="AP95" i="5"/>
  <c r="AY95" i="5" s="1"/>
  <c r="AW95" i="5"/>
  <c r="AX95" i="5" s="1"/>
  <c r="Z97" i="2"/>
  <c r="V97" i="2"/>
  <c r="W97" i="2" s="1"/>
  <c r="O97" i="2"/>
  <c r="X97" i="2" s="1"/>
  <c r="BA216" i="1"/>
  <c r="AP216" i="1"/>
  <c r="AY216" i="1" s="1"/>
  <c r="AW216" i="1"/>
  <c r="AX216" i="1" s="1"/>
  <c r="BI101" i="5"/>
  <c r="AJ100" i="5"/>
  <c r="AM565" i="1"/>
  <c r="BG566" i="1"/>
  <c r="BA96" i="1"/>
  <c r="AW96" i="1"/>
  <c r="AX96" i="1" s="1"/>
  <c r="AP96" i="1"/>
  <c r="AY96" i="1" s="1"/>
  <c r="AT103" i="3"/>
  <c r="X103" i="3" s="1"/>
  <c r="AA102" i="3"/>
  <c r="Y102" i="3"/>
  <c r="Z102" i="3" s="1"/>
  <c r="AE102" i="3" s="1"/>
  <c r="AF102" i="3" s="1"/>
  <c r="BI222" i="5"/>
  <c r="AJ221" i="5"/>
  <c r="AU108" i="3"/>
  <c r="BH340" i="1"/>
  <c r="AJ340" i="5"/>
  <c r="BI341" i="5"/>
  <c r="J100" i="6"/>
  <c r="K100" i="6" s="1"/>
  <c r="AG101" i="6"/>
  <c r="BG221" i="1"/>
  <c r="AM220" i="1"/>
  <c r="AL685" i="1"/>
  <c r="AQ685" i="1" s="1"/>
  <c r="AR685" i="1" s="1"/>
  <c r="BG220" i="5"/>
  <c r="AM219" i="5"/>
  <c r="BK566" i="1"/>
  <c r="AL100" i="1"/>
  <c r="AK100" i="5"/>
  <c r="AL100" i="5" s="1"/>
  <c r="BH340" i="5"/>
  <c r="AK339" i="5"/>
  <c r="AL339" i="5" s="1"/>
  <c r="AQ339" i="5" s="1"/>
  <c r="AR339" i="5" s="1"/>
  <c r="AM338" i="5"/>
  <c r="BG339" i="5"/>
  <c r="X103" i="7"/>
  <c r="AW104" i="7"/>
  <c r="AS340" i="5"/>
  <c r="BA96" i="5"/>
  <c r="AW96" i="5"/>
  <c r="AX96" i="5" s="1"/>
  <c r="AP96" i="5"/>
  <c r="AY96" i="5" s="1"/>
  <c r="AM100" i="5"/>
  <c r="BG101" i="5"/>
  <c r="BH102" i="5"/>
  <c r="AK101" i="5"/>
  <c r="AX333" i="1"/>
  <c r="AX423" i="1" s="1"/>
  <c r="AU423" i="1"/>
  <c r="AM101" i="1"/>
  <c r="BG102" i="1"/>
  <c r="BG340" i="1"/>
  <c r="AV105" i="3"/>
  <c r="AZ562" i="1"/>
  <c r="AT562" i="1"/>
  <c r="AL338" i="1"/>
  <c r="AQ338" i="1" s="1"/>
  <c r="AR338" i="1" s="1"/>
  <c r="R100" i="6"/>
  <c r="I101" i="2"/>
  <c r="AH102" i="2"/>
  <c r="AO98" i="3"/>
  <c r="AD98" i="3"/>
  <c r="AM98" i="3" s="1"/>
  <c r="AK98" i="3"/>
  <c r="AL98" i="3" s="1"/>
  <c r="BH567" i="1"/>
  <c r="AS219" i="1"/>
  <c r="BI566" i="1"/>
  <c r="AJ565" i="1"/>
  <c r="BH102" i="1"/>
  <c r="AK101" i="1"/>
  <c r="BG689" i="1"/>
  <c r="AO99" i="7"/>
  <c r="AD99" i="7"/>
  <c r="AM99" i="7" s="1"/>
  <c r="AK99" i="7"/>
  <c r="AL99" i="7" s="1"/>
  <c r="Z97" i="6"/>
  <c r="O97" i="6"/>
  <c r="X97" i="6" s="1"/>
  <c r="V97" i="6"/>
  <c r="W97" i="6" s="1"/>
  <c r="BA334" i="1"/>
  <c r="AP334" i="1"/>
  <c r="AY334" i="1" s="1"/>
  <c r="AW334" i="1"/>
  <c r="AX334" i="1" s="1"/>
  <c r="AG104" i="2"/>
  <c r="AS100" i="1"/>
  <c r="AS101" i="1"/>
  <c r="AF103" i="6"/>
  <c r="AT219" i="5"/>
  <c r="AZ219" i="5"/>
  <c r="BH687" i="1"/>
  <c r="AK686" i="1"/>
  <c r="Y103" i="7"/>
  <c r="AL97" i="5"/>
  <c r="AL335" i="1"/>
  <c r="AQ335" i="1" s="1"/>
  <c r="AR335" i="1" s="1"/>
  <c r="AZ682" i="1"/>
  <c r="AT682" i="1"/>
  <c r="BA681" i="1"/>
  <c r="AP681" i="1"/>
  <c r="AY681" i="1" s="1"/>
  <c r="AW681" i="1"/>
  <c r="AX681" i="1" s="1"/>
  <c r="BA335" i="5"/>
  <c r="AP335" i="5"/>
  <c r="AY335" i="5" s="1"/>
  <c r="AW335" i="5"/>
  <c r="AX335" i="5" s="1"/>
  <c r="BH221" i="1"/>
  <c r="AK220" i="1"/>
  <c r="AG102" i="3"/>
  <c r="AG103" i="7"/>
  <c r="AG102" i="7"/>
  <c r="BI339" i="1"/>
  <c r="AM339" i="1" s="1"/>
  <c r="AJ338" i="1"/>
  <c r="AU104" i="7"/>
  <c r="AA103" i="7"/>
  <c r="AE102" i="2"/>
  <c r="J101" i="2"/>
  <c r="K101" i="2" s="1"/>
  <c r="BI102" i="1"/>
  <c r="AJ101" i="1"/>
  <c r="AK220" i="5"/>
  <c r="AL220" i="5" s="1"/>
  <c r="BH221" i="5"/>
  <c r="AH102" i="6"/>
  <c r="I101" i="6"/>
  <c r="R101" i="6" s="1"/>
  <c r="R101" i="2"/>
  <c r="R100" i="2"/>
  <c r="AS220" i="5"/>
  <c r="BI686" i="1"/>
  <c r="AJ685" i="1"/>
  <c r="AM685" i="1"/>
  <c r="AK565" i="1"/>
  <c r="AL565" i="1" s="1"/>
  <c r="AQ565" i="1" s="1"/>
  <c r="AR565" i="1" s="1"/>
  <c r="BI221" i="1"/>
  <c r="AJ220" i="1"/>
  <c r="AS220" i="1" s="1"/>
  <c r="Z96" i="6"/>
  <c r="O96" i="6"/>
  <c r="X96" i="6" s="1"/>
  <c r="V96" i="6"/>
  <c r="W96" i="6" s="1"/>
  <c r="L101" i="2"/>
  <c r="AF102" i="2"/>
  <c r="AS339" i="5"/>
  <c r="Y104" i="7"/>
  <c r="AV105" i="7"/>
  <c r="BA97" i="1"/>
  <c r="AW97" i="1"/>
  <c r="AX97" i="1" s="1"/>
  <c r="AP97" i="1"/>
  <c r="AY97" i="1" s="1"/>
  <c r="AN99" i="3"/>
  <c r="AG103" i="3" l="1"/>
  <c r="AT220" i="1"/>
  <c r="AZ220" i="1"/>
  <c r="Y101" i="6"/>
  <c r="S101" i="6"/>
  <c r="BI567" i="1"/>
  <c r="AJ566" i="1"/>
  <c r="AH103" i="2"/>
  <c r="I102" i="2"/>
  <c r="AV106" i="3"/>
  <c r="BH341" i="1"/>
  <c r="AZ221" i="5"/>
  <c r="AT221" i="5"/>
  <c r="AW105" i="3"/>
  <c r="L102" i="2"/>
  <c r="AF103" i="2"/>
  <c r="Y100" i="2"/>
  <c r="S100" i="2"/>
  <c r="AK221" i="5"/>
  <c r="AL221" i="5" s="1"/>
  <c r="BH222" i="5"/>
  <c r="AS338" i="1"/>
  <c r="BH688" i="1"/>
  <c r="AK687" i="1"/>
  <c r="AF104" i="6"/>
  <c r="AL101" i="1"/>
  <c r="R102" i="2"/>
  <c r="BG341" i="1"/>
  <c r="BG102" i="5"/>
  <c r="AM101" i="5"/>
  <c r="BG340" i="5"/>
  <c r="AM339" i="5"/>
  <c r="AJ341" i="5"/>
  <c r="BI342" i="5"/>
  <c r="AS100" i="5"/>
  <c r="AZ335" i="1"/>
  <c r="AH103" i="6"/>
  <c r="I102" i="6"/>
  <c r="AJ102" i="1"/>
  <c r="BI103" i="1"/>
  <c r="AU105" i="7"/>
  <c r="AA104" i="7"/>
  <c r="AS685" i="1"/>
  <c r="AS686" i="1"/>
  <c r="AH102" i="3"/>
  <c r="AN102" i="3"/>
  <c r="BH103" i="1"/>
  <c r="AK102" i="1"/>
  <c r="AL102" i="1" s="1"/>
  <c r="AZ219" i="1"/>
  <c r="AT219" i="1"/>
  <c r="BA562" i="1"/>
  <c r="AW562" i="1"/>
  <c r="AX562" i="1" s="1"/>
  <c r="AP562" i="1"/>
  <c r="AY562" i="1" s="1"/>
  <c r="AT340" i="5"/>
  <c r="BG222" i="1"/>
  <c r="AM221" i="1"/>
  <c r="AS341" i="5"/>
  <c r="AU109" i="3"/>
  <c r="AJ101" i="5"/>
  <c r="BI102" i="5"/>
  <c r="AT339" i="5"/>
  <c r="AZ339" i="5"/>
  <c r="AZ220" i="5"/>
  <c r="AT220" i="5"/>
  <c r="AH103" i="7"/>
  <c r="AN103" i="7"/>
  <c r="BH222" i="1"/>
  <c r="AK221" i="1"/>
  <c r="BA682" i="1"/>
  <c r="AW682" i="1"/>
  <c r="AX682" i="1" s="1"/>
  <c r="AP682" i="1"/>
  <c r="AY682" i="1" s="1"/>
  <c r="L102" i="6"/>
  <c r="AG105" i="2"/>
  <c r="BH568" i="1"/>
  <c r="AK567" i="1"/>
  <c r="BH103" i="5"/>
  <c r="AK102" i="5"/>
  <c r="BH341" i="5"/>
  <c r="AK340" i="5"/>
  <c r="AL340" i="5" s="1"/>
  <c r="AQ340" i="5" s="1"/>
  <c r="AR340" i="5" s="1"/>
  <c r="BI223" i="5"/>
  <c r="AJ222" i="5"/>
  <c r="AO99" i="3"/>
  <c r="AK99" i="3"/>
  <c r="AL99" i="3" s="1"/>
  <c r="AD99" i="3"/>
  <c r="AM99" i="3" s="1"/>
  <c r="AV106" i="7"/>
  <c r="Y105" i="7"/>
  <c r="Y101" i="2"/>
  <c r="S101" i="2"/>
  <c r="AE103" i="2"/>
  <c r="J102" i="2"/>
  <c r="K102" i="2" s="1"/>
  <c r="AJ339" i="1"/>
  <c r="BI340" i="1"/>
  <c r="AM340" i="1" s="1"/>
  <c r="BA219" i="5"/>
  <c r="AP219" i="5"/>
  <c r="AY219" i="5" s="1"/>
  <c r="AW219" i="5"/>
  <c r="AX219" i="5" s="1"/>
  <c r="AT101" i="1"/>
  <c r="AZ101" i="1"/>
  <c r="AJ221" i="1"/>
  <c r="BI222" i="1"/>
  <c r="AJ686" i="1"/>
  <c r="BI687" i="1"/>
  <c r="AM686" i="1"/>
  <c r="R102" i="6"/>
  <c r="AS102" i="1"/>
  <c r="AN102" i="7"/>
  <c r="AH102" i="7"/>
  <c r="AL220" i="1"/>
  <c r="Z103" i="7"/>
  <c r="AE103" i="7" s="1"/>
  <c r="AF103" i="7" s="1"/>
  <c r="AZ100" i="1"/>
  <c r="AT100" i="1"/>
  <c r="BG690" i="1"/>
  <c r="AS565" i="1"/>
  <c r="AK566" i="1"/>
  <c r="Y100" i="6"/>
  <c r="S100" i="6"/>
  <c r="BG103" i="1"/>
  <c r="AM102" i="1"/>
  <c r="AL101" i="5"/>
  <c r="AW105" i="7"/>
  <c r="X104" i="7"/>
  <c r="Z104" i="7" s="1"/>
  <c r="AE104" i="7" s="1"/>
  <c r="AF104" i="7" s="1"/>
  <c r="BK567" i="1"/>
  <c r="BG221" i="5"/>
  <c r="AM220" i="5"/>
  <c r="AG102" i="6"/>
  <c r="J101" i="6"/>
  <c r="K101" i="6" s="1"/>
  <c r="AK339" i="1"/>
  <c r="AL339" i="1" s="1"/>
  <c r="AQ339" i="1" s="1"/>
  <c r="AR339" i="1" s="1"/>
  <c r="AS222" i="5"/>
  <c r="AT104" i="3"/>
  <c r="AA103" i="3"/>
  <c r="Y103" i="3"/>
  <c r="Z103" i="3" s="1"/>
  <c r="AE103" i="3" s="1"/>
  <c r="AF103" i="3" s="1"/>
  <c r="BG567" i="1"/>
  <c r="AM566" i="1"/>
  <c r="BA338" i="5"/>
  <c r="AW338" i="5"/>
  <c r="AX338" i="5" s="1"/>
  <c r="AP338" i="5"/>
  <c r="AY338" i="5" s="1"/>
  <c r="BA97" i="5"/>
  <c r="AP97" i="5"/>
  <c r="AY97" i="5" s="1"/>
  <c r="AW97" i="5"/>
  <c r="AX97" i="5" s="1"/>
  <c r="BG222" i="5" l="1"/>
  <c r="AM221" i="5"/>
  <c r="AM103" i="1"/>
  <c r="BG104" i="1"/>
  <c r="BI224" i="5"/>
  <c r="AJ223" i="5"/>
  <c r="AT686" i="1"/>
  <c r="AU106" i="7"/>
  <c r="AA105" i="7"/>
  <c r="AH104" i="6"/>
  <c r="I103" i="6"/>
  <c r="BI343" i="5"/>
  <c r="AJ342" i="5"/>
  <c r="AK222" i="5"/>
  <c r="AL222" i="5" s="1"/>
  <c r="BH223" i="5"/>
  <c r="L103" i="2"/>
  <c r="AF104" i="2"/>
  <c r="AS567" i="1"/>
  <c r="BA220" i="1"/>
  <c r="AW220" i="1"/>
  <c r="AX220" i="1" s="1"/>
  <c r="AP220" i="1"/>
  <c r="AY220" i="1" s="1"/>
  <c r="AW106" i="7"/>
  <c r="Y106" i="7" s="1"/>
  <c r="X105" i="7"/>
  <c r="AS566" i="1"/>
  <c r="BA100" i="1"/>
  <c r="AW100" i="1"/>
  <c r="AX100" i="1" s="1"/>
  <c r="AP100" i="1"/>
  <c r="AY100" i="1" s="1"/>
  <c r="AO102" i="7"/>
  <c r="AD102" i="7"/>
  <c r="AM102" i="7" s="1"/>
  <c r="AK102" i="7"/>
  <c r="AL102" i="7" s="1"/>
  <c r="AJ687" i="1"/>
  <c r="BI688" i="1"/>
  <c r="AM687" i="1"/>
  <c r="AS221" i="1"/>
  <c r="BH104" i="5"/>
  <c r="AU110" i="3"/>
  <c r="AZ340" i="5"/>
  <c r="BH104" i="1"/>
  <c r="AK103" i="1"/>
  <c r="AT685" i="1"/>
  <c r="AZ685" i="1"/>
  <c r="BI104" i="1"/>
  <c r="AJ103" i="1"/>
  <c r="BA335" i="1"/>
  <c r="AP335" i="1"/>
  <c r="AY335" i="1" s="1"/>
  <c r="AW335" i="1"/>
  <c r="AX335" i="1" s="1"/>
  <c r="AS342" i="5"/>
  <c r="BG103" i="5"/>
  <c r="AM102" i="5"/>
  <c r="BH689" i="1"/>
  <c r="AK688" i="1"/>
  <c r="BA221" i="5"/>
  <c r="AW221" i="5"/>
  <c r="AX221" i="5" s="1"/>
  <c r="AP221" i="5"/>
  <c r="AY221" i="5" s="1"/>
  <c r="AV107" i="3"/>
  <c r="AJ567" i="1"/>
  <c r="BI568" i="1"/>
  <c r="AZ565" i="1"/>
  <c r="AT565" i="1"/>
  <c r="AG106" i="2"/>
  <c r="BA339" i="5"/>
  <c r="AW339" i="5"/>
  <c r="AX339" i="5" s="1"/>
  <c r="AP339" i="5"/>
  <c r="AY339" i="5" s="1"/>
  <c r="BG223" i="1"/>
  <c r="AM222" i="1"/>
  <c r="S102" i="2"/>
  <c r="Y102" i="2"/>
  <c r="AG103" i="6"/>
  <c r="J102" i="6"/>
  <c r="K102" i="6" s="1"/>
  <c r="AS687" i="1"/>
  <c r="BA101" i="1"/>
  <c r="AW101" i="1"/>
  <c r="AX101" i="1" s="1"/>
  <c r="AP101" i="1"/>
  <c r="AY101" i="1" s="1"/>
  <c r="AE104" i="2"/>
  <c r="J103" i="2"/>
  <c r="Z105" i="7"/>
  <c r="AE105" i="7" s="1"/>
  <c r="AF105" i="7" s="1"/>
  <c r="BH342" i="5"/>
  <c r="AK341" i="5"/>
  <c r="AL341" i="5" s="1"/>
  <c r="AQ341" i="5" s="1"/>
  <c r="AR341" i="5" s="1"/>
  <c r="AL567" i="1"/>
  <c r="AQ567" i="1" s="1"/>
  <c r="AR567" i="1" s="1"/>
  <c r="AL221" i="1"/>
  <c r="BI103" i="5"/>
  <c r="AK103" i="5" s="1"/>
  <c r="AJ102" i="5"/>
  <c r="AT341" i="5"/>
  <c r="AO102" i="3"/>
  <c r="AK102" i="3"/>
  <c r="AL102" i="3" s="1"/>
  <c r="AD102" i="3"/>
  <c r="AM102" i="3" s="1"/>
  <c r="AL686" i="1"/>
  <c r="AQ686" i="1" s="1"/>
  <c r="AR686" i="1" s="1"/>
  <c r="AS103" i="1"/>
  <c r="AT100" i="5"/>
  <c r="AZ100" i="5"/>
  <c r="AF105" i="6"/>
  <c r="AS339" i="1"/>
  <c r="AW106" i="3"/>
  <c r="X105" i="3"/>
  <c r="BH342" i="1"/>
  <c r="AH103" i="3"/>
  <c r="AN103" i="3"/>
  <c r="AG105" i="7"/>
  <c r="Z101" i="2"/>
  <c r="O101" i="2"/>
  <c r="X101" i="2" s="1"/>
  <c r="V101" i="2"/>
  <c r="W101" i="2" s="1"/>
  <c r="AO103" i="7"/>
  <c r="AD103" i="7"/>
  <c r="AM103" i="7" s="1"/>
  <c r="AK103" i="7"/>
  <c r="AL103" i="7" s="1"/>
  <c r="AL687" i="1"/>
  <c r="AQ687" i="1" s="1"/>
  <c r="AR687" i="1" s="1"/>
  <c r="AT105" i="3"/>
  <c r="AA104" i="3"/>
  <c r="Y104" i="3"/>
  <c r="Z104" i="3" s="1"/>
  <c r="AE104" i="3" s="1"/>
  <c r="AF104" i="3" s="1"/>
  <c r="Z100" i="6"/>
  <c r="O100" i="6"/>
  <c r="X100" i="6" s="1"/>
  <c r="V100" i="6"/>
  <c r="W100" i="6" s="1"/>
  <c r="AZ102" i="1"/>
  <c r="AT102" i="1"/>
  <c r="BG568" i="1"/>
  <c r="AM567" i="1"/>
  <c r="AZ222" i="5"/>
  <c r="AT222" i="5"/>
  <c r="BK568" i="1"/>
  <c r="AL566" i="1"/>
  <c r="AQ566" i="1" s="1"/>
  <c r="AR566" i="1" s="1"/>
  <c r="BG691" i="1"/>
  <c r="Y102" i="6"/>
  <c r="S102" i="6"/>
  <c r="BI223" i="1"/>
  <c r="AJ222" i="1"/>
  <c r="BI341" i="1"/>
  <c r="AJ340" i="1"/>
  <c r="AV107" i="7"/>
  <c r="AS223" i="5"/>
  <c r="AG104" i="7"/>
  <c r="BH569" i="1"/>
  <c r="AK568" i="1"/>
  <c r="BH223" i="1"/>
  <c r="AK222" i="1"/>
  <c r="BA220" i="5"/>
  <c r="AP220" i="5"/>
  <c r="AY220" i="5" s="1"/>
  <c r="AW220" i="5"/>
  <c r="AX220" i="5" s="1"/>
  <c r="AS102" i="5"/>
  <c r="BA219" i="1"/>
  <c r="AP219" i="1"/>
  <c r="AY219" i="1" s="1"/>
  <c r="AW219" i="1"/>
  <c r="AX219" i="1" s="1"/>
  <c r="R103" i="6"/>
  <c r="AS101" i="5"/>
  <c r="BG341" i="5"/>
  <c r="AM340" i="5"/>
  <c r="BG342" i="1"/>
  <c r="L103" i="6"/>
  <c r="AT338" i="1"/>
  <c r="AZ338" i="1"/>
  <c r="Z100" i="2"/>
  <c r="V100" i="2"/>
  <c r="W100" i="2" s="1"/>
  <c r="O100" i="2"/>
  <c r="X100" i="2" s="1"/>
  <c r="X104" i="3"/>
  <c r="AK340" i="1"/>
  <c r="AL340" i="1" s="1"/>
  <c r="AQ340" i="1" s="1"/>
  <c r="AR340" i="1" s="1"/>
  <c r="I103" i="2"/>
  <c r="R103" i="2" s="1"/>
  <c r="AH104" i="2"/>
  <c r="Z101" i="6"/>
  <c r="O101" i="6"/>
  <c r="X101" i="6" s="1"/>
  <c r="V101" i="6"/>
  <c r="W101" i="6" s="1"/>
  <c r="Y103" i="2" l="1"/>
  <c r="S103" i="2"/>
  <c r="AL103" i="5"/>
  <c r="AZ223" i="5"/>
  <c r="AT223" i="5"/>
  <c r="BI342" i="1"/>
  <c r="AJ341" i="1"/>
  <c r="BA222" i="5"/>
  <c r="AW222" i="5"/>
  <c r="AX222" i="5" s="1"/>
  <c r="AP222" i="5"/>
  <c r="AY222" i="5" s="1"/>
  <c r="BA102" i="1"/>
  <c r="AW102" i="1"/>
  <c r="AX102" i="1" s="1"/>
  <c r="AP102" i="1"/>
  <c r="AY102" i="1" s="1"/>
  <c r="J103" i="6"/>
  <c r="K103" i="6" s="1"/>
  <c r="AG104" i="6"/>
  <c r="AG107" i="2"/>
  <c r="AZ567" i="1"/>
  <c r="AT567" i="1"/>
  <c r="BG105" i="1"/>
  <c r="AM104" i="1"/>
  <c r="BG342" i="5"/>
  <c r="AM341" i="5"/>
  <c r="AW107" i="3"/>
  <c r="X106" i="3"/>
  <c r="BA100" i="5"/>
  <c r="AW100" i="5"/>
  <c r="AX100" i="5" s="1"/>
  <c r="AP100" i="5"/>
  <c r="AY100" i="5" s="1"/>
  <c r="AZ341" i="5"/>
  <c r="K103" i="2"/>
  <c r="Z102" i="2"/>
  <c r="V102" i="2"/>
  <c r="W102" i="2" s="1"/>
  <c r="O102" i="2"/>
  <c r="X102" i="2" s="1"/>
  <c r="BA565" i="1"/>
  <c r="AW565" i="1"/>
  <c r="AX565" i="1" s="1"/>
  <c r="AP565" i="1"/>
  <c r="AY565" i="1" s="1"/>
  <c r="AV108" i="3"/>
  <c r="AT342" i="5"/>
  <c r="AL103" i="1"/>
  <c r="L104" i="2"/>
  <c r="AF105" i="2"/>
  <c r="AS224" i="5"/>
  <c r="BH224" i="1"/>
  <c r="AK223" i="1"/>
  <c r="X106" i="7"/>
  <c r="AW107" i="7"/>
  <c r="AH105" i="6"/>
  <c r="I104" i="6"/>
  <c r="AT106" i="3"/>
  <c r="AA105" i="3"/>
  <c r="Y105" i="3"/>
  <c r="Z105" i="3" s="1"/>
  <c r="AE105" i="3" s="1"/>
  <c r="AF105" i="3" s="1"/>
  <c r="AH105" i="7"/>
  <c r="AN105" i="7"/>
  <c r="AK341" i="1"/>
  <c r="AZ339" i="1"/>
  <c r="AT339" i="1"/>
  <c r="AE105" i="2"/>
  <c r="J104" i="2"/>
  <c r="AZ687" i="1"/>
  <c r="AT687" i="1"/>
  <c r="AL102" i="5"/>
  <c r="AJ568" i="1"/>
  <c r="BI569" i="1"/>
  <c r="BH690" i="1"/>
  <c r="AK689" i="1"/>
  <c r="AJ104" i="1"/>
  <c r="BI105" i="1"/>
  <c r="BH105" i="1"/>
  <c r="AK104" i="1"/>
  <c r="AL104" i="1" s="1"/>
  <c r="BI689" i="1"/>
  <c r="AJ688" i="1"/>
  <c r="AM688" i="1"/>
  <c r="AT566" i="1"/>
  <c r="AZ566" i="1"/>
  <c r="BI344" i="5"/>
  <c r="AJ343" i="5"/>
  <c r="AU107" i="7"/>
  <c r="AA106" i="7"/>
  <c r="BI225" i="5"/>
  <c r="AJ224" i="5"/>
  <c r="AH105" i="2"/>
  <c r="I104" i="2"/>
  <c r="Z102" i="6"/>
  <c r="V102" i="6"/>
  <c r="W102" i="6" s="1"/>
  <c r="O102" i="6"/>
  <c r="X102" i="6" s="1"/>
  <c r="AF106" i="6"/>
  <c r="L105" i="6"/>
  <c r="BG224" i="1"/>
  <c r="AM223" i="1"/>
  <c r="BG104" i="5"/>
  <c r="AM103" i="5"/>
  <c r="AU111" i="3"/>
  <c r="AZ221" i="1"/>
  <c r="AT221" i="1"/>
  <c r="AZ686" i="1"/>
  <c r="R104" i="2"/>
  <c r="BG343" i="1"/>
  <c r="AM342" i="1"/>
  <c r="AZ101" i="5"/>
  <c r="AT101" i="5"/>
  <c r="BH570" i="1"/>
  <c r="Y107" i="7"/>
  <c r="AV108" i="7"/>
  <c r="AJ223" i="1"/>
  <c r="BI224" i="1"/>
  <c r="BG692" i="1"/>
  <c r="BK569" i="1"/>
  <c r="BG569" i="1"/>
  <c r="AM568" i="1"/>
  <c r="AG105" i="3"/>
  <c r="AG104" i="3"/>
  <c r="BA338" i="1"/>
  <c r="AW338" i="1"/>
  <c r="AX338" i="1" s="1"/>
  <c r="AP338" i="1"/>
  <c r="AY338" i="1" s="1"/>
  <c r="AM341" i="1"/>
  <c r="Y103" i="6"/>
  <c r="S103" i="6"/>
  <c r="AT102" i="5"/>
  <c r="AZ102" i="5"/>
  <c r="AL222" i="1"/>
  <c r="AH104" i="7"/>
  <c r="AN104" i="7"/>
  <c r="AO103" i="3"/>
  <c r="AK103" i="3"/>
  <c r="AL103" i="3" s="1"/>
  <c r="AD103" i="3"/>
  <c r="AM103" i="3" s="1"/>
  <c r="AK342" i="1"/>
  <c r="BH343" i="1"/>
  <c r="L104" i="6"/>
  <c r="AT103" i="1"/>
  <c r="AZ103" i="1"/>
  <c r="AJ103" i="5"/>
  <c r="BI104" i="5"/>
  <c r="AK342" i="5"/>
  <c r="AL342" i="5" s="1"/>
  <c r="AQ342" i="5" s="1"/>
  <c r="AR342" i="5" s="1"/>
  <c r="BH343" i="5"/>
  <c r="AS340" i="1"/>
  <c r="AS568" i="1"/>
  <c r="BA685" i="1"/>
  <c r="AW685" i="1"/>
  <c r="AX685" i="1" s="1"/>
  <c r="AP685" i="1"/>
  <c r="AY685" i="1" s="1"/>
  <c r="BA340" i="5"/>
  <c r="AW340" i="5"/>
  <c r="AX340" i="5" s="1"/>
  <c r="AP340" i="5"/>
  <c r="AY340" i="5" s="1"/>
  <c r="BH105" i="5"/>
  <c r="AK104" i="5"/>
  <c r="AG106" i="7"/>
  <c r="AK223" i="5"/>
  <c r="AL223" i="5" s="1"/>
  <c r="BH224" i="5"/>
  <c r="AS222" i="1"/>
  <c r="AM222" i="5"/>
  <c r="BG223" i="5"/>
  <c r="BG224" i="5" l="1"/>
  <c r="AM223" i="5"/>
  <c r="AK224" i="5"/>
  <c r="AL224" i="5" s="1"/>
  <c r="BH225" i="5"/>
  <c r="BH571" i="1"/>
  <c r="BG344" i="1"/>
  <c r="BG105" i="5"/>
  <c r="AM104" i="5"/>
  <c r="AJ344" i="5"/>
  <c r="BI345" i="5"/>
  <c r="BI106" i="1"/>
  <c r="AJ105" i="1"/>
  <c r="BI570" i="1"/>
  <c r="AJ569" i="1"/>
  <c r="L105" i="2"/>
  <c r="AF106" i="2"/>
  <c r="J104" i="6"/>
  <c r="K104" i="6" s="1"/>
  <c r="AG105" i="6"/>
  <c r="AK105" i="5"/>
  <c r="BH106" i="5"/>
  <c r="AT340" i="1"/>
  <c r="AZ340" i="1"/>
  <c r="AS104" i="5"/>
  <c r="BH344" i="1"/>
  <c r="Z103" i="6"/>
  <c r="V103" i="6"/>
  <c r="W103" i="6" s="1"/>
  <c r="O103" i="6"/>
  <c r="X103" i="6" s="1"/>
  <c r="AM569" i="1"/>
  <c r="BG570" i="1"/>
  <c r="AV109" i="7"/>
  <c r="S104" i="2"/>
  <c r="Y104" i="2"/>
  <c r="AG106" i="3"/>
  <c r="BA566" i="1"/>
  <c r="AP566" i="1"/>
  <c r="AY566" i="1" s="1"/>
  <c r="AW566" i="1"/>
  <c r="AX566" i="1" s="1"/>
  <c r="BI690" i="1"/>
  <c r="AJ689" i="1"/>
  <c r="AM689" i="1"/>
  <c r="AS105" i="1"/>
  <c r="K104" i="2"/>
  <c r="BA339" i="1"/>
  <c r="AW339" i="1"/>
  <c r="AX339" i="1" s="1"/>
  <c r="AP339" i="1"/>
  <c r="AY339" i="1" s="1"/>
  <c r="AH106" i="6"/>
  <c r="I105" i="6"/>
  <c r="BH225" i="1"/>
  <c r="AK224" i="1"/>
  <c r="AZ342" i="5"/>
  <c r="AW108" i="3"/>
  <c r="AM342" i="5"/>
  <c r="BG343" i="5"/>
  <c r="BA567" i="1"/>
  <c r="AW567" i="1"/>
  <c r="AX567" i="1" s="1"/>
  <c r="AP567" i="1"/>
  <c r="AY567" i="1" s="1"/>
  <c r="AJ342" i="1"/>
  <c r="AS342" i="1" s="1"/>
  <c r="BI343" i="1"/>
  <c r="AS224" i="1"/>
  <c r="AS689" i="1"/>
  <c r="AV109" i="3"/>
  <c r="AT222" i="1"/>
  <c r="AZ222" i="1"/>
  <c r="BA103" i="1"/>
  <c r="AW103" i="1"/>
  <c r="AX103" i="1" s="1"/>
  <c r="AP103" i="1"/>
  <c r="AY103" i="1" s="1"/>
  <c r="AS341" i="1"/>
  <c r="BG693" i="1"/>
  <c r="BA101" i="5"/>
  <c r="AW101" i="5"/>
  <c r="AX101" i="5" s="1"/>
  <c r="AP101" i="5"/>
  <c r="AY101" i="5" s="1"/>
  <c r="I105" i="2"/>
  <c r="AH106" i="2"/>
  <c r="AA107" i="7"/>
  <c r="AU108" i="7"/>
  <c r="AL689" i="1"/>
  <c r="AQ689" i="1" s="1"/>
  <c r="AR689" i="1" s="1"/>
  <c r="AE106" i="2"/>
  <c r="J105" i="2"/>
  <c r="K105" i="2" s="1"/>
  <c r="AL341" i="1"/>
  <c r="AQ341" i="1" s="1"/>
  <c r="AR341" i="1" s="1"/>
  <c r="X107" i="7"/>
  <c r="AW108" i="7"/>
  <c r="AZ224" i="5"/>
  <c r="AT224" i="5"/>
  <c r="AL688" i="1"/>
  <c r="AQ688" i="1" s="1"/>
  <c r="AR688" i="1" s="1"/>
  <c r="AS223" i="1"/>
  <c r="AG108" i="2"/>
  <c r="Z103" i="2"/>
  <c r="V103" i="2"/>
  <c r="W103" i="2" s="1"/>
  <c r="O103" i="2"/>
  <c r="X103" i="2" s="1"/>
  <c r="AT568" i="1"/>
  <c r="BI105" i="5"/>
  <c r="AJ104" i="5"/>
  <c r="BK570" i="1"/>
  <c r="BA221" i="1"/>
  <c r="AW221" i="1"/>
  <c r="AX221" i="1" s="1"/>
  <c r="AP221" i="1"/>
  <c r="AY221" i="1" s="1"/>
  <c r="AF107" i="6"/>
  <c r="L106" i="6"/>
  <c r="BI226" i="5"/>
  <c r="AJ225" i="5"/>
  <c r="BA687" i="1"/>
  <c r="AP687" i="1"/>
  <c r="AY687" i="1" s="1"/>
  <c r="AW687" i="1"/>
  <c r="AX687" i="1" s="1"/>
  <c r="AL223" i="1"/>
  <c r="BA341" i="5"/>
  <c r="AP341" i="5"/>
  <c r="AY341" i="5" s="1"/>
  <c r="AW341" i="5"/>
  <c r="AX341" i="5" s="1"/>
  <c r="AN106" i="7"/>
  <c r="AH106" i="7"/>
  <c r="BH344" i="5"/>
  <c r="AK343" i="5"/>
  <c r="AL343" i="5" s="1"/>
  <c r="AQ343" i="5" s="1"/>
  <c r="AR343" i="5" s="1"/>
  <c r="AL342" i="1"/>
  <c r="AQ342" i="1" s="1"/>
  <c r="AR342" i="1" s="1"/>
  <c r="BA102" i="5"/>
  <c r="AW102" i="5"/>
  <c r="AX102" i="5" s="1"/>
  <c r="AP102" i="5"/>
  <c r="AY102" i="5" s="1"/>
  <c r="AN104" i="3"/>
  <c r="AH104" i="3"/>
  <c r="Z107" i="7"/>
  <c r="AE107" i="7" s="1"/>
  <c r="AF107" i="7" s="1"/>
  <c r="BA686" i="1"/>
  <c r="AP686" i="1"/>
  <c r="AY686" i="1" s="1"/>
  <c r="AW686" i="1"/>
  <c r="AX686" i="1" s="1"/>
  <c r="AU112" i="3"/>
  <c r="BG225" i="1"/>
  <c r="AM224" i="1"/>
  <c r="R104" i="6"/>
  <c r="AS688" i="1"/>
  <c r="AO104" i="7"/>
  <c r="AD104" i="7"/>
  <c r="AM104" i="7" s="1"/>
  <c r="AK104" i="7"/>
  <c r="AL104" i="7" s="1"/>
  <c r="AN105" i="3"/>
  <c r="AH105" i="3"/>
  <c r="BI225" i="1"/>
  <c r="AJ224" i="1"/>
  <c r="AK569" i="1"/>
  <c r="AS225" i="5"/>
  <c r="AS344" i="5"/>
  <c r="BH106" i="1"/>
  <c r="AK105" i="1"/>
  <c r="AL105" i="1" s="1"/>
  <c r="BH691" i="1"/>
  <c r="AK690" i="1"/>
  <c r="AS103" i="5"/>
  <c r="AO105" i="7"/>
  <c r="AK105" i="7"/>
  <c r="AL105" i="7" s="1"/>
  <c r="AD105" i="7"/>
  <c r="AM105" i="7" s="1"/>
  <c r="AT107" i="3"/>
  <c r="X107" i="3" s="1"/>
  <c r="AA106" i="3"/>
  <c r="Y106" i="3"/>
  <c r="Z106" i="3" s="1"/>
  <c r="AE106" i="3" s="1"/>
  <c r="AF106" i="3" s="1"/>
  <c r="AG107" i="7"/>
  <c r="AS343" i="5"/>
  <c r="AS104" i="1"/>
  <c r="AL568" i="1"/>
  <c r="AQ568" i="1" s="1"/>
  <c r="AR568" i="1" s="1"/>
  <c r="AM105" i="1"/>
  <c r="BG106" i="1"/>
  <c r="BA223" i="5"/>
  <c r="AW223" i="5"/>
  <c r="AX223" i="5" s="1"/>
  <c r="AP223" i="5"/>
  <c r="AY223" i="5" s="1"/>
  <c r="Z106" i="7"/>
  <c r="AE106" i="7" s="1"/>
  <c r="AF106" i="7" s="1"/>
  <c r="AT342" i="1" l="1"/>
  <c r="AZ342" i="1"/>
  <c r="AG107" i="3"/>
  <c r="AZ225" i="5"/>
  <c r="AT225" i="5"/>
  <c r="BG226" i="1"/>
  <c r="AM225" i="1"/>
  <c r="AO104" i="3"/>
  <c r="AK104" i="3"/>
  <c r="AL104" i="3" s="1"/>
  <c r="AD104" i="3"/>
  <c r="AM104" i="3" s="1"/>
  <c r="AS226" i="5"/>
  <c r="AW109" i="7"/>
  <c r="X108" i="7"/>
  <c r="AE107" i="2"/>
  <c r="J106" i="2"/>
  <c r="K106" i="2" s="1"/>
  <c r="BH226" i="1"/>
  <c r="AK225" i="1"/>
  <c r="Y108" i="7"/>
  <c r="Z108" i="7" s="1"/>
  <c r="AE108" i="7" s="1"/>
  <c r="AF108" i="7" s="1"/>
  <c r="AL105" i="5"/>
  <c r="AJ345" i="5"/>
  <c r="BI346" i="5"/>
  <c r="BG345" i="1"/>
  <c r="AK225" i="5"/>
  <c r="AL225" i="5" s="1"/>
  <c r="BH226" i="5"/>
  <c r="AZ104" i="1"/>
  <c r="AT104" i="1"/>
  <c r="AL569" i="1"/>
  <c r="AQ569" i="1" s="1"/>
  <c r="AR569" i="1" s="1"/>
  <c r="AO105" i="3"/>
  <c r="AD105" i="3"/>
  <c r="AM105" i="3" s="1"/>
  <c r="AK105" i="3"/>
  <c r="AL105" i="3" s="1"/>
  <c r="AZ688" i="1"/>
  <c r="AT688" i="1"/>
  <c r="BI227" i="5"/>
  <c r="AJ226" i="5"/>
  <c r="BK571" i="1"/>
  <c r="AZ568" i="1"/>
  <c r="AG108" i="7"/>
  <c r="BG694" i="1"/>
  <c r="BI344" i="1"/>
  <c r="AJ343" i="1"/>
  <c r="R106" i="6"/>
  <c r="Z104" i="2"/>
  <c r="V104" i="2"/>
  <c r="W104" i="2" s="1"/>
  <c r="O104" i="2"/>
  <c r="X104" i="2" s="1"/>
  <c r="BG571" i="1"/>
  <c r="AM570" i="1"/>
  <c r="BA340" i="1"/>
  <c r="AW340" i="1"/>
  <c r="AX340" i="1" s="1"/>
  <c r="AP340" i="1"/>
  <c r="AY340" i="1" s="1"/>
  <c r="L106" i="2"/>
  <c r="AF107" i="2"/>
  <c r="BI571" i="1"/>
  <c r="AJ570" i="1"/>
  <c r="AS345" i="5"/>
  <c r="AM343" i="1"/>
  <c r="AZ223" i="1"/>
  <c r="AT223" i="1"/>
  <c r="AH107" i="2"/>
  <c r="I106" i="2"/>
  <c r="R106" i="2" s="1"/>
  <c r="BG107" i="1"/>
  <c r="AM106" i="1"/>
  <c r="Y104" i="6"/>
  <c r="S104" i="6"/>
  <c r="AU113" i="3"/>
  <c r="BH345" i="5"/>
  <c r="AK344" i="5"/>
  <c r="AL344" i="5" s="1"/>
  <c r="AQ344" i="5" s="1"/>
  <c r="AR344" i="5" s="1"/>
  <c r="AS105" i="5"/>
  <c r="AL104" i="5"/>
  <c r="AG109" i="2"/>
  <c r="AU109" i="7"/>
  <c r="AA108" i="7"/>
  <c r="AV110" i="3"/>
  <c r="AS343" i="1"/>
  <c r="AM343" i="5"/>
  <c r="BG344" i="5"/>
  <c r="BA342" i="5"/>
  <c r="AW342" i="5"/>
  <c r="AX342" i="5" s="1"/>
  <c r="AP342" i="5"/>
  <c r="AY342" i="5" s="1"/>
  <c r="AH107" i="6"/>
  <c r="I106" i="6"/>
  <c r="AS690" i="1"/>
  <c r="AK343" i="1"/>
  <c r="AL343" i="1" s="1"/>
  <c r="AQ343" i="1" s="1"/>
  <c r="AR343" i="1" s="1"/>
  <c r="AG106" i="6"/>
  <c r="J105" i="6"/>
  <c r="K105" i="6" s="1"/>
  <c r="AK570" i="1"/>
  <c r="BH692" i="1"/>
  <c r="AO106" i="7"/>
  <c r="AK106" i="7"/>
  <c r="AL106" i="7" s="1"/>
  <c r="AD106" i="7"/>
  <c r="AM106" i="7" s="1"/>
  <c r="AT224" i="1"/>
  <c r="AZ224" i="1"/>
  <c r="AW109" i="3"/>
  <c r="AT105" i="1"/>
  <c r="AZ105" i="1"/>
  <c r="AH106" i="3"/>
  <c r="AN106" i="3"/>
  <c r="AT104" i="5"/>
  <c r="AZ104" i="5"/>
  <c r="AT343" i="5"/>
  <c r="AZ343" i="5"/>
  <c r="AT108" i="3"/>
  <c r="AA107" i="3"/>
  <c r="Y107" i="3"/>
  <c r="Z107" i="3" s="1"/>
  <c r="AE107" i="3" s="1"/>
  <c r="AF107" i="3" s="1"/>
  <c r="AZ103" i="5"/>
  <c r="AT103" i="5"/>
  <c r="BH107" i="1"/>
  <c r="AK106" i="1"/>
  <c r="AN107" i="7"/>
  <c r="AH107" i="7"/>
  <c r="AL690" i="1"/>
  <c r="AQ690" i="1" s="1"/>
  <c r="AR690" i="1" s="1"/>
  <c r="AT344" i="5"/>
  <c r="AZ344" i="5"/>
  <c r="BI226" i="1"/>
  <c r="AJ225" i="1"/>
  <c r="L107" i="6"/>
  <c r="AF108" i="6"/>
  <c r="AJ105" i="5"/>
  <c r="BI106" i="5"/>
  <c r="BA224" i="5"/>
  <c r="AP224" i="5"/>
  <c r="AY224" i="5" s="1"/>
  <c r="AW224" i="5"/>
  <c r="AX224" i="5" s="1"/>
  <c r="AZ341" i="1"/>
  <c r="AT341" i="1"/>
  <c r="BA222" i="1"/>
  <c r="AP222" i="1"/>
  <c r="AY222" i="1" s="1"/>
  <c r="AW222" i="1"/>
  <c r="AX222" i="1" s="1"/>
  <c r="AT689" i="1"/>
  <c r="AZ689" i="1"/>
  <c r="AL224" i="1"/>
  <c r="AS569" i="1"/>
  <c r="AJ690" i="1"/>
  <c r="BI691" i="1"/>
  <c r="AK691" i="1" s="1"/>
  <c r="AM690" i="1"/>
  <c r="R105" i="2"/>
  <c r="AV110" i="7"/>
  <c r="Y109" i="7"/>
  <c r="BH345" i="1"/>
  <c r="AK344" i="1"/>
  <c r="BH107" i="5"/>
  <c r="R105" i="6"/>
  <c r="AJ106" i="1"/>
  <c r="AS106" i="1" s="1"/>
  <c r="BI107" i="1"/>
  <c r="BG106" i="5"/>
  <c r="AM105" i="5"/>
  <c r="BH572" i="1"/>
  <c r="AK571" i="1"/>
  <c r="AM224" i="5"/>
  <c r="BG225" i="5"/>
  <c r="S106" i="2" l="1"/>
  <c r="Y106" i="2"/>
  <c r="AZ106" i="1"/>
  <c r="AT106" i="1"/>
  <c r="BH573" i="1"/>
  <c r="Y105" i="2"/>
  <c r="S105" i="2"/>
  <c r="AZ569" i="1"/>
  <c r="AT569" i="1"/>
  <c r="BA341" i="1"/>
  <c r="AP341" i="1"/>
  <c r="AY341" i="1" s="1"/>
  <c r="AW341" i="1"/>
  <c r="AX341" i="1" s="1"/>
  <c r="BI107" i="5"/>
  <c r="AJ106" i="5"/>
  <c r="BA105" i="1"/>
  <c r="AP105" i="1"/>
  <c r="AY105" i="1" s="1"/>
  <c r="AW105" i="1"/>
  <c r="AX105" i="1" s="1"/>
  <c r="AA109" i="7"/>
  <c r="AU110" i="7"/>
  <c r="Y106" i="6"/>
  <c r="S106" i="6"/>
  <c r="BA104" i="1"/>
  <c r="AW104" i="1"/>
  <c r="AX104" i="1" s="1"/>
  <c r="AP104" i="1"/>
  <c r="AY104" i="1" s="1"/>
  <c r="AZ226" i="5"/>
  <c r="AT226" i="5"/>
  <c r="AN107" i="3"/>
  <c r="AH107" i="3"/>
  <c r="BG226" i="5"/>
  <c r="AM225" i="5"/>
  <c r="Y105" i="6"/>
  <c r="S105" i="6"/>
  <c r="BH346" i="1"/>
  <c r="AJ226" i="1"/>
  <c r="BI227" i="1"/>
  <c r="AT109" i="3"/>
  <c r="AA108" i="3"/>
  <c r="Y108" i="3"/>
  <c r="R107" i="6"/>
  <c r="AG110" i="2"/>
  <c r="AM107" i="1"/>
  <c r="BG108" i="1"/>
  <c r="BA223" i="1"/>
  <c r="AW223" i="1"/>
  <c r="AX223" i="1" s="1"/>
  <c r="AP223" i="1"/>
  <c r="AY223" i="1" s="1"/>
  <c r="AJ571" i="1"/>
  <c r="AS571" i="1" s="1"/>
  <c r="BI572" i="1"/>
  <c r="AK572" i="1" s="1"/>
  <c r="AK226" i="5"/>
  <c r="AL226" i="5" s="1"/>
  <c r="BH227" i="5"/>
  <c r="BI347" i="5"/>
  <c r="AJ346" i="5"/>
  <c r="AE108" i="2"/>
  <c r="J107" i="2"/>
  <c r="K107" i="2" s="1"/>
  <c r="AM226" i="1"/>
  <c r="BG227" i="1"/>
  <c r="AS226" i="1"/>
  <c r="BH108" i="1"/>
  <c r="AK107" i="1"/>
  <c r="AZ343" i="1"/>
  <c r="AT343" i="1"/>
  <c r="AM106" i="5"/>
  <c r="BG107" i="5"/>
  <c r="AK106" i="5"/>
  <c r="BA689" i="1"/>
  <c r="AP689" i="1"/>
  <c r="AY689" i="1" s="1"/>
  <c r="AW689" i="1"/>
  <c r="AX689" i="1" s="1"/>
  <c r="AO107" i="7"/>
  <c r="AK107" i="7"/>
  <c r="AL107" i="7" s="1"/>
  <c r="AD107" i="7"/>
  <c r="AM107" i="7" s="1"/>
  <c r="BA343" i="5"/>
  <c r="AW343" i="5"/>
  <c r="AX343" i="5" s="1"/>
  <c r="AP343" i="5"/>
  <c r="AY343" i="5" s="1"/>
  <c r="AO106" i="3"/>
  <c r="AK106" i="3"/>
  <c r="AL106" i="3" s="1"/>
  <c r="AD106" i="3"/>
  <c r="AM106" i="3" s="1"/>
  <c r="AW110" i="3"/>
  <c r="X109" i="3"/>
  <c r="BH693" i="1"/>
  <c r="AG107" i="6"/>
  <c r="J106" i="6"/>
  <c r="K106" i="6" s="1"/>
  <c r="AH108" i="6"/>
  <c r="I107" i="6"/>
  <c r="BG345" i="5"/>
  <c r="AM344" i="5"/>
  <c r="AV111" i="3"/>
  <c r="AK345" i="5"/>
  <c r="AL345" i="5" s="1"/>
  <c r="AQ345" i="5" s="1"/>
  <c r="AR345" i="5" s="1"/>
  <c r="BH346" i="5"/>
  <c r="Z104" i="6"/>
  <c r="V104" i="6"/>
  <c r="W104" i="6" s="1"/>
  <c r="O104" i="6"/>
  <c r="X104" i="6" s="1"/>
  <c r="L107" i="2"/>
  <c r="AF108" i="2"/>
  <c r="BI345" i="1"/>
  <c r="AM345" i="1" s="1"/>
  <c r="AJ344" i="1"/>
  <c r="AS344" i="1" s="1"/>
  <c r="AH108" i="7"/>
  <c r="AN108" i="7"/>
  <c r="BK572" i="1"/>
  <c r="BA688" i="1"/>
  <c r="AW688" i="1"/>
  <c r="AX688" i="1" s="1"/>
  <c r="AP688" i="1"/>
  <c r="AY688" i="1" s="1"/>
  <c r="AS346" i="5"/>
  <c r="AL225" i="1"/>
  <c r="AG109" i="7"/>
  <c r="BA342" i="1"/>
  <c r="AW342" i="1"/>
  <c r="AX342" i="1" s="1"/>
  <c r="AP342" i="1"/>
  <c r="AY342" i="1" s="1"/>
  <c r="AS107" i="1"/>
  <c r="BA104" i="5"/>
  <c r="AW104" i="5"/>
  <c r="AX104" i="5" s="1"/>
  <c r="AP104" i="5"/>
  <c r="AY104" i="5" s="1"/>
  <c r="BA224" i="1"/>
  <c r="AP224" i="1"/>
  <c r="AY224" i="1" s="1"/>
  <c r="AW224" i="1"/>
  <c r="AX224" i="1" s="1"/>
  <c r="AZ690" i="1"/>
  <c r="AT690" i="1"/>
  <c r="AZ105" i="5"/>
  <c r="AT105" i="5"/>
  <c r="AU114" i="3"/>
  <c r="BG572" i="1"/>
  <c r="AM571" i="1"/>
  <c r="BG695" i="1"/>
  <c r="BI228" i="5"/>
  <c r="AJ227" i="5"/>
  <c r="BG346" i="1"/>
  <c r="AJ691" i="1"/>
  <c r="AL691" i="1" s="1"/>
  <c r="AQ691" i="1" s="1"/>
  <c r="AR691" i="1" s="1"/>
  <c r="BI692" i="1"/>
  <c r="AM691" i="1"/>
  <c r="AF109" i="6"/>
  <c r="L108" i="6"/>
  <c r="BA344" i="5"/>
  <c r="AP344" i="5"/>
  <c r="AY344" i="5" s="1"/>
  <c r="AW344" i="5"/>
  <c r="AX344" i="5" s="1"/>
  <c r="BA103" i="5"/>
  <c r="AP103" i="5"/>
  <c r="AY103" i="5" s="1"/>
  <c r="AW103" i="5"/>
  <c r="AX103" i="5" s="1"/>
  <c r="BI108" i="1"/>
  <c r="AJ107" i="1"/>
  <c r="BH108" i="5"/>
  <c r="AK107" i="5"/>
  <c r="Y110" i="7"/>
  <c r="AV111" i="7"/>
  <c r="AS691" i="1"/>
  <c r="AL106" i="1"/>
  <c r="X108" i="3"/>
  <c r="AL570" i="1"/>
  <c r="AQ570" i="1" s="1"/>
  <c r="AR570" i="1" s="1"/>
  <c r="AS225" i="1"/>
  <c r="I107" i="2"/>
  <c r="AH108" i="2"/>
  <c r="AT345" i="5"/>
  <c r="BA568" i="1"/>
  <c r="AW568" i="1"/>
  <c r="AX568" i="1" s="1"/>
  <c r="AP568" i="1"/>
  <c r="AY568" i="1" s="1"/>
  <c r="AS227" i="5"/>
  <c r="AM344" i="1"/>
  <c r="AS570" i="1"/>
  <c r="BH227" i="1"/>
  <c r="AK226" i="1"/>
  <c r="AL226" i="1" s="1"/>
  <c r="AW110" i="7"/>
  <c r="X109" i="7"/>
  <c r="BA225" i="5"/>
  <c r="AW225" i="5"/>
  <c r="AX225" i="5" s="1"/>
  <c r="AP225" i="5"/>
  <c r="AY225" i="5" s="1"/>
  <c r="AT344" i="1" l="1"/>
  <c r="AT571" i="1"/>
  <c r="AZ225" i="1"/>
  <c r="AT225" i="1"/>
  <c r="AT107" i="1"/>
  <c r="AZ107" i="1"/>
  <c r="Y107" i="6"/>
  <c r="S107" i="6"/>
  <c r="BH347" i="1"/>
  <c r="BA226" i="5"/>
  <c r="AW226" i="5"/>
  <c r="AX226" i="5" s="1"/>
  <c r="AP226" i="5"/>
  <c r="AY226" i="5" s="1"/>
  <c r="Z105" i="2"/>
  <c r="V105" i="2"/>
  <c r="W105" i="2" s="1"/>
  <c r="O105" i="2"/>
  <c r="X105" i="2" s="1"/>
  <c r="BA106" i="1"/>
  <c r="AP106" i="1"/>
  <c r="AY106" i="1" s="1"/>
  <c r="AW106" i="1"/>
  <c r="AX106" i="1" s="1"/>
  <c r="BH228" i="1"/>
  <c r="AK227" i="1"/>
  <c r="AZ345" i="5"/>
  <c r="AV112" i="7"/>
  <c r="BI693" i="1"/>
  <c r="AJ692" i="1"/>
  <c r="AM692" i="1"/>
  <c r="BG696" i="1"/>
  <c r="BA690" i="1"/>
  <c r="AW690" i="1"/>
  <c r="AX690" i="1" s="1"/>
  <c r="AP690" i="1"/>
  <c r="AY690" i="1" s="1"/>
  <c r="AO108" i="7"/>
  <c r="AD108" i="7"/>
  <c r="AM108" i="7" s="1"/>
  <c r="AK108" i="7"/>
  <c r="AL108" i="7" s="1"/>
  <c r="L108" i="2"/>
  <c r="AF109" i="2"/>
  <c r="AK692" i="1"/>
  <c r="AL692" i="1" s="1"/>
  <c r="AQ692" i="1" s="1"/>
  <c r="AR692" i="1" s="1"/>
  <c r="AL106" i="5"/>
  <c r="BA343" i="1"/>
  <c r="AP343" i="1"/>
  <c r="AY343" i="1" s="1"/>
  <c r="AW343" i="1"/>
  <c r="AX343" i="1" s="1"/>
  <c r="AL344" i="1"/>
  <c r="AQ344" i="1" s="1"/>
  <c r="AR344" i="1" s="1"/>
  <c r="AE109" i="2"/>
  <c r="J108" i="2"/>
  <c r="Z108" i="3"/>
  <c r="AE108" i="3" s="1"/>
  <c r="AF108" i="3" s="1"/>
  <c r="Z106" i="6"/>
  <c r="O106" i="6"/>
  <c r="X106" i="6" s="1"/>
  <c r="V106" i="6"/>
  <c r="W106" i="6" s="1"/>
  <c r="BI108" i="5"/>
  <c r="AJ107" i="5"/>
  <c r="AZ691" i="1"/>
  <c r="AT691" i="1"/>
  <c r="BH109" i="5"/>
  <c r="AK108" i="5"/>
  <c r="AU115" i="3"/>
  <c r="AH109" i="7"/>
  <c r="BK573" i="1"/>
  <c r="BI346" i="1"/>
  <c r="AK346" i="1" s="1"/>
  <c r="AJ345" i="1"/>
  <c r="AK227" i="5"/>
  <c r="AL227" i="5" s="1"/>
  <c r="BH228" i="5"/>
  <c r="AT570" i="1"/>
  <c r="AZ570" i="1"/>
  <c r="AG109" i="3"/>
  <c r="AG108" i="3"/>
  <c r="AS692" i="1"/>
  <c r="AT346" i="5"/>
  <c r="AV112" i="3"/>
  <c r="AH109" i="6"/>
  <c r="I108" i="6"/>
  <c r="R108" i="6" s="1"/>
  <c r="BH694" i="1"/>
  <c r="AK693" i="1"/>
  <c r="AM107" i="5"/>
  <c r="BG108" i="5"/>
  <c r="AL107" i="1"/>
  <c r="AM227" i="1"/>
  <c r="BG228" i="1"/>
  <c r="AG111" i="2"/>
  <c r="AS106" i="5"/>
  <c r="Z105" i="6"/>
  <c r="O105" i="6"/>
  <c r="X105" i="6" s="1"/>
  <c r="V105" i="6"/>
  <c r="W105" i="6" s="1"/>
  <c r="AO107" i="3"/>
  <c r="AD107" i="3"/>
  <c r="AM107" i="3" s="1"/>
  <c r="AK107" i="3"/>
  <c r="AL107" i="3" s="1"/>
  <c r="BA569" i="1"/>
  <c r="AW569" i="1"/>
  <c r="AX569" i="1" s="1"/>
  <c r="AP569" i="1"/>
  <c r="AY569" i="1" s="1"/>
  <c r="BH574" i="1"/>
  <c r="Z106" i="2"/>
  <c r="V106" i="2"/>
  <c r="W106" i="2" s="1"/>
  <c r="O106" i="2"/>
  <c r="X106" i="2" s="1"/>
  <c r="AZ227" i="5"/>
  <c r="AT227" i="5"/>
  <c r="BG347" i="1"/>
  <c r="AM346" i="1"/>
  <c r="BG346" i="5"/>
  <c r="AM345" i="5"/>
  <c r="J107" i="6"/>
  <c r="K107" i="6" s="1"/>
  <c r="AG108" i="6"/>
  <c r="AW111" i="3"/>
  <c r="AZ226" i="1"/>
  <c r="AT226" i="1"/>
  <c r="AM108" i="1"/>
  <c r="BG109" i="1"/>
  <c r="AJ227" i="1"/>
  <c r="BI228" i="1"/>
  <c r="AM226" i="5"/>
  <c r="BG227" i="5"/>
  <c r="AH109" i="2"/>
  <c r="I108" i="2"/>
  <c r="BI109" i="1"/>
  <c r="AJ108" i="1"/>
  <c r="AS228" i="5"/>
  <c r="X110" i="7"/>
  <c r="AW111" i="7"/>
  <c r="Y111" i="7" s="1"/>
  <c r="AL107" i="5"/>
  <c r="AL571" i="1"/>
  <c r="AQ571" i="1" s="1"/>
  <c r="AR571" i="1" s="1"/>
  <c r="AF110" i="6"/>
  <c r="L109" i="6"/>
  <c r="Z109" i="7"/>
  <c r="AE109" i="7" s="1"/>
  <c r="AF109" i="7" s="1"/>
  <c r="BI229" i="5"/>
  <c r="AJ228" i="5"/>
  <c r="AM572" i="1"/>
  <c r="BG573" i="1"/>
  <c r="BA105" i="5"/>
  <c r="AW105" i="5"/>
  <c r="AX105" i="5" s="1"/>
  <c r="AP105" i="5"/>
  <c r="AY105" i="5" s="1"/>
  <c r="AS345" i="1"/>
  <c r="R107" i="2"/>
  <c r="BH347" i="5"/>
  <c r="AK346" i="5"/>
  <c r="AL346" i="5" s="1"/>
  <c r="AQ346" i="5" s="1"/>
  <c r="AZ346" i="5" s="1"/>
  <c r="BH109" i="1"/>
  <c r="AK108" i="1"/>
  <c r="AL108" i="1" s="1"/>
  <c r="BI348" i="5"/>
  <c r="AJ347" i="5"/>
  <c r="AJ572" i="1"/>
  <c r="BI573" i="1"/>
  <c r="DI207" i="1" s="1"/>
  <c r="AT110" i="3"/>
  <c r="X110" i="3" s="1"/>
  <c r="AA109" i="3"/>
  <c r="Y109" i="3"/>
  <c r="Z109" i="3" s="1"/>
  <c r="AE109" i="3" s="1"/>
  <c r="AF109" i="3" s="1"/>
  <c r="AK345" i="1"/>
  <c r="AL345" i="1" s="1"/>
  <c r="AQ345" i="1" s="1"/>
  <c r="AR345" i="1" s="1"/>
  <c r="AU111" i="7"/>
  <c r="AA110" i="7"/>
  <c r="Y108" i="6" l="1"/>
  <c r="S108" i="6"/>
  <c r="BA346" i="5"/>
  <c r="AP346" i="5"/>
  <c r="AY346" i="5" s="1"/>
  <c r="AY400" i="5" s="1"/>
  <c r="AW346" i="5"/>
  <c r="AG110" i="3"/>
  <c r="Z110" i="7"/>
  <c r="AE110" i="7" s="1"/>
  <c r="AF110" i="7" s="1"/>
  <c r="AT106" i="5"/>
  <c r="AZ106" i="5"/>
  <c r="AM228" i="1"/>
  <c r="BG229" i="1"/>
  <c r="AH110" i="6"/>
  <c r="I109" i="6"/>
  <c r="BA570" i="1"/>
  <c r="AW570" i="1"/>
  <c r="AX570" i="1" s="1"/>
  <c r="AP570" i="1"/>
  <c r="AY570" i="1" s="1"/>
  <c r="BH229" i="1"/>
  <c r="AK228" i="1"/>
  <c r="AZ571" i="1"/>
  <c r="AZ345" i="1"/>
  <c r="AT345" i="1"/>
  <c r="BG574" i="1"/>
  <c r="DH207" i="1"/>
  <c r="AZ228" i="5"/>
  <c r="AT228" i="5"/>
  <c r="BI229" i="1"/>
  <c r="AJ228" i="1"/>
  <c r="AS572" i="1"/>
  <c r="AW112" i="3"/>
  <c r="AM346" i="5"/>
  <c r="BG347" i="5"/>
  <c r="BA227" i="5"/>
  <c r="AP227" i="5"/>
  <c r="AY227" i="5" s="1"/>
  <c r="AW227" i="5"/>
  <c r="AX227" i="5" s="1"/>
  <c r="AG112" i="2"/>
  <c r="AZ692" i="1"/>
  <c r="AT692" i="1"/>
  <c r="BK574" i="1"/>
  <c r="AU116" i="3"/>
  <c r="BA691" i="1"/>
  <c r="AP691" i="1"/>
  <c r="AY691" i="1" s="1"/>
  <c r="AW691" i="1"/>
  <c r="AX691" i="1" s="1"/>
  <c r="K108" i="2"/>
  <c r="AV113" i="7"/>
  <c r="AZ344" i="1"/>
  <c r="BH110" i="1"/>
  <c r="AK109" i="1"/>
  <c r="BI230" i="5"/>
  <c r="AJ229" i="5"/>
  <c r="AT111" i="3"/>
  <c r="X111" i="3" s="1"/>
  <c r="AA110" i="3"/>
  <c r="Y110" i="3"/>
  <c r="Z110" i="3" s="1"/>
  <c r="AE110" i="3" s="1"/>
  <c r="AF110" i="3" s="1"/>
  <c r="AT400" i="5"/>
  <c r="AR346" i="5"/>
  <c r="R108" i="2"/>
  <c r="I109" i="2"/>
  <c r="R109" i="2" s="1"/>
  <c r="AH110" i="2"/>
  <c r="AS228" i="1"/>
  <c r="J108" i="6"/>
  <c r="K108" i="6" s="1"/>
  <c r="AG109" i="6"/>
  <c r="BH575" i="1"/>
  <c r="BH695" i="1"/>
  <c r="AV113" i="3"/>
  <c r="AN108" i="3"/>
  <c r="AH108" i="3"/>
  <c r="AG110" i="7"/>
  <c r="AJ346" i="1"/>
  <c r="BI347" i="1"/>
  <c r="AE110" i="2"/>
  <c r="J109" i="2"/>
  <c r="K109" i="2" s="1"/>
  <c r="L109" i="2"/>
  <c r="AF110" i="2"/>
  <c r="BI694" i="1"/>
  <c r="AJ693" i="1"/>
  <c r="AS693" i="1" s="1"/>
  <c r="AM693" i="1"/>
  <c r="BA345" i="5"/>
  <c r="AP345" i="5"/>
  <c r="AY345" i="5" s="1"/>
  <c r="AW345" i="5"/>
  <c r="AX345" i="5" s="1"/>
  <c r="Z107" i="6"/>
  <c r="V107" i="6"/>
  <c r="W107" i="6" s="1"/>
  <c r="O107" i="6"/>
  <c r="X107" i="6" s="1"/>
  <c r="BA225" i="1"/>
  <c r="AP225" i="1"/>
  <c r="AY225" i="1" s="1"/>
  <c r="AW225" i="1"/>
  <c r="AX225" i="1" s="1"/>
  <c r="Y107" i="2"/>
  <c r="S107" i="2"/>
  <c r="AA111" i="7"/>
  <c r="AU112" i="7"/>
  <c r="AJ348" i="5"/>
  <c r="BI349" i="5"/>
  <c r="BI574" i="1"/>
  <c r="DI208" i="1" s="1"/>
  <c r="DG207" i="1"/>
  <c r="BH348" i="5"/>
  <c r="AK347" i="5"/>
  <c r="AL347" i="5" s="1"/>
  <c r="AQ347" i="5" s="1"/>
  <c r="AS229" i="5"/>
  <c r="AF111" i="6"/>
  <c r="L110" i="6"/>
  <c r="AW112" i="7"/>
  <c r="Y112" i="7" s="1"/>
  <c r="X111" i="7"/>
  <c r="AG111" i="7" s="1"/>
  <c r="BI110" i="1"/>
  <c r="AJ109" i="1"/>
  <c r="BG228" i="5"/>
  <c r="AM227" i="5"/>
  <c r="AM109" i="1"/>
  <c r="BG110" i="1"/>
  <c r="BA226" i="1"/>
  <c r="AP226" i="1"/>
  <c r="AY226" i="1" s="1"/>
  <c r="AW226" i="1"/>
  <c r="AX226" i="1" s="1"/>
  <c r="AM347" i="1"/>
  <c r="BG348" i="1"/>
  <c r="AS347" i="5"/>
  <c r="AM108" i="5"/>
  <c r="BG109" i="5"/>
  <c r="R109" i="6"/>
  <c r="AN109" i="3"/>
  <c r="AH109" i="3"/>
  <c r="AK228" i="5"/>
  <c r="AL228" i="5" s="1"/>
  <c r="BH229" i="5"/>
  <c r="AN109" i="7"/>
  <c r="BH110" i="5"/>
  <c r="AK109" i="5"/>
  <c r="BI109" i="5"/>
  <c r="AJ108" i="5"/>
  <c r="AS108" i="5" s="1"/>
  <c r="AS227" i="1"/>
  <c r="BG697" i="1"/>
  <c r="AS108" i="1"/>
  <c r="AL227" i="1"/>
  <c r="AS107" i="5"/>
  <c r="BH348" i="1"/>
  <c r="AK347" i="1"/>
  <c r="BA107" i="1"/>
  <c r="AP107" i="1"/>
  <c r="AY107" i="1" s="1"/>
  <c r="AW107" i="1"/>
  <c r="AX107" i="1" s="1"/>
  <c r="AL572" i="1"/>
  <c r="AQ572" i="1" s="1"/>
  <c r="AR572" i="1" s="1"/>
  <c r="Y109" i="2" l="1"/>
  <c r="S109" i="2"/>
  <c r="AH111" i="7"/>
  <c r="AZ108" i="5"/>
  <c r="AT108" i="5"/>
  <c r="AT693" i="1"/>
  <c r="AG111" i="3"/>
  <c r="AM110" i="1"/>
  <c r="BG111" i="1"/>
  <c r="BH349" i="5"/>
  <c r="AK348" i="5"/>
  <c r="AL348" i="5" s="1"/>
  <c r="AQ348" i="5" s="1"/>
  <c r="AR348" i="5" s="1"/>
  <c r="Z107" i="2"/>
  <c r="O107" i="2"/>
  <c r="X107" i="2" s="1"/>
  <c r="V107" i="2"/>
  <c r="W107" i="2" s="1"/>
  <c r="AJ694" i="1"/>
  <c r="BI695" i="1"/>
  <c r="AM694" i="1"/>
  <c r="AE111" i="2"/>
  <c r="J110" i="2"/>
  <c r="AT228" i="1"/>
  <c r="AZ228" i="1"/>
  <c r="S108" i="2"/>
  <c r="Y108" i="2"/>
  <c r="BI231" i="5"/>
  <c r="AJ230" i="5"/>
  <c r="AU117" i="3"/>
  <c r="AS346" i="1"/>
  <c r="AG113" i="2"/>
  <c r="BG575" i="1"/>
  <c r="DH208" i="1"/>
  <c r="BA571" i="1"/>
  <c r="AW571" i="1"/>
  <c r="AX571" i="1" s="1"/>
  <c r="AP571" i="1"/>
  <c r="AY571" i="1" s="1"/>
  <c r="AM229" i="1"/>
  <c r="BG230" i="1"/>
  <c r="Z111" i="7"/>
  <c r="AE111" i="7" s="1"/>
  <c r="AF111" i="7" s="1"/>
  <c r="AZ107" i="5"/>
  <c r="AT107" i="5"/>
  <c r="AM109" i="5"/>
  <c r="BG110" i="5"/>
  <c r="AT227" i="1"/>
  <c r="AZ227" i="1"/>
  <c r="BH111" i="5"/>
  <c r="BI111" i="1"/>
  <c r="AJ110" i="1"/>
  <c r="AS110" i="1" s="1"/>
  <c r="AF112" i="6"/>
  <c r="AU113" i="7"/>
  <c r="AA112" i="7"/>
  <c r="L110" i="2"/>
  <c r="AF111" i="2"/>
  <c r="AN110" i="7"/>
  <c r="AH110" i="7"/>
  <c r="AV114" i="3"/>
  <c r="BH576" i="1"/>
  <c r="AH111" i="2"/>
  <c r="I110" i="2"/>
  <c r="AT112" i="3"/>
  <c r="AA111" i="3"/>
  <c r="Y111" i="3"/>
  <c r="Z111" i="3" s="1"/>
  <c r="AE111" i="3" s="1"/>
  <c r="AF111" i="3" s="1"/>
  <c r="AL109" i="1"/>
  <c r="AV114" i="7"/>
  <c r="BG348" i="5"/>
  <c r="AM347" i="5"/>
  <c r="AZ572" i="1"/>
  <c r="AT572" i="1"/>
  <c r="AL228" i="1"/>
  <c r="DJ207" i="1"/>
  <c r="DL207" i="1" s="1"/>
  <c r="DM207" i="1" s="1"/>
  <c r="AL346" i="1"/>
  <c r="AQ346" i="1" s="1"/>
  <c r="AO109" i="3"/>
  <c r="AK109" i="3"/>
  <c r="AL109" i="3" s="1"/>
  <c r="AD109" i="3"/>
  <c r="AM109" i="3" s="1"/>
  <c r="AT347" i="5"/>
  <c r="AZ347" i="5"/>
  <c r="AZ229" i="5"/>
  <c r="AT229" i="5"/>
  <c r="BI575" i="1"/>
  <c r="DG208" i="1"/>
  <c r="DN208" i="1" s="1"/>
  <c r="AL108" i="5"/>
  <c r="AK694" i="1"/>
  <c r="AL694" i="1" s="1"/>
  <c r="AQ694" i="1" s="1"/>
  <c r="AG110" i="6"/>
  <c r="J109" i="6"/>
  <c r="K109" i="6" s="1"/>
  <c r="R110" i="2"/>
  <c r="AS348" i="5"/>
  <c r="BH111" i="1"/>
  <c r="AK110" i="1"/>
  <c r="AL110" i="1" s="1"/>
  <c r="BA692" i="1"/>
  <c r="AP692" i="1"/>
  <c r="AY692" i="1" s="1"/>
  <c r="AW692" i="1"/>
  <c r="AX692" i="1" s="1"/>
  <c r="BA228" i="5"/>
  <c r="AW228" i="5"/>
  <c r="AX228" i="5" s="1"/>
  <c r="AP228" i="5"/>
  <c r="AY228" i="5" s="1"/>
  <c r="BA345" i="1"/>
  <c r="AW345" i="1"/>
  <c r="AX345" i="1" s="1"/>
  <c r="AP345" i="1"/>
  <c r="AY345" i="1" s="1"/>
  <c r="BH230" i="1"/>
  <c r="AK229" i="1"/>
  <c r="BA106" i="5"/>
  <c r="AP106" i="5"/>
  <c r="AY106" i="5" s="1"/>
  <c r="AW106" i="5"/>
  <c r="AX106" i="5" s="1"/>
  <c r="AH110" i="3"/>
  <c r="AN110" i="3"/>
  <c r="AU400" i="5"/>
  <c r="AX346" i="5"/>
  <c r="AX400" i="5" s="1"/>
  <c r="AT108" i="1"/>
  <c r="AZ108" i="1"/>
  <c r="AO109" i="7"/>
  <c r="AK109" i="7"/>
  <c r="AL109" i="7" s="1"/>
  <c r="AD109" i="7"/>
  <c r="AM109" i="7" s="1"/>
  <c r="BH349" i="1"/>
  <c r="BG698" i="1"/>
  <c r="BI110" i="5"/>
  <c r="AJ109" i="5"/>
  <c r="AK229" i="5"/>
  <c r="AL229" i="5" s="1"/>
  <c r="BH230" i="5"/>
  <c r="Y109" i="6"/>
  <c r="S109" i="6"/>
  <c r="BG349" i="1"/>
  <c r="AM228" i="5"/>
  <c r="BG229" i="5"/>
  <c r="AW113" i="7"/>
  <c r="Y113" i="7" s="1"/>
  <c r="X112" i="7"/>
  <c r="Z112" i="7" s="1"/>
  <c r="AE112" i="7" s="1"/>
  <c r="AF112" i="7" s="1"/>
  <c r="AT401" i="5"/>
  <c r="AR347" i="5"/>
  <c r="AJ349" i="5"/>
  <c r="AS349" i="5" s="1"/>
  <c r="BI350" i="5"/>
  <c r="AS694" i="1"/>
  <c r="AJ347" i="1"/>
  <c r="BI348" i="1"/>
  <c r="AM348" i="1" s="1"/>
  <c r="AO108" i="3"/>
  <c r="AK108" i="3"/>
  <c r="AL108" i="3" s="1"/>
  <c r="AD108" i="3"/>
  <c r="AM108" i="3" s="1"/>
  <c r="BH696" i="1"/>
  <c r="AK695" i="1"/>
  <c r="AS109" i="1"/>
  <c r="AS230" i="5"/>
  <c r="BA344" i="1"/>
  <c r="AP344" i="1"/>
  <c r="AY344" i="1" s="1"/>
  <c r="AW344" i="1"/>
  <c r="AX344" i="1" s="1"/>
  <c r="BK575" i="1"/>
  <c r="AL693" i="1"/>
  <c r="AQ693" i="1" s="1"/>
  <c r="AZ693" i="1" s="1"/>
  <c r="X112" i="3"/>
  <c r="AW113" i="3"/>
  <c r="BI230" i="1"/>
  <c r="AJ229" i="1"/>
  <c r="DN207" i="1"/>
  <c r="AH111" i="6"/>
  <c r="L111" i="6" s="1"/>
  <c r="I110" i="6"/>
  <c r="Z108" i="6"/>
  <c r="V108" i="6"/>
  <c r="W108" i="6" s="1"/>
  <c r="O108" i="6"/>
  <c r="X108" i="6" s="1"/>
  <c r="AT349" i="5" l="1"/>
  <c r="BA693" i="1"/>
  <c r="AP693" i="1"/>
  <c r="AY693" i="1" s="1"/>
  <c r="GF187" i="1" s="1"/>
  <c r="AW693" i="1"/>
  <c r="DO208" i="1"/>
  <c r="AT110" i="1"/>
  <c r="AZ110" i="1"/>
  <c r="DV207" i="1"/>
  <c r="DO207" i="1"/>
  <c r="BK576" i="1"/>
  <c r="AZ230" i="5"/>
  <c r="AT230" i="5"/>
  <c r="BG230" i="5"/>
  <c r="AM229" i="5"/>
  <c r="BH350" i="1"/>
  <c r="BH231" i="1"/>
  <c r="AK230" i="1"/>
  <c r="BH112" i="1"/>
  <c r="AK111" i="1"/>
  <c r="AG111" i="6"/>
  <c r="J110" i="6"/>
  <c r="K110" i="6" s="1"/>
  <c r="BI576" i="1"/>
  <c r="AJ575" i="1"/>
  <c r="BA347" i="5"/>
  <c r="AP347" i="5"/>
  <c r="AY347" i="5" s="1"/>
  <c r="AY401" i="5" s="1"/>
  <c r="AW347" i="5"/>
  <c r="L111" i="2"/>
  <c r="AF112" i="2"/>
  <c r="BI112" i="1"/>
  <c r="AJ111" i="1"/>
  <c r="AT346" i="1"/>
  <c r="AZ346" i="1"/>
  <c r="BI232" i="5"/>
  <c r="AJ231" i="5"/>
  <c r="BH350" i="5"/>
  <c r="AK349" i="5"/>
  <c r="AL349" i="5" s="1"/>
  <c r="AQ349" i="5" s="1"/>
  <c r="AH111" i="3"/>
  <c r="AN111" i="3"/>
  <c r="AT109" i="1"/>
  <c r="AZ109" i="1"/>
  <c r="AZ694" i="1"/>
  <c r="AT694" i="1"/>
  <c r="Z109" i="6"/>
  <c r="O109" i="6"/>
  <c r="X109" i="6" s="1"/>
  <c r="V109" i="6"/>
  <c r="W109" i="6" s="1"/>
  <c r="BI111" i="5"/>
  <c r="AJ110" i="5"/>
  <c r="AK348" i="1"/>
  <c r="BA108" i="1"/>
  <c r="AW108" i="1"/>
  <c r="AX108" i="1" s="1"/>
  <c r="AP108" i="1"/>
  <c r="AY108" i="1" s="1"/>
  <c r="AO110" i="3"/>
  <c r="AK110" i="3"/>
  <c r="AL110" i="3" s="1"/>
  <c r="AL220" i="3" s="1"/>
  <c r="AD110" i="3"/>
  <c r="AM110" i="3" s="1"/>
  <c r="AM220" i="3" s="1"/>
  <c r="AZ348" i="5"/>
  <c r="AT348" i="5"/>
  <c r="AR694" i="1"/>
  <c r="AT748" i="1"/>
  <c r="AS109" i="5"/>
  <c r="BG349" i="5"/>
  <c r="AM348" i="5"/>
  <c r="I111" i="2"/>
  <c r="R111" i="2" s="1"/>
  <c r="AH112" i="2"/>
  <c r="AV115" i="3"/>
  <c r="AF113" i="6"/>
  <c r="AK110" i="5"/>
  <c r="AM110" i="5"/>
  <c r="BG111" i="5"/>
  <c r="BA107" i="5"/>
  <c r="AW107" i="5"/>
  <c r="AX107" i="5" s="1"/>
  <c r="AP107" i="5"/>
  <c r="AY107" i="5" s="1"/>
  <c r="AM575" i="1"/>
  <c r="BG576" i="1"/>
  <c r="Z108" i="2"/>
  <c r="V108" i="2"/>
  <c r="W108" i="2" s="1"/>
  <c r="O108" i="2"/>
  <c r="X108" i="2" s="1"/>
  <c r="AS347" i="1"/>
  <c r="AJ695" i="1"/>
  <c r="BI696" i="1"/>
  <c r="AM695" i="1"/>
  <c r="AG112" i="3"/>
  <c r="AN111" i="7"/>
  <c r="BI231" i="1"/>
  <c r="AJ230" i="1"/>
  <c r="AL695" i="1"/>
  <c r="AQ695" i="1" s="1"/>
  <c r="AR695" i="1" s="1"/>
  <c r="BI351" i="5"/>
  <c r="AJ350" i="5"/>
  <c r="AG113" i="7"/>
  <c r="AK230" i="5"/>
  <c r="AL230" i="5" s="1"/>
  <c r="BH231" i="5"/>
  <c r="R110" i="6"/>
  <c r="S110" i="2"/>
  <c r="Y110" i="2"/>
  <c r="BA229" i="5"/>
  <c r="AW229" i="5"/>
  <c r="AX229" i="5" s="1"/>
  <c r="AP229" i="5"/>
  <c r="AY229" i="5" s="1"/>
  <c r="AL347" i="1"/>
  <c r="AQ347" i="1" s="1"/>
  <c r="AK575" i="1"/>
  <c r="AL575" i="1" s="1"/>
  <c r="AQ575" i="1" s="1"/>
  <c r="AR575" i="1" s="1"/>
  <c r="BH112" i="5"/>
  <c r="AK111" i="5"/>
  <c r="AG114" i="2"/>
  <c r="K110" i="2"/>
  <c r="AS695" i="1"/>
  <c r="AM111" i="1"/>
  <c r="BG112" i="1"/>
  <c r="BA108" i="5"/>
  <c r="AP108" i="5"/>
  <c r="AY108" i="5" s="1"/>
  <c r="AW108" i="5"/>
  <c r="AX108" i="5" s="1"/>
  <c r="AT747" i="1"/>
  <c r="AR693" i="1"/>
  <c r="AH112" i="6"/>
  <c r="I111" i="6"/>
  <c r="AW114" i="3"/>
  <c r="X113" i="3"/>
  <c r="BH697" i="1"/>
  <c r="AK696" i="1"/>
  <c r="BI349" i="1"/>
  <c r="AK349" i="1" s="1"/>
  <c r="AJ348" i="1"/>
  <c r="AS348" i="1" s="1"/>
  <c r="AS350" i="5"/>
  <c r="AW114" i="7"/>
  <c r="X113" i="7"/>
  <c r="Z113" i="7" s="1"/>
  <c r="AE113" i="7" s="1"/>
  <c r="AF113" i="7" s="1"/>
  <c r="AM349" i="1"/>
  <c r="BG350" i="1"/>
  <c r="BG699" i="1"/>
  <c r="AL229" i="1"/>
  <c r="AS229" i="1"/>
  <c r="AS575" i="1"/>
  <c r="AG112" i="7"/>
  <c r="AT400" i="1"/>
  <c r="AR346" i="1"/>
  <c r="BA572" i="1"/>
  <c r="AP572" i="1"/>
  <c r="AY572" i="1" s="1"/>
  <c r="AW572" i="1"/>
  <c r="AX572" i="1" s="1"/>
  <c r="AV115" i="7"/>
  <c r="Y114" i="7"/>
  <c r="AT113" i="3"/>
  <c r="AA112" i="3"/>
  <c r="Y112" i="3"/>
  <c r="Z112" i="3" s="1"/>
  <c r="AE112" i="3" s="1"/>
  <c r="AF112" i="3" s="1"/>
  <c r="BH577" i="1"/>
  <c r="DI209" i="1"/>
  <c r="AO110" i="7"/>
  <c r="AD110" i="7"/>
  <c r="AM110" i="7" s="1"/>
  <c r="AM220" i="7" s="1"/>
  <c r="AK110" i="7"/>
  <c r="AL110" i="7" s="1"/>
  <c r="AL220" i="7" s="1"/>
  <c r="AU114" i="7"/>
  <c r="AA113" i="7"/>
  <c r="AS111" i="1"/>
  <c r="BA227" i="1"/>
  <c r="AP227" i="1"/>
  <c r="AY227" i="1" s="1"/>
  <c r="AW227" i="1"/>
  <c r="AX227" i="1" s="1"/>
  <c r="AL109" i="5"/>
  <c r="AM230" i="1"/>
  <c r="BG231" i="1"/>
  <c r="AS231" i="5"/>
  <c r="BA228" i="1"/>
  <c r="AP228" i="1"/>
  <c r="AY228" i="1" s="1"/>
  <c r="AW228" i="1"/>
  <c r="AX228" i="1" s="1"/>
  <c r="AE112" i="2"/>
  <c r="J111" i="2"/>
  <c r="K111" i="2" s="1"/>
  <c r="DJ208" i="1"/>
  <c r="DL208" i="1" s="1"/>
  <c r="DM208" i="1" s="1"/>
  <c r="Z109" i="2"/>
  <c r="V109" i="2"/>
  <c r="W109" i="2" s="1"/>
  <c r="O109" i="2"/>
  <c r="X109" i="2" s="1"/>
  <c r="Y111" i="2" l="1"/>
  <c r="S111" i="2"/>
  <c r="AT348" i="1"/>
  <c r="BH578" i="1"/>
  <c r="Z114" i="7"/>
  <c r="AE114" i="7" s="1"/>
  <c r="AF114" i="7" s="1"/>
  <c r="AZ575" i="1"/>
  <c r="AT575" i="1"/>
  <c r="BG700" i="1"/>
  <c r="X114" i="7"/>
  <c r="AW115" i="7"/>
  <c r="AL696" i="1"/>
  <c r="AQ696" i="1" s="1"/>
  <c r="AG115" i="2"/>
  <c r="AK231" i="5"/>
  <c r="AL231" i="5" s="1"/>
  <c r="BH232" i="5"/>
  <c r="BI352" i="5"/>
  <c r="AJ351" i="5"/>
  <c r="R111" i="6"/>
  <c r="BI697" i="1"/>
  <c r="AJ696" i="1"/>
  <c r="AM696" i="1"/>
  <c r="BA694" i="1"/>
  <c r="AW694" i="1"/>
  <c r="AP694" i="1"/>
  <c r="AY694" i="1" s="1"/>
  <c r="GF188" i="1" s="1"/>
  <c r="AO111" i="3"/>
  <c r="AK111" i="3"/>
  <c r="AL111" i="3" s="1"/>
  <c r="AL221" i="3" s="1"/>
  <c r="AD111" i="3"/>
  <c r="AM111" i="3" s="1"/>
  <c r="AM221" i="3" s="1"/>
  <c r="AL111" i="1"/>
  <c r="AM230" i="5"/>
  <c r="BG231" i="5"/>
  <c r="AT111" i="1"/>
  <c r="AZ111" i="1"/>
  <c r="AV116" i="7"/>
  <c r="Y115" i="7"/>
  <c r="AT229" i="1"/>
  <c r="AZ229" i="1"/>
  <c r="BG351" i="1"/>
  <c r="AT350" i="5"/>
  <c r="BH698" i="1"/>
  <c r="AK697" i="1"/>
  <c r="AH113" i="6"/>
  <c r="I112" i="6"/>
  <c r="AZ695" i="1"/>
  <c r="AT695" i="1"/>
  <c r="AT401" i="1"/>
  <c r="AR347" i="1"/>
  <c r="Z110" i="2"/>
  <c r="V110" i="2"/>
  <c r="W110" i="2" s="1"/>
  <c r="O110" i="2"/>
  <c r="X110" i="2" s="1"/>
  <c r="AO111" i="7"/>
  <c r="AK111" i="7"/>
  <c r="AL111" i="7" s="1"/>
  <c r="AL221" i="7" s="1"/>
  <c r="AD111" i="7"/>
  <c r="AM111" i="7" s="1"/>
  <c r="AM221" i="7" s="1"/>
  <c r="AS696" i="1"/>
  <c r="AL110" i="5"/>
  <c r="AV116" i="3"/>
  <c r="BG350" i="5"/>
  <c r="AM349" i="5"/>
  <c r="AL348" i="1"/>
  <c r="AQ348" i="1" s="1"/>
  <c r="AR348" i="1" s="1"/>
  <c r="BA109" i="1"/>
  <c r="AW109" i="1"/>
  <c r="AX109" i="1" s="1"/>
  <c r="AP109" i="1"/>
  <c r="AY109" i="1" s="1"/>
  <c r="BI233" i="5"/>
  <c r="AJ232" i="5"/>
  <c r="BI113" i="1"/>
  <c r="AJ112" i="1"/>
  <c r="AX347" i="5"/>
  <c r="AX401" i="5" s="1"/>
  <c r="AU401" i="5"/>
  <c r="BI577" i="1"/>
  <c r="DG209" i="1"/>
  <c r="AK112" i="1"/>
  <c r="BH113" i="1"/>
  <c r="BH351" i="1"/>
  <c r="DW207" i="1"/>
  <c r="DQ207" i="1"/>
  <c r="DT207" i="1" s="1"/>
  <c r="DR207" i="1"/>
  <c r="DS207" i="1" s="1"/>
  <c r="DV208" i="1"/>
  <c r="AE113" i="2"/>
  <c r="J112" i="2"/>
  <c r="K112" i="2" s="1"/>
  <c r="AN113" i="7"/>
  <c r="AH113" i="7"/>
  <c r="AN112" i="3"/>
  <c r="AH112" i="3"/>
  <c r="AZ347" i="1"/>
  <c r="AT347" i="1"/>
  <c r="BG577" i="1"/>
  <c r="DH209" i="1"/>
  <c r="L112" i="6"/>
  <c r="AH113" i="2"/>
  <c r="I112" i="2"/>
  <c r="AZ109" i="5"/>
  <c r="AT109" i="5"/>
  <c r="BA348" i="5"/>
  <c r="AP348" i="5"/>
  <c r="AY348" i="5" s="1"/>
  <c r="AW348" i="5"/>
  <c r="AX348" i="5" s="1"/>
  <c r="AR349" i="5"/>
  <c r="AT402" i="5"/>
  <c r="BA346" i="1"/>
  <c r="AW346" i="1"/>
  <c r="AP346" i="1"/>
  <c r="AY346" i="1" s="1"/>
  <c r="AY400" i="1" s="1"/>
  <c r="L112" i="2"/>
  <c r="AF113" i="2"/>
  <c r="AL230" i="1"/>
  <c r="AS110" i="5"/>
  <c r="BK577" i="1"/>
  <c r="BA110" i="1"/>
  <c r="AW110" i="1"/>
  <c r="AX110" i="1" s="1"/>
  <c r="AP110" i="1"/>
  <c r="AY110" i="1" s="1"/>
  <c r="AX693" i="1"/>
  <c r="GE187" i="1" s="1"/>
  <c r="AU747" i="1"/>
  <c r="AZ231" i="5"/>
  <c r="AT231" i="5"/>
  <c r="AM231" i="1"/>
  <c r="BG232" i="1"/>
  <c r="AU115" i="7"/>
  <c r="AA114" i="7"/>
  <c r="DJ209" i="1"/>
  <c r="DL209" i="1" s="1"/>
  <c r="DM209" i="1" s="1"/>
  <c r="AT114" i="3"/>
  <c r="AA113" i="3"/>
  <c r="Y113" i="3"/>
  <c r="Z113" i="3" s="1"/>
  <c r="AE113" i="3" s="1"/>
  <c r="AF113" i="3" s="1"/>
  <c r="AH112" i="7"/>
  <c r="AN112" i="7"/>
  <c r="AG114" i="7"/>
  <c r="BI350" i="1"/>
  <c r="AM350" i="1" s="1"/>
  <c r="AJ349" i="1"/>
  <c r="AW115" i="3"/>
  <c r="BG113" i="1"/>
  <c r="AM112" i="1"/>
  <c r="BH113" i="5"/>
  <c r="Y110" i="6"/>
  <c r="S110" i="6"/>
  <c r="AS351" i="5"/>
  <c r="AJ231" i="1"/>
  <c r="AS231" i="1" s="1"/>
  <c r="BI232" i="1"/>
  <c r="AM111" i="5"/>
  <c r="BG112" i="5"/>
  <c r="AF114" i="6"/>
  <c r="L113" i="6"/>
  <c r="R112" i="2"/>
  <c r="BI112" i="5"/>
  <c r="AJ111" i="5"/>
  <c r="AS111" i="5" s="1"/>
  <c r="AS230" i="1"/>
  <c r="BH351" i="5"/>
  <c r="AK350" i="5"/>
  <c r="AL350" i="5" s="1"/>
  <c r="AQ350" i="5" s="1"/>
  <c r="AR350" i="5" s="1"/>
  <c r="AG112" i="6"/>
  <c r="J111" i="6"/>
  <c r="K111" i="6" s="1"/>
  <c r="BH232" i="1"/>
  <c r="AK231" i="1"/>
  <c r="AL231" i="1" s="1"/>
  <c r="BA230" i="5"/>
  <c r="AW230" i="5"/>
  <c r="AX230" i="5" s="1"/>
  <c r="AP230" i="5"/>
  <c r="AY230" i="5" s="1"/>
  <c r="AG113" i="3"/>
  <c r="AZ349" i="5"/>
  <c r="AZ111" i="5" l="1"/>
  <c r="AT111" i="5"/>
  <c r="AT231" i="1"/>
  <c r="AZ231" i="1"/>
  <c r="AN113" i="3"/>
  <c r="AH113" i="3"/>
  <c r="AJ112" i="5"/>
  <c r="BI113" i="5"/>
  <c r="BG113" i="5"/>
  <c r="AM112" i="5"/>
  <c r="AT351" i="5"/>
  <c r="BH114" i="5"/>
  <c r="AW116" i="3"/>
  <c r="AO112" i="7"/>
  <c r="AK112" i="7"/>
  <c r="AL112" i="7" s="1"/>
  <c r="AD112" i="7"/>
  <c r="AM112" i="7" s="1"/>
  <c r="AT115" i="3"/>
  <c r="AA114" i="3"/>
  <c r="Y114" i="3"/>
  <c r="BG233" i="1"/>
  <c r="AM232" i="1"/>
  <c r="AZ110" i="5"/>
  <c r="AT110" i="5"/>
  <c r="I113" i="2"/>
  <c r="AH114" i="2"/>
  <c r="DW208" i="1"/>
  <c r="DQ208" i="1"/>
  <c r="DT208" i="1" s="1"/>
  <c r="DR208" i="1"/>
  <c r="DS208" i="1" s="1"/>
  <c r="BH352" i="1"/>
  <c r="BA229" i="1"/>
  <c r="AW229" i="1"/>
  <c r="AX229" i="1" s="1"/>
  <c r="AP229" i="1"/>
  <c r="AY229" i="1" s="1"/>
  <c r="BA111" i="1"/>
  <c r="AP111" i="1"/>
  <c r="AY111" i="1" s="1"/>
  <c r="AW111" i="1"/>
  <c r="AX111" i="1" s="1"/>
  <c r="AX694" i="1"/>
  <c r="GE188" i="1" s="1"/>
  <c r="AU748" i="1"/>
  <c r="BI698" i="1"/>
  <c r="AJ697" i="1"/>
  <c r="AM697" i="1"/>
  <c r="AK232" i="5"/>
  <c r="AL232" i="5" s="1"/>
  <c r="BH233" i="5"/>
  <c r="R112" i="6"/>
  <c r="AZ348" i="1"/>
  <c r="AK232" i="1"/>
  <c r="BH233" i="1"/>
  <c r="BH352" i="5"/>
  <c r="AK351" i="5"/>
  <c r="AL351" i="5" s="1"/>
  <c r="AQ351" i="5" s="1"/>
  <c r="AR351" i="5" s="1"/>
  <c r="S112" i="2"/>
  <c r="Y112" i="2"/>
  <c r="AU400" i="1"/>
  <c r="AX346" i="1"/>
  <c r="AX400" i="1" s="1"/>
  <c r="BA347" i="1"/>
  <c r="AW347" i="1"/>
  <c r="AP347" i="1"/>
  <c r="AY347" i="1" s="1"/>
  <c r="AY401" i="1" s="1"/>
  <c r="AS349" i="1"/>
  <c r="AK350" i="1"/>
  <c r="AJ577" i="1"/>
  <c r="BI578" i="1"/>
  <c r="BI114" i="1"/>
  <c r="AJ113" i="1"/>
  <c r="AS113" i="1" s="1"/>
  <c r="AM350" i="5"/>
  <c r="BG351" i="5"/>
  <c r="AZ696" i="1"/>
  <c r="AT696" i="1"/>
  <c r="AH114" i="6"/>
  <c r="I113" i="6"/>
  <c r="R113" i="6" s="1"/>
  <c r="AZ350" i="5"/>
  <c r="DN209" i="1"/>
  <c r="Y111" i="6"/>
  <c r="S111" i="6"/>
  <c r="AT749" i="1"/>
  <c r="AR696" i="1"/>
  <c r="AK577" i="1"/>
  <c r="AL577" i="1" s="1"/>
  <c r="AQ577" i="1" s="1"/>
  <c r="AR577" i="1" s="1"/>
  <c r="AT230" i="1"/>
  <c r="AZ230" i="1"/>
  <c r="Z110" i="6"/>
  <c r="O110" i="6"/>
  <c r="X110" i="6" s="1"/>
  <c r="V110" i="6"/>
  <c r="W110" i="6" s="1"/>
  <c r="L113" i="2"/>
  <c r="AF114" i="2"/>
  <c r="BA109" i="5"/>
  <c r="AW109" i="5"/>
  <c r="AX109" i="5" s="1"/>
  <c r="AP109" i="5"/>
  <c r="AY109" i="5" s="1"/>
  <c r="AO113" i="7"/>
  <c r="AK113" i="7"/>
  <c r="AL113" i="7" s="1"/>
  <c r="AL223" i="7" s="1"/>
  <c r="AD113" i="7"/>
  <c r="AM113" i="7" s="1"/>
  <c r="AM223" i="7" s="1"/>
  <c r="AK113" i="1"/>
  <c r="AL113" i="1" s="1"/>
  <c r="BH114" i="1"/>
  <c r="AS233" i="5"/>
  <c r="AL697" i="1"/>
  <c r="AQ697" i="1" s="1"/>
  <c r="AR697" i="1" s="1"/>
  <c r="BG232" i="5"/>
  <c r="AM231" i="5"/>
  <c r="AS112" i="1"/>
  <c r="X115" i="7"/>
  <c r="AW116" i="7"/>
  <c r="BH579" i="1"/>
  <c r="AK578" i="1"/>
  <c r="BI233" i="1"/>
  <c r="AJ232" i="1"/>
  <c r="BG114" i="1"/>
  <c r="AM113" i="1"/>
  <c r="AJ350" i="1"/>
  <c r="BI351" i="1"/>
  <c r="BA349" i="5"/>
  <c r="AP349" i="5"/>
  <c r="AY349" i="5" s="1"/>
  <c r="AY402" i="5" s="1"/>
  <c r="AW349" i="5"/>
  <c r="AG113" i="6"/>
  <c r="J112" i="6"/>
  <c r="K112" i="6" s="1"/>
  <c r="AS112" i="5"/>
  <c r="AF115" i="6"/>
  <c r="L114" i="6"/>
  <c r="AK112" i="5"/>
  <c r="AL112" i="5" s="1"/>
  <c r="X114" i="3"/>
  <c r="AN114" i="7"/>
  <c r="AH114" i="7"/>
  <c r="AA115" i="7"/>
  <c r="AU116" i="7"/>
  <c r="BA231" i="5"/>
  <c r="AW231" i="5"/>
  <c r="AX231" i="5" s="1"/>
  <c r="AP231" i="5"/>
  <c r="AY231" i="5" s="1"/>
  <c r="BK578" i="1"/>
  <c r="R113" i="2"/>
  <c r="BG578" i="1"/>
  <c r="AM577" i="1"/>
  <c r="AO112" i="3"/>
  <c r="AK112" i="3"/>
  <c r="AL112" i="3" s="1"/>
  <c r="AD112" i="3"/>
  <c r="AM112" i="3" s="1"/>
  <c r="AL111" i="5"/>
  <c r="AE114" i="2"/>
  <c r="J113" i="2"/>
  <c r="K113" i="2" s="1"/>
  <c r="AL112" i="1"/>
  <c r="BI234" i="5"/>
  <c r="AJ234" i="5" s="1"/>
  <c r="AJ233" i="5"/>
  <c r="AV117" i="3"/>
  <c r="BA695" i="1"/>
  <c r="AW695" i="1"/>
  <c r="AX695" i="1" s="1"/>
  <c r="AP695" i="1"/>
  <c r="AY695" i="1" s="1"/>
  <c r="BH699" i="1"/>
  <c r="AK698" i="1"/>
  <c r="AM351" i="1"/>
  <c r="BG352" i="1"/>
  <c r="Y116" i="7"/>
  <c r="AV117" i="7"/>
  <c r="AS232" i="5"/>
  <c r="AS697" i="1"/>
  <c r="AJ352" i="5"/>
  <c r="AS353" i="5" s="1"/>
  <c r="BI353" i="5"/>
  <c r="AJ353" i="5" s="1"/>
  <c r="AG115" i="7"/>
  <c r="BA575" i="1"/>
  <c r="AP575" i="1"/>
  <c r="AY575" i="1" s="1"/>
  <c r="AW575" i="1"/>
  <c r="AX575" i="1" s="1"/>
  <c r="AL349" i="1"/>
  <c r="AQ349" i="1" s="1"/>
  <c r="Z111" i="2"/>
  <c r="V111" i="2"/>
  <c r="W111" i="2" s="1"/>
  <c r="O111" i="2"/>
  <c r="X111" i="2" s="1"/>
  <c r="Y113" i="6" l="1"/>
  <c r="S113" i="6"/>
  <c r="AT113" i="1"/>
  <c r="AZ113" i="1"/>
  <c r="AO114" i="7"/>
  <c r="AK114" i="7"/>
  <c r="AL114" i="7" s="1"/>
  <c r="AD114" i="7"/>
  <c r="AM114" i="7" s="1"/>
  <c r="AG114" i="6"/>
  <c r="J113" i="6"/>
  <c r="K113" i="6" s="1"/>
  <c r="BI352" i="1"/>
  <c r="AJ351" i="1"/>
  <c r="AW117" i="7"/>
  <c r="X117" i="7" s="1"/>
  <c r="X116" i="7"/>
  <c r="AG117" i="7" s="1"/>
  <c r="AT112" i="1"/>
  <c r="AZ112" i="1"/>
  <c r="BA350" i="5"/>
  <c r="AP350" i="5"/>
  <c r="AY350" i="5" s="1"/>
  <c r="AW350" i="5"/>
  <c r="AX350" i="5" s="1"/>
  <c r="BA696" i="1"/>
  <c r="AW696" i="1"/>
  <c r="AP696" i="1"/>
  <c r="AY696" i="1" s="1"/>
  <c r="GF189" i="1" s="1"/>
  <c r="BI115" i="1"/>
  <c r="AJ114" i="1"/>
  <c r="AZ349" i="1"/>
  <c r="AT349" i="1"/>
  <c r="AL232" i="1"/>
  <c r="BH353" i="1"/>
  <c r="AK352" i="1"/>
  <c r="AH115" i="2"/>
  <c r="I114" i="2"/>
  <c r="AT116" i="3"/>
  <c r="AA115" i="3"/>
  <c r="Y115" i="3"/>
  <c r="X116" i="3"/>
  <c r="AW117" i="3"/>
  <c r="AZ351" i="5"/>
  <c r="AJ113" i="5"/>
  <c r="BI114" i="5"/>
  <c r="BA231" i="1"/>
  <c r="AP231" i="1"/>
  <c r="AY231" i="1" s="1"/>
  <c r="AW231" i="1"/>
  <c r="AX231" i="1" s="1"/>
  <c r="Z116" i="7"/>
  <c r="AE116" i="7" s="1"/>
  <c r="AF116" i="7" s="1"/>
  <c r="BH700" i="1"/>
  <c r="AM578" i="1"/>
  <c r="BG579" i="1"/>
  <c r="BK579" i="1"/>
  <c r="AU117" i="7"/>
  <c r="AA117" i="7" s="1"/>
  <c r="AA116" i="7"/>
  <c r="AG114" i="3"/>
  <c r="AU402" i="5"/>
  <c r="AX349" i="5"/>
  <c r="AX402" i="5" s="1"/>
  <c r="AS351" i="1"/>
  <c r="BI234" i="1"/>
  <c r="AJ234" i="1" s="1"/>
  <c r="AJ233" i="1"/>
  <c r="AG116" i="7"/>
  <c r="AZ233" i="5"/>
  <c r="AT233" i="5"/>
  <c r="BG352" i="5"/>
  <c r="AM351" i="5"/>
  <c r="BI579" i="1"/>
  <c r="AJ578" i="1"/>
  <c r="BA348" i="1"/>
  <c r="AW348" i="1"/>
  <c r="AX348" i="1" s="1"/>
  <c r="AP348" i="1"/>
  <c r="AY348" i="1" s="1"/>
  <c r="R114" i="2"/>
  <c r="BG234" i="1"/>
  <c r="AM234" i="1" s="1"/>
  <c r="AM233" i="1"/>
  <c r="X115" i="3"/>
  <c r="AG116" i="3" s="1"/>
  <c r="AS113" i="5"/>
  <c r="AZ112" i="5"/>
  <c r="AT112" i="5"/>
  <c r="AL578" i="1"/>
  <c r="AQ578" i="1" s="1"/>
  <c r="AR578" i="1" s="1"/>
  <c r="AM232" i="5"/>
  <c r="BG233" i="5"/>
  <c r="AK114" i="1"/>
  <c r="AL114" i="1" s="1"/>
  <c r="BH115" i="1"/>
  <c r="L114" i="2"/>
  <c r="AF115" i="2"/>
  <c r="Z111" i="6"/>
  <c r="V111" i="6"/>
  <c r="W111" i="6" s="1"/>
  <c r="O111" i="6"/>
  <c r="X111" i="6" s="1"/>
  <c r="AH115" i="6"/>
  <c r="I115" i="6" s="1"/>
  <c r="I114" i="6"/>
  <c r="R115" i="6" s="1"/>
  <c r="AS578" i="1"/>
  <c r="AX347" i="1"/>
  <c r="AX401" i="1" s="1"/>
  <c r="AU401" i="1"/>
  <c r="AS350" i="1"/>
  <c r="BH353" i="5"/>
  <c r="AK353" i="5" s="1"/>
  <c r="AL353" i="5" s="1"/>
  <c r="AQ353" i="5" s="1"/>
  <c r="AR353" i="5" s="1"/>
  <c r="AK352" i="5"/>
  <c r="AL352" i="5" s="1"/>
  <c r="AQ352" i="5" s="1"/>
  <c r="AR352" i="5" s="1"/>
  <c r="Y112" i="6"/>
  <c r="S112" i="6"/>
  <c r="AS577" i="1"/>
  <c r="Z114" i="3"/>
  <c r="AE114" i="3" s="1"/>
  <c r="AF114" i="3" s="1"/>
  <c r="AK113" i="5"/>
  <c r="AL113" i="5" s="1"/>
  <c r="AZ353" i="5"/>
  <c r="AT353" i="5"/>
  <c r="AT697" i="1"/>
  <c r="AZ697" i="1"/>
  <c r="BG353" i="1"/>
  <c r="AM352" i="1"/>
  <c r="Y113" i="2"/>
  <c r="S113" i="2"/>
  <c r="AT402" i="1"/>
  <c r="AR349" i="1"/>
  <c r="AN115" i="7"/>
  <c r="AH115" i="7"/>
  <c r="AZ232" i="5"/>
  <c r="AT232" i="5"/>
  <c r="AS234" i="5"/>
  <c r="AE115" i="2"/>
  <c r="J115" i="2" s="1"/>
  <c r="J114" i="2"/>
  <c r="K114" i="2" s="1"/>
  <c r="AS232" i="1"/>
  <c r="BG115" i="1"/>
  <c r="AM114" i="1"/>
  <c r="BH580" i="1"/>
  <c r="AK579" i="1"/>
  <c r="AS352" i="5"/>
  <c r="Z115" i="7"/>
  <c r="AE115" i="7" s="1"/>
  <c r="AF115" i="7" s="1"/>
  <c r="BA230" i="1"/>
  <c r="AW230" i="1"/>
  <c r="AX230" i="1" s="1"/>
  <c r="AP230" i="1"/>
  <c r="AY230" i="1" s="1"/>
  <c r="DV209" i="1"/>
  <c r="DO209" i="1"/>
  <c r="AS114" i="1"/>
  <c r="AL350" i="1"/>
  <c r="AQ350" i="1" s="1"/>
  <c r="AR350" i="1" s="1"/>
  <c r="Z112" i="2"/>
  <c r="V112" i="2"/>
  <c r="W112" i="2" s="1"/>
  <c r="O112" i="2"/>
  <c r="X112" i="2" s="1"/>
  <c r="AK233" i="1"/>
  <c r="AL233" i="1" s="1"/>
  <c r="BH234" i="1"/>
  <c r="AK234" i="1" s="1"/>
  <c r="AL234" i="1" s="1"/>
  <c r="AK233" i="5"/>
  <c r="AL233" i="5" s="1"/>
  <c r="BH234" i="5"/>
  <c r="AK234" i="5" s="1"/>
  <c r="AL234" i="5" s="1"/>
  <c r="AJ698" i="1"/>
  <c r="BI699" i="1"/>
  <c r="AK699" i="1" s="1"/>
  <c r="AM698" i="1"/>
  <c r="AK351" i="1"/>
  <c r="AL351" i="1" s="1"/>
  <c r="AQ351" i="1" s="1"/>
  <c r="AR351" i="1" s="1"/>
  <c r="BA110" i="5"/>
  <c r="AW110" i="5"/>
  <c r="AX110" i="5" s="1"/>
  <c r="AP110" i="5"/>
  <c r="AY110" i="5" s="1"/>
  <c r="BH115" i="5"/>
  <c r="AK114" i="5"/>
  <c r="AM113" i="5"/>
  <c r="BG114" i="5"/>
  <c r="AO113" i="3"/>
  <c r="AD113" i="3"/>
  <c r="AM113" i="3" s="1"/>
  <c r="AM223" i="3" s="1"/>
  <c r="AK113" i="3"/>
  <c r="AL113" i="3" s="1"/>
  <c r="AL223" i="3" s="1"/>
  <c r="BA111" i="5"/>
  <c r="AP111" i="5"/>
  <c r="AY111" i="5" s="1"/>
  <c r="AW111" i="5"/>
  <c r="AX111" i="5" s="1"/>
  <c r="AZ352" i="5" l="1"/>
  <c r="AT352" i="5"/>
  <c r="AZ234" i="5"/>
  <c r="AT234" i="5"/>
  <c r="AO115" i="7"/>
  <c r="AD115" i="7"/>
  <c r="AM115" i="7" s="1"/>
  <c r="AK115" i="7"/>
  <c r="AL115" i="7" s="1"/>
  <c r="Z113" i="2"/>
  <c r="V113" i="2"/>
  <c r="W113" i="2" s="1"/>
  <c r="O113" i="2"/>
  <c r="X113" i="2" s="1"/>
  <c r="BA697" i="1"/>
  <c r="AW697" i="1"/>
  <c r="AX697" i="1" s="1"/>
  <c r="AP697" i="1"/>
  <c r="AY697" i="1" s="1"/>
  <c r="AT350" i="1"/>
  <c r="AZ350" i="1"/>
  <c r="Y115" i="6"/>
  <c r="S115" i="6"/>
  <c r="BA233" i="5"/>
  <c r="AW233" i="5"/>
  <c r="AX233" i="5" s="1"/>
  <c r="AP233" i="5"/>
  <c r="AY233" i="5" s="1"/>
  <c r="AZ351" i="1"/>
  <c r="AT351" i="1"/>
  <c r="AH114" i="3"/>
  <c r="AN114" i="3"/>
  <c r="Z115" i="3"/>
  <c r="AE115" i="3" s="1"/>
  <c r="AF115" i="3" s="1"/>
  <c r="I115" i="2"/>
  <c r="AH117" i="7"/>
  <c r="BI353" i="1"/>
  <c r="AJ353" i="1" s="1"/>
  <c r="AJ352" i="1"/>
  <c r="AS353" i="1" s="1"/>
  <c r="BA113" i="1"/>
  <c r="AW113" i="1"/>
  <c r="AX113" i="1" s="1"/>
  <c r="AP113" i="1"/>
  <c r="AY113" i="1" s="1"/>
  <c r="BG116" i="1"/>
  <c r="BG117" i="1" s="1"/>
  <c r="BG118" i="1" s="1"/>
  <c r="AM115" i="1"/>
  <c r="BH116" i="5"/>
  <c r="BH117" i="5" s="1"/>
  <c r="BH118" i="5" s="1"/>
  <c r="AT114" i="1"/>
  <c r="AZ114" i="1"/>
  <c r="AT232" i="1"/>
  <c r="AZ232" i="1"/>
  <c r="Z112" i="6"/>
  <c r="O112" i="6"/>
  <c r="X112" i="6" s="1"/>
  <c r="V112" i="6"/>
  <c r="W112" i="6" s="1"/>
  <c r="L115" i="2"/>
  <c r="BG234" i="5"/>
  <c r="AM234" i="5" s="1"/>
  <c r="AM233" i="5"/>
  <c r="BA112" i="5"/>
  <c r="AW112" i="5"/>
  <c r="AX112" i="5" s="1"/>
  <c r="AP112" i="5"/>
  <c r="AY112" i="5" s="1"/>
  <c r="BG353" i="5"/>
  <c r="AM353" i="5" s="1"/>
  <c r="AM352" i="5"/>
  <c r="AH116" i="7"/>
  <c r="AN116" i="7"/>
  <c r="AG115" i="3"/>
  <c r="BA351" i="5"/>
  <c r="AP351" i="5"/>
  <c r="AY351" i="5" s="1"/>
  <c r="AW351" i="5"/>
  <c r="AX351" i="5" s="1"/>
  <c r="AL352" i="1"/>
  <c r="AQ352" i="1" s="1"/>
  <c r="AR352" i="1" s="1"/>
  <c r="BA349" i="1"/>
  <c r="AW349" i="1"/>
  <c r="AP349" i="1"/>
  <c r="AY349" i="1" s="1"/>
  <c r="AY402" i="1" s="1"/>
  <c r="AU749" i="1"/>
  <c r="AX696" i="1"/>
  <c r="GE189" i="1" s="1"/>
  <c r="AM114" i="5"/>
  <c r="BG115" i="5"/>
  <c r="BA232" i="5"/>
  <c r="AP232" i="5"/>
  <c r="AY232" i="5" s="1"/>
  <c r="AW232" i="5"/>
  <c r="AX232" i="5" s="1"/>
  <c r="AZ577" i="1"/>
  <c r="AT577" i="1"/>
  <c r="AT113" i="5"/>
  <c r="AZ113" i="5"/>
  <c r="S114" i="2"/>
  <c r="Y114" i="2"/>
  <c r="R114" i="6"/>
  <c r="AS234" i="1"/>
  <c r="BK580" i="1"/>
  <c r="AT117" i="3"/>
  <c r="AA116" i="3"/>
  <c r="Y116" i="3"/>
  <c r="Z116" i="3" s="1"/>
  <c r="AE116" i="3" s="1"/>
  <c r="AF116" i="3" s="1"/>
  <c r="AK353" i="1"/>
  <c r="AL353" i="1" s="1"/>
  <c r="AQ353" i="1" s="1"/>
  <c r="AR353" i="1" s="1"/>
  <c r="BA112" i="1"/>
  <c r="AW112" i="1"/>
  <c r="AX112" i="1" s="1"/>
  <c r="AP112" i="1"/>
  <c r="AY112" i="1" s="1"/>
  <c r="AS233" i="1"/>
  <c r="AG115" i="6"/>
  <c r="J115" i="6" s="1"/>
  <c r="K115" i="6" s="1"/>
  <c r="J114" i="6"/>
  <c r="K114" i="6" s="1"/>
  <c r="AL698" i="1"/>
  <c r="AQ698" i="1" s="1"/>
  <c r="AR698" i="1" s="1"/>
  <c r="AJ699" i="1"/>
  <c r="AS699" i="1" s="1"/>
  <c r="BI700" i="1"/>
  <c r="AK700" i="1" s="1"/>
  <c r="AM699" i="1"/>
  <c r="DW209" i="1"/>
  <c r="DQ209" i="1"/>
  <c r="DT209" i="1" s="1"/>
  <c r="DR209" i="1"/>
  <c r="DS209" i="1" s="1"/>
  <c r="K115" i="2"/>
  <c r="AM353" i="1"/>
  <c r="BA353" i="5"/>
  <c r="AW353" i="5"/>
  <c r="AX353" i="5" s="1"/>
  <c r="AP353" i="5"/>
  <c r="AY353" i="5" s="1"/>
  <c r="AS698" i="1"/>
  <c r="AZ578" i="1"/>
  <c r="AT578" i="1"/>
  <c r="BH116" i="1"/>
  <c r="BH117" i="1" s="1"/>
  <c r="BH118" i="1" s="1"/>
  <c r="AK115" i="1"/>
  <c r="AN116" i="3"/>
  <c r="AH116" i="3"/>
  <c r="BI580" i="1"/>
  <c r="AJ580" i="1" s="1"/>
  <c r="AJ579" i="1"/>
  <c r="AS579" i="1" s="1"/>
  <c r="L115" i="6"/>
  <c r="BG580" i="1"/>
  <c r="AM579" i="1"/>
  <c r="BI115" i="5"/>
  <c r="AK115" i="5" s="1"/>
  <c r="AJ114" i="5"/>
  <c r="R115" i="2"/>
  <c r="AJ115" i="1"/>
  <c r="AS115" i="1" s="1"/>
  <c r="BI116" i="1"/>
  <c r="BI117" i="1" s="1"/>
  <c r="BI118" i="1" s="1"/>
  <c r="AS352" i="1"/>
  <c r="Y117" i="7"/>
  <c r="Z117" i="7" s="1"/>
  <c r="AE117" i="7" s="1"/>
  <c r="AF117" i="7" s="1"/>
  <c r="Z113" i="6"/>
  <c r="O113" i="6"/>
  <c r="X113" i="6" s="1"/>
  <c r="V113" i="6"/>
  <c r="W113" i="6" s="1"/>
  <c r="AT699" i="1" l="1"/>
  <c r="AT579" i="1"/>
  <c r="AT115" i="1"/>
  <c r="AZ115" i="1"/>
  <c r="AT234" i="1"/>
  <c r="AZ234" i="1"/>
  <c r="BA577" i="1"/>
  <c r="AW577" i="1"/>
  <c r="AX577" i="1" s="1"/>
  <c r="AP577" i="1"/>
  <c r="AY577" i="1" s="1"/>
  <c r="AK580" i="1"/>
  <c r="AL580" i="1" s="1"/>
  <c r="AQ580" i="1" s="1"/>
  <c r="AR580" i="1" s="1"/>
  <c r="AZ353" i="1"/>
  <c r="AT353" i="1"/>
  <c r="BA350" i="1"/>
  <c r="AW350" i="1"/>
  <c r="AX350" i="1" s="1"/>
  <c r="AP350" i="1"/>
  <c r="AY350" i="1" s="1"/>
  <c r="BA234" i="5"/>
  <c r="AP234" i="5"/>
  <c r="AY234" i="5" s="1"/>
  <c r="AW234" i="5"/>
  <c r="AX234" i="5" s="1"/>
  <c r="AT352" i="1"/>
  <c r="AZ352" i="1"/>
  <c r="AM580" i="1"/>
  <c r="AJ700" i="1"/>
  <c r="AL700" i="1" s="1"/>
  <c r="AQ700" i="1" s="1"/>
  <c r="AR700" i="1" s="1"/>
  <c r="AM700" i="1"/>
  <c r="Y114" i="6"/>
  <c r="S114" i="6"/>
  <c r="BA113" i="5"/>
  <c r="AP113" i="5"/>
  <c r="AY113" i="5" s="1"/>
  <c r="AW113" i="5"/>
  <c r="AX113" i="5" s="1"/>
  <c r="AM115" i="5"/>
  <c r="BG116" i="5"/>
  <c r="BG117" i="5" s="1"/>
  <c r="BG118" i="5" s="1"/>
  <c r="AN115" i="3"/>
  <c r="AH115" i="3"/>
  <c r="AL579" i="1"/>
  <c r="AQ579" i="1" s="1"/>
  <c r="AR579" i="1" s="1"/>
  <c r="Y115" i="2"/>
  <c r="S115" i="2"/>
  <c r="AO116" i="3"/>
  <c r="AK116" i="3"/>
  <c r="AL116" i="3" s="1"/>
  <c r="AD116" i="3"/>
  <c r="AM116" i="3" s="1"/>
  <c r="BA578" i="1"/>
  <c r="AP578" i="1"/>
  <c r="AY578" i="1" s="1"/>
  <c r="AW578" i="1"/>
  <c r="AX578" i="1" s="1"/>
  <c r="AS700" i="1"/>
  <c r="AT233" i="1"/>
  <c r="AZ233" i="1"/>
  <c r="AA117" i="3"/>
  <c r="Y117" i="3"/>
  <c r="AO116" i="7"/>
  <c r="AK116" i="7"/>
  <c r="AL116" i="7" s="1"/>
  <c r="AD116" i="7"/>
  <c r="AM116" i="7" s="1"/>
  <c r="BA114" i="1"/>
  <c r="AW114" i="1"/>
  <c r="AX114" i="1" s="1"/>
  <c r="AP114" i="1"/>
  <c r="AY114" i="1" s="1"/>
  <c r="AS114" i="5"/>
  <c r="BA351" i="1"/>
  <c r="AW351" i="1"/>
  <c r="AX351" i="1" s="1"/>
  <c r="AP351" i="1"/>
  <c r="AY351" i="1" s="1"/>
  <c r="BA352" i="5"/>
  <c r="AP352" i="5"/>
  <c r="AY352" i="5" s="1"/>
  <c r="AW352" i="5"/>
  <c r="AX352" i="5" s="1"/>
  <c r="BI116" i="5"/>
  <c r="BI117" i="5" s="1"/>
  <c r="BI118" i="5" s="1"/>
  <c r="AJ115" i="5"/>
  <c r="AL115" i="5" s="1"/>
  <c r="AS580" i="1"/>
  <c r="AL115" i="1"/>
  <c r="AZ698" i="1"/>
  <c r="AT698" i="1"/>
  <c r="X117" i="3"/>
  <c r="AG117" i="3" s="1"/>
  <c r="Z114" i="2"/>
  <c r="O114" i="2"/>
  <c r="X114" i="2" s="1"/>
  <c r="V114" i="2"/>
  <c r="W114" i="2" s="1"/>
  <c r="AL114" i="5"/>
  <c r="AX349" i="1"/>
  <c r="AX402" i="1" s="1"/>
  <c r="AU402" i="1"/>
  <c r="BA232" i="1"/>
  <c r="AW232" i="1"/>
  <c r="AX232" i="1" s="1"/>
  <c r="AP232" i="1"/>
  <c r="AY232" i="1" s="1"/>
  <c r="AN117" i="7"/>
  <c r="AO114" i="3"/>
  <c r="AK114" i="3"/>
  <c r="AL114" i="3" s="1"/>
  <c r="AD114" i="3"/>
  <c r="AM114" i="3" s="1"/>
  <c r="Z115" i="6"/>
  <c r="V115" i="6"/>
  <c r="W115" i="6" s="1"/>
  <c r="O115" i="6"/>
  <c r="X115" i="6" s="1"/>
  <c r="AL699" i="1"/>
  <c r="AQ699" i="1" s="1"/>
  <c r="AR699" i="1" s="1"/>
  <c r="AS115" i="5" l="1"/>
  <c r="Z114" i="6"/>
  <c r="V114" i="6"/>
  <c r="W114" i="6" s="1"/>
  <c r="O114" i="6"/>
  <c r="X114" i="6" s="1"/>
  <c r="BA352" i="1"/>
  <c r="AP352" i="1"/>
  <c r="AY352" i="1" s="1"/>
  <c r="AW352" i="1"/>
  <c r="AX352" i="1" s="1"/>
  <c r="AZ579" i="1"/>
  <c r="AO117" i="7"/>
  <c r="AD117" i="7"/>
  <c r="AM117" i="7" s="1"/>
  <c r="AK117" i="7"/>
  <c r="AL117" i="7" s="1"/>
  <c r="AH117" i="3"/>
  <c r="AZ580" i="1"/>
  <c r="AT580" i="1"/>
  <c r="Z117" i="3"/>
  <c r="AE117" i="3" s="1"/>
  <c r="AF117" i="3" s="1"/>
  <c r="AZ700" i="1"/>
  <c r="AT700" i="1"/>
  <c r="AO115" i="3"/>
  <c r="AK115" i="3"/>
  <c r="AL115" i="3" s="1"/>
  <c r="AD115" i="3"/>
  <c r="AM115" i="3" s="1"/>
  <c r="BA353" i="1"/>
  <c r="AW353" i="1"/>
  <c r="AX353" i="1" s="1"/>
  <c r="AP353" i="1"/>
  <c r="AY353" i="1" s="1"/>
  <c r="BA115" i="1"/>
  <c r="AP115" i="1"/>
  <c r="AY115" i="1" s="1"/>
  <c r="AW115" i="1"/>
  <c r="AX115" i="1" s="1"/>
  <c r="AT114" i="5"/>
  <c r="AZ114" i="5"/>
  <c r="Z115" i="2"/>
  <c r="V115" i="2"/>
  <c r="W115" i="2" s="1"/>
  <c r="O115" i="2"/>
  <c r="X115" i="2" s="1"/>
  <c r="BA234" i="1"/>
  <c r="AP234" i="1"/>
  <c r="AY234" i="1" s="1"/>
  <c r="AW234" i="1"/>
  <c r="AX234" i="1" s="1"/>
  <c r="BA698" i="1"/>
  <c r="AP698" i="1"/>
  <c r="AY698" i="1" s="1"/>
  <c r="AW698" i="1"/>
  <c r="AX698" i="1" s="1"/>
  <c r="BA233" i="1"/>
  <c r="AP233" i="1"/>
  <c r="AY233" i="1" s="1"/>
  <c r="AW233" i="1"/>
  <c r="AX233" i="1" s="1"/>
  <c r="AZ699" i="1"/>
  <c r="AN117" i="3" l="1"/>
  <c r="BA579" i="1"/>
  <c r="AW579" i="1"/>
  <c r="AX579" i="1" s="1"/>
  <c r="AP579" i="1"/>
  <c r="AY579" i="1" s="1"/>
  <c r="BA580" i="1"/>
  <c r="AP580" i="1"/>
  <c r="AY580" i="1" s="1"/>
  <c r="AW580" i="1"/>
  <c r="AX580" i="1" s="1"/>
  <c r="BA699" i="1"/>
  <c r="AW699" i="1"/>
  <c r="AX699" i="1" s="1"/>
  <c r="AP699" i="1"/>
  <c r="AY699" i="1" s="1"/>
  <c r="BA114" i="5"/>
  <c r="AW114" i="5"/>
  <c r="AX114" i="5" s="1"/>
  <c r="AP114" i="5"/>
  <c r="AY114" i="5" s="1"/>
  <c r="BA700" i="1"/>
  <c r="AW700" i="1"/>
  <c r="AX700" i="1" s="1"/>
  <c r="AP700" i="1"/>
  <c r="AY700" i="1" s="1"/>
  <c r="AT115" i="5"/>
  <c r="AZ115" i="5"/>
  <c r="BA115" i="5" l="1"/>
  <c r="AP115" i="5"/>
  <c r="AY115" i="5" s="1"/>
  <c r="AW115" i="5"/>
  <c r="AX115" i="5" s="1"/>
  <c r="AO117" i="3"/>
  <c r="AK117" i="3"/>
  <c r="AL117" i="3" s="1"/>
  <c r="AD117" i="3"/>
  <c r="AM117" i="3" s="1"/>
</calcChain>
</file>

<file path=xl/sharedStrings.xml><?xml version="1.0" encoding="utf-8"?>
<sst xmlns="http://schemas.openxmlformats.org/spreadsheetml/2006/main" count="3147" uniqueCount="216">
  <si>
    <t>dT/dH</t>
  </si>
  <si>
    <t>K/m</t>
  </si>
  <si>
    <t>g</t>
  </si>
  <si>
    <t>m/s²</t>
  </si>
  <si>
    <t>Grafiken</t>
  </si>
  <si>
    <t>Do 28 Werte mit T_real aus der Tabelle</t>
  </si>
  <si>
    <t>Sinkflug 1 q</t>
  </si>
  <si>
    <t>Sinkflug 1 V</t>
  </si>
  <si>
    <t>Sinkflug 1</t>
  </si>
  <si>
    <t>Dornier 28</t>
  </si>
  <si>
    <t>Messintervall</t>
  </si>
  <si>
    <t>Lineare Regression</t>
  </si>
  <si>
    <t>Terme: 1,x</t>
  </si>
  <si>
    <t>referenzieren</t>
  </si>
  <si>
    <t>Sinkflug 2 q</t>
  </si>
  <si>
    <t>Sinkflug 2 V</t>
  </si>
  <si>
    <t>Sinkflug 2</t>
  </si>
  <si>
    <t>p_0_INA</t>
  </si>
  <si>
    <t>N/m²</t>
  </si>
  <si>
    <t>T_Boden</t>
  </si>
  <si>
    <t>K</t>
  </si>
  <si>
    <t>x = t in s</t>
  </si>
  <si>
    <t>diese kopierten</t>
  </si>
  <si>
    <t>Sinkflug 3 q</t>
  </si>
  <si>
    <t>Sinkflug 3 V</t>
  </si>
  <si>
    <t>Sinkflug 3</t>
  </si>
  <si>
    <t>t_interv_V_TAS</t>
  </si>
  <si>
    <t>V_TAS</t>
  </si>
  <si>
    <t>t_interv_sonst</t>
  </si>
  <si>
    <t>q</t>
  </si>
  <si>
    <t>alpha</t>
  </si>
  <si>
    <t>eta</t>
  </si>
  <si>
    <t>Gerundet auf 5 Nachkommastellen</t>
  </si>
  <si>
    <t>Gerundet auf 2 Nachkommastellen</t>
  </si>
  <si>
    <t>Tabellen nicht</t>
  </si>
  <si>
    <t>Sinkflug 4 q</t>
  </si>
  <si>
    <t>Sinkflug 4 V</t>
  </si>
  <si>
    <t>Sinkflug 4</t>
  </si>
  <si>
    <t>rho_0_INA</t>
  </si>
  <si>
    <t>kg/m³</t>
  </si>
  <si>
    <t>p_QNH</t>
  </si>
  <si>
    <t>delta_t_mi = delta_t / n_mess</t>
  </si>
  <si>
    <t>-0,0125 * x + 57,3</t>
  </si>
  <si>
    <t>die anderen</t>
  </si>
  <si>
    <t>delta_m_ges_mi = delta_m_ges / n_mess</t>
  </si>
  <si>
    <t>-0,009861 * x + 18,766667</t>
  </si>
  <si>
    <t>Tabs !!!</t>
  </si>
  <si>
    <t>T_0_INA</t>
  </si>
  <si>
    <t>S</t>
  </si>
  <si>
    <t>m²</t>
  </si>
  <si>
    <t>m_ges kg</t>
  </si>
  <si>
    <t>-0,000139 * x + 4,988889</t>
  </si>
  <si>
    <t>delta_t s</t>
  </si>
  <si>
    <t>-0,000333 * x - 0,776667</t>
  </si>
  <si>
    <t>n</t>
  </si>
  <si>
    <t>dimensionslos</t>
  </si>
  <si>
    <t>T_real [°C]</t>
  </si>
  <si>
    <t>H_INA [m]</t>
  </si>
  <si>
    <t>T_real [K]</t>
  </si>
  <si>
    <t>V_IAS [m/s]</t>
  </si>
  <si>
    <t>V_IAS [kn]</t>
  </si>
  <si>
    <t>m_ges [kg]</t>
  </si>
  <si>
    <t>m_ges [lbs]</t>
  </si>
  <si>
    <t>delta_t [s]</t>
  </si>
  <si>
    <t>T_INA [K]</t>
  </si>
  <si>
    <t>rho_INA [kg/m³]</t>
  </si>
  <si>
    <t>rho_real [kg/m³]</t>
  </si>
  <si>
    <t>p_INA [N/m²]</t>
  </si>
  <si>
    <t>delta_H_INA [m]</t>
  </si>
  <si>
    <t>delta_H_INA [ft]</t>
  </si>
  <si>
    <t>A [N]</t>
  </si>
  <si>
    <t>V_TAS [m/s]</t>
  </si>
  <si>
    <t>V_TAS [kn]</t>
  </si>
  <si>
    <t>wg_real[m/s]</t>
  </si>
  <si>
    <t>wg_real [kn]</t>
  </si>
  <si>
    <t>q [mbar]</t>
  </si>
  <si>
    <t>q [Pa]</t>
  </si>
  <si>
    <t>W [N]</t>
  </si>
  <si>
    <t>C_w [1]</t>
  </si>
  <si>
    <t>C_a [1]</t>
  </si>
  <si>
    <t>gamma_rad [rad]</t>
  </si>
  <si>
    <t>gamma_deg [°]</t>
  </si>
  <si>
    <t>alpha [°]</t>
  </si>
  <si>
    <t>eta [°]</t>
  </si>
  <si>
    <t>m_start</t>
  </si>
  <si>
    <t>dt/dh</t>
  </si>
  <si>
    <t>p0ina</t>
  </si>
  <si>
    <t>rho0ina</t>
  </si>
  <si>
    <t>t0ina</t>
  </si>
  <si>
    <t>tboden</t>
  </si>
  <si>
    <t>pQNH</t>
  </si>
  <si>
    <t>s</t>
  </si>
  <si>
    <t>-0,05 * x + 53,8</t>
  </si>
  <si>
    <t>-0,018333 * x + 12,85</t>
  </si>
  <si>
    <t>0,020208 * x + 7,433333</t>
  </si>
  <si>
    <t>-0,015417 * x - 2,061111</t>
  </si>
  <si>
    <t>-0,096296 * x + 65,2</t>
  </si>
  <si>
    <t>-0,063838 * x + 24,418182</t>
  </si>
  <si>
    <t>0,049192 * x + 1,609091</t>
  </si>
  <si>
    <t>-0,04602 * x + 2,032727</t>
  </si>
  <si>
    <t>0,14 * x + 55,6</t>
  </si>
  <si>
    <t>0,160278 * x + 11,688889</t>
  </si>
  <si>
    <t>-0,046389 * x + 6,866667</t>
  </si>
  <si>
    <t>0,013611 * x - 1,333333</t>
  </si>
  <si>
    <t>AUSWERTUNG MESSSCHRIEBE</t>
  </si>
  <si>
    <t>DO 128</t>
  </si>
  <si>
    <t>rho_kraft</t>
  </si>
  <si>
    <t>kg/L</t>
  </si>
  <si>
    <t>kraftvolmax</t>
  </si>
  <si>
    <t>L</t>
  </si>
  <si>
    <t>Tankfülle</t>
  </si>
  <si>
    <t>%</t>
  </si>
  <si>
    <t>kraft_masse</t>
  </si>
  <si>
    <t>kg</t>
  </si>
  <si>
    <t>m_rüst</t>
  </si>
  <si>
    <t>m_kraftstoff</t>
  </si>
  <si>
    <t>m_besatzung</t>
  </si>
  <si>
    <t>m_start kg</t>
  </si>
  <si>
    <t>H_INA [ft]</t>
  </si>
  <si>
    <t>fuel_verbr [lbs]</t>
  </si>
  <si>
    <t>fuel_verbr [kg]</t>
  </si>
  <si>
    <t>p_INA [Pa]</t>
  </si>
  <si>
    <t>wg_real [m/s]</t>
  </si>
  <si>
    <t>Tabelle mit interpolierten Werten</t>
  </si>
  <si>
    <t>S1</t>
  </si>
  <si>
    <t>- 0,014284 * x + 10,191304</t>
  </si>
  <si>
    <t>lin. regression</t>
  </si>
  <si>
    <t>S2</t>
  </si>
  <si>
    <t>0,002523 * x + 8,587166</t>
  </si>
  <si>
    <t>Temperaturmesswerte über zeitintervall linear regressiert</t>
  </si>
  <si>
    <t>S3</t>
  </si>
  <si>
    <t>- 0,024171 * x + 10,471429</t>
  </si>
  <si>
    <t>S4</t>
  </si>
  <si>
    <t>- 0,095956 * x + 11,469853</t>
  </si>
  <si>
    <t>T_real_interp [K]</t>
  </si>
  <si>
    <t>alte</t>
  </si>
  <si>
    <t>Interpolationskurve der Do 128</t>
  </si>
  <si>
    <t>Sinkflug 1-4</t>
  </si>
  <si>
    <t>cw</t>
  </si>
  <si>
    <t>ca</t>
  </si>
  <si>
    <t>-92,262905 * x² + 32,12856 * x - 1,01328</t>
  </si>
  <si>
    <t>Regressionstabellen</t>
  </si>
  <si>
    <t>Basisdaten der Regression der Do 128</t>
  </si>
  <si>
    <t>Regression der Do 128</t>
  </si>
  <si>
    <t>Regression der Do 28</t>
  </si>
  <si>
    <t>Basisdaten der Regressionen der Do 28</t>
  </si>
  <si>
    <r>
      <t>C</t>
    </r>
    <r>
      <rPr>
        <vertAlign val="subscript"/>
        <sz val="11"/>
        <color rgb="FF000000"/>
        <rFont val="Arial"/>
        <family val="2"/>
      </rPr>
      <t>w</t>
    </r>
  </si>
  <si>
    <r>
      <t>C</t>
    </r>
    <r>
      <rPr>
        <vertAlign val="subscript"/>
        <sz val="11"/>
        <color rgb="FF000000"/>
        <rFont val="Arial"/>
        <family val="2"/>
      </rPr>
      <t>A</t>
    </r>
  </si>
  <si>
    <t>-22,559 * x² + 14,441 * x - 0,456</t>
  </si>
  <si>
    <t>Do-128 Daten</t>
  </si>
  <si>
    <t>Do-28 Tabellen der Stichproben</t>
  </si>
  <si>
    <t>-92,263 * x² + 32,129 * x - 1,013</t>
  </si>
  <si>
    <t>Wetterdaten</t>
  </si>
  <si>
    <t>Versuchsdaten</t>
  </si>
  <si>
    <t>Gewschwindigkeiten</t>
  </si>
  <si>
    <t>Luftkräfte und Beiwerte</t>
  </si>
  <si>
    <t>Winkel</t>
  </si>
  <si>
    <t>nicht verwendet do 28</t>
  </si>
  <si>
    <r>
      <t>H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[m]</t>
    </r>
  </si>
  <si>
    <r>
      <t>H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[ft]</t>
    </r>
  </si>
  <si>
    <r>
      <t>ΔH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[m]</t>
    </r>
  </si>
  <si>
    <r>
      <t>ΔH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[ft]</t>
    </r>
  </si>
  <si>
    <t>Δt [s]</t>
  </si>
  <si>
    <r>
      <t>fuel</t>
    </r>
    <r>
      <rPr>
        <vertAlign val="subscript"/>
        <sz val="11"/>
        <color rgb="FF000000"/>
        <rFont val="Arial"/>
        <family val="2"/>
      </rPr>
      <t>verbr</t>
    </r>
    <r>
      <rPr>
        <sz val="11"/>
        <color rgb="FF000000"/>
        <rFont val="Arial"/>
        <family val="2"/>
      </rPr>
      <t xml:space="preserve"> [kg]</t>
    </r>
  </si>
  <si>
    <r>
      <t>fuel</t>
    </r>
    <r>
      <rPr>
        <vertAlign val="subscript"/>
        <sz val="11"/>
        <color rgb="FF000000"/>
        <rFont val="Arial"/>
        <family val="2"/>
      </rPr>
      <t>verbr</t>
    </r>
    <r>
      <rPr>
        <sz val="11"/>
        <color rgb="FF000000"/>
        <rFont val="Arial"/>
        <family val="2"/>
      </rPr>
      <t xml:space="preserve"> [lbs]</t>
    </r>
  </si>
  <si>
    <r>
      <t>m</t>
    </r>
    <r>
      <rPr>
        <vertAlign val="subscript"/>
        <sz val="11"/>
        <color rgb="FF000000"/>
        <rFont val="Arial"/>
        <family val="2"/>
      </rPr>
      <t>ges</t>
    </r>
    <r>
      <rPr>
        <sz val="11"/>
        <color rgb="FF000000"/>
        <rFont val="Arial"/>
        <family val="2"/>
      </rPr>
      <t xml:space="preserve"> [kg]</t>
    </r>
  </si>
  <si>
    <r>
      <t>m</t>
    </r>
    <r>
      <rPr>
        <vertAlign val="subscript"/>
        <sz val="11"/>
        <color rgb="FF000000"/>
        <rFont val="Arial"/>
        <family val="2"/>
      </rPr>
      <t>ges</t>
    </r>
    <r>
      <rPr>
        <sz val="11"/>
        <color rgb="FF000000"/>
        <rFont val="Arial"/>
        <family val="2"/>
      </rPr>
      <t xml:space="preserve"> [lbs]</t>
    </r>
  </si>
  <si>
    <r>
      <t>T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[K]</t>
    </r>
  </si>
  <si>
    <r>
      <t>T</t>
    </r>
    <r>
      <rPr>
        <vertAlign val="subscript"/>
        <sz val="11"/>
        <color rgb="FF000000"/>
        <rFont val="Arial"/>
        <family val="2"/>
      </rPr>
      <t>real</t>
    </r>
    <r>
      <rPr>
        <sz val="11"/>
        <color rgb="FF000000"/>
        <rFont val="Arial"/>
        <family val="2"/>
      </rPr>
      <t xml:space="preserve"> [K]</t>
    </r>
  </si>
  <si>
    <r>
      <t>T</t>
    </r>
    <r>
      <rPr>
        <vertAlign val="subscript"/>
        <sz val="11"/>
        <color rgb="FF000000"/>
        <rFont val="Arial"/>
        <family val="2"/>
      </rPr>
      <t>real</t>
    </r>
    <r>
      <rPr>
        <sz val="11"/>
        <color rgb="FF000000"/>
        <rFont val="Arial"/>
        <family val="2"/>
      </rPr>
      <t xml:space="preserve"> [°C]</t>
    </r>
  </si>
  <si>
    <r>
      <t>ϱ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[kgm</t>
    </r>
    <r>
      <rPr>
        <vertAlign val="superscript"/>
        <sz val="11"/>
        <color rgb="FF000000"/>
        <rFont val="Arial"/>
        <family val="2"/>
      </rPr>
      <t>-</t>
    </r>
    <r>
      <rPr>
        <sz val="11"/>
        <color rgb="FF000000"/>
        <rFont val="Arial"/>
        <family val="2"/>
      </rPr>
      <t>³]</t>
    </r>
  </si>
  <si>
    <r>
      <t>ϱ</t>
    </r>
    <r>
      <rPr>
        <vertAlign val="subscript"/>
        <sz val="11"/>
        <color rgb="FF000000"/>
        <rFont val="Arial"/>
        <family val="2"/>
      </rPr>
      <t>real</t>
    </r>
    <r>
      <rPr>
        <sz val="11"/>
        <color rgb="FF000000"/>
        <rFont val="Arial"/>
        <family val="2"/>
      </rPr>
      <t xml:space="preserve"> [kgm</t>
    </r>
    <r>
      <rPr>
        <vertAlign val="superscript"/>
        <sz val="11"/>
        <color rgb="FF000000"/>
        <rFont val="Arial"/>
        <family val="2"/>
      </rPr>
      <t>-</t>
    </r>
    <r>
      <rPr>
        <sz val="11"/>
        <color rgb="FF000000"/>
        <rFont val="Arial"/>
        <family val="2"/>
      </rPr>
      <t>³]</t>
    </r>
  </si>
  <si>
    <r>
      <t>p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[Pa]</t>
    </r>
  </si>
  <si>
    <r>
      <t>V</t>
    </r>
    <r>
      <rPr>
        <vertAlign val="subscript"/>
        <sz val="11"/>
        <color rgb="FF000000"/>
        <rFont val="Arial"/>
        <family val="2"/>
      </rPr>
      <t>IAS</t>
    </r>
    <r>
      <rPr>
        <sz val="11"/>
        <color rgb="FF000000"/>
        <rFont val="Arial"/>
        <family val="2"/>
      </rPr>
      <t xml:space="preserve"> [ms</t>
    </r>
    <r>
      <rPr>
        <vertAlign val="superscript"/>
        <sz val="11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>]</t>
    </r>
  </si>
  <si>
    <r>
      <t>V</t>
    </r>
    <r>
      <rPr>
        <vertAlign val="subscript"/>
        <sz val="11"/>
        <color rgb="FF000000"/>
        <rFont val="Arial"/>
        <family val="2"/>
      </rPr>
      <t>IAS</t>
    </r>
    <r>
      <rPr>
        <sz val="11"/>
        <color rgb="FF000000"/>
        <rFont val="Arial"/>
        <family val="2"/>
      </rPr>
      <t xml:space="preserve"> [kn]</t>
    </r>
  </si>
  <si>
    <r>
      <t>V</t>
    </r>
    <r>
      <rPr>
        <vertAlign val="subscript"/>
        <sz val="11"/>
        <color rgb="FF000000"/>
        <rFont val="Arial"/>
        <family val="2"/>
      </rPr>
      <t>TAS</t>
    </r>
    <r>
      <rPr>
        <sz val="11"/>
        <color rgb="FF000000"/>
        <rFont val="Arial"/>
        <family val="2"/>
      </rPr>
      <t xml:space="preserve"> [ms</t>
    </r>
    <r>
      <rPr>
        <vertAlign val="superscript"/>
        <sz val="11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>]</t>
    </r>
  </si>
  <si>
    <r>
      <t>V</t>
    </r>
    <r>
      <rPr>
        <vertAlign val="subscript"/>
        <sz val="11"/>
        <color rgb="FF000000"/>
        <rFont val="Arial"/>
        <family val="2"/>
      </rPr>
      <t>TAS</t>
    </r>
    <r>
      <rPr>
        <sz val="11"/>
        <color rgb="FF000000"/>
        <rFont val="Arial"/>
        <family val="2"/>
      </rPr>
      <t xml:space="preserve"> [kn]</t>
    </r>
  </si>
  <si>
    <r>
      <t>wg</t>
    </r>
    <r>
      <rPr>
        <vertAlign val="subscript"/>
        <sz val="11"/>
        <color rgb="FF000000"/>
        <rFont val="Arial"/>
        <family val="2"/>
      </rPr>
      <t>real</t>
    </r>
    <r>
      <rPr>
        <sz val="11"/>
        <color rgb="FF000000"/>
        <rFont val="Arial"/>
        <family val="2"/>
      </rPr>
      <t xml:space="preserve"> [ms</t>
    </r>
    <r>
      <rPr>
        <vertAlign val="superscript"/>
        <sz val="11"/>
        <color rgb="FF000000"/>
        <rFont val="Arial"/>
        <family val="2"/>
      </rPr>
      <t>-1</t>
    </r>
    <r>
      <rPr>
        <sz val="11"/>
        <color rgb="FF000000"/>
        <rFont val="Arial"/>
        <family val="2"/>
      </rPr>
      <t>]</t>
    </r>
  </si>
  <si>
    <r>
      <t>wg</t>
    </r>
    <r>
      <rPr>
        <vertAlign val="subscript"/>
        <sz val="11"/>
        <color rgb="FF000000"/>
        <rFont val="Arial"/>
        <family val="2"/>
      </rPr>
      <t>real</t>
    </r>
    <r>
      <rPr>
        <sz val="11"/>
        <color rgb="FF000000"/>
        <rFont val="Arial"/>
        <family val="2"/>
      </rPr>
      <t xml:space="preserve"> [kn]</t>
    </r>
  </si>
  <si>
    <r>
      <t>γ</t>
    </r>
    <r>
      <rPr>
        <vertAlign val="subscript"/>
        <sz val="11"/>
        <color rgb="FF000000"/>
        <rFont val="Arial"/>
        <family val="2"/>
      </rPr>
      <t>rad</t>
    </r>
    <r>
      <rPr>
        <sz val="11"/>
        <color rgb="FF000000"/>
        <rFont val="Arial"/>
        <family val="2"/>
      </rPr>
      <t xml:space="preserve"> [rad]</t>
    </r>
  </si>
  <si>
    <r>
      <t>γ</t>
    </r>
    <r>
      <rPr>
        <vertAlign val="subscript"/>
        <sz val="11"/>
        <color rgb="FF000000"/>
        <rFont val="Arial"/>
        <family val="2"/>
      </rPr>
      <t>deg</t>
    </r>
    <r>
      <rPr>
        <sz val="11"/>
        <color rgb="FF000000"/>
        <rFont val="Arial"/>
        <family val="2"/>
      </rPr>
      <t xml:space="preserve"> [°]</t>
    </r>
  </si>
  <si>
    <r>
      <t>p</t>
    </r>
    <r>
      <rPr>
        <vertAlign val="subscript"/>
        <sz val="11"/>
        <color rgb="FF000000"/>
        <rFont val="Arial"/>
        <family val="2"/>
      </rPr>
      <t>INA</t>
    </r>
    <r>
      <rPr>
        <sz val="11"/>
        <color rgb="FF000000"/>
        <rFont val="Arial"/>
        <family val="2"/>
      </rPr>
      <t xml:space="preserve"> [Nm</t>
    </r>
    <r>
      <rPr>
        <vertAlign val="superscript"/>
        <sz val="11"/>
        <color rgb="FF000000"/>
        <rFont val="Arial"/>
        <family val="2"/>
      </rPr>
      <t>-</t>
    </r>
    <r>
      <rPr>
        <sz val="11"/>
        <color rgb="FF000000"/>
        <rFont val="Arial"/>
        <family val="2"/>
      </rPr>
      <t>²]</t>
    </r>
  </si>
  <si>
    <r>
      <t>α</t>
    </r>
    <r>
      <rPr>
        <vertAlign val="subscript"/>
        <sz val="11"/>
        <color rgb="FF000000"/>
        <rFont val="Arial"/>
        <family val="2"/>
      </rPr>
      <t>deg</t>
    </r>
    <r>
      <rPr>
        <sz val="11"/>
        <color rgb="FF000000"/>
        <rFont val="Arial"/>
        <family val="2"/>
      </rPr>
      <t xml:space="preserve"> [°]</t>
    </r>
  </si>
  <si>
    <r>
      <t>η</t>
    </r>
    <r>
      <rPr>
        <vertAlign val="subscript"/>
        <sz val="11"/>
        <color rgb="FF000000"/>
        <rFont val="Arial"/>
        <family val="2"/>
      </rPr>
      <t>deg</t>
    </r>
    <r>
      <rPr>
        <sz val="11"/>
        <color rgb="FF000000"/>
        <rFont val="Arial"/>
        <family val="2"/>
      </rPr>
      <t xml:space="preserve"> [°]</t>
    </r>
  </si>
  <si>
    <t>KOPIE</t>
  </si>
  <si>
    <t>Stichprobentabelle der Do 28</t>
  </si>
  <si>
    <t>quad reg lilienthal stichprobe do 28</t>
  </si>
  <si>
    <t>GUTE WERTE</t>
  </si>
  <si>
    <t>-22,558798 * x² + 14,440898 * x - 0,455586</t>
  </si>
  <si>
    <t>V_TAS  [m/s]</t>
  </si>
  <si>
    <t>Tabelle für V/q über alpha</t>
  </si>
  <si>
    <t>SF1</t>
  </si>
  <si>
    <t>irrelevant für auswertung, nur für Plot nötig</t>
  </si>
  <si>
    <t>SF 1</t>
  </si>
  <si>
    <t>SF 2</t>
  </si>
  <si>
    <t>SF 3</t>
  </si>
  <si>
    <t>SF 4</t>
  </si>
  <si>
    <t>X: alpha</t>
  </si>
  <si>
    <t>Y: v/q</t>
  </si>
  <si>
    <t>v</t>
  </si>
  <si>
    <t>SF2</t>
  </si>
  <si>
    <t>SF3</t>
  </si>
  <si>
    <t>untere Reihe</t>
  </si>
  <si>
    <t>invalid</t>
  </si>
  <si>
    <t>SF4</t>
  </si>
  <si>
    <t>GEDROPPTE WERTE (Ausreißer)</t>
  </si>
  <si>
    <t>m_ges und delta_t mit start und endwert aus kapitel für massenabschätzung</t>
  </si>
  <si>
    <t>intervalle aus tabelle do 28 messschriebauswertung</t>
  </si>
  <si>
    <t>V_TAS, q, alpha, eta modelliert per linearer regression aus 5 messstellen pro sinkflug</t>
  </si>
  <si>
    <t>einige der tabellierten konstanten sowie vias und p_ina werden nicht verwendet, die rauszunehmen war mir aufgrund der formatierung aber erstmal zu aufwendig</t>
  </si>
  <si>
    <t>q in Do28 und Do 128 sind in unterschiedlichen einheit und ich hab noch nicht gepeilt wie die zueinander stehen, faktor 100 ist am werk</t>
  </si>
  <si>
    <t>irgenwas mit (milli)bar und den si basiseinheiten? ich kriegs so spät abends nicht mehr zusammen, q wird aber eh von keiner rechnung referenziert, weil rho_real aus dem messwert für T_real und den INAs kommt und V_TAS ja gemessen wurde</t>
  </si>
  <si>
    <t>für die plots bin ich erstmal zu müde, außerdem ist da noch der scheiß in den Tipps von wegen V_opt und haste nicht gesehen, hab ich keinen Plan von gerade, aber die 5 haupt diagramme und darstellung der messwerte und so müsste man aus den tabellen hier locker rausbekommen</t>
  </si>
  <si>
    <t>delta t</t>
  </si>
  <si>
    <t>Lilienthalpolare</t>
  </si>
  <si>
    <t>-9,779911 * (x^2) + 10,372363 * x - 1,070245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</si>
</sst>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0000"/>
    <numFmt numFmtId="167" formatCode="0.000"/>
    <numFmt numFmtId="168" formatCode="#,##0.00&quot; &quot;[$€-407];[Red]&quot;-&quot;#,##0.00&quot; &quot;[$€-407]"/>
  </numFmts>
  <fonts count="12" x14ac:knownFonts="1">
    <font>
      <sz val="11"/>
      <color rgb="FF000000"/>
      <name val="Arial"/>
      <family val="2"/>
    </font>
    <font>
      <sz val="11"/>
      <color rgb="FF0061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9C0006"/>
      <name val="Calibri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color rgb="FF000000"/>
      <name val="Arial"/>
      <family val="2"/>
    </font>
    <font>
      <vertAlign val="subscript"/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6100"/>
      <name val="Calibri"/>
      <family val="2"/>
    </font>
    <font>
      <b/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9999"/>
        <bgColor rgb="FFFF9999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157">
    <xf numFmtId="0" fontId="0" fillId="0" borderId="0" xfId="0"/>
    <xf numFmtId="164" fontId="0" fillId="0" borderId="0" xfId="0" applyNumberFormat="1"/>
    <xf numFmtId="164" fontId="5" fillId="0" borderId="1" xfId="0" applyNumberFormat="1" applyFont="1" applyBorder="1"/>
    <xf numFmtId="164" fontId="0" fillId="0" borderId="2" xfId="0" applyNumberFormat="1" applyBorder="1"/>
    <xf numFmtId="164" fontId="6" fillId="0" borderId="3" xfId="0" applyNumberFormat="1" applyFont="1" applyBorder="1"/>
    <xf numFmtId="164" fontId="6" fillId="0" borderId="0" xfId="0" applyNumberFormat="1" applyFont="1" applyAlignment="1">
      <alignment horizontal="left" indent="1"/>
    </xf>
    <xf numFmtId="164" fontId="0" fillId="0" borderId="0" xfId="0" applyNumberFormat="1" applyFill="1"/>
    <xf numFmtId="164" fontId="5" fillId="0" borderId="1" xfId="0" applyNumberFormat="1" applyFont="1" applyFill="1" applyBorder="1"/>
    <xf numFmtId="164" fontId="0" fillId="0" borderId="2" xfId="0" applyNumberFormat="1" applyFill="1" applyBorder="1"/>
    <xf numFmtId="164" fontId="6" fillId="0" borderId="3" xfId="0" applyNumberFormat="1" applyFont="1" applyFill="1" applyBorder="1"/>
    <xf numFmtId="164" fontId="5" fillId="4" borderId="4" xfId="0" applyNumberFormat="1" applyFont="1" applyFill="1" applyBorder="1"/>
    <xf numFmtId="164" fontId="5" fillId="0" borderId="0" xfId="0" applyNumberFormat="1" applyFont="1"/>
    <xf numFmtId="164" fontId="6" fillId="0" borderId="0" xfId="0" applyNumberFormat="1" applyFont="1"/>
    <xf numFmtId="164" fontId="6" fillId="0" borderId="0" xfId="0" applyNumberFormat="1" applyFont="1" applyFill="1"/>
    <xf numFmtId="2" fontId="5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6" xfId="0" applyBorder="1"/>
    <xf numFmtId="164" fontId="5" fillId="0" borderId="5" xfId="0" applyNumberFormat="1" applyFont="1" applyBorder="1"/>
    <xf numFmtId="164" fontId="0" fillId="0" borderId="7" xfId="0" applyNumberFormat="1" applyBorder="1"/>
    <xf numFmtId="0" fontId="5" fillId="0" borderId="5" xfId="0" applyFont="1" applyBorder="1"/>
    <xf numFmtId="0" fontId="0" fillId="0" borderId="7" xfId="0" applyBorder="1"/>
    <xf numFmtId="164" fontId="5" fillId="4" borderId="8" xfId="0" applyNumberFormat="1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2" fontId="0" fillId="0" borderId="5" xfId="0" applyNumberFormat="1" applyBorder="1"/>
    <xf numFmtId="164" fontId="0" fillId="0" borderId="5" xfId="0" applyNumberFormat="1" applyBorder="1"/>
    <xf numFmtId="0" fontId="0" fillId="0" borderId="5" xfId="0" applyBorder="1"/>
    <xf numFmtId="0" fontId="7" fillId="0" borderId="10" xfId="0" applyFont="1" applyBorder="1" applyAlignment="1">
      <alignment wrapText="1"/>
    </xf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/>
    <xf numFmtId="164" fontId="5" fillId="4" borderId="14" xfId="0" applyNumberFormat="1" applyFont="1" applyFill="1" applyBorder="1"/>
    <xf numFmtId="0" fontId="0" fillId="0" borderId="11" xfId="0" applyBorder="1"/>
    <xf numFmtId="0" fontId="7" fillId="0" borderId="12" xfId="0" applyFont="1" applyBorder="1" applyAlignment="1">
      <alignment wrapText="1"/>
    </xf>
    <xf numFmtId="164" fontId="0" fillId="0" borderId="1" xfId="0" applyNumberFormat="1" applyBorder="1"/>
    <xf numFmtId="164" fontId="0" fillId="0" borderId="6" xfId="0" applyNumberFormat="1" applyBorder="1"/>
    <xf numFmtId="164" fontId="5" fillId="5" borderId="15" xfId="0" applyNumberFormat="1" applyFont="1" applyFill="1" applyBorder="1"/>
    <xf numFmtId="164" fontId="5" fillId="0" borderId="6" xfId="0" applyNumberFormat="1" applyFont="1" applyBorder="1"/>
    <xf numFmtId="164" fontId="5" fillId="0" borderId="2" xfId="0" applyNumberFormat="1" applyFont="1" applyFill="1" applyBorder="1"/>
    <xf numFmtId="164" fontId="5" fillId="5" borderId="1" xfId="0" applyNumberFormat="1" applyFont="1" applyFill="1" applyBorder="1"/>
    <xf numFmtId="164" fontId="5" fillId="5" borderId="3" xfId="0" applyNumberFormat="1" applyFon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4" xfId="0" applyNumberFormat="1" applyFill="1" applyBorder="1"/>
    <xf numFmtId="164" fontId="7" fillId="4" borderId="6" xfId="0" applyNumberFormat="1" applyFont="1" applyFill="1" applyBorder="1"/>
    <xf numFmtId="164" fontId="0" fillId="4" borderId="7" xfId="0" applyNumberFormat="1" applyFill="1" applyBorder="1"/>
    <xf numFmtId="164" fontId="0" fillId="4" borderId="9" xfId="0" applyNumberFormat="1" applyFill="1" applyBorder="1"/>
    <xf numFmtId="164" fontId="0" fillId="4" borderId="0" xfId="0" applyNumberFormat="1" applyFill="1"/>
    <xf numFmtId="164" fontId="0" fillId="4" borderId="8" xfId="0" applyNumberFormat="1" applyFill="1" applyBorder="1"/>
    <xf numFmtId="164" fontId="7" fillId="4" borderId="0" xfId="0" applyNumberFormat="1" applyFont="1" applyFill="1"/>
    <xf numFmtId="164" fontId="0" fillId="4" borderId="10" xfId="0" applyNumberFormat="1" applyFill="1" applyBorder="1"/>
    <xf numFmtId="164" fontId="0" fillId="5" borderId="8" xfId="0" applyNumberFormat="1" applyFill="1" applyBorder="1"/>
    <xf numFmtId="164" fontId="7" fillId="0" borderId="0" xfId="0" applyNumberFormat="1" applyFont="1" applyFill="1"/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0" borderId="13" xfId="0" applyNumberFormat="1" applyBorder="1"/>
    <xf numFmtId="164" fontId="0" fillId="0" borderId="13" xfId="0" applyNumberFormat="1" applyFill="1" applyBorder="1"/>
    <xf numFmtId="164" fontId="0" fillId="5" borderId="14" xfId="0" applyNumberFormat="1" applyFill="1" applyBorder="1"/>
    <xf numFmtId="164" fontId="7" fillId="0" borderId="13" xfId="0" applyNumberFormat="1" applyFont="1" applyFill="1" applyBorder="1"/>
    <xf numFmtId="164" fontId="0" fillId="5" borderId="11" xfId="0" applyNumberFormat="1" applyFill="1" applyBorder="1"/>
    <xf numFmtId="164" fontId="0" fillId="5" borderId="12" xfId="0" applyNumberFormat="1" applyFill="1" applyBorder="1"/>
    <xf numFmtId="0" fontId="5" fillId="0" borderId="0" xfId="0" applyFont="1"/>
    <xf numFmtId="0" fontId="0" fillId="0" borderId="13" xfId="0" applyBorder="1"/>
    <xf numFmtId="164" fontId="6" fillId="0" borderId="0" xfId="0" applyNumberFormat="1" applyFont="1" applyAlignment="1">
      <alignment horizontal="center"/>
    </xf>
    <xf numFmtId="164" fontId="0" fillId="0" borderId="4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164" fontId="5" fillId="0" borderId="9" xfId="0" applyNumberFormat="1" applyFont="1" applyBorder="1"/>
    <xf numFmtId="164" fontId="5" fillId="0" borderId="15" xfId="0" applyNumberFormat="1" applyFont="1" applyBorder="1"/>
    <xf numFmtId="164" fontId="0" fillId="0" borderId="15" xfId="0" applyNumberFormat="1" applyBorder="1"/>
    <xf numFmtId="164" fontId="6" fillId="0" borderId="15" xfId="0" applyNumberFormat="1" applyFont="1" applyBorder="1"/>
    <xf numFmtId="164" fontId="0" fillId="0" borderId="1" xfId="0" applyNumberFormat="1" applyFill="1" applyBorder="1"/>
    <xf numFmtId="164" fontId="5" fillId="0" borderId="3" xfId="0" applyNumberFormat="1" applyFont="1" applyFill="1" applyBorder="1"/>
    <xf numFmtId="164" fontId="6" fillId="0" borderId="6" xfId="0" applyNumberFormat="1" applyFont="1" applyBorder="1" applyAlignment="1">
      <alignment horizontal="left" indent="1"/>
    </xf>
    <xf numFmtId="164" fontId="0" fillId="0" borderId="6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7" xfId="0" applyNumberFormat="1" applyFill="1" applyBorder="1"/>
    <xf numFmtId="164" fontId="0" fillId="0" borderId="11" xfId="0" applyNumberFormat="1" applyFill="1" applyBorder="1"/>
    <xf numFmtId="164" fontId="0" fillId="0" borderId="14" xfId="0" applyNumberFormat="1" applyFill="1" applyBorder="1"/>
    <xf numFmtId="164" fontId="0" fillId="0" borderId="12" xfId="0" applyNumberFormat="1" applyFill="1" applyBorder="1"/>
    <xf numFmtId="164" fontId="0" fillId="0" borderId="9" xfId="0" applyNumberFormat="1" applyFill="1" applyBorder="1"/>
    <xf numFmtId="164" fontId="7" fillId="0" borderId="6" xfId="0" applyNumberFormat="1" applyFont="1" applyFill="1" applyBorder="1"/>
    <xf numFmtId="164" fontId="0" fillId="0" borderId="10" xfId="0" applyNumberFormat="1" applyFill="1" applyBorder="1"/>
    <xf numFmtId="165" fontId="0" fillId="0" borderId="0" xfId="0" applyNumberFormat="1"/>
    <xf numFmtId="166" fontId="0" fillId="0" borderId="0" xfId="0" applyNumberFormat="1"/>
    <xf numFmtId="167" fontId="0" fillId="0" borderId="5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0" xfId="0" applyNumberFormat="1"/>
    <xf numFmtId="167" fontId="0" fillId="0" borderId="9" xfId="0" applyNumberFormat="1" applyBorder="1"/>
    <xf numFmtId="167" fontId="5" fillId="0" borderId="0" xfId="0" applyNumberFormat="1" applyFont="1"/>
    <xf numFmtId="167" fontId="0" fillId="0" borderId="10" xfId="0" applyNumberFormat="1" applyBorder="1"/>
    <xf numFmtId="0" fontId="0" fillId="0" borderId="2" xfId="0" applyBorder="1"/>
    <xf numFmtId="164" fontId="0" fillId="0" borderId="3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1" xfId="0" applyNumberFormat="1" applyFill="1" applyBorder="1"/>
    <xf numFmtId="167" fontId="0" fillId="6" borderId="2" xfId="0" applyNumberFormat="1" applyFill="1" applyBorder="1"/>
    <xf numFmtId="167" fontId="0" fillId="0" borderId="2" xfId="0" applyNumberFormat="1" applyFill="1" applyBorder="1"/>
    <xf numFmtId="167" fontId="0" fillId="0" borderId="3" xfId="0" applyNumberFormat="1" applyFill="1" applyBorder="1"/>
    <xf numFmtId="167" fontId="0" fillId="0" borderId="1" xfId="0" applyNumberFormat="1" applyBorder="1"/>
    <xf numFmtId="167" fontId="0" fillId="0" borderId="3" xfId="0" applyNumberFormat="1" applyBorder="1"/>
    <xf numFmtId="167" fontId="0" fillId="6" borderId="1" xfId="0" applyNumberFormat="1" applyFill="1" applyBorder="1"/>
    <xf numFmtId="167" fontId="0" fillId="6" borderId="3" xfId="0" applyNumberFormat="1" applyFill="1" applyBorder="1"/>
    <xf numFmtId="167" fontId="0" fillId="0" borderId="9" xfId="0" applyNumberFormat="1" applyFill="1" applyBorder="1"/>
    <xf numFmtId="167" fontId="0" fillId="6" borderId="0" xfId="0" applyNumberFormat="1" applyFill="1"/>
    <xf numFmtId="167" fontId="0" fillId="0" borderId="0" xfId="0" applyNumberFormat="1" applyFill="1"/>
    <xf numFmtId="167" fontId="0" fillId="0" borderId="10" xfId="0" applyNumberFormat="1" applyFill="1" applyBorder="1"/>
    <xf numFmtId="167" fontId="0" fillId="6" borderId="9" xfId="0" applyNumberFormat="1" applyFill="1" applyBorder="1"/>
    <xf numFmtId="167" fontId="7" fillId="0" borderId="0" xfId="0" applyNumberFormat="1" applyFont="1" applyFill="1"/>
    <xf numFmtId="167" fontId="0" fillId="6" borderId="10" xfId="0" applyNumberFormat="1" applyFill="1" applyBorder="1"/>
    <xf numFmtId="167" fontId="0" fillId="0" borderId="11" xfId="0" applyNumberFormat="1" applyFill="1" applyBorder="1"/>
    <xf numFmtId="167" fontId="0" fillId="6" borderId="13" xfId="0" applyNumberFormat="1" applyFill="1" applyBorder="1"/>
    <xf numFmtId="167" fontId="0" fillId="0" borderId="13" xfId="0" applyNumberFormat="1" applyFill="1" applyBorder="1"/>
    <xf numFmtId="167" fontId="0" fillId="0" borderId="12" xfId="0" applyNumberFormat="1" applyFill="1" applyBorder="1"/>
    <xf numFmtId="167" fontId="7" fillId="0" borderId="13" xfId="0" applyNumberFormat="1" applyFont="1" applyFill="1" applyBorder="1"/>
    <xf numFmtId="167" fontId="0" fillId="0" borderId="13" xfId="0" applyNumberFormat="1" applyBorder="1"/>
    <xf numFmtId="167" fontId="0" fillId="6" borderId="11" xfId="0" applyNumberFormat="1" applyFill="1" applyBorder="1"/>
    <xf numFmtId="167" fontId="0" fillId="6" borderId="12" xfId="0" applyNumberFormat="1" applyFill="1" applyBorder="1"/>
    <xf numFmtId="1" fontId="0" fillId="5" borderId="4" xfId="0" applyNumberFormat="1" applyFill="1" applyBorder="1"/>
    <xf numFmtId="1" fontId="0" fillId="5" borderId="8" xfId="0" applyNumberFormat="1" applyFill="1" applyBorder="1"/>
    <xf numFmtId="164" fontId="0" fillId="7" borderId="9" xfId="0" applyNumberFormat="1" applyFill="1" applyBorder="1"/>
    <xf numFmtId="164" fontId="0" fillId="7" borderId="0" xfId="0" applyNumberFormat="1" applyFill="1"/>
    <xf numFmtId="164" fontId="0" fillId="7" borderId="8" xfId="0" applyNumberFormat="1" applyFill="1" applyBorder="1"/>
    <xf numFmtId="164" fontId="7" fillId="7" borderId="0" xfId="0" applyNumberFormat="1" applyFont="1" applyFill="1"/>
    <xf numFmtId="164" fontId="0" fillId="7" borderId="10" xfId="0" applyNumberFormat="1" applyFill="1" applyBorder="1"/>
    <xf numFmtId="1" fontId="0" fillId="5" borderId="14" xfId="0" applyNumberFormat="1" applyFill="1" applyBorder="1"/>
    <xf numFmtId="0" fontId="10" fillId="2" borderId="0" xfId="1" applyFont="1" applyFill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4" fillId="3" borderId="0" xfId="2" applyFont="1" applyFill="1"/>
    <xf numFmtId="2" fontId="0" fillId="0" borderId="8" xfId="0" applyNumberFormat="1" applyBorder="1"/>
    <xf numFmtId="2" fontId="0" fillId="0" borderId="14" xfId="0" applyNumberFormat="1" applyBorder="1"/>
    <xf numFmtId="2" fontId="0" fillId="0" borderId="4" xfId="0" applyNumberFormat="1" applyBorder="1"/>
    <xf numFmtId="2" fontId="11" fillId="3" borderId="0" xfId="2" applyNumberFormat="1" applyFont="1" applyFill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5" xfId="0" applyFill="1" applyBorder="1"/>
    <xf numFmtId="0" fontId="0" fillId="0" borderId="0" xfId="0"/>
    <xf numFmtId="2" fontId="0" fillId="0" borderId="15" xfId="0" applyNumberFormat="1" applyFill="1" applyBorder="1"/>
    <xf numFmtId="0" fontId="0" fillId="0" borderId="2" xfId="0" applyFill="1" applyBorder="1"/>
    <xf numFmtId="0" fontId="5" fillId="0" borderId="2" xfId="0" applyFont="1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Fill="1"/>
    <xf numFmtId="0" fontId="0" fillId="0" borderId="8" xfId="0" applyBorder="1"/>
    <xf numFmtId="0" fontId="0" fillId="0" borderId="14" xfId="0" applyBorder="1"/>
  </cellXfs>
  <cellStyles count="7">
    <cellStyle name="Gut" xfId="1" builtinId="26" customBuiltin="1"/>
    <cellStyle name="Heading" xfId="3"/>
    <cellStyle name="Heading1" xfId="4"/>
    <cellStyle name="Result" xfId="5"/>
    <cellStyle name="Result2" xfId="6"/>
    <cellStyle name="Schlecht" xfId="2" builtinId="27" customBuiltin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Höhenruder Trimmkurve Do 28 (Daten aus Regression)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Plots_Tabellen_etc_!$BC$14:$BC$33</c:f>
              <c:numCache>
                <c:formatCode>0.00000</c:formatCode>
                <c:ptCount val="20"/>
                <c:pt idx="0">
                  <c:v>-0.78427842762</c:v>
                </c:pt>
                <c:pt idx="1">
                  <c:v>-0.78808414143000005</c:v>
                </c:pt>
                <c:pt idx="2">
                  <c:v>-0.79188985524</c:v>
                </c:pt>
                <c:pt idx="3">
                  <c:v>-0.79569556905000005</c:v>
                </c:pt>
                <c:pt idx="4">
                  <c:v>-0.79950128286</c:v>
                </c:pt>
                <c:pt idx="5">
                  <c:v>-0.80330699666999994</c:v>
                </c:pt>
                <c:pt idx="6">
                  <c:v>-0.80711271048</c:v>
                </c:pt>
                <c:pt idx="7">
                  <c:v>-0.81091842429000005</c:v>
                </c:pt>
                <c:pt idx="8">
                  <c:v>-0.81472413809999999</c:v>
                </c:pt>
                <c:pt idx="9">
                  <c:v>-0.81852985191000005</c:v>
                </c:pt>
                <c:pt idx="10">
                  <c:v>-0.82233556571999999</c:v>
                </c:pt>
                <c:pt idx="11">
                  <c:v>-0.82614127953000005</c:v>
                </c:pt>
                <c:pt idx="12">
                  <c:v>-0.82994699333999999</c:v>
                </c:pt>
                <c:pt idx="13">
                  <c:v>-0.83375270715000005</c:v>
                </c:pt>
                <c:pt idx="14">
                  <c:v>-0.83755842095999999</c:v>
                </c:pt>
                <c:pt idx="15">
                  <c:v>-0.84136413477000005</c:v>
                </c:pt>
                <c:pt idx="16">
                  <c:v>-0.84516984857999999</c:v>
                </c:pt>
                <c:pt idx="17">
                  <c:v>-0.84897556239000005</c:v>
                </c:pt>
                <c:pt idx="18">
                  <c:v>-0.85278127619999999</c:v>
                </c:pt>
                <c:pt idx="19">
                  <c:v>-0.85658699001000005</c:v>
                </c:pt>
              </c:numCache>
            </c:numRef>
          </c:xVal>
          <c:yVal>
            <c:numRef>
              <c:f>Plots_Tabellen_etc_!$BB$14:$BB$33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Plots_Tabellen_etc_!$BC$37:$BC$68</c:f>
              <c:numCache>
                <c:formatCode>0.00000</c:formatCode>
                <c:ptCount val="32"/>
                <c:pt idx="0">
                  <c:v>-2.2152810000000001</c:v>
                </c:pt>
                <c:pt idx="1">
                  <c:v>-2.3694509999999998</c:v>
                </c:pt>
                <c:pt idx="2">
                  <c:v>-2.5236209999999999</c:v>
                </c:pt>
                <c:pt idx="3">
                  <c:v>-2.677791</c:v>
                </c:pt>
                <c:pt idx="4">
                  <c:v>-2.8319609999999997</c:v>
                </c:pt>
                <c:pt idx="5">
                  <c:v>-2.9861309999999999</c:v>
                </c:pt>
                <c:pt idx="6">
                  <c:v>-3.140301</c:v>
                </c:pt>
                <c:pt idx="7">
                  <c:v>-3.2944709999999997</c:v>
                </c:pt>
                <c:pt idx="8">
                  <c:v>-3.4486409999999998</c:v>
                </c:pt>
                <c:pt idx="9">
                  <c:v>-3.602811</c:v>
                </c:pt>
                <c:pt idx="10">
                  <c:v>-3.7569809999999997</c:v>
                </c:pt>
                <c:pt idx="11">
                  <c:v>-3.9111509999999998</c:v>
                </c:pt>
                <c:pt idx="12">
                  <c:v>-4.065321</c:v>
                </c:pt>
                <c:pt idx="13">
                  <c:v>-4.2194909999999997</c:v>
                </c:pt>
                <c:pt idx="14">
                  <c:v>-4.3736610000000002</c:v>
                </c:pt>
                <c:pt idx="15">
                  <c:v>-4.5278309999999999</c:v>
                </c:pt>
                <c:pt idx="16">
                  <c:v>-4.6820009999999996</c:v>
                </c:pt>
                <c:pt idx="17">
                  <c:v>-4.8361710000000002</c:v>
                </c:pt>
                <c:pt idx="18">
                  <c:v>-4.9903409999999999</c:v>
                </c:pt>
                <c:pt idx="19">
                  <c:v>-5.1445109999999996</c:v>
                </c:pt>
                <c:pt idx="20">
                  <c:v>-5.2986810000000002</c:v>
                </c:pt>
                <c:pt idx="21">
                  <c:v>-5.4528509999999999</c:v>
                </c:pt>
                <c:pt idx="22">
                  <c:v>-5.6070209999999996</c:v>
                </c:pt>
                <c:pt idx="23">
                  <c:v>-5.7611910000000002</c:v>
                </c:pt>
                <c:pt idx="24">
                  <c:v>-5.9153609999999999</c:v>
                </c:pt>
                <c:pt idx="25">
                  <c:v>-6.0695309999999996</c:v>
                </c:pt>
                <c:pt idx="26">
                  <c:v>-6.2237010000000001</c:v>
                </c:pt>
                <c:pt idx="27">
                  <c:v>-6.3778710000000007</c:v>
                </c:pt>
                <c:pt idx="28">
                  <c:v>-6.5320409999999995</c:v>
                </c:pt>
                <c:pt idx="29">
                  <c:v>-6.6862110000000001</c:v>
                </c:pt>
                <c:pt idx="30">
                  <c:v>-6.8403810000000007</c:v>
                </c:pt>
                <c:pt idx="31">
                  <c:v>-6.9945509999999995</c:v>
                </c:pt>
              </c:numCache>
            </c:numRef>
          </c:xVal>
          <c:yVal>
            <c:numRef>
              <c:f>Plots_Tabellen_etc_!$BB$37:$BB$68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Plots_Tabellen_etc_!$BC$72:$BC$97</c:f>
              <c:numCache>
                <c:formatCode>0.00000</c:formatCode>
                <c:ptCount val="26"/>
                <c:pt idx="0">
                  <c:v>1.5194272832</c:v>
                </c:pt>
                <c:pt idx="1">
                  <c:v>1.0061275664</c:v>
                </c:pt>
                <c:pt idx="2">
                  <c:v>0.49282784960000003</c:v>
                </c:pt>
                <c:pt idx="3">
                  <c:v>-2.0471867199999938E-2</c:v>
                </c:pt>
                <c:pt idx="4">
                  <c:v>-0.53377158400000013</c:v>
                </c:pt>
                <c:pt idx="5">
                  <c:v>-1.0470713007999999</c:v>
                </c:pt>
                <c:pt idx="6">
                  <c:v>-1.5603710176000001</c:v>
                </c:pt>
                <c:pt idx="7">
                  <c:v>-2.0736707343999998</c:v>
                </c:pt>
                <c:pt idx="8">
                  <c:v>-2.5869704512000005</c:v>
                </c:pt>
                <c:pt idx="9">
                  <c:v>-3.1002701680000002</c:v>
                </c:pt>
                <c:pt idx="10">
                  <c:v>-3.6135698848000009</c:v>
                </c:pt>
                <c:pt idx="11">
                  <c:v>-4.1268696015999993</c:v>
                </c:pt>
                <c:pt idx="12">
                  <c:v>-4.6401693183999999</c:v>
                </c:pt>
                <c:pt idx="13">
                  <c:v>-5.1534690352000005</c:v>
                </c:pt>
                <c:pt idx="14">
                  <c:v>-5.6667687519999994</c:v>
                </c:pt>
                <c:pt idx="15">
                  <c:v>-6.1800684688</c:v>
                </c:pt>
                <c:pt idx="16">
                  <c:v>-6.6933681856000007</c:v>
                </c:pt>
                <c:pt idx="17">
                  <c:v>-7.2066679024000013</c:v>
                </c:pt>
                <c:pt idx="18">
                  <c:v>-7.7199676192000002</c:v>
                </c:pt>
                <c:pt idx="19">
                  <c:v>-8.2332673360000008</c:v>
                </c:pt>
                <c:pt idx="20">
                  <c:v>-8.7465670528000015</c:v>
                </c:pt>
                <c:pt idx="21">
                  <c:v>-9.2598667696000021</c:v>
                </c:pt>
                <c:pt idx="22">
                  <c:v>-9.7731664863999992</c:v>
                </c:pt>
                <c:pt idx="23">
                  <c:v>-10.2864662032</c:v>
                </c:pt>
                <c:pt idx="24">
                  <c:v>-10.79976592</c:v>
                </c:pt>
                <c:pt idx="25">
                  <c:v>-11.313065636800001</c:v>
                </c:pt>
              </c:numCache>
            </c:numRef>
          </c:xVal>
          <c:yVal>
            <c:numRef>
              <c:f>Plots_Tabellen_etc_!$BB$72:$BB$97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Plots_Tabellen_etc_!$BC$101:$BC$115</c:f>
              <c:numCache>
                <c:formatCode>0.00000</c:formatCode>
                <c:ptCount val="15"/>
                <c:pt idx="0">
                  <c:v>-1.224445</c:v>
                </c:pt>
                <c:pt idx="1">
                  <c:v>-1.1155570000000001</c:v>
                </c:pt>
                <c:pt idx="2">
                  <c:v>-1.006669</c:v>
                </c:pt>
                <c:pt idx="3">
                  <c:v>-0.89778100000000016</c:v>
                </c:pt>
                <c:pt idx="4">
                  <c:v>-0.78889300000000007</c:v>
                </c:pt>
                <c:pt idx="5">
                  <c:v>-0.68000500000000008</c:v>
                </c:pt>
                <c:pt idx="6">
                  <c:v>-0.5711170000000001</c:v>
                </c:pt>
                <c:pt idx="7">
                  <c:v>-0.46222900000000011</c:v>
                </c:pt>
                <c:pt idx="8">
                  <c:v>-0.35334100000000013</c:v>
                </c:pt>
                <c:pt idx="9">
                  <c:v>-0.24445300000000003</c:v>
                </c:pt>
                <c:pt idx="10">
                  <c:v>-0.13556500000000016</c:v>
                </c:pt>
                <c:pt idx="11">
                  <c:v>-2.6677000000000062E-2</c:v>
                </c:pt>
                <c:pt idx="12">
                  <c:v>8.2210999999999812E-2</c:v>
                </c:pt>
                <c:pt idx="13">
                  <c:v>0.19109899999999991</c:v>
                </c:pt>
                <c:pt idx="14">
                  <c:v>0.29998699999999978</c:v>
                </c:pt>
              </c:numCache>
            </c:numRef>
          </c:xVal>
          <c:yVal>
            <c:numRef>
              <c:f>Plots_Tabellen_etc_!$BB$101:$BB$115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2079"/>
        <c:axId val="855323327"/>
      </c:scatterChart>
      <c:valAx>
        <c:axId val="855323327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2079"/>
        <c:crosses val="autoZero"/>
        <c:crossBetween val="midCat"/>
      </c:valAx>
      <c:valAx>
        <c:axId val="855322079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eta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3327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Plots_Tabellen_etc_!$AT$368:$AT$376</c:f>
              <c:numCache>
                <c:formatCode>0.00</c:formatCode>
                <c:ptCount val="9"/>
                <c:pt idx="0">
                  <c:v>59.768353638244712</c:v>
                </c:pt>
                <c:pt idx="1">
                  <c:v>59.535226878284767</c:v>
                </c:pt>
                <c:pt idx="2">
                  <c:v>59.225015496174926</c:v>
                </c:pt>
                <c:pt idx="3">
                  <c:v>55.223550909409184</c:v>
                </c:pt>
                <c:pt idx="5">
                  <c:v>54.962902925047572</c:v>
                </c:pt>
                <c:pt idx="6">
                  <c:v>54.71988946745762</c:v>
                </c:pt>
                <c:pt idx="7">
                  <c:v>54.516027421926267</c:v>
                </c:pt>
                <c:pt idx="8">
                  <c:v>53.11635438520964</c:v>
                </c:pt>
              </c:numCache>
            </c:numRef>
          </c:xVal>
          <c:yVal>
            <c:numRef>
              <c:f>Plots_Tabellen_etc_!$AU$368:$AU$376</c:f>
              <c:numCache>
                <c:formatCode>0.00</c:formatCode>
                <c:ptCount val="9"/>
                <c:pt idx="0">
                  <c:v>-4935.7316868728976</c:v>
                </c:pt>
                <c:pt idx="1">
                  <c:v>-4822.2747467967984</c:v>
                </c:pt>
                <c:pt idx="2">
                  <c:v>-4401.7878375345454</c:v>
                </c:pt>
                <c:pt idx="3">
                  <c:v>-4503.2709221759378</c:v>
                </c:pt>
                <c:pt idx="5">
                  <c:v>-4408.1866313499268</c:v>
                </c:pt>
                <c:pt idx="6">
                  <c:v>-4237.9907740849685</c:v>
                </c:pt>
                <c:pt idx="7">
                  <c:v>-4191.672498258954</c:v>
                </c:pt>
                <c:pt idx="8">
                  <c:v>-4231.1221905535022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Plots_Tabellen_etc_!$AT$379:$AT$382</c:f>
              <c:numCache>
                <c:formatCode>0.00</c:formatCode>
                <c:ptCount val="4"/>
                <c:pt idx="0">
                  <c:v>45.719122631282126</c:v>
                </c:pt>
                <c:pt idx="1">
                  <c:v>44.480699933031332</c:v>
                </c:pt>
                <c:pt idx="2">
                  <c:v>43.757863120204064</c:v>
                </c:pt>
                <c:pt idx="3">
                  <c:v>43.558630283722678</c:v>
                </c:pt>
              </c:numCache>
            </c:numRef>
          </c:xVal>
          <c:yVal>
            <c:numRef>
              <c:f>Plots_Tabellen_etc_!$AU$379:$AU$382</c:f>
              <c:numCache>
                <c:formatCode>0.00</c:formatCode>
                <c:ptCount val="4"/>
                <c:pt idx="0">
                  <c:v>-4848.26576258769</c:v>
                </c:pt>
                <c:pt idx="1">
                  <c:v>-4738.3506331644021</c:v>
                </c:pt>
                <c:pt idx="2">
                  <c:v>-4704.9432822298004</c:v>
                </c:pt>
                <c:pt idx="3">
                  <c:v>-4648.7857465866182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Plots_Tabellen_etc_!$AT$390:$AT$393</c:f>
              <c:numCache>
                <c:formatCode>0.00</c:formatCode>
                <c:ptCount val="4"/>
                <c:pt idx="0">
                  <c:v>69.990516683643804</c:v>
                </c:pt>
                <c:pt idx="1">
                  <c:v>71.455572332781827</c:v>
                </c:pt>
                <c:pt idx="2">
                  <c:v>66.537093569600543</c:v>
                </c:pt>
                <c:pt idx="3">
                  <c:v>64.61786016103234</c:v>
                </c:pt>
              </c:numCache>
            </c:numRef>
          </c:xVal>
          <c:yVal>
            <c:numRef>
              <c:f>Plots_Tabellen_etc_!$AU$390:$AU$393</c:f>
              <c:numCache>
                <c:formatCode>0.00</c:formatCode>
                <c:ptCount val="4"/>
                <c:pt idx="0">
                  <c:v>-5298.5601142031946</c:v>
                </c:pt>
                <c:pt idx="1">
                  <c:v>-5314.3107824049375</c:v>
                </c:pt>
                <c:pt idx="2">
                  <c:v>-5164.3424022536574</c:v>
                </c:pt>
                <c:pt idx="3">
                  <c:v>-4901.5066917254808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Plots_Tabellen_etc_!$AT$400:$AT$402</c:f>
              <c:numCache>
                <c:formatCode>0.00</c:formatCode>
                <c:ptCount val="3"/>
                <c:pt idx="0">
                  <c:v>70.279914981600484</c:v>
                </c:pt>
                <c:pt idx="1">
                  <c:v>70.802985443691654</c:v>
                </c:pt>
                <c:pt idx="2">
                  <c:v>66.872150029735593</c:v>
                </c:pt>
              </c:numCache>
            </c:numRef>
          </c:xVal>
          <c:yVal>
            <c:numRef>
              <c:f>Plots_Tabellen_etc_!$AU$400:$AU$402</c:f>
              <c:numCache>
                <c:formatCode>0.00</c:formatCode>
                <c:ptCount val="3"/>
                <c:pt idx="0">
                  <c:v>-7120.7894893969478</c:v>
                </c:pt>
                <c:pt idx="1">
                  <c:v>-6535.2700346251786</c:v>
                </c:pt>
                <c:pt idx="2">
                  <c:v>-6111.459207976015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none"/>
          </c:marker>
          <c:xVal>
            <c:numRef>
              <c:f>Plots_Tabellen_etc_!$AT$368:$AT$402</c:f>
              <c:numCache>
                <c:formatCode>0.00</c:formatCode>
                <c:ptCount val="35"/>
                <c:pt idx="0">
                  <c:v>59.768353638244712</c:v>
                </c:pt>
                <c:pt idx="1">
                  <c:v>59.535226878284767</c:v>
                </c:pt>
                <c:pt idx="2">
                  <c:v>59.225015496174926</c:v>
                </c:pt>
                <c:pt idx="3">
                  <c:v>55.223550909409184</c:v>
                </c:pt>
                <c:pt idx="5">
                  <c:v>54.962902925047572</c:v>
                </c:pt>
                <c:pt idx="6">
                  <c:v>54.71988946745762</c:v>
                </c:pt>
                <c:pt idx="7">
                  <c:v>54.516027421926267</c:v>
                </c:pt>
                <c:pt idx="8">
                  <c:v>53.11635438520964</c:v>
                </c:pt>
                <c:pt idx="11">
                  <c:v>45.719122631282126</c:v>
                </c:pt>
                <c:pt idx="12">
                  <c:v>44.480699933031332</c:v>
                </c:pt>
                <c:pt idx="13">
                  <c:v>43.757863120204064</c:v>
                </c:pt>
                <c:pt idx="14">
                  <c:v>43.558630283722678</c:v>
                </c:pt>
                <c:pt idx="22">
                  <c:v>69.990516683643804</c:v>
                </c:pt>
                <c:pt idx="23">
                  <c:v>71.455572332781827</c:v>
                </c:pt>
                <c:pt idx="24">
                  <c:v>66.537093569600543</c:v>
                </c:pt>
                <c:pt idx="25">
                  <c:v>64.61786016103234</c:v>
                </c:pt>
                <c:pt idx="32">
                  <c:v>70.279914981600484</c:v>
                </c:pt>
                <c:pt idx="33">
                  <c:v>70.802985443691654</c:v>
                </c:pt>
                <c:pt idx="34">
                  <c:v>66.872150029735593</c:v>
                </c:pt>
              </c:numCache>
            </c:numRef>
          </c:xVal>
          <c:yVal>
            <c:numRef>
              <c:f>Plots_Tabellen_etc_!$AU$368:$AU$402</c:f>
              <c:numCache>
                <c:formatCode>0.00</c:formatCode>
                <c:ptCount val="35"/>
                <c:pt idx="0">
                  <c:v>-4935.7316868728976</c:v>
                </c:pt>
                <c:pt idx="1">
                  <c:v>-4822.2747467967984</c:v>
                </c:pt>
                <c:pt idx="2">
                  <c:v>-4401.7878375345454</c:v>
                </c:pt>
                <c:pt idx="3">
                  <c:v>-4503.2709221759378</c:v>
                </c:pt>
                <c:pt idx="5">
                  <c:v>-4408.1866313499268</c:v>
                </c:pt>
                <c:pt idx="6">
                  <c:v>-4237.9907740849685</c:v>
                </c:pt>
                <c:pt idx="7">
                  <c:v>-4191.672498258954</c:v>
                </c:pt>
                <c:pt idx="8">
                  <c:v>-4231.1221905535022</c:v>
                </c:pt>
                <c:pt idx="11">
                  <c:v>-4848.26576258769</c:v>
                </c:pt>
                <c:pt idx="12">
                  <c:v>-4738.3506331644021</c:v>
                </c:pt>
                <c:pt idx="13">
                  <c:v>-4704.9432822298004</c:v>
                </c:pt>
                <c:pt idx="14">
                  <c:v>-4648.7857465866182</c:v>
                </c:pt>
                <c:pt idx="22">
                  <c:v>-5298.5601142031946</c:v>
                </c:pt>
                <c:pt idx="23">
                  <c:v>-5314.3107824049375</c:v>
                </c:pt>
                <c:pt idx="24">
                  <c:v>-5164.3424022536574</c:v>
                </c:pt>
                <c:pt idx="25">
                  <c:v>-4901.5066917254808</c:v>
                </c:pt>
                <c:pt idx="32">
                  <c:v>-7120.7894893969478</c:v>
                </c:pt>
                <c:pt idx="33">
                  <c:v>-6535.2700346251786</c:v>
                </c:pt>
                <c:pt idx="34">
                  <c:v>-6111.459207976015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6239"/>
        <c:axId val="855328735"/>
      </c:scatterChart>
      <c:valAx>
        <c:axId val="85532873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Widerstand W [N]</a:t>
                </a:r>
              </a:p>
            </c:rich>
          </c:tx>
          <c:layout>
            <c:manualLayout>
              <c:xMode val="edge"/>
              <c:yMode val="edge"/>
              <c:x val="1.7639991388350661E-2"/>
              <c:y val="0.30374516921633266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6239"/>
        <c:crossesAt val="0"/>
        <c:crossBetween val="midCat"/>
      </c:valAx>
      <c:valAx>
        <c:axId val="855326239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VTAS [m/s]</a:t>
                </a:r>
              </a:p>
            </c:rich>
          </c:tx>
          <c:layout>
            <c:manualLayout>
              <c:xMode val="edge"/>
              <c:yMode val="edge"/>
              <c:x val="0.46869231410296475"/>
              <c:y val="0.12968076699880235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8735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4.9999826378037522E-2"/>
          <c:y val="0.8672028373522984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Plots_Tabellen_etc_!$BB$368:$BB$376</c:f>
              <c:numCache>
                <c:formatCode>0.00</c:formatCode>
                <c:ptCount val="9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</c:numCache>
            </c:numRef>
          </c:xVal>
          <c:yVal>
            <c:numRef>
              <c:f>Plots_Tabellen_etc_!$AY$368:$AY$376</c:f>
              <c:numCache>
                <c:formatCode>0.00</c:formatCode>
                <c:ptCount val="9"/>
                <c:pt idx="0">
                  <c:v>0.66586387530391122</c:v>
                </c:pt>
                <c:pt idx="1">
                  <c:v>0.66608001052386057</c:v>
                </c:pt>
                <c:pt idx="2">
                  <c:v>0.65832223065414353</c:v>
                </c:pt>
                <c:pt idx="3">
                  <c:v>0.75479105571982663</c:v>
                </c:pt>
                <c:pt idx="5">
                  <c:v>0.75495965045726898</c:v>
                </c:pt>
                <c:pt idx="6">
                  <c:v>0.74428616987312479</c:v>
                </c:pt>
                <c:pt idx="7">
                  <c:v>0.74432069840957193</c:v>
                </c:pt>
                <c:pt idx="8">
                  <c:v>0.77797197468575907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Plots_Tabellen_etc_!$BB$379:$BB$382</c:f>
              <c:numCache>
                <c:formatCode>0.00</c:formatCode>
                <c:ptCount val="4"/>
                <c:pt idx="0">
                  <c:v>8.75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xVal>
          <c:yVal>
            <c:numRef>
              <c:f>Plots_Tabellen_etc_!$AY$379:$AY$382</c:f>
              <c:numCache>
                <c:formatCode>0.00</c:formatCode>
                <c:ptCount val="4"/>
                <c:pt idx="0">
                  <c:v>1.1529877347075161</c:v>
                </c:pt>
                <c:pt idx="1">
                  <c:v>1.2081650014770107</c:v>
                </c:pt>
                <c:pt idx="2">
                  <c:v>1.2375501147430619</c:v>
                </c:pt>
                <c:pt idx="3">
                  <c:v>1.2375707420078277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Plots_Tabellen_etc_!$BB$390:$BB$393</c:f>
              <c:numCache>
                <c:formatCode>0.00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</c:numCache>
            </c:numRef>
          </c:xVal>
          <c:yVal>
            <c:numRef>
              <c:f>Plots_Tabellen_etc_!$AY$390:$AY$393</c:f>
              <c:numCache>
                <c:formatCode>0.00</c:formatCode>
                <c:ptCount val="4"/>
                <c:pt idx="0">
                  <c:v>0.50090799961859112</c:v>
                </c:pt>
                <c:pt idx="1">
                  <c:v>0.46800459234717179</c:v>
                </c:pt>
                <c:pt idx="2">
                  <c:v>0.52728587815592864</c:v>
                </c:pt>
                <c:pt idx="3">
                  <c:v>0.54488800269761128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Plots_Tabellen_etc_!$BB$400:$BB$402</c:f>
              <c:numCache>
                <c:formatCode>0.00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3</c:v>
                </c:pt>
              </c:numCache>
            </c:numRef>
          </c:xVal>
          <c:yVal>
            <c:numRef>
              <c:f>Plots_Tabellen_etc_!$AY$400:$AY$402</c:f>
              <c:numCache>
                <c:formatCode>0.00</c:formatCode>
                <c:ptCount val="3"/>
                <c:pt idx="0">
                  <c:v>0.42719246587584381</c:v>
                </c:pt>
                <c:pt idx="1">
                  <c:v>0.41770450020002275</c:v>
                </c:pt>
                <c:pt idx="2">
                  <c:v>0.45733683462619618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none"/>
          </c:marker>
          <c:trendline>
            <c:spPr>
              <a:ln w="12701" cap="rnd">
                <a:solidFill>
                  <a:srgbClr val="4472C4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8.4942680858115738E-2"/>
                  <c:y val="0.28852157560235836"/>
                </c:manualLayout>
              </c:layout>
              <c:tx>
                <c:rich>
                  <a:bodyPr vert="horz" lIns="0" tIns="0" rIns="0" bIns="0"/>
                  <a:lstStyle/>
                  <a:p>
                    <a:pPr marL="0" marR="0" indent="0" algn="ctr" defTabSz="914400" rtl="0" fontAlgn="auto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tabLst/>
                      <a:defRPr sz="1100" b="0" i="0" u="none" strike="noStrike" kern="1200" baseline="0">
                        <a:solidFill>
                          <a:srgbClr val="595959"/>
                        </a:solidFill>
                        <a:latin typeface="Calibri"/>
                      </a:defRPr>
                    </a:pPr>
                    <a:r>
                      <a:rPr lang="en-US" sz="1100" b="0" i="0" u="none" strike="noStrike" kern="1200" cap="none" spc="0" baseline="0">
                        <a:solidFill>
                          <a:srgbClr val="595959"/>
                        </a:solidFill>
                        <a:uFillTx/>
                        <a:latin typeface="Calibri"/>
                      </a:rPr>
                      <a:t>CA = 0,11</a:t>
                    </a:r>
                    <a:r>
                      <a:rPr lang="el-GR" sz="1100" b="0" i="0" u="none" strike="noStrike" kern="1200" cap="none" spc="0" baseline="0">
                        <a:solidFill>
                          <a:srgbClr val="595959"/>
                        </a:solidFill>
                        <a:uFillTx/>
                        <a:latin typeface="Calibri"/>
                      </a:rPr>
                      <a:t>α + 0,2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</c:spPr>
            </c:trendlineLbl>
          </c:trendline>
          <c:xVal>
            <c:numRef>
              <c:f>Plots_Tabellen_etc_!$BB$368:$BB$402</c:f>
              <c:numCache>
                <c:formatCode>0.00</c:formatCode>
                <c:ptCount val="35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  <c:pt idx="11">
                  <c:v>8.75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22">
                  <c:v>2.5</c:v>
                </c:pt>
                <c:pt idx="23">
                  <c:v>2.5</c:v>
                </c:pt>
                <c:pt idx="24">
                  <c:v>2.75</c:v>
                </c:pt>
                <c:pt idx="25">
                  <c:v>2.5</c:v>
                </c:pt>
                <c:pt idx="32">
                  <c:v>2.75</c:v>
                </c:pt>
                <c:pt idx="33">
                  <c:v>2.75</c:v>
                </c:pt>
                <c:pt idx="34">
                  <c:v>3</c:v>
                </c:pt>
              </c:numCache>
            </c:numRef>
          </c:xVal>
          <c:yVal>
            <c:numRef>
              <c:f>Plots_Tabellen_etc_!$AY$368:$AY$402</c:f>
              <c:numCache>
                <c:formatCode>0.00</c:formatCode>
                <c:ptCount val="35"/>
                <c:pt idx="0">
                  <c:v>0.66586387530391122</c:v>
                </c:pt>
                <c:pt idx="1">
                  <c:v>0.66608001052386057</c:v>
                </c:pt>
                <c:pt idx="2">
                  <c:v>0.65832223065414353</c:v>
                </c:pt>
                <c:pt idx="3">
                  <c:v>0.75479105571982663</c:v>
                </c:pt>
                <c:pt idx="5">
                  <c:v>0.75495965045726898</c:v>
                </c:pt>
                <c:pt idx="6">
                  <c:v>0.74428616987312479</c:v>
                </c:pt>
                <c:pt idx="7">
                  <c:v>0.74432069840957193</c:v>
                </c:pt>
                <c:pt idx="8">
                  <c:v>0.77797197468575907</c:v>
                </c:pt>
                <c:pt idx="11">
                  <c:v>1.1529877347075161</c:v>
                </c:pt>
                <c:pt idx="12">
                  <c:v>1.2081650014770107</c:v>
                </c:pt>
                <c:pt idx="13">
                  <c:v>1.2375501147430619</c:v>
                </c:pt>
                <c:pt idx="14">
                  <c:v>1.2375707420078277</c:v>
                </c:pt>
                <c:pt idx="22">
                  <c:v>0.50090799961859112</c:v>
                </c:pt>
                <c:pt idx="23">
                  <c:v>0.46800459234717179</c:v>
                </c:pt>
                <c:pt idx="24">
                  <c:v>0.52728587815592864</c:v>
                </c:pt>
                <c:pt idx="25">
                  <c:v>0.54488800269761128</c:v>
                </c:pt>
                <c:pt idx="32">
                  <c:v>0.42719246587584381</c:v>
                </c:pt>
                <c:pt idx="33">
                  <c:v>0.41770450020002275</c:v>
                </c:pt>
                <c:pt idx="34">
                  <c:v>0.45733683462619618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61119"/>
        <c:axId val="843563199"/>
      </c:scatterChart>
      <c:valAx>
        <c:axId val="84356319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Auftriebsbeiwert CA</a:t>
                </a:r>
              </a:p>
            </c:rich>
          </c:tx>
          <c:layout>
            <c:manualLayout>
              <c:xMode val="edge"/>
              <c:yMode val="edge"/>
              <c:x val="1.5434992464806828E-2"/>
              <c:y val="0.32357206356261803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3561119"/>
        <c:crossesAt val="0"/>
        <c:crossBetween val="midCat"/>
      </c:valAx>
      <c:valAx>
        <c:axId val="843561119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Anstellwinkel </a:t>
                </a:r>
                <a:r>
                  <a:rPr lang="el-G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α [°]</a:t>
                </a:r>
              </a:p>
            </c:rich>
          </c:tx>
          <c:layout>
            <c:manualLayout>
              <c:xMode val="edge"/>
              <c:yMode val="edge"/>
              <c:x val="0.42463035884187211"/>
              <c:y val="0.90422948228815547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3563199"/>
        <c:crossesAt val="0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Plots_Tabellen_etc_!$BC$368:$BC$376</c:f>
              <c:numCache>
                <c:formatCode>0.00</c:formatCode>
                <c:ptCount val="9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-0.75</c:v>
                </c:pt>
                <c:pt idx="5">
                  <c:v>-0.75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</c:numCache>
            </c:numRef>
          </c:xVal>
          <c:yVal>
            <c:numRef>
              <c:f>Plots_Tabellen_etc_!$BB$368:$BB$376</c:f>
              <c:numCache>
                <c:formatCode>0.00</c:formatCode>
                <c:ptCount val="9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Plots_Tabellen_etc_!$BC$379:$BC$382</c:f>
              <c:numCache>
                <c:formatCode>0.00</c:formatCode>
                <c:ptCount val="4"/>
                <c:pt idx="0">
                  <c:v>-2.5</c:v>
                </c:pt>
                <c:pt idx="1">
                  <c:v>-2.5</c:v>
                </c:pt>
                <c:pt idx="2">
                  <c:v>-2.75</c:v>
                </c:pt>
                <c:pt idx="3">
                  <c:v>-3</c:v>
                </c:pt>
              </c:numCache>
            </c:numRef>
          </c:xVal>
          <c:yVal>
            <c:numRef>
              <c:f>Plots_Tabellen_etc_!$BB$379:$BB$382</c:f>
              <c:numCache>
                <c:formatCode>0.00</c:formatCode>
                <c:ptCount val="4"/>
                <c:pt idx="0">
                  <c:v>8.75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Plots_Tabellen_etc_!$BC$390:$BC$393</c:f>
              <c:numCache>
                <c:formatCode>0.00</c:formatCode>
                <c:ptCount val="4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Plots_Tabellen_etc_!$BB$390:$BB$393</c:f>
              <c:numCache>
                <c:formatCode>0.00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Plots_Tabellen_etc_!$BC$400:$BC$402</c:f>
              <c:numCache>
                <c:formatCode>0.00</c:formatCode>
                <c:ptCount val="3"/>
                <c:pt idx="0">
                  <c:v>-0.1</c:v>
                </c:pt>
                <c:pt idx="1">
                  <c:v>0.25</c:v>
                </c:pt>
                <c:pt idx="2">
                  <c:v>0</c:v>
                </c:pt>
              </c:numCache>
            </c:numRef>
          </c:xVal>
          <c:yVal>
            <c:numRef>
              <c:f>Plots_Tabellen_etc_!$BB$400:$BB$402</c:f>
              <c:numCache>
                <c:formatCode>0.00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3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none"/>
          </c:marker>
          <c:trendline>
            <c:spPr>
              <a:ln w="12701" cap="rnd">
                <a:solidFill>
                  <a:srgbClr val="4472C4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0.53091014168337514"/>
                  <c:y val="-9.8351898828509698E-2"/>
                </c:manualLayout>
              </c:layout>
              <c:tx>
                <c:rich>
                  <a:bodyPr vert="horz" lIns="0" tIns="0" rIns="0" bIns="0"/>
                  <a:lstStyle/>
                  <a:p>
                    <a:pPr marL="0" marR="0" indent="0" algn="ctr" defTabSz="914400" rtl="0" fontAlgn="auto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tabLst/>
                      <a:defRPr sz="1100" b="0" i="0" u="none" strike="noStrike" kern="1200" baseline="0">
                        <a:solidFill>
                          <a:srgbClr val="595959"/>
                        </a:solidFill>
                        <a:latin typeface="Calibri"/>
                      </a:defRPr>
                    </a:pPr>
                    <a:r>
                      <a:rPr lang="el-GR" sz="1100" b="0" i="0" u="none" strike="noStrike" kern="1200" cap="none" spc="0" baseline="0">
                        <a:solidFill>
                          <a:srgbClr val="595959"/>
                        </a:solidFill>
                        <a:uFillTx/>
                        <a:latin typeface="Calibri"/>
                      </a:rPr>
                      <a:t>α  = -2,44 η + 2,76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</c:spPr>
            </c:trendlineLbl>
          </c:trendline>
          <c:xVal>
            <c:numRef>
              <c:f>Plots_Tabellen_etc_!$BC$368:$BC$402</c:f>
              <c:numCache>
                <c:formatCode>0.00</c:formatCode>
                <c:ptCount val="35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-0.75</c:v>
                </c:pt>
                <c:pt idx="5">
                  <c:v>-0.75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  <c:pt idx="11">
                  <c:v>-2.5</c:v>
                </c:pt>
                <c:pt idx="12">
                  <c:v>-2.5</c:v>
                </c:pt>
                <c:pt idx="13">
                  <c:v>-2.75</c:v>
                </c:pt>
                <c:pt idx="14">
                  <c:v>-3</c:v>
                </c:pt>
                <c:pt idx="22">
                  <c:v>-0.25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32">
                  <c:v>-0.1</c:v>
                </c:pt>
                <c:pt idx="33">
                  <c:v>0.25</c:v>
                </c:pt>
                <c:pt idx="34">
                  <c:v>0</c:v>
                </c:pt>
              </c:numCache>
            </c:numRef>
          </c:xVal>
          <c:yVal>
            <c:numRef>
              <c:f>Plots_Tabellen_etc_!$BB$368:$BB$402</c:f>
              <c:numCache>
                <c:formatCode>0.00</c:formatCode>
                <c:ptCount val="35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  <c:pt idx="11">
                  <c:v>8.75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22">
                  <c:v>2.5</c:v>
                </c:pt>
                <c:pt idx="23">
                  <c:v>2.5</c:v>
                </c:pt>
                <c:pt idx="24">
                  <c:v>2.75</c:v>
                </c:pt>
                <c:pt idx="25">
                  <c:v>2.5</c:v>
                </c:pt>
                <c:pt idx="32">
                  <c:v>2.75</c:v>
                </c:pt>
                <c:pt idx="33">
                  <c:v>2.75</c:v>
                </c:pt>
                <c:pt idx="3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7071"/>
        <c:axId val="855322911"/>
      </c:scatterChart>
      <c:valAx>
        <c:axId val="85532291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Anstellwinkel </a:t>
                </a:r>
                <a:r>
                  <a:rPr lang="el-G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α [°]</a:t>
                </a:r>
              </a:p>
            </c:rich>
          </c:tx>
          <c:layout>
            <c:manualLayout>
              <c:xMode val="edge"/>
              <c:yMode val="edge"/>
              <c:x val="1.7639991388350661E-2"/>
              <c:y val="0.34109530688595024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7071"/>
        <c:crosses val="autoZero"/>
        <c:crossBetween val="midCat"/>
      </c:valAx>
      <c:valAx>
        <c:axId val="85532707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Höhenruderausschlag </a:t>
                </a:r>
                <a:r>
                  <a:rPr lang="el-G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η [°]</a:t>
                </a:r>
              </a:p>
            </c:rich>
          </c:tx>
          <c:layout>
            <c:manualLayout>
              <c:xMode val="edge"/>
              <c:yMode val="edge"/>
              <c:x val="0.37038182941989434"/>
              <c:y val="0.9120698596140312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2911"/>
        <c:crossesAt val="0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Plots_Tabellen_etc_!$BG$371:$BG$388</c:f>
              <c:numCache>
                <c:formatCode>0.00</c:formatCode>
                <c:ptCount val="18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  <c:pt idx="9">
                  <c:v>3.75</c:v>
                </c:pt>
                <c:pt idx="10" formatCode="General">
                  <c:v>4</c:v>
                </c:pt>
                <c:pt idx="11">
                  <c:v>4.5</c:v>
                </c:pt>
                <c:pt idx="12">
                  <c:v>5</c:v>
                </c:pt>
                <c:pt idx="14">
                  <c:v>5</c:v>
                </c:pt>
                <c:pt idx="15">
                  <c:v>5</c:v>
                </c:pt>
                <c:pt idx="16" formatCode="General">
                  <c:v>4.75</c:v>
                </c:pt>
                <c:pt idx="17" formatCode="General">
                  <c:v>4.75</c:v>
                </c:pt>
              </c:numCache>
            </c:numRef>
          </c:xVal>
          <c:yVal>
            <c:numRef>
              <c:f>Plots_Tabellen_etc_!$BH$371:$BH$388</c:f>
              <c:numCache>
                <c:formatCode>General</c:formatCode>
                <c:ptCount val="18"/>
                <c:pt idx="0">
                  <c:v>59.768353638244712</c:v>
                </c:pt>
                <c:pt idx="1">
                  <c:v>59.535226878284767</c:v>
                </c:pt>
                <c:pt idx="2">
                  <c:v>59.225015496174926</c:v>
                </c:pt>
                <c:pt idx="3">
                  <c:v>55.223550909409184</c:v>
                </c:pt>
                <c:pt idx="5">
                  <c:v>54.962902925047572</c:v>
                </c:pt>
                <c:pt idx="6">
                  <c:v>54.71988946745762</c:v>
                </c:pt>
                <c:pt idx="7">
                  <c:v>54.516027421926267</c:v>
                </c:pt>
                <c:pt idx="8">
                  <c:v>53.11635438520964</c:v>
                </c:pt>
                <c:pt idx="9">
                  <c:v>19.25</c:v>
                </c:pt>
                <c:pt idx="10">
                  <c:v>19.25</c:v>
                </c:pt>
                <c:pt idx="11">
                  <c:v>19.5</c:v>
                </c:pt>
                <c:pt idx="12">
                  <c:v>17</c:v>
                </c:pt>
                <c:pt idx="14">
                  <c:v>17</c:v>
                </c:pt>
                <c:pt idx="15">
                  <c:v>17.25</c:v>
                </c:pt>
                <c:pt idx="16">
                  <c:v>17.25</c:v>
                </c:pt>
                <c:pt idx="17">
                  <c:v>16.5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Plots_Tabellen_etc_!$BJ$371:$BJ$379</c:f>
              <c:numCache>
                <c:formatCode>General</c:formatCode>
                <c:ptCount val="9"/>
                <c:pt idx="0">
                  <c:v>8.75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5">
                  <c:v>8.75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</c:numCache>
            </c:numRef>
          </c:xVal>
          <c:yVal>
            <c:numRef>
              <c:f>Plots_Tabellen_etc_!$BK$371:$BK$379</c:f>
              <c:numCache>
                <c:formatCode>General</c:formatCode>
                <c:ptCount val="9"/>
                <c:pt idx="0">
                  <c:v>45.719122631282126</c:v>
                </c:pt>
                <c:pt idx="1">
                  <c:v>44.480699933031332</c:v>
                </c:pt>
                <c:pt idx="2">
                  <c:v>43.757863120204064</c:v>
                </c:pt>
                <c:pt idx="3">
                  <c:v>43.558630283722678</c:v>
                </c:pt>
                <c:pt idx="5">
                  <c:v>11</c:v>
                </c:pt>
                <c:pt idx="6">
                  <c:v>10.5</c:v>
                </c:pt>
                <c:pt idx="7">
                  <c:v>10.25</c:v>
                </c:pt>
                <c:pt idx="8">
                  <c:v>10.25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Plots_Tabellen_etc_!$BM$371:$BM$379</c:f>
              <c:numCache>
                <c:formatCode>General</c:formatCode>
                <c:ptCount val="9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2.75</c:v>
                </c:pt>
                <c:pt idx="8">
                  <c:v>2.5</c:v>
                </c:pt>
              </c:numCache>
            </c:numRef>
          </c:xVal>
          <c:yVal>
            <c:numRef>
              <c:f>Plots_Tabellen_etc_!$BN$371:$BN$379</c:f>
              <c:numCache>
                <c:formatCode>General</c:formatCode>
                <c:ptCount val="9"/>
                <c:pt idx="0">
                  <c:v>69.990516683643804</c:v>
                </c:pt>
                <c:pt idx="1">
                  <c:v>71.455572332781827</c:v>
                </c:pt>
                <c:pt idx="2">
                  <c:v>66.537093569600543</c:v>
                </c:pt>
                <c:pt idx="3">
                  <c:v>64.61786016103234</c:v>
                </c:pt>
                <c:pt idx="5">
                  <c:v>25</c:v>
                </c:pt>
                <c:pt idx="6">
                  <c:v>26.75</c:v>
                </c:pt>
                <c:pt idx="7">
                  <c:v>23.75</c:v>
                </c:pt>
                <c:pt idx="8">
                  <c:v>23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</c:marker>
          <c:xVal>
            <c:numRef>
              <c:f>Plots_Tabellen_etc_!$BP$371:$BP$377</c:f>
              <c:numCache>
                <c:formatCode>General</c:formatCode>
                <c:ptCount val="7"/>
                <c:pt idx="0">
                  <c:v>2.75</c:v>
                </c:pt>
                <c:pt idx="1">
                  <c:v>2.75</c:v>
                </c:pt>
                <c:pt idx="2">
                  <c:v>3</c:v>
                </c:pt>
                <c:pt idx="4">
                  <c:v>2.75</c:v>
                </c:pt>
                <c:pt idx="5">
                  <c:v>2.75</c:v>
                </c:pt>
                <c:pt idx="6">
                  <c:v>3</c:v>
                </c:pt>
              </c:numCache>
            </c:numRef>
          </c:xVal>
          <c:yVal>
            <c:numRef>
              <c:f>Plots_Tabellen_etc_!$BQ$371:$BQ$377</c:f>
              <c:numCache>
                <c:formatCode>General</c:formatCode>
                <c:ptCount val="7"/>
                <c:pt idx="0">
                  <c:v>70.279914981600484</c:v>
                </c:pt>
                <c:pt idx="1">
                  <c:v>70.802985443691654</c:v>
                </c:pt>
                <c:pt idx="2">
                  <c:v>66.872150029735593</c:v>
                </c:pt>
                <c:pt idx="4">
                  <c:v>28.75</c:v>
                </c:pt>
                <c:pt idx="5">
                  <c:v>29.5</c:v>
                </c:pt>
                <c:pt idx="6">
                  <c:v>27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none"/>
          </c:marker>
          <c:xVal>
            <c:numRef>
              <c:f>Plots_Tabellen_etc_!$BB$368:$BB$423</c:f>
              <c:numCache>
                <c:formatCode>0.00</c:formatCode>
                <c:ptCount val="56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  <c:pt idx="11">
                  <c:v>8.75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22">
                  <c:v>2.5</c:v>
                </c:pt>
                <c:pt idx="23">
                  <c:v>2.5</c:v>
                </c:pt>
                <c:pt idx="24">
                  <c:v>2.75</c:v>
                </c:pt>
                <c:pt idx="25">
                  <c:v>2.5</c:v>
                </c:pt>
                <c:pt idx="32">
                  <c:v>2.75</c:v>
                </c:pt>
                <c:pt idx="33">
                  <c:v>2.75</c:v>
                </c:pt>
                <c:pt idx="34">
                  <c:v>3</c:v>
                </c:pt>
                <c:pt idx="45">
                  <c:v>14.5</c:v>
                </c:pt>
                <c:pt idx="46">
                  <c:v>15</c:v>
                </c:pt>
                <c:pt idx="47">
                  <c:v>15.5</c:v>
                </c:pt>
                <c:pt idx="48">
                  <c:v>15</c:v>
                </c:pt>
                <c:pt idx="53">
                  <c:v>17</c:v>
                </c:pt>
                <c:pt idx="54">
                  <c:v>17</c:v>
                </c:pt>
                <c:pt idx="55">
                  <c:v>13.5</c:v>
                </c:pt>
              </c:numCache>
            </c:numRef>
          </c:xVal>
          <c:yVal>
            <c:numRef>
              <c:f>Plots_Tabellen_etc_!$AT$368:$AT$402</c:f>
              <c:numCache>
                <c:formatCode>0.00</c:formatCode>
                <c:ptCount val="35"/>
                <c:pt idx="0">
                  <c:v>59.768353638244712</c:v>
                </c:pt>
                <c:pt idx="1">
                  <c:v>59.535226878284767</c:v>
                </c:pt>
                <c:pt idx="2">
                  <c:v>59.225015496174926</c:v>
                </c:pt>
                <c:pt idx="3">
                  <c:v>55.223550909409184</c:v>
                </c:pt>
                <c:pt idx="5">
                  <c:v>54.962902925047572</c:v>
                </c:pt>
                <c:pt idx="6">
                  <c:v>54.71988946745762</c:v>
                </c:pt>
                <c:pt idx="7">
                  <c:v>54.516027421926267</c:v>
                </c:pt>
                <c:pt idx="8">
                  <c:v>53.11635438520964</c:v>
                </c:pt>
                <c:pt idx="11">
                  <c:v>45.719122631282126</c:v>
                </c:pt>
                <c:pt idx="12">
                  <c:v>44.480699933031332</c:v>
                </c:pt>
                <c:pt idx="13">
                  <c:v>43.757863120204064</c:v>
                </c:pt>
                <c:pt idx="14">
                  <c:v>43.558630283722678</c:v>
                </c:pt>
                <c:pt idx="22">
                  <c:v>69.990516683643804</c:v>
                </c:pt>
                <c:pt idx="23">
                  <c:v>71.455572332781827</c:v>
                </c:pt>
                <c:pt idx="24">
                  <c:v>66.537093569600543</c:v>
                </c:pt>
                <c:pt idx="25">
                  <c:v>64.61786016103234</c:v>
                </c:pt>
                <c:pt idx="32">
                  <c:v>70.279914981600484</c:v>
                </c:pt>
                <c:pt idx="33">
                  <c:v>70.802985443691654</c:v>
                </c:pt>
                <c:pt idx="34">
                  <c:v>66.872150029735593</c:v>
                </c:pt>
              </c:numCache>
            </c:numRef>
          </c:yVal>
          <c:smooth val="0"/>
        </c:ser>
        <c:ser>
          <c:idx val="5"/>
          <c:order val="5"/>
          <c:spPr>
            <a:ln>
              <a:noFill/>
            </a:ln>
          </c:spPr>
          <c:marker>
            <c:symbol val="none"/>
          </c:marker>
          <c:xVal>
            <c:numRef>
              <c:f>Plots_Tabellen_etc_!$BB$368:$BB$402</c:f>
              <c:numCache>
                <c:formatCode>0.00</c:formatCode>
                <c:ptCount val="35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  <c:pt idx="11">
                  <c:v>8.75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22">
                  <c:v>2.5</c:v>
                </c:pt>
                <c:pt idx="23">
                  <c:v>2.5</c:v>
                </c:pt>
                <c:pt idx="24">
                  <c:v>2.75</c:v>
                </c:pt>
                <c:pt idx="25">
                  <c:v>2.5</c:v>
                </c:pt>
                <c:pt idx="32">
                  <c:v>2.75</c:v>
                </c:pt>
                <c:pt idx="33">
                  <c:v>2.75</c:v>
                </c:pt>
                <c:pt idx="34">
                  <c:v>3</c:v>
                </c:pt>
              </c:numCache>
            </c:numRef>
          </c:xVal>
          <c:yVal>
            <c:numRef>
              <c:f>Plots_Tabellen_etc_!$AR$368:$AR$402</c:f>
              <c:numCache>
                <c:formatCode>0.00</c:formatCode>
                <c:ptCount val="35"/>
                <c:pt idx="0">
                  <c:v>19.25</c:v>
                </c:pt>
                <c:pt idx="1">
                  <c:v>19.25</c:v>
                </c:pt>
                <c:pt idx="2">
                  <c:v>19.5</c:v>
                </c:pt>
                <c:pt idx="3">
                  <c:v>17</c:v>
                </c:pt>
                <c:pt idx="5">
                  <c:v>17</c:v>
                </c:pt>
                <c:pt idx="6">
                  <c:v>17.25</c:v>
                </c:pt>
                <c:pt idx="7">
                  <c:v>17.25</c:v>
                </c:pt>
                <c:pt idx="8">
                  <c:v>16.5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22">
                  <c:v>25</c:v>
                </c:pt>
                <c:pt idx="23">
                  <c:v>26.75</c:v>
                </c:pt>
                <c:pt idx="24">
                  <c:v>23.75</c:v>
                </c:pt>
                <c:pt idx="25">
                  <c:v>23</c:v>
                </c:pt>
                <c:pt idx="32">
                  <c:v>28.75</c:v>
                </c:pt>
                <c:pt idx="33">
                  <c:v>29.5</c:v>
                </c:pt>
                <c:pt idx="34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9151"/>
        <c:axId val="855323743"/>
      </c:scatterChart>
      <c:valAx>
        <c:axId val="85532374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Staudruck q [mbar] / Geschw. VTAS [m/s]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9151"/>
        <c:crossesAt val="0"/>
        <c:crossBetween val="midCat"/>
      </c:valAx>
      <c:valAx>
        <c:axId val="85532915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1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Anstellwinkel </a:t>
                </a:r>
                <a:r>
                  <a:rPr lang="el-GR" sz="11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α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5323743"/>
        <c:crossesAt val="0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xVal>
            <c:numRef>
              <c:f>Do_28_Messschriebauswertung!$AL$132:$AL$142</c:f>
              <c:numCache>
                <c:formatCode>General</c:formatCode>
                <c:ptCount val="11"/>
                <c:pt idx="0">
                  <c:v>9.1572016454042629E-2</c:v>
                </c:pt>
                <c:pt idx="1">
                  <c:v>8.9467063947992545E-2</c:v>
                </c:pt>
                <c:pt idx="4">
                  <c:v>8.0618824863270072E-2</c:v>
                </c:pt>
                <c:pt idx="5">
                  <c:v>9.4606531978486091E-2</c:v>
                </c:pt>
                <c:pt idx="6">
                  <c:v>9.2608962843485881E-2</c:v>
                </c:pt>
                <c:pt idx="8">
                  <c:v>8.7743080208798507E-2</c:v>
                </c:pt>
                <c:pt idx="9">
                  <c:v>8.6784109694802353E-2</c:v>
                </c:pt>
                <c:pt idx="10">
                  <c:v>9.1582731397261946E-2</c:v>
                </c:pt>
              </c:numCache>
            </c:numRef>
          </c:xVal>
          <c:yVal>
            <c:numRef>
              <c:f>Do_28_Messschriebauswertung!$AM$132:$AM$142</c:f>
              <c:numCache>
                <c:formatCode>General</c:formatCode>
                <c:ptCount val="11"/>
                <c:pt idx="0">
                  <c:v>0.66586387530391122</c:v>
                </c:pt>
                <c:pt idx="1">
                  <c:v>0.66608001052386057</c:v>
                </c:pt>
                <c:pt idx="4">
                  <c:v>0.65832223065414353</c:v>
                </c:pt>
                <c:pt idx="5">
                  <c:v>0.75479105571982663</c:v>
                </c:pt>
                <c:pt idx="6">
                  <c:v>0.75495965045726898</c:v>
                </c:pt>
                <c:pt idx="8">
                  <c:v>0.74428616987312479</c:v>
                </c:pt>
                <c:pt idx="9">
                  <c:v>0.74432069840957193</c:v>
                </c:pt>
                <c:pt idx="10">
                  <c:v>0.77797197468575907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Do_28_Messschriebauswertung!$AL$158:$AL$178</c:f>
              <c:numCache>
                <c:formatCode>General</c:formatCode>
                <c:ptCount val="21"/>
                <c:pt idx="0">
                  <c:v>0.15741122605804189</c:v>
                </c:pt>
                <c:pt idx="2">
                  <c:v>0.16116838888314292</c:v>
                </c:pt>
                <c:pt idx="4">
                  <c:v>0.16393530600103834</c:v>
                </c:pt>
                <c:pt idx="6">
                  <c:v>0.16197859744204243</c:v>
                </c:pt>
                <c:pt idx="14">
                  <c:v>0.23356239910049123</c:v>
                </c:pt>
                <c:pt idx="16">
                  <c:v>0.22923484732761823</c:v>
                </c:pt>
                <c:pt idx="18">
                  <c:v>0.23805601703212304</c:v>
                </c:pt>
                <c:pt idx="20">
                  <c:v>0.23700504079116505</c:v>
                </c:pt>
              </c:numCache>
            </c:numRef>
          </c:xVal>
          <c:yVal>
            <c:numRef>
              <c:f>Do_28_Messschriebauswertung!$AM$158:$AM$178</c:f>
              <c:numCache>
                <c:formatCode>General</c:formatCode>
                <c:ptCount val="21"/>
                <c:pt idx="0">
                  <c:v>1.1529877347075161</c:v>
                </c:pt>
                <c:pt idx="2">
                  <c:v>1.2081650014770107</c:v>
                </c:pt>
                <c:pt idx="4">
                  <c:v>1.2375501147430619</c:v>
                </c:pt>
                <c:pt idx="6">
                  <c:v>1.2375707420078277</c:v>
                </c:pt>
                <c:pt idx="14">
                  <c:v>1.7477255990820579</c:v>
                </c:pt>
                <c:pt idx="16">
                  <c:v>1.7479633929260974</c:v>
                </c:pt>
                <c:pt idx="18">
                  <c:v>1.8099603072963262</c:v>
                </c:pt>
                <c:pt idx="20">
                  <c:v>1.8097511887194266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xVal>
            <c:numRef>
              <c:f>Do_28_Messschriebauswertung!$AL$186:$AL$207</c:f>
              <c:numCache>
                <c:formatCode>General</c:formatCode>
                <c:ptCount val="22"/>
                <c:pt idx="0">
                  <c:v>7.56937159171885E-2</c:v>
                </c:pt>
                <c:pt idx="2">
                  <c:v>7.095207987189503E-2</c:v>
                </c:pt>
                <c:pt idx="5">
                  <c:v>7.7659284244415913E-2</c:v>
                </c:pt>
                <c:pt idx="8">
                  <c:v>7.6110352355985705E-2</c:v>
                </c:pt>
                <c:pt idx="16">
                  <c:v>0.35325402444073245</c:v>
                </c:pt>
                <c:pt idx="19">
                  <c:v>0.33431489819442006</c:v>
                </c:pt>
                <c:pt idx="21">
                  <c:v>0.28277637842678943</c:v>
                </c:pt>
              </c:numCache>
            </c:numRef>
          </c:xVal>
          <c:yVal>
            <c:numRef>
              <c:f>Do_28_Messschriebauswertung!$AM$186:$AM$207</c:f>
              <c:numCache>
                <c:formatCode>General</c:formatCode>
                <c:ptCount val="22"/>
                <c:pt idx="0">
                  <c:v>0.50090799961859112</c:v>
                </c:pt>
                <c:pt idx="2">
                  <c:v>0.46800459234717179</c:v>
                </c:pt>
                <c:pt idx="5">
                  <c:v>0.52728587815592864</c:v>
                </c:pt>
                <c:pt idx="8">
                  <c:v>0.54488800269761128</c:v>
                </c:pt>
                <c:pt idx="16">
                  <c:v>1.8394706522930722</c:v>
                </c:pt>
                <c:pt idx="19">
                  <c:v>1.8423981768828936</c:v>
                </c:pt>
                <c:pt idx="21">
                  <c:v>1.6609775699689915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xVal>
            <c:numRef>
              <c:f>Do_28_Messschriebauswertung!$AL$214:$AL$223</c:f>
              <c:numCache>
                <c:formatCode>General</c:formatCode>
                <c:ptCount val="10"/>
                <c:pt idx="6">
                  <c:v>8.8457012290645315E-2</c:v>
                </c:pt>
                <c:pt idx="7">
                  <c:v>7.9119491944614762E-2</c:v>
                </c:pt>
                <c:pt idx="9">
                  <c:v>8.0839407512910258E-2</c:v>
                </c:pt>
              </c:numCache>
            </c:numRef>
          </c:xVal>
          <c:yVal>
            <c:numRef>
              <c:f>Do_28_Messschriebauswertung!$AM$214:$AM$223</c:f>
              <c:numCache>
                <c:formatCode>General</c:formatCode>
                <c:ptCount val="10"/>
                <c:pt idx="6">
                  <c:v>0.42719246587584381</c:v>
                </c:pt>
                <c:pt idx="7">
                  <c:v>0.41770450020002275</c:v>
                </c:pt>
                <c:pt idx="9">
                  <c:v>0.45733683462619618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5631"/>
        <c:axId val="855962639"/>
      </c:scatterChart>
      <c:valAx>
        <c:axId val="855962639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 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5631"/>
        <c:crossesAt val="0"/>
        <c:crossBetween val="midCat"/>
        <c:majorUnit val="0.2"/>
        <c:minorUnit val="0.2"/>
      </c:valAx>
      <c:valAx>
        <c:axId val="851865631"/>
        <c:scaling>
          <c:orientation val="minMax"/>
          <c:max val="2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 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2639"/>
        <c:crossesAt val="0"/>
        <c:crossBetween val="midCat"/>
        <c:majorUnit val="0.2"/>
        <c:minorUnit val="0.2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Höhenruder Trimmkurve Do 28 (Daten aus Regression)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Plots_Tabellen_etc_!$BC$14:$BC$33</c:f>
              <c:numCache>
                <c:formatCode>0.00000</c:formatCode>
                <c:ptCount val="20"/>
                <c:pt idx="0">
                  <c:v>-0.78427842762</c:v>
                </c:pt>
                <c:pt idx="1">
                  <c:v>-0.78808414143000005</c:v>
                </c:pt>
                <c:pt idx="2">
                  <c:v>-0.79188985524</c:v>
                </c:pt>
                <c:pt idx="3">
                  <c:v>-0.79569556905000005</c:v>
                </c:pt>
                <c:pt idx="4">
                  <c:v>-0.79950128286</c:v>
                </c:pt>
                <c:pt idx="5">
                  <c:v>-0.80330699666999994</c:v>
                </c:pt>
                <c:pt idx="6">
                  <c:v>-0.80711271048</c:v>
                </c:pt>
                <c:pt idx="7">
                  <c:v>-0.81091842429000005</c:v>
                </c:pt>
                <c:pt idx="8">
                  <c:v>-0.81472413809999999</c:v>
                </c:pt>
                <c:pt idx="9">
                  <c:v>-0.81852985191000005</c:v>
                </c:pt>
                <c:pt idx="10">
                  <c:v>-0.82233556571999999</c:v>
                </c:pt>
                <c:pt idx="11">
                  <c:v>-0.82614127953000005</c:v>
                </c:pt>
                <c:pt idx="12">
                  <c:v>-0.82994699333999999</c:v>
                </c:pt>
                <c:pt idx="13">
                  <c:v>-0.83375270715000005</c:v>
                </c:pt>
                <c:pt idx="14">
                  <c:v>-0.83755842095999999</c:v>
                </c:pt>
                <c:pt idx="15">
                  <c:v>-0.84136413477000005</c:v>
                </c:pt>
                <c:pt idx="16">
                  <c:v>-0.84516984857999999</c:v>
                </c:pt>
                <c:pt idx="17">
                  <c:v>-0.84897556239000005</c:v>
                </c:pt>
                <c:pt idx="18">
                  <c:v>-0.85278127619999999</c:v>
                </c:pt>
                <c:pt idx="19">
                  <c:v>-0.85658699001000005</c:v>
                </c:pt>
              </c:numCache>
            </c:numRef>
          </c:xVal>
          <c:yVal>
            <c:numRef>
              <c:f>Plots_Tabellen_etc_!$BB$14:$BB$33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Plots_Tabellen_etc_!$BC$37:$BC$68</c:f>
              <c:numCache>
                <c:formatCode>0.00000</c:formatCode>
                <c:ptCount val="32"/>
                <c:pt idx="0">
                  <c:v>-2.2152810000000001</c:v>
                </c:pt>
                <c:pt idx="1">
                  <c:v>-2.3694509999999998</c:v>
                </c:pt>
                <c:pt idx="2">
                  <c:v>-2.5236209999999999</c:v>
                </c:pt>
                <c:pt idx="3">
                  <c:v>-2.677791</c:v>
                </c:pt>
                <c:pt idx="4">
                  <c:v>-2.8319609999999997</c:v>
                </c:pt>
                <c:pt idx="5">
                  <c:v>-2.9861309999999999</c:v>
                </c:pt>
                <c:pt idx="6">
                  <c:v>-3.140301</c:v>
                </c:pt>
                <c:pt idx="7">
                  <c:v>-3.2944709999999997</c:v>
                </c:pt>
                <c:pt idx="8">
                  <c:v>-3.4486409999999998</c:v>
                </c:pt>
                <c:pt idx="9">
                  <c:v>-3.602811</c:v>
                </c:pt>
                <c:pt idx="10">
                  <c:v>-3.7569809999999997</c:v>
                </c:pt>
                <c:pt idx="11">
                  <c:v>-3.9111509999999998</c:v>
                </c:pt>
                <c:pt idx="12">
                  <c:v>-4.065321</c:v>
                </c:pt>
                <c:pt idx="13">
                  <c:v>-4.2194909999999997</c:v>
                </c:pt>
                <c:pt idx="14">
                  <c:v>-4.3736610000000002</c:v>
                </c:pt>
                <c:pt idx="15">
                  <c:v>-4.5278309999999999</c:v>
                </c:pt>
                <c:pt idx="16">
                  <c:v>-4.6820009999999996</c:v>
                </c:pt>
                <c:pt idx="17">
                  <c:v>-4.8361710000000002</c:v>
                </c:pt>
                <c:pt idx="18">
                  <c:v>-4.9903409999999999</c:v>
                </c:pt>
                <c:pt idx="19">
                  <c:v>-5.1445109999999996</c:v>
                </c:pt>
                <c:pt idx="20">
                  <c:v>-5.2986810000000002</c:v>
                </c:pt>
                <c:pt idx="21">
                  <c:v>-5.4528509999999999</c:v>
                </c:pt>
                <c:pt idx="22">
                  <c:v>-5.6070209999999996</c:v>
                </c:pt>
                <c:pt idx="23">
                  <c:v>-5.7611910000000002</c:v>
                </c:pt>
                <c:pt idx="24">
                  <c:v>-5.9153609999999999</c:v>
                </c:pt>
                <c:pt idx="25">
                  <c:v>-6.0695309999999996</c:v>
                </c:pt>
                <c:pt idx="26">
                  <c:v>-6.2237010000000001</c:v>
                </c:pt>
                <c:pt idx="27">
                  <c:v>-6.3778710000000007</c:v>
                </c:pt>
                <c:pt idx="28">
                  <c:v>-6.5320409999999995</c:v>
                </c:pt>
                <c:pt idx="29">
                  <c:v>-6.6862110000000001</c:v>
                </c:pt>
                <c:pt idx="30">
                  <c:v>-6.8403810000000007</c:v>
                </c:pt>
                <c:pt idx="31">
                  <c:v>-6.9945509999999995</c:v>
                </c:pt>
              </c:numCache>
            </c:numRef>
          </c:xVal>
          <c:yVal>
            <c:numRef>
              <c:f>Plots_Tabellen_etc_!$BB$37:$BB$68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Plots_Tabellen_etc_!$BC$72:$BC$97</c:f>
              <c:numCache>
                <c:formatCode>0.00000</c:formatCode>
                <c:ptCount val="26"/>
                <c:pt idx="0">
                  <c:v>1.5194272832</c:v>
                </c:pt>
                <c:pt idx="1">
                  <c:v>1.0061275664</c:v>
                </c:pt>
                <c:pt idx="2">
                  <c:v>0.49282784960000003</c:v>
                </c:pt>
                <c:pt idx="3">
                  <c:v>-2.0471867199999938E-2</c:v>
                </c:pt>
                <c:pt idx="4">
                  <c:v>-0.53377158400000013</c:v>
                </c:pt>
                <c:pt idx="5">
                  <c:v>-1.0470713007999999</c:v>
                </c:pt>
                <c:pt idx="6">
                  <c:v>-1.5603710176000001</c:v>
                </c:pt>
                <c:pt idx="7">
                  <c:v>-2.0736707343999998</c:v>
                </c:pt>
                <c:pt idx="8">
                  <c:v>-2.5869704512000005</c:v>
                </c:pt>
                <c:pt idx="9">
                  <c:v>-3.1002701680000002</c:v>
                </c:pt>
                <c:pt idx="10">
                  <c:v>-3.6135698848000009</c:v>
                </c:pt>
                <c:pt idx="11">
                  <c:v>-4.1268696015999993</c:v>
                </c:pt>
                <c:pt idx="12">
                  <c:v>-4.6401693183999999</c:v>
                </c:pt>
                <c:pt idx="13">
                  <c:v>-5.1534690352000005</c:v>
                </c:pt>
                <c:pt idx="14">
                  <c:v>-5.6667687519999994</c:v>
                </c:pt>
                <c:pt idx="15">
                  <c:v>-6.1800684688</c:v>
                </c:pt>
                <c:pt idx="16">
                  <c:v>-6.6933681856000007</c:v>
                </c:pt>
                <c:pt idx="17">
                  <c:v>-7.2066679024000013</c:v>
                </c:pt>
                <c:pt idx="18">
                  <c:v>-7.7199676192000002</c:v>
                </c:pt>
                <c:pt idx="19">
                  <c:v>-8.2332673360000008</c:v>
                </c:pt>
                <c:pt idx="20">
                  <c:v>-8.7465670528000015</c:v>
                </c:pt>
                <c:pt idx="21">
                  <c:v>-9.2598667696000021</c:v>
                </c:pt>
                <c:pt idx="22">
                  <c:v>-9.7731664863999992</c:v>
                </c:pt>
                <c:pt idx="23">
                  <c:v>-10.2864662032</c:v>
                </c:pt>
                <c:pt idx="24">
                  <c:v>-10.79976592</c:v>
                </c:pt>
                <c:pt idx="25">
                  <c:v>-11.313065636800001</c:v>
                </c:pt>
              </c:numCache>
            </c:numRef>
          </c:xVal>
          <c:yVal>
            <c:numRef>
              <c:f>Plots_Tabellen_etc_!$BB$72:$BB$97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Plots_Tabellen_etc_!$BC$101:$BC$115</c:f>
              <c:numCache>
                <c:formatCode>0.00000</c:formatCode>
                <c:ptCount val="15"/>
                <c:pt idx="0">
                  <c:v>-1.224445</c:v>
                </c:pt>
                <c:pt idx="1">
                  <c:v>-1.1155570000000001</c:v>
                </c:pt>
                <c:pt idx="2">
                  <c:v>-1.006669</c:v>
                </c:pt>
                <c:pt idx="3">
                  <c:v>-0.89778100000000016</c:v>
                </c:pt>
                <c:pt idx="4">
                  <c:v>-0.78889300000000007</c:v>
                </c:pt>
                <c:pt idx="5">
                  <c:v>-0.68000500000000008</c:v>
                </c:pt>
                <c:pt idx="6">
                  <c:v>-0.5711170000000001</c:v>
                </c:pt>
                <c:pt idx="7">
                  <c:v>-0.46222900000000011</c:v>
                </c:pt>
                <c:pt idx="8">
                  <c:v>-0.35334100000000013</c:v>
                </c:pt>
                <c:pt idx="9">
                  <c:v>-0.24445300000000003</c:v>
                </c:pt>
                <c:pt idx="10">
                  <c:v>-0.13556500000000016</c:v>
                </c:pt>
                <c:pt idx="11">
                  <c:v>-2.6677000000000062E-2</c:v>
                </c:pt>
                <c:pt idx="12">
                  <c:v>8.2210999999999812E-2</c:v>
                </c:pt>
                <c:pt idx="13">
                  <c:v>0.19109899999999991</c:v>
                </c:pt>
                <c:pt idx="14">
                  <c:v>0.29998699999999978</c:v>
                </c:pt>
              </c:numCache>
            </c:numRef>
          </c:xVal>
          <c:yVal>
            <c:numRef>
              <c:f>Plots_Tabellen_etc_!$BB$101:$BB$115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2303"/>
        <c:axId val="851869791"/>
      </c:scatterChart>
      <c:valAx>
        <c:axId val="851869791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2303"/>
        <c:crosses val="autoZero"/>
        <c:crossBetween val="midCat"/>
      </c:valAx>
      <c:valAx>
        <c:axId val="85186230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eta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9791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Auftriebsbeiwert über Anstellwinkel Do 28 (T_real aus Tabellle)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Plots_Tabellen_etc_!$BB$14:$BB$33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xVal>
          <c:yVal>
            <c:numRef>
              <c:f>Plots_Tabellen_etc_!$AY$14:$AY$33</c:f>
              <c:numCache>
                <c:formatCode>0.00000</c:formatCode>
                <c:ptCount val="20"/>
                <c:pt idx="0">
                  <c:v>0.76036472001022182</c:v>
                </c:pt>
                <c:pt idx="1">
                  <c:v>0.76180975298917308</c:v>
                </c:pt>
                <c:pt idx="2">
                  <c:v>0.75658343836573216</c:v>
                </c:pt>
                <c:pt idx="3">
                  <c:v>0.75352298102520576</c:v>
                </c:pt>
                <c:pt idx="4">
                  <c:v>0.75500950743548068</c:v>
                </c:pt>
                <c:pt idx="5">
                  <c:v>0.754238278132913</c:v>
                </c:pt>
                <c:pt idx="6">
                  <c:v>0.75330730051384431</c:v>
                </c:pt>
                <c:pt idx="7">
                  <c:v>0.75156791569833525</c:v>
                </c:pt>
                <c:pt idx="8">
                  <c:v>0.74961913579878403</c:v>
                </c:pt>
                <c:pt idx="9">
                  <c:v>0.74800734650070866</c:v>
                </c:pt>
                <c:pt idx="10">
                  <c:v>0.74658915701726292</c:v>
                </c:pt>
                <c:pt idx="11">
                  <c:v>0.74887809371114555</c:v>
                </c:pt>
                <c:pt idx="12">
                  <c:v>0.74585174460481563</c:v>
                </c:pt>
                <c:pt idx="13">
                  <c:v>0.73926745523724724</c:v>
                </c:pt>
                <c:pt idx="14">
                  <c:v>0.73639633835956242</c:v>
                </c:pt>
                <c:pt idx="15">
                  <c:v>0.7347744942643003</c:v>
                </c:pt>
                <c:pt idx="16">
                  <c:v>0.73310613679636771</c:v>
                </c:pt>
                <c:pt idx="17">
                  <c:v>0.72905742563877418</c:v>
                </c:pt>
                <c:pt idx="18">
                  <c:v>0.7238929724270915</c:v>
                </c:pt>
                <c:pt idx="19">
                  <c:v>0.71918288909484362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Plots_Tabellen_etc_!$BB$37:$BB$68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xVal>
          <c:yVal>
            <c:numRef>
              <c:f>Plots_Tabellen_etc_!$AY$37:$AY$68</c:f>
              <c:numCache>
                <c:formatCode>0.00000</c:formatCode>
                <c:ptCount val="32"/>
                <c:pt idx="0">
                  <c:v>0.91109863969986837</c:v>
                </c:pt>
                <c:pt idx="1">
                  <c:v>0.91667645788832275</c:v>
                </c:pt>
                <c:pt idx="2">
                  <c:v>0.92685559593427302</c:v>
                </c:pt>
                <c:pt idx="3">
                  <c:v>0.93712687902208747</c:v>
                </c:pt>
                <c:pt idx="4">
                  <c:v>0.94823636674185985</c:v>
                </c:pt>
                <c:pt idx="5">
                  <c:v>0.96085688572516181</c:v>
                </c:pt>
                <c:pt idx="6">
                  <c:v>0.97366487625494647</c:v>
                </c:pt>
                <c:pt idx="7">
                  <c:v>0.98442564576034752</c:v>
                </c:pt>
                <c:pt idx="8">
                  <c:v>0.99697736411613802</c:v>
                </c:pt>
                <c:pt idx="9">
                  <c:v>1.0131533165986299</c:v>
                </c:pt>
                <c:pt idx="10">
                  <c:v>1.0305307857743888</c:v>
                </c:pt>
                <c:pt idx="11">
                  <c:v>1.0474447045957875</c:v>
                </c:pt>
                <c:pt idx="12">
                  <c:v>1.0645957251069278</c:v>
                </c:pt>
                <c:pt idx="13">
                  <c:v>1.0830837717911663</c:v>
                </c:pt>
                <c:pt idx="14">
                  <c:v>1.1017307092176511</c:v>
                </c:pt>
                <c:pt idx="15">
                  <c:v>1.1203207939162352</c:v>
                </c:pt>
                <c:pt idx="16">
                  <c:v>1.1396380919565856</c:v>
                </c:pt>
                <c:pt idx="17">
                  <c:v>1.1590693980002802</c:v>
                </c:pt>
                <c:pt idx="18">
                  <c:v>1.1825081949773404</c:v>
                </c:pt>
                <c:pt idx="19">
                  <c:v>1.2065794928954261</c:v>
                </c:pt>
                <c:pt idx="20">
                  <c:v>1.2305650121789897</c:v>
                </c:pt>
                <c:pt idx="21">
                  <c:v>1.2533113542244718</c:v>
                </c:pt>
                <c:pt idx="22">
                  <c:v>1.2762922871308091</c:v>
                </c:pt>
                <c:pt idx="23">
                  <c:v>1.2966041168398084</c:v>
                </c:pt>
                <c:pt idx="24">
                  <c:v>1.3185272467201494</c:v>
                </c:pt>
                <c:pt idx="25">
                  <c:v>1.3449125527278045</c:v>
                </c:pt>
                <c:pt idx="26">
                  <c:v>1.3723305017228882</c:v>
                </c:pt>
                <c:pt idx="27">
                  <c:v>1.3969608032037513</c:v>
                </c:pt>
                <c:pt idx="28">
                  <c:v>1.4327750474548993</c:v>
                </c:pt>
                <c:pt idx="29">
                  <c:v>1.4495412901818774</c:v>
                </c:pt>
                <c:pt idx="30">
                  <c:v>1.4738840030459215</c:v>
                </c:pt>
                <c:pt idx="31">
                  <c:v>1.4993422447435016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Plots_Tabellen_etc_!$BB$72:$BB$97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xVal>
          <c:yVal>
            <c:numRef>
              <c:f>Plots_Tabellen_etc_!$AY$72:$AY$97</c:f>
              <c:numCache>
                <c:formatCode>0.00000</c:formatCode>
                <c:ptCount val="26"/>
                <c:pt idx="0">
                  <c:v>0.62482973993150603</c:v>
                </c:pt>
                <c:pt idx="1">
                  <c:v>0.63215967618856583</c:v>
                </c:pt>
                <c:pt idx="2">
                  <c:v>0.6367880185438225</c:v>
                </c:pt>
                <c:pt idx="3">
                  <c:v>0.64993455543373202</c:v>
                </c:pt>
                <c:pt idx="4">
                  <c:v>0.66427941916771172</c:v>
                </c:pt>
                <c:pt idx="5">
                  <c:v>0.68221168531997867</c:v>
                </c:pt>
                <c:pt idx="6">
                  <c:v>0.70257265373988553</c:v>
                </c:pt>
                <c:pt idx="7">
                  <c:v>0.72547404276173244</c:v>
                </c:pt>
                <c:pt idx="8">
                  <c:v>0.74664307753762982</c:v>
                </c:pt>
                <c:pt idx="9">
                  <c:v>0.76838693830380933</c:v>
                </c:pt>
                <c:pt idx="10">
                  <c:v>0.79467722316403933</c:v>
                </c:pt>
                <c:pt idx="11">
                  <c:v>0.81913122213034295</c:v>
                </c:pt>
                <c:pt idx="12">
                  <c:v>0.84188862078384508</c:v>
                </c:pt>
                <c:pt idx="13">
                  <c:v>0.86826238421726742</c:v>
                </c:pt>
                <c:pt idx="14">
                  <c:v>0.90626708255259625</c:v>
                </c:pt>
                <c:pt idx="15">
                  <c:v>0.94606446167219693</c:v>
                </c:pt>
                <c:pt idx="16">
                  <c:v>0.98071502449114256</c:v>
                </c:pt>
                <c:pt idx="17">
                  <c:v>1.0253339152232375</c:v>
                </c:pt>
                <c:pt idx="18">
                  <c:v>1.0700291511110389</c:v>
                </c:pt>
                <c:pt idx="19">
                  <c:v>1.1158052993172953</c:v>
                </c:pt>
                <c:pt idx="20">
                  <c:v>1.1603825340771166</c:v>
                </c:pt>
                <c:pt idx="21">
                  <c:v>1.2074803182035856</c:v>
                </c:pt>
                <c:pt idx="22">
                  <c:v>1.2607391559522854</c:v>
                </c:pt>
                <c:pt idx="23">
                  <c:v>1.3186495426693394</c:v>
                </c:pt>
                <c:pt idx="24">
                  <c:v>1.3838605035047933</c:v>
                </c:pt>
                <c:pt idx="25">
                  <c:v>1.4591184160397257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Plots_Tabellen_etc_!$BB$101:$BB$115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xVal>
          <c:yVal>
            <c:numRef>
              <c:f>Plots_Tabellen_etc_!$AY$101:$AY$115</c:f>
              <c:numCache>
                <c:formatCode>0.00000</c:formatCode>
                <c:ptCount val="15"/>
                <c:pt idx="0">
                  <c:v>0.75007457004033928</c:v>
                </c:pt>
                <c:pt idx="1">
                  <c:v>0.69722243041475573</c:v>
                </c:pt>
                <c:pt idx="2">
                  <c:v>0.61560518494202221</c:v>
                </c:pt>
                <c:pt idx="3">
                  <c:v>0.59305973251229516</c:v>
                </c:pt>
                <c:pt idx="4">
                  <c:v>0.56921100179615947</c:v>
                </c:pt>
                <c:pt idx="5">
                  <c:v>0.54311529349405574</c:v>
                </c:pt>
                <c:pt idx="6">
                  <c:v>0.52260713950824367</c:v>
                </c:pt>
                <c:pt idx="7">
                  <c:v>0.50423066554673901</c:v>
                </c:pt>
                <c:pt idx="8">
                  <c:v>0.48399354330156691</c:v>
                </c:pt>
                <c:pt idx="9">
                  <c:v>0.46057889654965856</c:v>
                </c:pt>
                <c:pt idx="10">
                  <c:v>0.44354637034935057</c:v>
                </c:pt>
                <c:pt idx="11">
                  <c:v>0.43031748185383223</c:v>
                </c:pt>
                <c:pt idx="12">
                  <c:v>0.41821442234805511</c:v>
                </c:pt>
                <c:pt idx="13">
                  <c:v>0.4049889419083279</c:v>
                </c:pt>
                <c:pt idx="14">
                  <c:v>0.39282701728823838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4799"/>
        <c:axId val="851862719"/>
      </c:scatterChart>
      <c:valAx>
        <c:axId val="85186271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4799"/>
        <c:crossesAt val="0"/>
        <c:crossBetween val="midCat"/>
      </c:valAx>
      <c:valAx>
        <c:axId val="851864799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271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 Polare Do 28 (T_real aus Tabelle)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Plots_Tabellen_etc__2!$AX$2:$AX$2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</c:marker>
          <c:xVal>
            <c:numRef>
              <c:f>Plots_Tabellen_etc__2!$AX$14:$AX$33</c:f>
              <c:numCache>
                <c:formatCode>0.00000</c:formatCode>
                <c:ptCount val="20"/>
                <c:pt idx="0">
                  <c:v>0.1533280345459776</c:v>
                </c:pt>
                <c:pt idx="1">
                  <c:v>0.13349308365393175</c:v>
                </c:pt>
                <c:pt idx="2">
                  <c:v>0.13040889816595039</c:v>
                </c:pt>
                <c:pt idx="3">
                  <c:v>0.12796078229304306</c:v>
                </c:pt>
                <c:pt idx="4">
                  <c:v>0.11770521879776653</c:v>
                </c:pt>
                <c:pt idx="5">
                  <c:v>0.11350708708684014</c:v>
                </c:pt>
                <c:pt idx="6">
                  <c:v>0.11039811092899787</c:v>
                </c:pt>
                <c:pt idx="7">
                  <c:v>0.10742090666740835</c:v>
                </c:pt>
                <c:pt idx="8">
                  <c:v>0.10480238505874966</c:v>
                </c:pt>
                <c:pt idx="9">
                  <c:v>0.10141411198913913</c:v>
                </c:pt>
                <c:pt idx="10">
                  <c:v>9.7512981433709386E-2</c:v>
                </c:pt>
                <c:pt idx="11">
                  <c:v>9.3488306954770339E-2</c:v>
                </c:pt>
                <c:pt idx="12">
                  <c:v>9.0925690494285213E-2</c:v>
                </c:pt>
                <c:pt idx="13">
                  <c:v>8.8407990913752801E-2</c:v>
                </c:pt>
                <c:pt idx="14">
                  <c:v>8.6341992771901424E-2</c:v>
                </c:pt>
                <c:pt idx="15">
                  <c:v>8.5108709964787518E-2</c:v>
                </c:pt>
                <c:pt idx="16">
                  <c:v>8.3725168022823829E-2</c:v>
                </c:pt>
                <c:pt idx="17">
                  <c:v>8.1717126254462563E-2</c:v>
                </c:pt>
                <c:pt idx="18">
                  <c:v>7.9593177241279872E-2</c:v>
                </c:pt>
                <c:pt idx="19">
                  <c:v>7.7512935450375881E-2</c:v>
                </c:pt>
              </c:numCache>
            </c:numRef>
          </c:xVal>
          <c:yVal>
            <c:numRef>
              <c:f>Plots_Tabellen_etc__2!$AY$14:$AY$33</c:f>
              <c:numCache>
                <c:formatCode>0.00000</c:formatCode>
                <c:ptCount val="20"/>
                <c:pt idx="0">
                  <c:v>0.76036472001022182</c:v>
                </c:pt>
                <c:pt idx="1">
                  <c:v>0.76180975298917308</c:v>
                </c:pt>
                <c:pt idx="2">
                  <c:v>0.75658343836573216</c:v>
                </c:pt>
                <c:pt idx="3">
                  <c:v>0.75352298102520576</c:v>
                </c:pt>
                <c:pt idx="4">
                  <c:v>0.75500950743548068</c:v>
                </c:pt>
                <c:pt idx="5">
                  <c:v>0.754238278132913</c:v>
                </c:pt>
                <c:pt idx="6">
                  <c:v>0.75330730051384431</c:v>
                </c:pt>
                <c:pt idx="7">
                  <c:v>0.75156791569833525</c:v>
                </c:pt>
                <c:pt idx="8">
                  <c:v>0.74961913579878403</c:v>
                </c:pt>
                <c:pt idx="9">
                  <c:v>0.74800734650070866</c:v>
                </c:pt>
                <c:pt idx="10">
                  <c:v>0.74658915701726292</c:v>
                </c:pt>
                <c:pt idx="11">
                  <c:v>0.74887809371114555</c:v>
                </c:pt>
                <c:pt idx="12">
                  <c:v>0.74585174460481563</c:v>
                </c:pt>
                <c:pt idx="13">
                  <c:v>0.73926745523724724</c:v>
                </c:pt>
                <c:pt idx="14">
                  <c:v>0.73639633835956242</c:v>
                </c:pt>
                <c:pt idx="15">
                  <c:v>0.7347744942643003</c:v>
                </c:pt>
                <c:pt idx="16">
                  <c:v>0.73310613679636771</c:v>
                </c:pt>
                <c:pt idx="17">
                  <c:v>0.72905742563877418</c:v>
                </c:pt>
                <c:pt idx="18">
                  <c:v>0.7238929724270915</c:v>
                </c:pt>
                <c:pt idx="19">
                  <c:v>0.71918288909484362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Plots_Tabellen_etc__2!$AX$3:$AX$3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Plots_Tabellen_etc__2!$AX$37:$AX$68</c:f>
              <c:numCache>
                <c:formatCode>0.00000</c:formatCode>
                <c:ptCount val="32"/>
                <c:pt idx="0">
                  <c:v>3.6498695193697646E-2</c:v>
                </c:pt>
                <c:pt idx="1">
                  <c:v>9.0346363922638923E-2</c:v>
                </c:pt>
                <c:pt idx="2">
                  <c:v>0.1025832320898641</c:v>
                </c:pt>
                <c:pt idx="3">
                  <c:v>0.11002139672789235</c:v>
                </c:pt>
                <c:pt idx="4">
                  <c:v>0.11485896317071866</c:v>
                </c:pt>
                <c:pt idx="5">
                  <c:v>0.11691428130272596</c:v>
                </c:pt>
                <c:pt idx="6">
                  <c:v>0.11948489532517503</c:v>
                </c:pt>
                <c:pt idx="7">
                  <c:v>0.12411157611275497</c:v>
                </c:pt>
                <c:pt idx="8">
                  <c:v>0.12862056427963367</c:v>
                </c:pt>
                <c:pt idx="9">
                  <c:v>0.12944041543793663</c:v>
                </c:pt>
                <c:pt idx="10">
                  <c:v>0.1288510604271805</c:v>
                </c:pt>
                <c:pt idx="11">
                  <c:v>0.12987064943702881</c:v>
                </c:pt>
                <c:pt idx="12">
                  <c:v>0.13198011425129219</c:v>
                </c:pt>
                <c:pt idx="13">
                  <c:v>0.13399952309775745</c:v>
                </c:pt>
                <c:pt idx="14">
                  <c:v>0.13627210219529903</c:v>
                </c:pt>
                <c:pt idx="15">
                  <c:v>0.13934257901511418</c:v>
                </c:pt>
                <c:pt idx="16">
                  <c:v>0.14167500909740011</c:v>
                </c:pt>
                <c:pt idx="17">
                  <c:v>0.14381918531261154</c:v>
                </c:pt>
                <c:pt idx="18">
                  <c:v>0.1443454826431062</c:v>
                </c:pt>
                <c:pt idx="19">
                  <c:v>0.14498647525795388</c:v>
                </c:pt>
                <c:pt idx="20">
                  <c:v>0.14579124948895172</c:v>
                </c:pt>
                <c:pt idx="21">
                  <c:v>0.14635675371865672</c:v>
                </c:pt>
                <c:pt idx="22">
                  <c:v>0.14742868838014772</c:v>
                </c:pt>
                <c:pt idx="23">
                  <c:v>0.14872917503760841</c:v>
                </c:pt>
                <c:pt idx="24">
                  <c:v>0.15135332962346923</c:v>
                </c:pt>
                <c:pt idx="25">
                  <c:v>0.1542501147808075</c:v>
                </c:pt>
                <c:pt idx="26">
                  <c:v>0.15785447212006387</c:v>
                </c:pt>
                <c:pt idx="27">
                  <c:v>0.16093857359078007</c:v>
                </c:pt>
                <c:pt idx="28">
                  <c:v>0.16676645413637606</c:v>
                </c:pt>
                <c:pt idx="29">
                  <c:v>0.16945622538207064</c:v>
                </c:pt>
                <c:pt idx="30">
                  <c:v>0.17187676345660818</c:v>
                </c:pt>
                <c:pt idx="31">
                  <c:v>0.17398216443094194</c:v>
                </c:pt>
              </c:numCache>
            </c:numRef>
          </c:xVal>
          <c:yVal>
            <c:numRef>
              <c:f>Plots_Tabellen_etc__2!$AY$37:$AY$68</c:f>
              <c:numCache>
                <c:formatCode>0.00000</c:formatCode>
                <c:ptCount val="32"/>
                <c:pt idx="0">
                  <c:v>0.91109863969986837</c:v>
                </c:pt>
                <c:pt idx="1">
                  <c:v>0.91667645788832275</c:v>
                </c:pt>
                <c:pt idx="2">
                  <c:v>0.92685559593427302</c:v>
                </c:pt>
                <c:pt idx="3">
                  <c:v>0.93712687902208747</c:v>
                </c:pt>
                <c:pt idx="4">
                  <c:v>0.94823636674185985</c:v>
                </c:pt>
                <c:pt idx="5">
                  <c:v>0.96085688572516181</c:v>
                </c:pt>
                <c:pt idx="6">
                  <c:v>0.97366487625494647</c:v>
                </c:pt>
                <c:pt idx="7">
                  <c:v>0.98442564576034752</c:v>
                </c:pt>
                <c:pt idx="8">
                  <c:v>0.99697736411613802</c:v>
                </c:pt>
                <c:pt idx="9">
                  <c:v>1.0131533165986299</c:v>
                </c:pt>
                <c:pt idx="10">
                  <c:v>1.0305307857743888</c:v>
                </c:pt>
                <c:pt idx="11">
                  <c:v>1.0474447045957875</c:v>
                </c:pt>
                <c:pt idx="12">
                  <c:v>1.0645957251069278</c:v>
                </c:pt>
                <c:pt idx="13">
                  <c:v>1.0830837717911663</c:v>
                </c:pt>
                <c:pt idx="14">
                  <c:v>1.1017307092176511</c:v>
                </c:pt>
                <c:pt idx="15">
                  <c:v>1.1203207939162352</c:v>
                </c:pt>
                <c:pt idx="16">
                  <c:v>1.1396380919565856</c:v>
                </c:pt>
                <c:pt idx="17">
                  <c:v>1.1590693980002802</c:v>
                </c:pt>
                <c:pt idx="18">
                  <c:v>1.1825081949773404</c:v>
                </c:pt>
                <c:pt idx="19">
                  <c:v>1.2065794928954261</c:v>
                </c:pt>
                <c:pt idx="20">
                  <c:v>1.2305650121789897</c:v>
                </c:pt>
                <c:pt idx="21">
                  <c:v>1.2533113542244718</c:v>
                </c:pt>
                <c:pt idx="22">
                  <c:v>1.2762922871308091</c:v>
                </c:pt>
                <c:pt idx="23">
                  <c:v>1.2966041168398084</c:v>
                </c:pt>
                <c:pt idx="24">
                  <c:v>1.3185272467201494</c:v>
                </c:pt>
                <c:pt idx="25">
                  <c:v>1.3449125527278045</c:v>
                </c:pt>
                <c:pt idx="26">
                  <c:v>1.3723305017228882</c:v>
                </c:pt>
                <c:pt idx="27">
                  <c:v>1.3969608032037513</c:v>
                </c:pt>
                <c:pt idx="28">
                  <c:v>1.4327750474548993</c:v>
                </c:pt>
                <c:pt idx="29">
                  <c:v>1.4495412901818774</c:v>
                </c:pt>
                <c:pt idx="30">
                  <c:v>1.4738840030459215</c:v>
                </c:pt>
                <c:pt idx="31">
                  <c:v>1.4993422447435016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Plots_Tabellen_etc__2!$AX$4:$AX$4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Plots_Tabellen_etc__2!$AX$72:$AX$97</c:f>
              <c:numCache>
                <c:formatCode>0.00000</c:formatCode>
                <c:ptCount val="26"/>
                <c:pt idx="0">
                  <c:v>2.3114442779198902E-2</c:v>
                </c:pt>
                <c:pt idx="1">
                  <c:v>7.4481720203141991E-2</c:v>
                </c:pt>
                <c:pt idx="2">
                  <c:v>0.10901071228616802</c:v>
                </c:pt>
                <c:pt idx="3">
                  <c:v>0.11570979308958743</c:v>
                </c:pt>
                <c:pt idx="4">
                  <c:v>0.12087154395078928</c:v>
                </c:pt>
                <c:pt idx="5">
                  <c:v>0.12387979534433187</c:v>
                </c:pt>
                <c:pt idx="6">
                  <c:v>0.12624838804258798</c:v>
                </c:pt>
                <c:pt idx="7">
                  <c:v>0.12611430486638261</c:v>
                </c:pt>
                <c:pt idx="8">
                  <c:v>0.12984688089629254</c:v>
                </c:pt>
                <c:pt idx="9">
                  <c:v>0.13281551176558981</c:v>
                </c:pt>
                <c:pt idx="10">
                  <c:v>0.13497027785375137</c:v>
                </c:pt>
                <c:pt idx="11">
                  <c:v>0.13745686314914507</c:v>
                </c:pt>
                <c:pt idx="12">
                  <c:v>0.13889059542923848</c:v>
                </c:pt>
                <c:pt idx="13">
                  <c:v>0.14202123504169809</c:v>
                </c:pt>
                <c:pt idx="14">
                  <c:v>0.14119288301144184</c:v>
                </c:pt>
                <c:pt idx="15">
                  <c:v>0.14186306343929431</c:v>
                </c:pt>
                <c:pt idx="16">
                  <c:v>0.14727942617120368</c:v>
                </c:pt>
                <c:pt idx="17">
                  <c:v>0.14983054226268316</c:v>
                </c:pt>
                <c:pt idx="18">
                  <c:v>0.15491797043647576</c:v>
                </c:pt>
                <c:pt idx="19">
                  <c:v>0.16105232189230598</c:v>
                </c:pt>
                <c:pt idx="20">
                  <c:v>0.16859875932531709</c:v>
                </c:pt>
                <c:pt idx="21">
                  <c:v>0.17586764251215017</c:v>
                </c:pt>
                <c:pt idx="22">
                  <c:v>0.18634035506703978</c:v>
                </c:pt>
                <c:pt idx="23">
                  <c:v>0.19912656735570097</c:v>
                </c:pt>
                <c:pt idx="24">
                  <c:v>0.21277532034028945</c:v>
                </c:pt>
                <c:pt idx="25">
                  <c:v>0.22731397703953754</c:v>
                </c:pt>
              </c:numCache>
            </c:numRef>
          </c:xVal>
          <c:yVal>
            <c:numRef>
              <c:f>Plots_Tabellen_etc__2!$AY$72:$AY$97</c:f>
              <c:numCache>
                <c:formatCode>0.00000</c:formatCode>
                <c:ptCount val="26"/>
                <c:pt idx="0">
                  <c:v>0.62482973993150603</c:v>
                </c:pt>
                <c:pt idx="1">
                  <c:v>0.63215967618856583</c:v>
                </c:pt>
                <c:pt idx="2">
                  <c:v>0.6367880185438225</c:v>
                </c:pt>
                <c:pt idx="3">
                  <c:v>0.64993455543373202</c:v>
                </c:pt>
                <c:pt idx="4">
                  <c:v>0.66427941916771172</c:v>
                </c:pt>
                <c:pt idx="5">
                  <c:v>0.68221168531997867</c:v>
                </c:pt>
                <c:pt idx="6">
                  <c:v>0.70257265373988553</c:v>
                </c:pt>
                <c:pt idx="7">
                  <c:v>0.72547404276173244</c:v>
                </c:pt>
                <c:pt idx="8">
                  <c:v>0.74664307753762982</c:v>
                </c:pt>
                <c:pt idx="9">
                  <c:v>0.76838693830380933</c:v>
                </c:pt>
                <c:pt idx="10">
                  <c:v>0.79467722316403933</c:v>
                </c:pt>
                <c:pt idx="11">
                  <c:v>0.81913122213034295</c:v>
                </c:pt>
                <c:pt idx="12">
                  <c:v>0.84188862078384508</c:v>
                </c:pt>
                <c:pt idx="13">
                  <c:v>0.86826238421726742</c:v>
                </c:pt>
                <c:pt idx="14">
                  <c:v>0.90626708255259625</c:v>
                </c:pt>
                <c:pt idx="15">
                  <c:v>0.94606446167219693</c:v>
                </c:pt>
                <c:pt idx="16">
                  <c:v>0.98071502449114256</c:v>
                </c:pt>
                <c:pt idx="17">
                  <c:v>1.0253339152232375</c:v>
                </c:pt>
                <c:pt idx="18">
                  <c:v>1.0700291511110389</c:v>
                </c:pt>
                <c:pt idx="19">
                  <c:v>1.1158052993172953</c:v>
                </c:pt>
                <c:pt idx="20">
                  <c:v>1.1603825340771166</c:v>
                </c:pt>
                <c:pt idx="21">
                  <c:v>1.2074803182035856</c:v>
                </c:pt>
                <c:pt idx="22">
                  <c:v>1.2607391559522854</c:v>
                </c:pt>
                <c:pt idx="23">
                  <c:v>1.3186495426693394</c:v>
                </c:pt>
                <c:pt idx="24">
                  <c:v>1.3838605035047933</c:v>
                </c:pt>
                <c:pt idx="25">
                  <c:v>1.4591184160397257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Plots_Tabellen_etc__2!$AX$5:$AX$5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Plots_Tabellen_etc__2!$AX$101:$AX$115</c:f>
              <c:numCache>
                <c:formatCode>0.00000</c:formatCode>
                <c:ptCount val="15"/>
                <c:pt idx="0">
                  <c:v>6.2158864081908564E-2</c:v>
                </c:pt>
                <c:pt idx="1">
                  <c:v>0.14574292700933786</c:v>
                </c:pt>
                <c:pt idx="2">
                  <c:v>0.24357592317211449</c:v>
                </c:pt>
                <c:pt idx="3">
                  <c:v>0.2108298413303793</c:v>
                </c:pt>
                <c:pt idx="4">
                  <c:v>0.18387878417437312</c:v>
                </c:pt>
                <c:pt idx="5">
                  <c:v>0.16217980263631313</c:v>
                </c:pt>
                <c:pt idx="6">
                  <c:v>0.13520062747810882</c:v>
                </c:pt>
                <c:pt idx="7">
                  <c:v>0.11411306853564721</c:v>
                </c:pt>
                <c:pt idx="8">
                  <c:v>9.911485922464254E-2</c:v>
                </c:pt>
                <c:pt idx="9">
                  <c:v>8.7355808765945744E-2</c:v>
                </c:pt>
                <c:pt idx="10">
                  <c:v>7.7155332973477875E-2</c:v>
                </c:pt>
                <c:pt idx="11">
                  <c:v>6.7527821099896662E-2</c:v>
                </c:pt>
                <c:pt idx="12">
                  <c:v>5.9480908308199257E-2</c:v>
                </c:pt>
                <c:pt idx="13">
                  <c:v>5.2914575014403387E-2</c:v>
                </c:pt>
                <c:pt idx="14">
                  <c:v>4.7386460621491919E-2</c:v>
                </c:pt>
              </c:numCache>
            </c:numRef>
          </c:xVal>
          <c:yVal>
            <c:numRef>
              <c:f>Plots_Tabellen_etc__2!$AY$101:$AY$115</c:f>
              <c:numCache>
                <c:formatCode>0.00000</c:formatCode>
                <c:ptCount val="15"/>
                <c:pt idx="0">
                  <c:v>0.75007457004033928</c:v>
                </c:pt>
                <c:pt idx="1">
                  <c:v>0.69722243041475573</c:v>
                </c:pt>
                <c:pt idx="2">
                  <c:v>0.61560518494202221</c:v>
                </c:pt>
                <c:pt idx="3">
                  <c:v>0.59305973251229516</c:v>
                </c:pt>
                <c:pt idx="4">
                  <c:v>0.56921100179615947</c:v>
                </c:pt>
                <c:pt idx="5">
                  <c:v>0.54311529349405574</c:v>
                </c:pt>
                <c:pt idx="6">
                  <c:v>0.52260713950824367</c:v>
                </c:pt>
                <c:pt idx="7">
                  <c:v>0.50423066554673901</c:v>
                </c:pt>
                <c:pt idx="8">
                  <c:v>0.48399354330156691</c:v>
                </c:pt>
                <c:pt idx="9">
                  <c:v>0.46057889654965856</c:v>
                </c:pt>
                <c:pt idx="10">
                  <c:v>0.44354637034935057</c:v>
                </c:pt>
                <c:pt idx="11">
                  <c:v>0.43031748185383223</c:v>
                </c:pt>
                <c:pt idx="12">
                  <c:v>0.41821442234805511</c:v>
                </c:pt>
                <c:pt idx="13">
                  <c:v>0.4049889419083279</c:v>
                </c:pt>
                <c:pt idx="14">
                  <c:v>0.39282701728823838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3135"/>
        <c:axId val="851867711"/>
      </c:scatterChart>
      <c:valAx>
        <c:axId val="851867711"/>
        <c:scaling>
          <c:orientation val="minMax"/>
          <c:max val="1.6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3135"/>
        <c:crossesAt val="0"/>
        <c:crossBetween val="midCat"/>
        <c:majorUnit val="0.1"/>
        <c:minorUnit val="0.1"/>
      </c:valAx>
      <c:valAx>
        <c:axId val="851863135"/>
        <c:scaling>
          <c:orientation val="minMax"/>
          <c:max val="1.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7711"/>
        <c:crossesAt val="0"/>
        <c:crossBetween val="midCat"/>
        <c:majorUnit val="0.1"/>
        <c:minorUnit val="0.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Fluggeschwindigkeit Do 28 (T_real aus Tabelle)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Plots_Tabellen_etc_!$AQ$14:$AQ$33</c:f>
              <c:numCache>
                <c:formatCode>0.00000</c:formatCode>
                <c:ptCount val="20"/>
                <c:pt idx="0">
                  <c:v>57.014285749999999</c:v>
                </c:pt>
                <c:pt idx="1">
                  <c:v>56.871428625</c:v>
                </c:pt>
                <c:pt idx="2">
                  <c:v>56.728571499999994</c:v>
                </c:pt>
                <c:pt idx="3">
                  <c:v>56.585714374999995</c:v>
                </c:pt>
                <c:pt idx="4">
                  <c:v>56.442857249999996</c:v>
                </c:pt>
                <c:pt idx="5">
                  <c:v>56.300000124999997</c:v>
                </c:pt>
                <c:pt idx="6">
                  <c:v>56.157142999999998</c:v>
                </c:pt>
                <c:pt idx="7">
                  <c:v>56.014285874999999</c:v>
                </c:pt>
                <c:pt idx="8">
                  <c:v>55.87142875</c:v>
                </c:pt>
                <c:pt idx="9">
                  <c:v>55.728571624999994</c:v>
                </c:pt>
                <c:pt idx="10">
                  <c:v>55.585714499999995</c:v>
                </c:pt>
                <c:pt idx="11">
                  <c:v>55.442857374999996</c:v>
                </c:pt>
                <c:pt idx="12">
                  <c:v>55.300000249999997</c:v>
                </c:pt>
                <c:pt idx="13">
                  <c:v>55.157143124999997</c:v>
                </c:pt>
                <c:pt idx="14">
                  <c:v>55.014285999999998</c:v>
                </c:pt>
                <c:pt idx="15">
                  <c:v>54.871428874999992</c:v>
                </c:pt>
                <c:pt idx="16">
                  <c:v>54.728571749999993</c:v>
                </c:pt>
                <c:pt idx="17">
                  <c:v>54.585714624999994</c:v>
                </c:pt>
                <c:pt idx="18">
                  <c:v>54.442857499999995</c:v>
                </c:pt>
                <c:pt idx="19">
                  <c:v>54.300000374999996</c:v>
                </c:pt>
              </c:numCache>
            </c:numRef>
          </c:xVal>
          <c:yVal>
            <c:numRef>
              <c:f>Plots_Tabellen_etc_!$AW$14:$AW$33</c:f>
              <c:numCache>
                <c:formatCode>0.00000</c:formatCode>
                <c:ptCount val="20"/>
                <c:pt idx="0">
                  <c:v>-7165.6566077454545</c:v>
                </c:pt>
                <c:pt idx="1">
                  <c:v>-6256.2122789793038</c:v>
                </c:pt>
                <c:pt idx="2">
                  <c:v>-6156.2300064627007</c:v>
                </c:pt>
                <c:pt idx="3">
                  <c:v>-6067.1403863137903</c:v>
                </c:pt>
                <c:pt idx="4">
                  <c:v>-5581.630297685716</c:v>
                </c:pt>
                <c:pt idx="5">
                  <c:v>-5391.8630026903829</c:v>
                </c:pt>
                <c:pt idx="6">
                  <c:v>-5253.1261592939209</c:v>
                </c:pt>
                <c:pt idx="7">
                  <c:v>-5125.3928642533219</c:v>
                </c:pt>
                <c:pt idx="8">
                  <c:v>-5015.1065850225596</c:v>
                </c:pt>
                <c:pt idx="9">
                  <c:v>-4865.7023411192749</c:v>
                </c:pt>
                <c:pt idx="10">
                  <c:v>-4689.9811441455486</c:v>
                </c:pt>
                <c:pt idx="11">
                  <c:v>-4485.4580518388184</c:v>
                </c:pt>
                <c:pt idx="12">
                  <c:v>-4381.3152404891443</c:v>
                </c:pt>
                <c:pt idx="13">
                  <c:v>-4298.6829559557409</c:v>
                </c:pt>
                <c:pt idx="14">
                  <c:v>-4215.3121231462437</c:v>
                </c:pt>
                <c:pt idx="15">
                  <c:v>-4164.5230959701212</c:v>
                </c:pt>
                <c:pt idx="16">
                  <c:v>-4106.480007320205</c:v>
                </c:pt>
                <c:pt idx="17">
                  <c:v>-4030.787468300724</c:v>
                </c:pt>
                <c:pt idx="18">
                  <c:v>-3954.547869132211</c:v>
                </c:pt>
                <c:pt idx="19">
                  <c:v>-3876.9200391888435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Plots_Tabellen_etc_!$AQ$37:$AQ$68</c:f>
              <c:numCache>
                <c:formatCode>0.00000</c:formatCode>
                <c:ptCount val="32"/>
                <c:pt idx="0">
                  <c:v>53.3</c:v>
                </c:pt>
                <c:pt idx="1">
                  <c:v>52.8</c:v>
                </c:pt>
                <c:pt idx="2">
                  <c:v>52.3</c:v>
                </c:pt>
                <c:pt idx="3">
                  <c:v>51.8</c:v>
                </c:pt>
                <c:pt idx="4">
                  <c:v>51.3</c:v>
                </c:pt>
                <c:pt idx="5">
                  <c:v>50.8</c:v>
                </c:pt>
                <c:pt idx="6">
                  <c:v>50.3</c:v>
                </c:pt>
                <c:pt idx="7">
                  <c:v>49.8</c:v>
                </c:pt>
                <c:pt idx="8">
                  <c:v>49.3</c:v>
                </c:pt>
                <c:pt idx="9">
                  <c:v>48.8</c:v>
                </c:pt>
                <c:pt idx="10">
                  <c:v>48.3</c:v>
                </c:pt>
                <c:pt idx="11">
                  <c:v>47.8</c:v>
                </c:pt>
                <c:pt idx="12">
                  <c:v>47.3</c:v>
                </c:pt>
                <c:pt idx="13">
                  <c:v>46.8</c:v>
                </c:pt>
                <c:pt idx="14">
                  <c:v>46.3</c:v>
                </c:pt>
                <c:pt idx="15">
                  <c:v>45.8</c:v>
                </c:pt>
                <c:pt idx="16">
                  <c:v>45.3</c:v>
                </c:pt>
                <c:pt idx="17">
                  <c:v>44.8</c:v>
                </c:pt>
                <c:pt idx="18">
                  <c:v>44.3</c:v>
                </c:pt>
                <c:pt idx="19">
                  <c:v>43.8</c:v>
                </c:pt>
                <c:pt idx="20">
                  <c:v>43.3</c:v>
                </c:pt>
                <c:pt idx="21">
                  <c:v>42.8</c:v>
                </c:pt>
                <c:pt idx="22">
                  <c:v>42.3</c:v>
                </c:pt>
                <c:pt idx="23">
                  <c:v>41.8</c:v>
                </c:pt>
                <c:pt idx="24">
                  <c:v>41.3</c:v>
                </c:pt>
                <c:pt idx="25">
                  <c:v>40.799999999999997</c:v>
                </c:pt>
                <c:pt idx="26">
                  <c:v>40.299999999999997</c:v>
                </c:pt>
                <c:pt idx="27">
                  <c:v>39.799999999999997</c:v>
                </c:pt>
                <c:pt idx="28">
                  <c:v>39.299999999999997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37.799999999999997</c:v>
                </c:pt>
              </c:numCache>
            </c:numRef>
          </c:xVal>
          <c:yVal>
            <c:numRef>
              <c:f>Plots_Tabellen_etc_!$AW$37:$AW$68</c:f>
              <c:numCache>
                <c:formatCode>0.00000</c:formatCode>
                <c:ptCount val="32"/>
                <c:pt idx="0">
                  <c:v>-1435.8758225569338</c:v>
                </c:pt>
                <c:pt idx="1">
                  <c:v>-3518.0966726953393</c:v>
                </c:pt>
                <c:pt idx="2">
                  <c:v>-3945.4081442891643</c:v>
                </c:pt>
                <c:pt idx="3">
                  <c:v>-4181.5453362362368</c:v>
                </c:pt>
                <c:pt idx="4">
                  <c:v>-4311.9647298590062</c:v>
                </c:pt>
                <c:pt idx="5">
                  <c:v>-4330.783293353461</c:v>
                </c:pt>
                <c:pt idx="6">
                  <c:v>-4366.8260717747498</c:v>
                </c:pt>
                <c:pt idx="7">
                  <c:v>-4484.0684879342543</c:v>
                </c:pt>
                <c:pt idx="8">
                  <c:v>-4586.3493281801366</c:v>
                </c:pt>
                <c:pt idx="9">
                  <c:v>-4542.1814948523188</c:v>
                </c:pt>
                <c:pt idx="10">
                  <c:v>-4446.3456425907243</c:v>
                </c:pt>
                <c:pt idx="11">
                  <c:v>-4409.3128178090965</c:v>
                </c:pt>
                <c:pt idx="12">
                  <c:v>-4408.3367745836094</c:v>
                </c:pt>
                <c:pt idx="13">
                  <c:v>-4399.1082079516082</c:v>
                </c:pt>
                <c:pt idx="14">
                  <c:v>-4397.5999234604787</c:v>
                </c:pt>
                <c:pt idx="15">
                  <c:v>-4421.282524100573</c:v>
                </c:pt>
                <c:pt idx="16">
                  <c:v>-4418.7100259042572</c:v>
                </c:pt>
                <c:pt idx="17">
                  <c:v>-4410.0970286138463</c:v>
                </c:pt>
                <c:pt idx="18">
                  <c:v>-4339.1530351060637</c:v>
                </c:pt>
                <c:pt idx="19">
                  <c:v>-4272.0397558991372</c:v>
                </c:pt>
                <c:pt idx="20">
                  <c:v>-4212.4618365236356</c:v>
                </c:pt>
                <c:pt idx="21">
                  <c:v>-4152.4802914095835</c:v>
                </c:pt>
                <c:pt idx="22">
                  <c:v>-4107.7838423231597</c:v>
                </c:pt>
                <c:pt idx="23">
                  <c:v>-4079.0908614917275</c:v>
                </c:pt>
                <c:pt idx="24">
                  <c:v>-4081.6191439186955</c:v>
                </c:pt>
                <c:pt idx="25">
                  <c:v>-4077.7909889851776</c:v>
                </c:pt>
                <c:pt idx="26">
                  <c:v>-4089.1615513938355</c:v>
                </c:pt>
                <c:pt idx="27">
                  <c:v>-4095.0784812305601</c:v>
                </c:pt>
                <c:pt idx="28">
                  <c:v>-4136.3483747304035</c:v>
                </c:pt>
                <c:pt idx="29">
                  <c:v>-4153.8132703691645</c:v>
                </c:pt>
                <c:pt idx="30">
                  <c:v>-4143.3095954878863</c:v>
                </c:pt>
                <c:pt idx="31">
                  <c:v>-4122.7332483843329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Plots_Tabellen_etc_!$AQ$72:$AQ$97</c:f>
              <c:numCache>
                <c:formatCode>0.00000</c:formatCode>
                <c:ptCount val="26"/>
                <c:pt idx="0">
                  <c:v>64.125929823359996</c:v>
                </c:pt>
                <c:pt idx="1">
                  <c:v>63.051859646720004</c:v>
                </c:pt>
                <c:pt idx="2">
                  <c:v>61.977789470080005</c:v>
                </c:pt>
                <c:pt idx="3">
                  <c:v>60.903719293440005</c:v>
                </c:pt>
                <c:pt idx="4">
                  <c:v>59.829649116799999</c:v>
                </c:pt>
                <c:pt idx="5">
                  <c:v>58.755578940159999</c:v>
                </c:pt>
                <c:pt idx="6">
                  <c:v>57.68150876352</c:v>
                </c:pt>
                <c:pt idx="7">
                  <c:v>56.607438586880001</c:v>
                </c:pt>
                <c:pt idx="8">
                  <c:v>55.533368410240001</c:v>
                </c:pt>
                <c:pt idx="9">
                  <c:v>54.459298233600002</c:v>
                </c:pt>
                <c:pt idx="10">
                  <c:v>53.385228056960003</c:v>
                </c:pt>
                <c:pt idx="11">
                  <c:v>52.311157880320003</c:v>
                </c:pt>
                <c:pt idx="12">
                  <c:v>51.237087703680004</c:v>
                </c:pt>
                <c:pt idx="13">
                  <c:v>50.163017527039997</c:v>
                </c:pt>
                <c:pt idx="14">
                  <c:v>49.088947350400005</c:v>
                </c:pt>
                <c:pt idx="15">
                  <c:v>48.014877173759999</c:v>
                </c:pt>
                <c:pt idx="16">
                  <c:v>46.940806997119999</c:v>
                </c:pt>
                <c:pt idx="17">
                  <c:v>45.86673682048</c:v>
                </c:pt>
                <c:pt idx="18">
                  <c:v>44.792666643840001</c:v>
                </c:pt>
                <c:pt idx="19">
                  <c:v>43.718596467200001</c:v>
                </c:pt>
                <c:pt idx="20">
                  <c:v>42.644526290559995</c:v>
                </c:pt>
                <c:pt idx="21">
                  <c:v>41.570456113920002</c:v>
                </c:pt>
                <c:pt idx="22">
                  <c:v>40.496385937280003</c:v>
                </c:pt>
                <c:pt idx="23">
                  <c:v>39.422315760640004</c:v>
                </c:pt>
                <c:pt idx="24">
                  <c:v>38.348245583999997</c:v>
                </c:pt>
                <c:pt idx="25">
                  <c:v>37.274175407360005</c:v>
                </c:pt>
              </c:numCache>
            </c:numRef>
          </c:xVal>
          <c:yVal>
            <c:numRef>
              <c:f>Plots_Tabellen_etc_!$AW$72:$AW$97</c:f>
              <c:numCache>
                <c:formatCode>0.00000</c:formatCode>
                <c:ptCount val="26"/>
                <c:pt idx="0">
                  <c:v>-1311.2213368818666</c:v>
                </c:pt>
                <c:pt idx="1">
                  <c:v>-4149.8679541261681</c:v>
                </c:pt>
                <c:pt idx="2">
                  <c:v>-5983.578363204726</c:v>
                </c:pt>
                <c:pt idx="3">
                  <c:v>-6214.94496013751</c:v>
                </c:pt>
                <c:pt idx="4">
                  <c:v>-6346.9721804600922</c:v>
                </c:pt>
                <c:pt idx="5">
                  <c:v>-6333.6922271954318</c:v>
                </c:pt>
                <c:pt idx="6">
                  <c:v>-6269.1358261985552</c:v>
                </c:pt>
                <c:pt idx="7">
                  <c:v>-6070.232856708848</c:v>
                </c:pt>
                <c:pt idx="8">
                  <c:v>-6071.9747651701828</c:v>
                </c:pt>
                <c:pt idx="9">
                  <c:v>-6035.4740926268369</c:v>
                </c:pt>
                <c:pt idx="10">
                  <c:v>-5932.8186000507112</c:v>
                </c:pt>
                <c:pt idx="11">
                  <c:v>-5863.0749803283134</c:v>
                </c:pt>
                <c:pt idx="12">
                  <c:v>-5766.1197355496843</c:v>
                </c:pt>
                <c:pt idx="13">
                  <c:v>-5717.6706412745853</c:v>
                </c:pt>
                <c:pt idx="14">
                  <c:v>-5451.9622470017393</c:v>
                </c:pt>
                <c:pt idx="15">
                  <c:v>-5251.4326009490514</c:v>
                </c:pt>
                <c:pt idx="16">
                  <c:v>-5258.5722103484513</c:v>
                </c:pt>
                <c:pt idx="17">
                  <c:v>-5119.3183215938006</c:v>
                </c:pt>
                <c:pt idx="18">
                  <c:v>-5072.4816260252364</c:v>
                </c:pt>
                <c:pt idx="19">
                  <c:v>-5056.7764000524085</c:v>
                </c:pt>
                <c:pt idx="20">
                  <c:v>-5089.1239597457834</c:v>
                </c:pt>
                <c:pt idx="21">
                  <c:v>-5100.6744457320374</c:v>
                </c:pt>
                <c:pt idx="22">
                  <c:v>-5173.9560129835672</c:v>
                </c:pt>
                <c:pt idx="23">
                  <c:v>-5283.1277923601856</c:v>
                </c:pt>
                <c:pt idx="24">
                  <c:v>-5376.45802716449</c:v>
                </c:pt>
                <c:pt idx="25">
                  <c:v>-5445.3162159961694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Plots_Tabellen_etc_!$AQ$101:$AQ$115</c:f>
              <c:numCache>
                <c:formatCode>0.00000</c:formatCode>
                <c:ptCount val="15"/>
                <c:pt idx="0">
                  <c:v>56.72</c:v>
                </c:pt>
                <c:pt idx="1">
                  <c:v>57.84</c:v>
                </c:pt>
                <c:pt idx="2">
                  <c:v>58.96</c:v>
                </c:pt>
                <c:pt idx="3">
                  <c:v>60.08</c:v>
                </c:pt>
                <c:pt idx="4">
                  <c:v>61.2</c:v>
                </c:pt>
                <c:pt idx="5">
                  <c:v>62.32</c:v>
                </c:pt>
                <c:pt idx="6">
                  <c:v>63.440000000000005</c:v>
                </c:pt>
                <c:pt idx="7">
                  <c:v>64.56</c:v>
                </c:pt>
                <c:pt idx="8">
                  <c:v>65.680000000000007</c:v>
                </c:pt>
                <c:pt idx="9">
                  <c:v>66.8</c:v>
                </c:pt>
                <c:pt idx="10">
                  <c:v>67.92</c:v>
                </c:pt>
                <c:pt idx="11">
                  <c:v>69.040000000000006</c:v>
                </c:pt>
                <c:pt idx="12">
                  <c:v>70.16</c:v>
                </c:pt>
                <c:pt idx="13">
                  <c:v>71.28</c:v>
                </c:pt>
                <c:pt idx="14">
                  <c:v>72.400000000000006</c:v>
                </c:pt>
              </c:numCache>
            </c:numRef>
          </c:xVal>
          <c:yVal>
            <c:numRef>
              <c:f>Plots_Tabellen_etc_!$AW$101:$AW$115</c:f>
              <c:numCache>
                <c:formatCode>0.00000</c:formatCode>
                <c:ptCount val="15"/>
                <c:pt idx="0">
                  <c:v>-2901.8484529556572</c:v>
                </c:pt>
                <c:pt idx="1">
                  <c:v>-7188.8471033709966</c:v>
                </c:pt>
                <c:pt idx="2">
                  <c:v>-12925.481065627893</c:v>
                </c:pt>
                <c:pt idx="3">
                  <c:v>-11766.764084389142</c:v>
                </c:pt>
                <c:pt idx="4">
                  <c:v>-10797.836085423696</c:v>
                </c:pt>
                <c:pt idx="5">
                  <c:v>-10049.809771379236</c:v>
                </c:pt>
                <c:pt idx="6">
                  <c:v>-8796.3815995846744</c:v>
                </c:pt>
                <c:pt idx="7">
                  <c:v>-7751.680296107369</c:v>
                </c:pt>
                <c:pt idx="8">
                  <c:v>-7045.0156688818615</c:v>
                </c:pt>
                <c:pt idx="9">
                  <c:v>-6543.1174478190514</c:v>
                </c:pt>
                <c:pt idx="10">
                  <c:v>-6017.1733960009014</c:v>
                </c:pt>
                <c:pt idx="11">
                  <c:v>-5442.7399343600518</c:v>
                </c:pt>
                <c:pt idx="12">
                  <c:v>-4943.152510306616</c:v>
                </c:pt>
                <c:pt idx="13">
                  <c:v>-4547.7668159338664</c:v>
                </c:pt>
                <c:pt idx="14">
                  <c:v>-4203.6373593915487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8959"/>
        <c:axId val="851863551"/>
      </c:scatterChart>
      <c:valAx>
        <c:axId val="851863551"/>
        <c:scaling>
          <c:orientation val="minMax"/>
          <c:max val="0"/>
          <c:min val="-18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8959"/>
        <c:crossesAt val="0"/>
        <c:crossBetween val="midCat"/>
        <c:majorUnit val="2000"/>
        <c:minorUnit val="1000"/>
      </c:valAx>
      <c:valAx>
        <c:axId val="851868959"/>
        <c:scaling>
          <c:orientation val="minMax"/>
          <c:max val="90"/>
        </c:scaling>
        <c:delete val="0"/>
        <c:axPos val="t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layout>
            <c:manualLayout>
              <c:xMode val="edge"/>
              <c:yMode val="edge"/>
              <c:x val="0.42443746484155265"/>
              <c:y val="0.10927530794416533"/>
            </c:manualLayout>
          </c:layout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3551"/>
        <c:crosses val="max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Staudruck und Fluggeschwindigkeit über dem Anstellwinkel Do 28 (Daten aus Regression)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Sinkflug 1 q</c:v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20"/>
              <c:pt idx="0">
                <c:v>4.9857118575400001</c:v>
              </c:pt>
              <c:pt idx="1">
                <c:v>4.98412328631</c:v>
              </c:pt>
              <c:pt idx="2">
                <c:v>4.9825347150800008</c:v>
              </c:pt>
              <c:pt idx="3">
                <c:v>4.9809461438500007</c:v>
              </c:pt>
              <c:pt idx="4">
                <c:v>4.9793575726200006</c:v>
              </c:pt>
              <c:pt idx="5">
                <c:v>4.9777690013900004</c:v>
              </c:pt>
              <c:pt idx="6">
                <c:v>4.9761804301600003</c:v>
              </c:pt>
              <c:pt idx="7">
                <c:v>4.9745918589300002</c:v>
              </c:pt>
              <c:pt idx="8">
                <c:v>4.9730032877000001</c:v>
              </c:pt>
              <c:pt idx="9">
                <c:v>4.97141471647</c:v>
              </c:pt>
              <c:pt idx="10">
                <c:v>4.9698261452400008</c:v>
              </c:pt>
              <c:pt idx="11">
                <c:v>4.9682375740100007</c:v>
              </c:pt>
              <c:pt idx="12">
                <c:v>4.9666490027800005</c:v>
              </c:pt>
              <c:pt idx="13">
                <c:v>4.9650604315500004</c:v>
              </c:pt>
              <c:pt idx="14">
                <c:v>4.9634718603200003</c:v>
              </c:pt>
              <c:pt idx="15">
                <c:v>4.9618832890900002</c:v>
              </c:pt>
              <c:pt idx="16">
                <c:v>4.9602947178600001</c:v>
              </c:pt>
              <c:pt idx="17">
                <c:v>4.95870614663</c:v>
              </c:pt>
              <c:pt idx="18">
                <c:v>4.9571175754000008</c:v>
              </c:pt>
              <c:pt idx="19">
                <c:v>4.9555290041700006</c:v>
              </c:pt>
            </c:numLit>
          </c:xVal>
          <c:yVal>
            <c:numLit>
              <c:formatCode>General</c:formatCode>
              <c:ptCount val="20"/>
              <c:pt idx="0">
                <c:v>18.541272742460002</c:v>
              </c:pt>
              <c:pt idx="1">
                <c:v>18.428575613690001</c:v>
              </c:pt>
              <c:pt idx="2">
                <c:v>18.315878484920002</c:v>
              </c:pt>
              <c:pt idx="3">
                <c:v>18.203181356150001</c:v>
              </c:pt>
              <c:pt idx="4">
                <c:v>18.090484227380003</c:v>
              </c:pt>
              <c:pt idx="5">
                <c:v>17.977787098610001</c:v>
              </c:pt>
              <c:pt idx="6">
                <c:v>17.865089969840003</c:v>
              </c:pt>
              <c:pt idx="7">
                <c:v>17.752392841070002</c:v>
              </c:pt>
              <c:pt idx="8">
                <c:v>17.6396957123</c:v>
              </c:pt>
              <c:pt idx="9">
                <c:v>17.526998583530002</c:v>
              </c:pt>
              <c:pt idx="10">
                <c:v>17.41430145476</c:v>
              </c:pt>
              <c:pt idx="11">
                <c:v>17.301604325990002</c:v>
              </c:pt>
              <c:pt idx="12">
                <c:v>17.188907197220001</c:v>
              </c:pt>
              <c:pt idx="13">
                <c:v>17.076210068450003</c:v>
              </c:pt>
              <c:pt idx="14">
                <c:v>16.963512939680001</c:v>
              </c:pt>
              <c:pt idx="15">
                <c:v>16.850815810909999</c:v>
              </c:pt>
              <c:pt idx="16">
                <c:v>16.738118682140001</c:v>
              </c:pt>
              <c:pt idx="17">
                <c:v>16.62542155337</c:v>
              </c:pt>
              <c:pt idx="18">
                <c:v>16.512724424600002</c:v>
              </c:pt>
              <c:pt idx="19">
                <c:v>16.40002729583</c:v>
              </c:pt>
            </c:numLit>
          </c:yVal>
          <c:smooth val="0"/>
        </c:ser>
        <c:ser>
          <c:idx val="1"/>
          <c:order val="1"/>
          <c:tx>
            <c:v>Sinkflug 2 q</c:v>
          </c:tx>
          <c:spPr>
            <a:ln>
              <a:noFill/>
            </a:ln>
          </c:spPr>
          <c:marker>
            <c:symbol val="diamond"/>
            <c:size val="7"/>
          </c:marker>
          <c:xVal>
            <c:numLit>
              <c:formatCode>General</c:formatCode>
              <c:ptCount val="32"/>
              <c:pt idx="0">
                <c:v>7.6354129999999998</c:v>
              </c:pt>
              <c:pt idx="1">
                <c:v>7.8374930000000003</c:v>
              </c:pt>
              <c:pt idx="2">
                <c:v>8.0395730000000007</c:v>
              </c:pt>
              <c:pt idx="3">
                <c:v>8.2416529999999995</c:v>
              </c:pt>
              <c:pt idx="4">
                <c:v>8.4437329999999999</c:v>
              </c:pt>
              <c:pt idx="5">
                <c:v>8.6458130000000004</c:v>
              </c:pt>
              <c:pt idx="6">
                <c:v>8.8478930000000009</c:v>
              </c:pt>
              <c:pt idx="7">
                <c:v>9.0499729999999996</c:v>
              </c:pt>
              <c:pt idx="8">
                <c:v>9.2520530000000001</c:v>
              </c:pt>
              <c:pt idx="9">
                <c:v>9.4541330000000006</c:v>
              </c:pt>
              <c:pt idx="10">
                <c:v>9.656213000000001</c:v>
              </c:pt>
              <c:pt idx="11">
                <c:v>9.8582929999999998</c:v>
              </c:pt>
              <c:pt idx="12">
                <c:v>10.060373</c:v>
              </c:pt>
              <c:pt idx="13">
                <c:v>10.262453000000001</c:v>
              </c:pt>
              <c:pt idx="14">
                <c:v>10.464532999999999</c:v>
              </c:pt>
              <c:pt idx="15">
                <c:v>10.666613</c:v>
              </c:pt>
              <c:pt idx="16">
                <c:v>10.868693</c:v>
              </c:pt>
              <c:pt idx="17">
                <c:v>11.070773000000001</c:v>
              </c:pt>
              <c:pt idx="18">
                <c:v>11.272853000000001</c:v>
              </c:pt>
              <c:pt idx="19">
                <c:v>11.474933</c:v>
              </c:pt>
              <c:pt idx="20">
                <c:v>11.677013000000001</c:v>
              </c:pt>
              <c:pt idx="21">
                <c:v>11.879093000000001</c:v>
              </c:pt>
              <c:pt idx="22">
                <c:v>12.081173</c:v>
              </c:pt>
              <c:pt idx="23">
                <c:v>12.283253</c:v>
              </c:pt>
              <c:pt idx="24">
                <c:v>12.485333000000001</c:v>
              </c:pt>
              <c:pt idx="25">
                <c:v>12.687412999999999</c:v>
              </c:pt>
              <c:pt idx="26">
                <c:v>12.889493</c:v>
              </c:pt>
              <c:pt idx="27">
                <c:v>13.091573</c:v>
              </c:pt>
              <c:pt idx="28">
                <c:v>13.293652999999999</c:v>
              </c:pt>
              <c:pt idx="29">
                <c:v>13.495733000000001</c:v>
              </c:pt>
              <c:pt idx="30">
                <c:v>13.697813</c:v>
              </c:pt>
              <c:pt idx="31">
                <c:v>13.899893</c:v>
              </c:pt>
            </c:numLit>
          </c:xVal>
          <c:yVal>
            <c:numLit>
              <c:formatCode>General</c:formatCode>
              <c:ptCount val="32"/>
              <c:pt idx="0">
                <c:v>12.66667</c:v>
              </c:pt>
              <c:pt idx="1">
                <c:v>12.48334</c:v>
              </c:pt>
              <c:pt idx="2">
                <c:v>12.30001</c:v>
              </c:pt>
              <c:pt idx="3">
                <c:v>12.116679999999999</c:v>
              </c:pt>
              <c:pt idx="4">
                <c:v>11.933349999999999</c:v>
              </c:pt>
              <c:pt idx="5">
                <c:v>11.750019999999999</c:v>
              </c:pt>
              <c:pt idx="6">
                <c:v>11.566689999999999</c:v>
              </c:pt>
              <c:pt idx="7">
                <c:v>11.38336</c:v>
              </c:pt>
              <c:pt idx="8">
                <c:v>11.20003</c:v>
              </c:pt>
              <c:pt idx="9">
                <c:v>11.0167</c:v>
              </c:pt>
              <c:pt idx="10">
                <c:v>10.83337</c:v>
              </c:pt>
              <c:pt idx="11">
                <c:v>10.650040000000001</c:v>
              </c:pt>
              <c:pt idx="12">
                <c:v>10.466709999999999</c:v>
              </c:pt>
              <c:pt idx="13">
                <c:v>10.283379999999999</c:v>
              </c:pt>
              <c:pt idx="14">
                <c:v>10.10005</c:v>
              </c:pt>
              <c:pt idx="15">
                <c:v>9.9167199999999998</c:v>
              </c:pt>
              <c:pt idx="16">
                <c:v>9.73339</c:v>
              </c:pt>
              <c:pt idx="17">
                <c:v>9.5500600000000002</c:v>
              </c:pt>
              <c:pt idx="18">
                <c:v>9.3667300000000004</c:v>
              </c:pt>
              <c:pt idx="19">
                <c:v>9.1833999999999989</c:v>
              </c:pt>
              <c:pt idx="20">
                <c:v>9.0000700000000009</c:v>
              </c:pt>
              <c:pt idx="21">
                <c:v>8.8167399999999994</c:v>
              </c:pt>
              <c:pt idx="22">
                <c:v>8.6334099999999996</c:v>
              </c:pt>
              <c:pt idx="23">
                <c:v>8.4500799999999998</c:v>
              </c:pt>
              <c:pt idx="24">
                <c:v>8.26675</c:v>
              </c:pt>
              <c:pt idx="25">
                <c:v>8.0834200000000003</c:v>
              </c:pt>
              <c:pt idx="26">
                <c:v>7.9000899999999996</c:v>
              </c:pt>
              <c:pt idx="27">
                <c:v>7.7167599999999998</c:v>
              </c:pt>
              <c:pt idx="28">
                <c:v>7.5334300000000001</c:v>
              </c:pt>
              <c:pt idx="29">
                <c:v>7.3501000000000003</c:v>
              </c:pt>
              <c:pt idx="30">
                <c:v>7.1667699999999996</c:v>
              </c:pt>
              <c:pt idx="31">
                <c:v>6.9834399999999999</c:v>
              </c:pt>
            </c:numLit>
          </c:yVal>
          <c:smooth val="0"/>
        </c:ser>
        <c:ser>
          <c:idx val="2"/>
          <c:order val="2"/>
          <c:tx>
            <c:v>Sinkflug 3 q</c:v>
          </c:tx>
          <c:spPr>
            <a:ln>
              <a:noFill/>
            </a:ln>
          </c:spPr>
          <c:xVal>
            <c:numLit>
              <c:formatCode>General</c:formatCode>
              <c:ptCount val="26"/>
              <c:pt idx="0">
                <c:v>2.1577706972800001</c:v>
              </c:pt>
              <c:pt idx="1">
                <c:v>2.70645039456</c:v>
              </c:pt>
              <c:pt idx="2">
                <c:v>3.2551300918399999</c:v>
              </c:pt>
              <c:pt idx="3">
                <c:v>3.8038097891199998</c:v>
              </c:pt>
              <c:pt idx="4">
                <c:v>4.3524894864000006</c:v>
              </c:pt>
              <c:pt idx="5">
                <c:v>4.9011691836800004</c:v>
              </c:pt>
              <c:pt idx="6">
                <c:v>5.4498488809600003</c:v>
              </c:pt>
              <c:pt idx="7">
                <c:v>5.9985285782400002</c:v>
              </c:pt>
              <c:pt idx="8">
                <c:v>6.547208275520001</c:v>
              </c:pt>
              <c:pt idx="9">
                <c:v>7.0958879728000008</c:v>
              </c:pt>
              <c:pt idx="10">
                <c:v>7.6445676700800007</c:v>
              </c:pt>
              <c:pt idx="11">
                <c:v>8.1932473673599997</c:v>
              </c:pt>
              <c:pt idx="12">
                <c:v>8.7419270646400005</c:v>
              </c:pt>
              <c:pt idx="13">
                <c:v>9.2906067619199995</c:v>
              </c:pt>
              <c:pt idx="14">
                <c:v>9.8392864592000002</c:v>
              </c:pt>
              <c:pt idx="15">
                <c:v>10.387966156479999</c:v>
              </c:pt>
              <c:pt idx="16">
                <c:v>10.93664585376</c:v>
              </c:pt>
              <c:pt idx="17">
                <c:v>11.485325551040001</c:v>
              </c:pt>
              <c:pt idx="18">
                <c:v>12.03400524832</c:v>
              </c:pt>
              <c:pt idx="19">
                <c:v>12.582684945600001</c:v>
              </c:pt>
              <c:pt idx="20">
                <c:v>13.131364642880001</c:v>
              </c:pt>
              <c:pt idx="21">
                <c:v>13.68004434016</c:v>
              </c:pt>
              <c:pt idx="22">
                <c:v>14.228724037439999</c:v>
              </c:pt>
              <c:pt idx="23">
                <c:v>14.77740373472</c:v>
              </c:pt>
              <c:pt idx="24">
                <c:v>15.326083431999999</c:v>
              </c:pt>
              <c:pt idx="25">
                <c:v>15.87476312928</c:v>
              </c:pt>
            </c:numLit>
          </c:xVal>
          <c:yVal>
            <c:numLit>
              <c:formatCode>General</c:formatCode>
              <c:ptCount val="26"/>
              <c:pt idx="0">
                <c:v>23.70614316208</c:v>
              </c:pt>
              <c:pt idx="1">
                <c:v>22.994104324160002</c:v>
              </c:pt>
              <c:pt idx="2">
                <c:v>22.28206548624</c:v>
              </c:pt>
              <c:pt idx="3">
                <c:v>21.570026648320002</c:v>
              </c:pt>
              <c:pt idx="4">
                <c:v>20.857987810400001</c:v>
              </c:pt>
              <c:pt idx="5">
                <c:v>20.145948972479999</c:v>
              </c:pt>
              <c:pt idx="6">
                <c:v>19.433910134560001</c:v>
              </c:pt>
              <c:pt idx="7">
                <c:v>18.72187129664</c:v>
              </c:pt>
              <c:pt idx="8">
                <c:v>18.009832458720002</c:v>
              </c:pt>
              <c:pt idx="9">
                <c:v>17.2977936208</c:v>
              </c:pt>
              <c:pt idx="10">
                <c:v>16.585754782880002</c:v>
              </c:pt>
              <c:pt idx="11">
                <c:v>15.873715944960001</c:v>
              </c:pt>
              <c:pt idx="12">
                <c:v>15.161677107040001</c:v>
              </c:pt>
              <c:pt idx="13">
                <c:v>14.449638269120001</c:v>
              </c:pt>
              <c:pt idx="14">
                <c:v>13.7375994312</c:v>
              </c:pt>
              <c:pt idx="15">
                <c:v>13.02556059328</c:v>
              </c:pt>
              <c:pt idx="16">
                <c:v>12.31352175536</c:v>
              </c:pt>
              <c:pt idx="17">
                <c:v>11.60148291744</c:v>
              </c:pt>
              <c:pt idx="18">
                <c:v>10.889444079519999</c:v>
              </c:pt>
              <c:pt idx="19">
                <c:v>10.177405241599999</c:v>
              </c:pt>
              <c:pt idx="20">
                <c:v>9.4653664036799992</c:v>
              </c:pt>
              <c:pt idx="21">
                <c:v>8.7533275657599994</c:v>
              </c:pt>
              <c:pt idx="22">
                <c:v>8.0412887278400014</c:v>
              </c:pt>
              <c:pt idx="23">
                <c:v>7.3292498899199998</c:v>
              </c:pt>
              <c:pt idx="24">
                <c:v>6.6172110519999983</c:v>
              </c:pt>
              <c:pt idx="25">
                <c:v>5.9051722140800003</c:v>
              </c:pt>
            </c:numLit>
          </c:yVal>
          <c:smooth val="0"/>
        </c:ser>
        <c:ser>
          <c:idx val="3"/>
          <c:order val="3"/>
          <c:tx>
            <c:v>Sinkflug 4 q</c:v>
          </c:tx>
          <c:spPr>
            <a:ln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15"/>
              <c:pt idx="0">
                <c:v>6.4955549999999995</c:v>
              </c:pt>
              <c:pt idx="1">
                <c:v>6.1244429999999994</c:v>
              </c:pt>
              <c:pt idx="2">
                <c:v>5.7533309999999993</c:v>
              </c:pt>
              <c:pt idx="3">
                <c:v>5.3822189999999992</c:v>
              </c:pt>
              <c:pt idx="4">
                <c:v>5.0111069999999991</c:v>
              </c:pt>
              <c:pt idx="5">
                <c:v>4.6399949999999999</c:v>
              </c:pt>
              <c:pt idx="6">
                <c:v>4.2688829999999998</c:v>
              </c:pt>
              <c:pt idx="7">
                <c:v>3.8977709999999997</c:v>
              </c:pt>
              <c:pt idx="8">
                <c:v>3.5266589999999995</c:v>
              </c:pt>
              <c:pt idx="9">
                <c:v>3.1555469999999994</c:v>
              </c:pt>
              <c:pt idx="10">
                <c:v>2.7844349999999993</c:v>
              </c:pt>
              <c:pt idx="11">
                <c:v>2.4133230000000001</c:v>
              </c:pt>
              <c:pt idx="12">
                <c:v>2.042211</c:v>
              </c:pt>
              <c:pt idx="13">
                <c:v>1.6710989999999999</c:v>
              </c:pt>
              <c:pt idx="14">
                <c:v>1.2999869999999998</c:v>
              </c:pt>
            </c:numLit>
          </c:xVal>
          <c:yVal>
            <c:numLit>
              <c:formatCode>General</c:formatCode>
              <c:ptCount val="15"/>
              <c:pt idx="0">
                <c:v>12.971112999999999</c:v>
              </c:pt>
              <c:pt idx="1">
                <c:v>14.253337</c:v>
              </c:pt>
              <c:pt idx="2">
                <c:v>15.535561</c:v>
              </c:pt>
              <c:pt idx="3">
                <c:v>16.817785000000001</c:v>
              </c:pt>
              <c:pt idx="4">
                <c:v>18.100009</c:v>
              </c:pt>
              <c:pt idx="5">
                <c:v>19.382232999999999</c:v>
              </c:pt>
              <c:pt idx="6">
                <c:v>20.664456999999999</c:v>
              </c:pt>
              <c:pt idx="7">
                <c:v>21.946680999999998</c:v>
              </c:pt>
              <c:pt idx="8">
                <c:v>23.228904999999997</c:v>
              </c:pt>
              <c:pt idx="9">
                <c:v>24.511129</c:v>
              </c:pt>
              <c:pt idx="10">
                <c:v>25.793353</c:v>
              </c:pt>
              <c:pt idx="11">
                <c:v>27.075576999999999</c:v>
              </c:pt>
              <c:pt idx="12">
                <c:v>28.357800999999998</c:v>
              </c:pt>
              <c:pt idx="13">
                <c:v>29.640025000000001</c:v>
              </c:pt>
              <c:pt idx="14">
                <c:v>30.922249000000001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1103"/>
        <c:axId val="851866047"/>
      </c:scatterChart>
      <c:scatterChart>
        <c:scatterStyle val="lineMarker"/>
        <c:varyColors val="0"/>
        <c:ser>
          <c:idx val="4"/>
          <c:order val="4"/>
          <c:tx>
            <c:v>Sinkflug 1 V</c:v>
          </c:tx>
          <c:spPr>
            <a:ln>
              <a:noFill/>
            </a:ln>
          </c:spPr>
          <c:marker>
            <c:symbol val="star"/>
            <c:size val="7"/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57.014285749999999</c:v>
              </c:pt>
              <c:pt idx="1">
                <c:v>56.871428625</c:v>
              </c:pt>
              <c:pt idx="2">
                <c:v>56.728571499999994</c:v>
              </c:pt>
              <c:pt idx="3">
                <c:v>56.585714374999995</c:v>
              </c:pt>
              <c:pt idx="4">
                <c:v>56.442857249999996</c:v>
              </c:pt>
              <c:pt idx="5">
                <c:v>56.300000124999997</c:v>
              </c:pt>
              <c:pt idx="6">
                <c:v>56.157142999999998</c:v>
              </c:pt>
              <c:pt idx="7">
                <c:v>56.014285874999999</c:v>
              </c:pt>
              <c:pt idx="8">
                <c:v>55.87142875</c:v>
              </c:pt>
              <c:pt idx="9">
                <c:v>55.728571624999994</c:v>
              </c:pt>
              <c:pt idx="10">
                <c:v>55.585714499999995</c:v>
              </c:pt>
              <c:pt idx="11">
                <c:v>55.442857374999996</c:v>
              </c:pt>
              <c:pt idx="12">
                <c:v>55.300000249999997</c:v>
              </c:pt>
              <c:pt idx="13">
                <c:v>55.157143124999997</c:v>
              </c:pt>
              <c:pt idx="14">
                <c:v>55.014285999999998</c:v>
              </c:pt>
              <c:pt idx="15">
                <c:v>54.871428874999992</c:v>
              </c:pt>
              <c:pt idx="16">
                <c:v>54.728571749999993</c:v>
              </c:pt>
              <c:pt idx="17">
                <c:v>54.585714624999994</c:v>
              </c:pt>
              <c:pt idx="18">
                <c:v>54.442857499999995</c:v>
              </c:pt>
              <c:pt idx="19">
                <c:v>54.300000374999996</c:v>
              </c:pt>
            </c:numLit>
          </c:yVal>
          <c:smooth val="0"/>
        </c:ser>
        <c:ser>
          <c:idx val="5"/>
          <c:order val="5"/>
          <c:tx>
            <c:v>Sinkflug 2 V</c:v>
          </c:tx>
          <c:spPr>
            <a:ln>
              <a:noFill/>
            </a:ln>
          </c:spPr>
          <c:marker>
            <c:symbol val="circle"/>
            <c:size val="7"/>
          </c:marker>
          <c:xVal>
            <c:numLit>
              <c:formatCode>General</c:formatCode>
              <c:ptCount val="32"/>
              <c:pt idx="0">
                <c:v>7.6354129999999998</c:v>
              </c:pt>
              <c:pt idx="1">
                <c:v>7.8374930000000003</c:v>
              </c:pt>
              <c:pt idx="2">
                <c:v>8.0395730000000007</c:v>
              </c:pt>
              <c:pt idx="3">
                <c:v>8.2416529999999995</c:v>
              </c:pt>
              <c:pt idx="4">
                <c:v>8.4437329999999999</c:v>
              </c:pt>
              <c:pt idx="5">
                <c:v>8.6458130000000004</c:v>
              </c:pt>
              <c:pt idx="6">
                <c:v>8.8478930000000009</c:v>
              </c:pt>
              <c:pt idx="7">
                <c:v>9.0499729999999996</c:v>
              </c:pt>
              <c:pt idx="8">
                <c:v>9.2520530000000001</c:v>
              </c:pt>
              <c:pt idx="9">
                <c:v>9.4541330000000006</c:v>
              </c:pt>
              <c:pt idx="10">
                <c:v>9.656213000000001</c:v>
              </c:pt>
              <c:pt idx="11">
                <c:v>9.8582929999999998</c:v>
              </c:pt>
              <c:pt idx="12">
                <c:v>10.060373</c:v>
              </c:pt>
              <c:pt idx="13">
                <c:v>10.262453000000001</c:v>
              </c:pt>
              <c:pt idx="14">
                <c:v>10.464532999999999</c:v>
              </c:pt>
              <c:pt idx="15">
                <c:v>10.666613</c:v>
              </c:pt>
              <c:pt idx="16">
                <c:v>10.868693</c:v>
              </c:pt>
              <c:pt idx="17">
                <c:v>11.070773000000001</c:v>
              </c:pt>
              <c:pt idx="18">
                <c:v>11.272853000000001</c:v>
              </c:pt>
              <c:pt idx="19">
                <c:v>11.474933</c:v>
              </c:pt>
              <c:pt idx="20">
                <c:v>11.677013000000001</c:v>
              </c:pt>
              <c:pt idx="21">
                <c:v>11.879093000000001</c:v>
              </c:pt>
              <c:pt idx="22">
                <c:v>12.081173</c:v>
              </c:pt>
              <c:pt idx="23">
                <c:v>12.283253</c:v>
              </c:pt>
              <c:pt idx="24">
                <c:v>12.485333000000001</c:v>
              </c:pt>
              <c:pt idx="25">
                <c:v>12.687412999999999</c:v>
              </c:pt>
              <c:pt idx="26">
                <c:v>12.889493</c:v>
              </c:pt>
              <c:pt idx="27">
                <c:v>13.091573</c:v>
              </c:pt>
              <c:pt idx="28">
                <c:v>13.293652999999999</c:v>
              </c:pt>
              <c:pt idx="29">
                <c:v>13.495733000000001</c:v>
              </c:pt>
              <c:pt idx="30">
                <c:v>13.697813</c:v>
              </c:pt>
              <c:pt idx="31">
                <c:v>13.899893</c:v>
              </c:pt>
            </c:numLit>
          </c:xVal>
          <c:yVal>
            <c:numLit>
              <c:formatCode>General</c:formatCode>
              <c:ptCount val="32"/>
              <c:pt idx="0">
                <c:v>53.3</c:v>
              </c:pt>
              <c:pt idx="1">
                <c:v>52.8</c:v>
              </c:pt>
              <c:pt idx="2">
                <c:v>52.3</c:v>
              </c:pt>
              <c:pt idx="3">
                <c:v>51.8</c:v>
              </c:pt>
              <c:pt idx="4">
                <c:v>51.3</c:v>
              </c:pt>
              <c:pt idx="5">
                <c:v>50.8</c:v>
              </c:pt>
              <c:pt idx="6">
                <c:v>50.3</c:v>
              </c:pt>
              <c:pt idx="7">
                <c:v>49.8</c:v>
              </c:pt>
              <c:pt idx="8">
                <c:v>49.3</c:v>
              </c:pt>
              <c:pt idx="9">
                <c:v>48.8</c:v>
              </c:pt>
              <c:pt idx="10">
                <c:v>48.3</c:v>
              </c:pt>
              <c:pt idx="11">
                <c:v>47.8</c:v>
              </c:pt>
              <c:pt idx="12">
                <c:v>47.3</c:v>
              </c:pt>
              <c:pt idx="13">
                <c:v>46.8</c:v>
              </c:pt>
              <c:pt idx="14">
                <c:v>46.3</c:v>
              </c:pt>
              <c:pt idx="15">
                <c:v>45.8</c:v>
              </c:pt>
              <c:pt idx="16">
                <c:v>45.3</c:v>
              </c:pt>
              <c:pt idx="17">
                <c:v>44.8</c:v>
              </c:pt>
              <c:pt idx="18">
                <c:v>44.3</c:v>
              </c:pt>
              <c:pt idx="19">
                <c:v>43.8</c:v>
              </c:pt>
              <c:pt idx="20">
                <c:v>43.3</c:v>
              </c:pt>
              <c:pt idx="21">
                <c:v>42.8</c:v>
              </c:pt>
              <c:pt idx="22">
                <c:v>42.3</c:v>
              </c:pt>
              <c:pt idx="23">
                <c:v>41.8</c:v>
              </c:pt>
              <c:pt idx="24">
                <c:v>41.3</c:v>
              </c:pt>
              <c:pt idx="25">
                <c:v>40.799999999999997</c:v>
              </c:pt>
              <c:pt idx="26">
                <c:v>40.299999999999997</c:v>
              </c:pt>
              <c:pt idx="27">
                <c:v>39.799999999999997</c:v>
              </c:pt>
              <c:pt idx="28">
                <c:v>39.299999999999997</c:v>
              </c:pt>
              <c:pt idx="29">
                <c:v>38.799999999999997</c:v>
              </c:pt>
              <c:pt idx="30">
                <c:v>38.299999999999997</c:v>
              </c:pt>
              <c:pt idx="31">
                <c:v>37.799999999999997</c:v>
              </c:pt>
            </c:numLit>
          </c:yVal>
          <c:smooth val="0"/>
        </c:ser>
        <c:ser>
          <c:idx val="6"/>
          <c:order val="6"/>
          <c:tx>
            <c:v>Sinkflug 3 V</c:v>
          </c:tx>
          <c:spPr>
            <a:ln>
              <a:noFill/>
            </a:ln>
          </c:spPr>
          <c:marker>
            <c:symbol val="plus"/>
            <c:size val="7"/>
          </c:marker>
          <c:xVal>
            <c:numLit>
              <c:formatCode>General</c:formatCode>
              <c:ptCount val="26"/>
              <c:pt idx="0">
                <c:v>2.1577706972800001</c:v>
              </c:pt>
              <c:pt idx="1">
                <c:v>2.70645039456</c:v>
              </c:pt>
              <c:pt idx="2">
                <c:v>3.2551300918399999</c:v>
              </c:pt>
              <c:pt idx="3">
                <c:v>3.8038097891199998</c:v>
              </c:pt>
              <c:pt idx="4">
                <c:v>4.3524894864000006</c:v>
              </c:pt>
              <c:pt idx="5">
                <c:v>4.9011691836800004</c:v>
              </c:pt>
              <c:pt idx="6">
                <c:v>5.4498488809600003</c:v>
              </c:pt>
              <c:pt idx="7">
                <c:v>5.9985285782400002</c:v>
              </c:pt>
              <c:pt idx="8">
                <c:v>6.547208275520001</c:v>
              </c:pt>
              <c:pt idx="9">
                <c:v>7.0958879728000008</c:v>
              </c:pt>
              <c:pt idx="10">
                <c:v>7.6445676700800007</c:v>
              </c:pt>
              <c:pt idx="11">
                <c:v>8.1932473673599997</c:v>
              </c:pt>
              <c:pt idx="12">
                <c:v>8.7419270646400005</c:v>
              </c:pt>
              <c:pt idx="13">
                <c:v>9.2906067619199995</c:v>
              </c:pt>
              <c:pt idx="14">
                <c:v>9.8392864592000002</c:v>
              </c:pt>
              <c:pt idx="15">
                <c:v>10.387966156479999</c:v>
              </c:pt>
              <c:pt idx="16">
                <c:v>10.93664585376</c:v>
              </c:pt>
              <c:pt idx="17">
                <c:v>11.485325551040001</c:v>
              </c:pt>
              <c:pt idx="18">
                <c:v>12.03400524832</c:v>
              </c:pt>
              <c:pt idx="19">
                <c:v>12.582684945600001</c:v>
              </c:pt>
              <c:pt idx="20">
                <c:v>13.131364642880001</c:v>
              </c:pt>
              <c:pt idx="21">
                <c:v>13.68004434016</c:v>
              </c:pt>
              <c:pt idx="22">
                <c:v>14.228724037439999</c:v>
              </c:pt>
              <c:pt idx="23">
                <c:v>14.77740373472</c:v>
              </c:pt>
              <c:pt idx="24">
                <c:v>15.326083431999999</c:v>
              </c:pt>
              <c:pt idx="25">
                <c:v>15.87476312928</c:v>
              </c:pt>
            </c:numLit>
          </c:xVal>
          <c:yVal>
            <c:numLit>
              <c:formatCode>General</c:formatCode>
              <c:ptCount val="26"/>
              <c:pt idx="0">
                <c:v>64.125929823359996</c:v>
              </c:pt>
              <c:pt idx="1">
                <c:v>63.051859646720004</c:v>
              </c:pt>
              <c:pt idx="2">
                <c:v>61.977789470080005</c:v>
              </c:pt>
              <c:pt idx="3">
                <c:v>60.903719293440005</c:v>
              </c:pt>
              <c:pt idx="4">
                <c:v>59.829649116799999</c:v>
              </c:pt>
              <c:pt idx="5">
                <c:v>58.755578940159999</c:v>
              </c:pt>
              <c:pt idx="6">
                <c:v>57.68150876352</c:v>
              </c:pt>
              <c:pt idx="7">
                <c:v>56.607438586880001</c:v>
              </c:pt>
              <c:pt idx="8">
                <c:v>55.533368410240001</c:v>
              </c:pt>
              <c:pt idx="9">
                <c:v>54.459298233600002</c:v>
              </c:pt>
              <c:pt idx="10">
                <c:v>53.385228056960003</c:v>
              </c:pt>
              <c:pt idx="11">
                <c:v>52.311157880320003</c:v>
              </c:pt>
              <c:pt idx="12">
                <c:v>51.237087703680004</c:v>
              </c:pt>
              <c:pt idx="13">
                <c:v>50.163017527039997</c:v>
              </c:pt>
              <c:pt idx="14">
                <c:v>49.088947350400005</c:v>
              </c:pt>
              <c:pt idx="15">
                <c:v>48.014877173759999</c:v>
              </c:pt>
              <c:pt idx="16">
                <c:v>46.940806997119999</c:v>
              </c:pt>
              <c:pt idx="17">
                <c:v>45.86673682048</c:v>
              </c:pt>
              <c:pt idx="18">
                <c:v>44.792666643840001</c:v>
              </c:pt>
              <c:pt idx="19">
                <c:v>43.718596467200001</c:v>
              </c:pt>
              <c:pt idx="20">
                <c:v>42.644526290559995</c:v>
              </c:pt>
              <c:pt idx="21">
                <c:v>41.570456113920002</c:v>
              </c:pt>
              <c:pt idx="22">
                <c:v>40.496385937280003</c:v>
              </c:pt>
              <c:pt idx="23">
                <c:v>39.422315760640004</c:v>
              </c:pt>
              <c:pt idx="24">
                <c:v>38.348245583999997</c:v>
              </c:pt>
              <c:pt idx="25">
                <c:v>37.274175407360005</c:v>
              </c:pt>
            </c:numLit>
          </c:yVal>
          <c:smooth val="0"/>
        </c:ser>
        <c:ser>
          <c:idx val="7"/>
          <c:order val="7"/>
          <c:tx>
            <c:v>Sinkflug 4 V</c:v>
          </c:tx>
          <c:spPr>
            <a:ln>
              <a:noFill/>
            </a:ln>
          </c:spPr>
          <c:marker>
            <c:symbol val="dash"/>
            <c:size val="7"/>
          </c:marker>
          <c:xVal>
            <c:numLit>
              <c:formatCode>General</c:formatCode>
              <c:ptCount val="15"/>
              <c:pt idx="0">
                <c:v>6.4955549999999995</c:v>
              </c:pt>
              <c:pt idx="1">
                <c:v>6.1244429999999994</c:v>
              </c:pt>
              <c:pt idx="2">
                <c:v>5.7533309999999993</c:v>
              </c:pt>
              <c:pt idx="3">
                <c:v>5.3822189999999992</c:v>
              </c:pt>
              <c:pt idx="4">
                <c:v>5.0111069999999991</c:v>
              </c:pt>
              <c:pt idx="5">
                <c:v>4.6399949999999999</c:v>
              </c:pt>
              <c:pt idx="6">
                <c:v>4.2688829999999998</c:v>
              </c:pt>
              <c:pt idx="7">
                <c:v>3.8977709999999997</c:v>
              </c:pt>
              <c:pt idx="8">
                <c:v>3.5266589999999995</c:v>
              </c:pt>
              <c:pt idx="9">
                <c:v>3.1555469999999994</c:v>
              </c:pt>
              <c:pt idx="10">
                <c:v>2.7844349999999993</c:v>
              </c:pt>
              <c:pt idx="11">
                <c:v>2.4133230000000001</c:v>
              </c:pt>
              <c:pt idx="12">
                <c:v>2.042211</c:v>
              </c:pt>
              <c:pt idx="13">
                <c:v>1.6710989999999999</c:v>
              </c:pt>
              <c:pt idx="14">
                <c:v>1.2999869999999998</c:v>
              </c:pt>
            </c:numLit>
          </c:xVal>
          <c:yVal>
            <c:numLit>
              <c:formatCode>General</c:formatCode>
              <c:ptCount val="15"/>
              <c:pt idx="0">
                <c:v>56.72</c:v>
              </c:pt>
              <c:pt idx="1">
                <c:v>57.84</c:v>
              </c:pt>
              <c:pt idx="2">
                <c:v>58.96</c:v>
              </c:pt>
              <c:pt idx="3">
                <c:v>60.08</c:v>
              </c:pt>
              <c:pt idx="4">
                <c:v>61.2</c:v>
              </c:pt>
              <c:pt idx="5">
                <c:v>62.32</c:v>
              </c:pt>
              <c:pt idx="6">
                <c:v>63.440000000000005</c:v>
              </c:pt>
              <c:pt idx="7">
                <c:v>64.56</c:v>
              </c:pt>
              <c:pt idx="8">
                <c:v>65.680000000000007</c:v>
              </c:pt>
              <c:pt idx="9">
                <c:v>66.8</c:v>
              </c:pt>
              <c:pt idx="10">
                <c:v>67.92</c:v>
              </c:pt>
              <c:pt idx="11">
                <c:v>69.040000000000006</c:v>
              </c:pt>
              <c:pt idx="12">
                <c:v>70.16</c:v>
              </c:pt>
              <c:pt idx="13">
                <c:v>71.28</c:v>
              </c:pt>
              <c:pt idx="14">
                <c:v>72.400000000000006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1599"/>
        <c:axId val="796015743"/>
      </c:scatterChart>
      <c:valAx>
        <c:axId val="851866047"/>
        <c:scaling>
          <c:orientation val="minMax"/>
          <c:max val="50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q [mbar]]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1103"/>
        <c:crossesAt val="0"/>
        <c:crossBetween val="midCat"/>
        <c:majorUnit val="10"/>
        <c:minorUnit val="5"/>
      </c:valAx>
      <c:valAx>
        <c:axId val="85217110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6047"/>
        <c:crossesAt val="0"/>
        <c:crossBetween val="midCat"/>
      </c:valAx>
      <c:valAx>
        <c:axId val="796015743"/>
        <c:scaling>
          <c:orientation val="minMax"/>
          <c:max val="80"/>
          <c:min val="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1599"/>
        <c:crosses val="max"/>
        <c:crossBetween val="midCat"/>
        <c:majorUnit val="10"/>
        <c:minorUnit val="5"/>
      </c:valAx>
      <c:valAx>
        <c:axId val="79600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6015743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Auftriebsbeiwert über Anstellwinkel Do 28 (T_real aus Tabellle)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Plots_Tabellen_etc_!$BB$14:$BB$33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xVal>
          <c:yVal>
            <c:numRef>
              <c:f>Plots_Tabellen_etc_!$AY$14:$AY$33</c:f>
              <c:numCache>
                <c:formatCode>0.00000</c:formatCode>
                <c:ptCount val="20"/>
                <c:pt idx="0">
                  <c:v>0.76036472001022182</c:v>
                </c:pt>
                <c:pt idx="1">
                  <c:v>0.76180975298917308</c:v>
                </c:pt>
                <c:pt idx="2">
                  <c:v>0.75658343836573216</c:v>
                </c:pt>
                <c:pt idx="3">
                  <c:v>0.75352298102520576</c:v>
                </c:pt>
                <c:pt idx="4">
                  <c:v>0.75500950743548068</c:v>
                </c:pt>
                <c:pt idx="5">
                  <c:v>0.754238278132913</c:v>
                </c:pt>
                <c:pt idx="6">
                  <c:v>0.75330730051384431</c:v>
                </c:pt>
                <c:pt idx="7">
                  <c:v>0.75156791569833525</c:v>
                </c:pt>
                <c:pt idx="8">
                  <c:v>0.74961913579878403</c:v>
                </c:pt>
                <c:pt idx="9">
                  <c:v>0.74800734650070866</c:v>
                </c:pt>
                <c:pt idx="10">
                  <c:v>0.74658915701726292</c:v>
                </c:pt>
                <c:pt idx="11">
                  <c:v>0.74887809371114555</c:v>
                </c:pt>
                <c:pt idx="12">
                  <c:v>0.74585174460481563</c:v>
                </c:pt>
                <c:pt idx="13">
                  <c:v>0.73926745523724724</c:v>
                </c:pt>
                <c:pt idx="14">
                  <c:v>0.73639633835956242</c:v>
                </c:pt>
                <c:pt idx="15">
                  <c:v>0.7347744942643003</c:v>
                </c:pt>
                <c:pt idx="16">
                  <c:v>0.73310613679636771</c:v>
                </c:pt>
                <c:pt idx="17">
                  <c:v>0.72905742563877418</c:v>
                </c:pt>
                <c:pt idx="18">
                  <c:v>0.7238929724270915</c:v>
                </c:pt>
                <c:pt idx="19">
                  <c:v>0.71918288909484362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Plots_Tabellen_etc_!$BB$37:$BB$68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xVal>
          <c:yVal>
            <c:numRef>
              <c:f>Plots_Tabellen_etc_!$AY$37:$AY$68</c:f>
              <c:numCache>
                <c:formatCode>0.00000</c:formatCode>
                <c:ptCount val="32"/>
                <c:pt idx="0">
                  <c:v>0.91109863969986837</c:v>
                </c:pt>
                <c:pt idx="1">
                  <c:v>0.91667645788832275</c:v>
                </c:pt>
                <c:pt idx="2">
                  <c:v>0.92685559593427302</c:v>
                </c:pt>
                <c:pt idx="3">
                  <c:v>0.93712687902208747</c:v>
                </c:pt>
                <c:pt idx="4">
                  <c:v>0.94823636674185985</c:v>
                </c:pt>
                <c:pt idx="5">
                  <c:v>0.96085688572516181</c:v>
                </c:pt>
                <c:pt idx="6">
                  <c:v>0.97366487625494647</c:v>
                </c:pt>
                <c:pt idx="7">
                  <c:v>0.98442564576034752</c:v>
                </c:pt>
                <c:pt idx="8">
                  <c:v>0.99697736411613802</c:v>
                </c:pt>
                <c:pt idx="9">
                  <c:v>1.0131533165986299</c:v>
                </c:pt>
                <c:pt idx="10">
                  <c:v>1.0305307857743888</c:v>
                </c:pt>
                <c:pt idx="11">
                  <c:v>1.0474447045957875</c:v>
                </c:pt>
                <c:pt idx="12">
                  <c:v>1.0645957251069278</c:v>
                </c:pt>
                <c:pt idx="13">
                  <c:v>1.0830837717911663</c:v>
                </c:pt>
                <c:pt idx="14">
                  <c:v>1.1017307092176511</c:v>
                </c:pt>
                <c:pt idx="15">
                  <c:v>1.1203207939162352</c:v>
                </c:pt>
                <c:pt idx="16">
                  <c:v>1.1396380919565856</c:v>
                </c:pt>
                <c:pt idx="17">
                  <c:v>1.1590693980002802</c:v>
                </c:pt>
                <c:pt idx="18">
                  <c:v>1.1825081949773404</c:v>
                </c:pt>
                <c:pt idx="19">
                  <c:v>1.2065794928954261</c:v>
                </c:pt>
                <c:pt idx="20">
                  <c:v>1.2305650121789897</c:v>
                </c:pt>
                <c:pt idx="21">
                  <c:v>1.2533113542244718</c:v>
                </c:pt>
                <c:pt idx="22">
                  <c:v>1.2762922871308091</c:v>
                </c:pt>
                <c:pt idx="23">
                  <c:v>1.2966041168398084</c:v>
                </c:pt>
                <c:pt idx="24">
                  <c:v>1.3185272467201494</c:v>
                </c:pt>
                <c:pt idx="25">
                  <c:v>1.3449125527278045</c:v>
                </c:pt>
                <c:pt idx="26">
                  <c:v>1.3723305017228882</c:v>
                </c:pt>
                <c:pt idx="27">
                  <c:v>1.3969608032037513</c:v>
                </c:pt>
                <c:pt idx="28">
                  <c:v>1.4327750474548993</c:v>
                </c:pt>
                <c:pt idx="29">
                  <c:v>1.4495412901818774</c:v>
                </c:pt>
                <c:pt idx="30">
                  <c:v>1.4738840030459215</c:v>
                </c:pt>
                <c:pt idx="31">
                  <c:v>1.4993422447435016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Plots_Tabellen_etc_!$BB$72:$BB$97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xVal>
          <c:yVal>
            <c:numRef>
              <c:f>Plots_Tabellen_etc_!$AY$72:$AY$97</c:f>
              <c:numCache>
                <c:formatCode>0.00000</c:formatCode>
                <c:ptCount val="26"/>
                <c:pt idx="0">
                  <c:v>0.62482973993150603</c:v>
                </c:pt>
                <c:pt idx="1">
                  <c:v>0.63215967618856583</c:v>
                </c:pt>
                <c:pt idx="2">
                  <c:v>0.6367880185438225</c:v>
                </c:pt>
                <c:pt idx="3">
                  <c:v>0.64993455543373202</c:v>
                </c:pt>
                <c:pt idx="4">
                  <c:v>0.66427941916771172</c:v>
                </c:pt>
                <c:pt idx="5">
                  <c:v>0.68221168531997867</c:v>
                </c:pt>
                <c:pt idx="6">
                  <c:v>0.70257265373988553</c:v>
                </c:pt>
                <c:pt idx="7">
                  <c:v>0.72547404276173244</c:v>
                </c:pt>
                <c:pt idx="8">
                  <c:v>0.74664307753762982</c:v>
                </c:pt>
                <c:pt idx="9">
                  <c:v>0.76838693830380933</c:v>
                </c:pt>
                <c:pt idx="10">
                  <c:v>0.79467722316403933</c:v>
                </c:pt>
                <c:pt idx="11">
                  <c:v>0.81913122213034295</c:v>
                </c:pt>
                <c:pt idx="12">
                  <c:v>0.84188862078384508</c:v>
                </c:pt>
                <c:pt idx="13">
                  <c:v>0.86826238421726742</c:v>
                </c:pt>
                <c:pt idx="14">
                  <c:v>0.90626708255259625</c:v>
                </c:pt>
                <c:pt idx="15">
                  <c:v>0.94606446167219693</c:v>
                </c:pt>
                <c:pt idx="16">
                  <c:v>0.98071502449114256</c:v>
                </c:pt>
                <c:pt idx="17">
                  <c:v>1.0253339152232375</c:v>
                </c:pt>
                <c:pt idx="18">
                  <c:v>1.0700291511110389</c:v>
                </c:pt>
                <c:pt idx="19">
                  <c:v>1.1158052993172953</c:v>
                </c:pt>
                <c:pt idx="20">
                  <c:v>1.1603825340771166</c:v>
                </c:pt>
                <c:pt idx="21">
                  <c:v>1.2074803182035856</c:v>
                </c:pt>
                <c:pt idx="22">
                  <c:v>1.2607391559522854</c:v>
                </c:pt>
                <c:pt idx="23">
                  <c:v>1.3186495426693394</c:v>
                </c:pt>
                <c:pt idx="24">
                  <c:v>1.3838605035047933</c:v>
                </c:pt>
                <c:pt idx="25">
                  <c:v>1.4591184160397257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Plots_Tabellen_etc_!$BB$101:$BB$115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xVal>
          <c:yVal>
            <c:numRef>
              <c:f>Plots_Tabellen_etc_!$AY$101:$AY$115</c:f>
              <c:numCache>
                <c:formatCode>0.00000</c:formatCode>
                <c:ptCount val="15"/>
                <c:pt idx="0">
                  <c:v>0.75007457004033928</c:v>
                </c:pt>
                <c:pt idx="1">
                  <c:v>0.69722243041475573</c:v>
                </c:pt>
                <c:pt idx="2">
                  <c:v>0.61560518494202221</c:v>
                </c:pt>
                <c:pt idx="3">
                  <c:v>0.59305973251229516</c:v>
                </c:pt>
                <c:pt idx="4">
                  <c:v>0.56921100179615947</c:v>
                </c:pt>
                <c:pt idx="5">
                  <c:v>0.54311529349405574</c:v>
                </c:pt>
                <c:pt idx="6">
                  <c:v>0.52260713950824367</c:v>
                </c:pt>
                <c:pt idx="7">
                  <c:v>0.50423066554673901</c:v>
                </c:pt>
                <c:pt idx="8">
                  <c:v>0.48399354330156691</c:v>
                </c:pt>
                <c:pt idx="9">
                  <c:v>0.46057889654965856</c:v>
                </c:pt>
                <c:pt idx="10">
                  <c:v>0.44354637034935057</c:v>
                </c:pt>
                <c:pt idx="11">
                  <c:v>0.43031748185383223</c:v>
                </c:pt>
                <c:pt idx="12">
                  <c:v>0.41821442234805511</c:v>
                </c:pt>
                <c:pt idx="13">
                  <c:v>0.4049889419083279</c:v>
                </c:pt>
                <c:pt idx="14">
                  <c:v>0.39282701728823838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3887"/>
        <c:axId val="855964719"/>
      </c:scatterChart>
      <c:valAx>
        <c:axId val="85596471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3887"/>
        <c:crossesAt val="0"/>
        <c:crossBetween val="midCat"/>
      </c:valAx>
      <c:valAx>
        <c:axId val="855963887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471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Lilienthal-Polare Do-128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Plots_Tabellen_etc_!$CO$137:$CO$137</c:f>
              <c:strCache>
                <c:ptCount val="1"/>
                <c:pt idx="0">
                  <c:v>Sinkflug 1-4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Plots_Tabellen_etc_!$CO$139:$CO$142</c:f>
              <c:numCache>
                <c:formatCode>0.0000</c:formatCode>
                <c:ptCount val="4"/>
                <c:pt idx="0">
                  <c:v>0.10607910804369879</c:v>
                </c:pt>
                <c:pt idx="1">
                  <c:v>7.4307830102686212E-2</c:v>
                </c:pt>
                <c:pt idx="2">
                  <c:v>6.0885427759225653E-2</c:v>
                </c:pt>
                <c:pt idx="3">
                  <c:v>5.3318838508622568E-2</c:v>
                </c:pt>
              </c:numCache>
            </c:numRef>
          </c:xVal>
          <c:yVal>
            <c:numRef>
              <c:f>Plots_Tabellen_etc_!$CP$139:$CP$142</c:f>
              <c:numCache>
                <c:formatCode>0.0000</c:formatCode>
                <c:ptCount val="4"/>
                <c:pt idx="0">
                  <c:v>1.3568245491204851</c:v>
                </c:pt>
                <c:pt idx="1">
                  <c:v>0.86567398783913363</c:v>
                </c:pt>
                <c:pt idx="2">
                  <c:v>0.59889603788380674</c:v>
                </c:pt>
                <c:pt idx="3">
                  <c:v>0.43826887386290519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Plots_Tabellen_etc_!$CJ$139:$CJ$139</c:f>
              <c:strCache>
                <c:ptCount val="1"/>
                <c:pt idx="0">
                  <c:v>-92,262905 * x² + 32,12856 * x - 1,01328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Ref>
              <c:f>Plots_Tabellen_etc_!$CJ$141:$CJ$191</c:f>
              <c:numCache>
                <c:formatCode>0.0000000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Plots_Tabellen_etc_!$CK$141:$CK$191</c:f>
              <c:numCache>
                <c:formatCode>0.0000000</c:formatCode>
                <c:ptCount val="51"/>
                <c:pt idx="0">
                  <c:v>-1.01328</c:v>
                </c:pt>
                <c:pt idx="1">
                  <c:v>-0.70122069050000002</c:v>
                </c:pt>
                <c:pt idx="2">
                  <c:v>-0.407613962</c:v>
                </c:pt>
                <c:pt idx="3">
                  <c:v>-0.13245981449999999</c:v>
                </c:pt>
                <c:pt idx="4">
                  <c:v>0.12424175200000009</c:v>
                </c:pt>
                <c:pt idx="5">
                  <c:v>0.36249073750000016</c:v>
                </c:pt>
                <c:pt idx="6">
                  <c:v>0.5822871420000002</c:v>
                </c:pt>
                <c:pt idx="7">
                  <c:v>0.7836309655</c:v>
                </c:pt>
                <c:pt idx="8">
                  <c:v>0.96652220799999999</c:v>
                </c:pt>
                <c:pt idx="9">
                  <c:v>1.1309608695</c:v>
                </c:pt>
                <c:pt idx="10">
                  <c:v>1.2769469500000001</c:v>
                </c:pt>
                <c:pt idx="11">
                  <c:v>1.4044804494999994</c:v>
                </c:pt>
                <c:pt idx="12">
                  <c:v>1.5135613679999995</c:v>
                </c:pt>
                <c:pt idx="13">
                  <c:v>1.6041897054999996</c:v>
                </c:pt>
                <c:pt idx="14">
                  <c:v>1.6763654619999997</c:v>
                </c:pt>
                <c:pt idx="15">
                  <c:v>1.7300886374999997</c:v>
                </c:pt>
                <c:pt idx="16">
                  <c:v>1.7653592319999998</c:v>
                </c:pt>
                <c:pt idx="17">
                  <c:v>1.7821772454999998</c:v>
                </c:pt>
                <c:pt idx="18">
                  <c:v>1.7805426780000002</c:v>
                </c:pt>
                <c:pt idx="19">
                  <c:v>1.7604555294999997</c:v>
                </c:pt>
                <c:pt idx="20">
                  <c:v>1.7219158000000001</c:v>
                </c:pt>
                <c:pt idx="21">
                  <c:v>1.6649234894999987</c:v>
                </c:pt>
                <c:pt idx="22">
                  <c:v>1.5894785979999986</c:v>
                </c:pt>
                <c:pt idx="23">
                  <c:v>1.4955811254999993</c:v>
                </c:pt>
                <c:pt idx="24">
                  <c:v>1.3832310719999992</c:v>
                </c:pt>
                <c:pt idx="25">
                  <c:v>1.252428437499999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4927"/>
        <c:axId val="796006175"/>
      </c:scatterChart>
      <c:valAx>
        <c:axId val="796006175"/>
        <c:scaling>
          <c:orientation val="minMax"/>
          <c:max val="1.6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4927"/>
        <c:crossesAt val="0"/>
        <c:crossBetween val="midCat"/>
        <c:majorUnit val="0.1"/>
        <c:minorUnit val="0.1"/>
      </c:valAx>
      <c:valAx>
        <c:axId val="796004927"/>
        <c:scaling>
          <c:orientation val="minMax"/>
          <c:max val="1.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6175"/>
        <c:crossesAt val="0"/>
        <c:crossBetween val="midCat"/>
        <c:majorUnit val="0.1"/>
        <c:minorUnit val="0.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der Fluggeschwindigkeit Do-128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Plots_Tabellen_etc_!$CE$137:$CE$137</c:f>
              <c:strCache>
                <c:ptCount val="1"/>
                <c:pt idx="0">
                  <c:v>Sinkflug 1-4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Plots_Tabellen_etc_!$CE$139:$CE$142</c:f>
              <c:numCache>
                <c:formatCode>0.00</c:formatCode>
                <c:ptCount val="4"/>
                <c:pt idx="0">
                  <c:v>42.217010470122872</c:v>
                </c:pt>
                <c:pt idx="1">
                  <c:v>52.864822102680783</c:v>
                </c:pt>
                <c:pt idx="2">
                  <c:v>63.548283598851455</c:v>
                </c:pt>
                <c:pt idx="3">
                  <c:v>74.011367515039581</c:v>
                </c:pt>
              </c:numCache>
            </c:numRef>
          </c:xVal>
          <c:yVal>
            <c:numRef>
              <c:f>Plots_Tabellen_etc_!$CF$139:$CF$142</c:f>
              <c:numCache>
                <c:formatCode>0.00</c:formatCode>
                <c:ptCount val="4"/>
                <c:pt idx="0">
                  <c:v>-3191.4777824777116</c:v>
                </c:pt>
                <c:pt idx="1">
                  <c:v>-3493.0767615275008</c:v>
                </c:pt>
                <c:pt idx="2">
                  <c:v>-4121.5107673817447</c:v>
                </c:pt>
                <c:pt idx="3">
                  <c:v>-4912.669383839695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5759"/>
        <c:axId val="796007423"/>
      </c:scatterChart>
      <c:valAx>
        <c:axId val="796007423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5759"/>
        <c:crossesAt val="0"/>
        <c:crossBetween val="midCat"/>
      </c:valAx>
      <c:valAx>
        <c:axId val="796005759"/>
        <c:scaling>
          <c:orientation val="minMax"/>
          <c:min val="3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V_TAS [m/s]</a:t>
                </a:r>
              </a:p>
            </c:rich>
          </c:tx>
          <c:layout>
            <c:manualLayout>
              <c:xMode val="edge"/>
              <c:yMode val="edge"/>
              <c:x val="0.39912494530908182"/>
              <c:y val="0.11776450617283951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7423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Lilienthal-Polare Do 28 (T_real aus Lin. Regression)</a:t>
            </a:r>
          </a:p>
        </c:rich>
      </c:tx>
      <c:layout>
        <c:manualLayout>
          <c:xMode val="edge"/>
          <c:yMode val="edge"/>
          <c:x val="0.19237504427360047"/>
          <c:y val="3.1333111086417009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Plots_Tabellen_etc_!$AV$121:$AV$121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Plots_Tabellen_etc_!$AX$133:$AX$152</c:f>
              <c:numCache>
                <c:formatCode>0.00000</c:formatCode>
                <c:ptCount val="20"/>
                <c:pt idx="0">
                  <c:v>0.15563500481943046</c:v>
                </c:pt>
                <c:pt idx="1">
                  <c:v>0.13479301927857654</c:v>
                </c:pt>
                <c:pt idx="2">
                  <c:v>0.13134016771257789</c:v>
                </c:pt>
                <c:pt idx="3">
                  <c:v>0.12815659830247786</c:v>
                </c:pt>
                <c:pt idx="4">
                  <c:v>0.11733319765752388</c:v>
                </c:pt>
                <c:pt idx="5">
                  <c:v>0.11257933166707065</c:v>
                </c:pt>
                <c:pt idx="6">
                  <c:v>0.10890750491719542</c:v>
                </c:pt>
                <c:pt idx="7">
                  <c:v>0.10562458356654604</c:v>
                </c:pt>
                <c:pt idx="8">
                  <c:v>0.10284008421692672</c:v>
                </c:pt>
                <c:pt idx="9">
                  <c:v>9.9487396892910751E-2</c:v>
                </c:pt>
                <c:pt idx="10">
                  <c:v>9.5835829925898994E-2</c:v>
                </c:pt>
                <c:pt idx="11">
                  <c:v>9.1660760135574601E-2</c:v>
                </c:pt>
                <c:pt idx="12">
                  <c:v>8.9406431992784099E-2</c:v>
                </c:pt>
                <c:pt idx="13">
                  <c:v>8.7896559044445766E-2</c:v>
                </c:pt>
                <c:pt idx="14">
                  <c:v>8.6369821239850389E-2</c:v>
                </c:pt>
                <c:pt idx="15">
                  <c:v>8.5188799881873112E-2</c:v>
                </c:pt>
                <c:pt idx="16">
                  <c:v>8.3855904682279769E-2</c:v>
                </c:pt>
                <c:pt idx="17">
                  <c:v>8.2409957434308262E-2</c:v>
                </c:pt>
                <c:pt idx="18">
                  <c:v>8.1160295489316414E-2</c:v>
                </c:pt>
                <c:pt idx="19">
                  <c:v>7.9938069865402153E-2</c:v>
                </c:pt>
              </c:numCache>
            </c:numRef>
          </c:xVal>
          <c:yVal>
            <c:numRef>
              <c:f>Plots_Tabellen_etc_!$AY$133:$AY$152</c:f>
              <c:numCache>
                <c:formatCode>0.00000</c:formatCode>
                <c:ptCount val="20"/>
                <c:pt idx="0">
                  <c:v>0.76514681351615843</c:v>
                </c:pt>
                <c:pt idx="1">
                  <c:v>0.76493140922191605</c:v>
                </c:pt>
                <c:pt idx="2">
                  <c:v>0.75901728581645667</c:v>
                </c:pt>
                <c:pt idx="3">
                  <c:v>0.75342131184371353</c:v>
                </c:pt>
                <c:pt idx="4">
                  <c:v>0.75345990600294799</c:v>
                </c:pt>
                <c:pt idx="5">
                  <c:v>0.75070163909322585</c:v>
                </c:pt>
                <c:pt idx="6">
                  <c:v>0.74779888135534955</c:v>
                </c:pt>
                <c:pt idx="7">
                  <c:v>0.74514098258085337</c:v>
                </c:pt>
                <c:pt idx="8">
                  <c:v>0.74252782145030038</c:v>
                </c:pt>
                <c:pt idx="9">
                  <c:v>0.74102045883820056</c:v>
                </c:pt>
                <c:pt idx="10">
                  <c:v>0.74047179644421601</c:v>
                </c:pt>
                <c:pt idx="11">
                  <c:v>0.74126098132177975</c:v>
                </c:pt>
                <c:pt idx="12">
                  <c:v>0.74017305380913267</c:v>
                </c:pt>
                <c:pt idx="13">
                  <c:v>0.73837569344471066</c:v>
                </c:pt>
                <c:pt idx="14">
                  <c:v>0.73687037112256037</c:v>
                </c:pt>
                <c:pt idx="15">
                  <c:v>0.73507354949051218</c:v>
                </c:pt>
                <c:pt idx="16">
                  <c:v>0.73376158400223013</c:v>
                </c:pt>
                <c:pt idx="17">
                  <c:v>0.73292474299315469</c:v>
                </c:pt>
                <c:pt idx="18">
                  <c:v>0.73199091813000949</c:v>
                </c:pt>
                <c:pt idx="19">
                  <c:v>0.73124621670869816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Plots_Tabellen_etc_!$AV$122:$AV$122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Plots_Tabellen_etc_!$AX$156:$AX$187</c:f>
              <c:numCache>
                <c:formatCode>0.00000</c:formatCode>
                <c:ptCount val="32"/>
                <c:pt idx="0">
                  <c:v>3.7130141683518615E-2</c:v>
                </c:pt>
                <c:pt idx="1">
                  <c:v>9.1728751084408144E-2</c:v>
                </c:pt>
                <c:pt idx="2">
                  <c:v>0.1038185328312194</c:v>
                </c:pt>
                <c:pt idx="3">
                  <c:v>0.11108842105968125</c:v>
                </c:pt>
                <c:pt idx="4">
                  <c:v>0.11574592952023881</c:v>
                </c:pt>
                <c:pt idx="5">
                  <c:v>0.11758680217643779</c:v>
                </c:pt>
                <c:pt idx="6">
                  <c:v>0.11993755339243037</c:v>
                </c:pt>
                <c:pt idx="7">
                  <c:v>0.12453765417717327</c:v>
                </c:pt>
                <c:pt idx="8">
                  <c:v>0.12881049170585587</c:v>
                </c:pt>
                <c:pt idx="9">
                  <c:v>0.12921869812757375</c:v>
                </c:pt>
                <c:pt idx="10">
                  <c:v>0.12833485037979767</c:v>
                </c:pt>
                <c:pt idx="11">
                  <c:v>0.12909923464055761</c:v>
                </c:pt>
                <c:pt idx="12">
                  <c:v>0.13087243230244955</c:v>
                </c:pt>
                <c:pt idx="13">
                  <c:v>0.13245406030351814</c:v>
                </c:pt>
                <c:pt idx="14">
                  <c:v>0.13432180563385351</c:v>
                </c:pt>
                <c:pt idx="15">
                  <c:v>0.13698696005599131</c:v>
                </c:pt>
                <c:pt idx="16">
                  <c:v>0.13906039962932817</c:v>
                </c:pt>
                <c:pt idx="17">
                  <c:v>0.14114068493975451</c:v>
                </c:pt>
                <c:pt idx="18">
                  <c:v>0.14153341668995181</c:v>
                </c:pt>
                <c:pt idx="19">
                  <c:v>0.14206269489577425</c:v>
                </c:pt>
                <c:pt idx="20">
                  <c:v>0.14292690462436458</c:v>
                </c:pt>
                <c:pt idx="21">
                  <c:v>0.1439864173452074</c:v>
                </c:pt>
                <c:pt idx="22">
                  <c:v>0.14568052580290713</c:v>
                </c:pt>
                <c:pt idx="23">
                  <c:v>0.14808495578211694</c:v>
                </c:pt>
                <c:pt idx="24">
                  <c:v>0.15160736396375871</c:v>
                </c:pt>
                <c:pt idx="25">
                  <c:v>0.15481081004820535</c:v>
                </c:pt>
                <c:pt idx="26">
                  <c:v>0.15848469020382486</c:v>
                </c:pt>
                <c:pt idx="27">
                  <c:v>0.16230032992245655</c:v>
                </c:pt>
                <c:pt idx="28">
                  <c:v>0.16710678312593508</c:v>
                </c:pt>
                <c:pt idx="29">
                  <c:v>0.17174487660686683</c:v>
                </c:pt>
                <c:pt idx="30">
                  <c:v>0.17635901346546684</c:v>
                </c:pt>
                <c:pt idx="31">
                  <c:v>0.18055257931835592</c:v>
                </c:pt>
              </c:numCache>
            </c:numRef>
          </c:xVal>
          <c:yVal>
            <c:numRef>
              <c:f>Plots_Tabellen_etc_!$AY$156:$AY$187</c:f>
              <c:numCache>
                <c:formatCode>0.00000</c:formatCode>
                <c:ptCount val="32"/>
                <c:pt idx="0">
                  <c:v>0.91895393366154299</c:v>
                </c:pt>
                <c:pt idx="1">
                  <c:v>0.92328161437219991</c:v>
                </c:pt>
                <c:pt idx="2">
                  <c:v>0.93195070028956573</c:v>
                </c:pt>
                <c:pt idx="3">
                  <c:v>0.94136336207882221</c:v>
                </c:pt>
                <c:pt idx="4">
                  <c:v>0.95160027585795093</c:v>
                </c:pt>
                <c:pt idx="5">
                  <c:v>0.96333640563962775</c:v>
                </c:pt>
                <c:pt idx="6">
                  <c:v>0.97523786929583456</c:v>
                </c:pt>
                <c:pt idx="7">
                  <c:v>0.98610948446729196</c:v>
                </c:pt>
                <c:pt idx="8">
                  <c:v>0.99736365992978748</c:v>
                </c:pt>
                <c:pt idx="9">
                  <c:v>1.0118668249557694</c:v>
                </c:pt>
                <c:pt idx="10">
                  <c:v>1.0282427990650016</c:v>
                </c:pt>
                <c:pt idx="11">
                  <c:v>1.0441195210358512</c:v>
                </c:pt>
                <c:pt idx="12">
                  <c:v>1.0598313454748929</c:v>
                </c:pt>
                <c:pt idx="13">
                  <c:v>1.0764578219367928</c:v>
                </c:pt>
                <c:pt idx="14">
                  <c:v>1.0935722716195231</c:v>
                </c:pt>
                <c:pt idx="15">
                  <c:v>1.1105849403735826</c:v>
                </c:pt>
                <c:pt idx="16">
                  <c:v>1.1290585048175059</c:v>
                </c:pt>
                <c:pt idx="17">
                  <c:v>1.1484160356719757</c:v>
                </c:pt>
                <c:pt idx="18">
                  <c:v>1.1709210791514661</c:v>
                </c:pt>
                <c:pt idx="19">
                  <c:v>1.1944463919176904</c:v>
                </c:pt>
                <c:pt idx="20">
                  <c:v>1.2187205965307824</c:v>
                </c:pt>
                <c:pt idx="21">
                  <c:v>1.2439505183201456</c:v>
                </c:pt>
                <c:pt idx="22">
                  <c:v>1.2695110419312545</c:v>
                </c:pt>
                <c:pt idx="23">
                  <c:v>1.2952496275271934</c:v>
                </c:pt>
                <c:pt idx="24">
                  <c:v>1.3204782043996584</c:v>
                </c:pt>
                <c:pt idx="25">
                  <c:v>1.347474058793374</c:v>
                </c:pt>
                <c:pt idx="26">
                  <c:v>1.3750620187096243</c:v>
                </c:pt>
                <c:pt idx="27">
                  <c:v>1.4038226706121806</c:v>
                </c:pt>
                <c:pt idx="28">
                  <c:v>1.4323182337592226</c:v>
                </c:pt>
                <c:pt idx="29">
                  <c:v>1.4626263817378986</c:v>
                </c:pt>
                <c:pt idx="30">
                  <c:v>1.4946481473334481</c:v>
                </c:pt>
                <c:pt idx="31">
                  <c:v>1.5292719976454128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Plots_Tabellen_etc_!$AV$123:$AV$123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Plots_Tabellen_etc_!$AX$191:$AX$216</c:f>
              <c:numCache>
                <c:formatCode>0.00000</c:formatCode>
                <c:ptCount val="26"/>
                <c:pt idx="0">
                  <c:v>2.3767221793956659E-2</c:v>
                </c:pt>
                <c:pt idx="1">
                  <c:v>7.6289346179222894E-2</c:v>
                </c:pt>
                <c:pt idx="2">
                  <c:v>0.11084876790206574</c:v>
                </c:pt>
                <c:pt idx="3">
                  <c:v>0.11687347522212585</c:v>
                </c:pt>
                <c:pt idx="4">
                  <c:v>0.12140057230720702</c:v>
                </c:pt>
                <c:pt idx="5">
                  <c:v>0.1234822555206648</c:v>
                </c:pt>
                <c:pt idx="6">
                  <c:v>0.12474037283919905</c:v>
                </c:pt>
                <c:pt idx="7">
                  <c:v>0.12382294968446454</c:v>
                </c:pt>
                <c:pt idx="8">
                  <c:v>0.12686383364592033</c:v>
                </c:pt>
                <c:pt idx="9">
                  <c:v>0.12956113281091577</c:v>
                </c:pt>
                <c:pt idx="10">
                  <c:v>0.13124906175602641</c:v>
                </c:pt>
                <c:pt idx="11">
                  <c:v>0.13390396765952234</c:v>
                </c:pt>
                <c:pt idx="12">
                  <c:v>0.13674410126894479</c:v>
                </c:pt>
                <c:pt idx="13">
                  <c:v>0.14090109153723335</c:v>
                </c:pt>
                <c:pt idx="14">
                  <c:v>0.14030827343775187</c:v>
                </c:pt>
                <c:pt idx="15">
                  <c:v>0.14100399033257452</c:v>
                </c:pt>
                <c:pt idx="16">
                  <c:v>0.1467328836765725</c:v>
                </c:pt>
                <c:pt idx="17">
                  <c:v>0.14933316725386805</c:v>
                </c:pt>
                <c:pt idx="18">
                  <c:v>0.15440919402156297</c:v>
                </c:pt>
                <c:pt idx="19">
                  <c:v>0.16081747558741588</c:v>
                </c:pt>
                <c:pt idx="20">
                  <c:v>0.16930122303568804</c:v>
                </c:pt>
                <c:pt idx="21">
                  <c:v>0.17817963335317441</c:v>
                </c:pt>
                <c:pt idx="22">
                  <c:v>0.18948619485948093</c:v>
                </c:pt>
                <c:pt idx="23">
                  <c:v>0.20249949850203186</c:v>
                </c:pt>
                <c:pt idx="24">
                  <c:v>0.21603735551415276</c:v>
                </c:pt>
                <c:pt idx="25">
                  <c:v>0.22984776990343306</c:v>
                </c:pt>
              </c:numCache>
            </c:numRef>
          </c:xVal>
          <c:yVal>
            <c:numRef>
              <c:f>Plots_Tabellen_etc_!$AY$191:$AY$216</c:f>
              <c:numCache>
                <c:formatCode>0.00000</c:formatCode>
                <c:ptCount val="26"/>
                <c:pt idx="0">
                  <c:v>0.63331470156400749</c:v>
                </c:pt>
                <c:pt idx="1">
                  <c:v>0.63934870387229625</c:v>
                </c:pt>
                <c:pt idx="2">
                  <c:v>0.64128799554796578</c:v>
                </c:pt>
                <c:pt idx="3">
                  <c:v>0.65257034608278619</c:v>
                </c:pt>
                <c:pt idx="4">
                  <c:v>0.66521407253530229</c:v>
                </c:pt>
                <c:pt idx="5">
                  <c:v>0.68042417221142137</c:v>
                </c:pt>
                <c:pt idx="6">
                  <c:v>0.69769110237176823</c:v>
                </c:pt>
                <c:pt idx="7">
                  <c:v>0.71854781696663261</c:v>
                </c:pt>
                <c:pt idx="8">
                  <c:v>0.73782393583117778</c:v>
                </c:pt>
                <c:pt idx="9">
                  <c:v>0.75914230823447382</c:v>
                </c:pt>
                <c:pt idx="10">
                  <c:v>0.78355161196037937</c:v>
                </c:pt>
                <c:pt idx="11">
                  <c:v>0.80915515482923939</c:v>
                </c:pt>
                <c:pt idx="12">
                  <c:v>0.83692322209531622</c:v>
                </c:pt>
                <c:pt idx="13">
                  <c:v>0.86557807677031007</c:v>
                </c:pt>
                <c:pt idx="14">
                  <c:v>0.90351668348924374</c:v>
                </c:pt>
                <c:pt idx="15">
                  <c:v>0.94328525506688621</c:v>
                </c:pt>
                <c:pt idx="16">
                  <c:v>0.97931939842503613</c:v>
                </c:pt>
                <c:pt idx="17">
                  <c:v>1.0236013915754354</c:v>
                </c:pt>
                <c:pt idx="18">
                  <c:v>1.0683366714589924</c:v>
                </c:pt>
                <c:pt idx="19">
                  <c:v>1.1153458324384378</c:v>
                </c:pt>
                <c:pt idx="20">
                  <c:v>1.1637427006022323</c:v>
                </c:pt>
                <c:pt idx="21">
                  <c:v>1.2167208513087053</c:v>
                </c:pt>
                <c:pt idx="22">
                  <c:v>1.2713768630341011</c:v>
                </c:pt>
                <c:pt idx="23">
                  <c:v>1.3294305495539376</c:v>
                </c:pt>
                <c:pt idx="24">
                  <c:v>1.39382794691073</c:v>
                </c:pt>
                <c:pt idx="25">
                  <c:v>1.4661174163960811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Plots_Tabellen_etc_!$AV$124:$AV$124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Plots_Tabellen_etc_!$AX$220:$AX$234</c:f>
              <c:numCache>
                <c:formatCode>0.00000</c:formatCode>
                <c:ptCount val="15"/>
                <c:pt idx="0">
                  <c:v>6.3309956851516663E-2</c:v>
                </c:pt>
                <c:pt idx="1">
                  <c:v>0.14698711380559676</c:v>
                </c:pt>
                <c:pt idx="2">
                  <c:v>0.24208945709029128</c:v>
                </c:pt>
                <c:pt idx="3">
                  <c:v>0.2071974904675665</c:v>
                </c:pt>
                <c:pt idx="4">
                  <c:v>0.17972731536088604</c:v>
                </c:pt>
                <c:pt idx="5">
                  <c:v>0.1587968185841217</c:v>
                </c:pt>
                <c:pt idx="6">
                  <c:v>0.1335835629298576</c:v>
                </c:pt>
                <c:pt idx="7">
                  <c:v>0.11337605562616784</c:v>
                </c:pt>
                <c:pt idx="8">
                  <c:v>9.9010196413064633E-2</c:v>
                </c:pt>
                <c:pt idx="9">
                  <c:v>8.8557274477874551E-2</c:v>
                </c:pt>
                <c:pt idx="10">
                  <c:v>7.8537477361860522E-2</c:v>
                </c:pt>
                <c:pt idx="11">
                  <c:v>6.8406083920624736E-2</c:v>
                </c:pt>
                <c:pt idx="12">
                  <c:v>5.9777343584515766E-2</c:v>
                </c:pt>
                <c:pt idx="13">
                  <c:v>5.2929883673238406E-2</c:v>
                </c:pt>
                <c:pt idx="14">
                  <c:v>4.7135005294964359E-2</c:v>
                </c:pt>
              </c:numCache>
            </c:numRef>
          </c:xVal>
          <c:yVal>
            <c:numRef>
              <c:f>Plots_Tabellen_etc_!$AY$220:$AY$234</c:f>
              <c:numCache>
                <c:formatCode>0.00000</c:formatCode>
                <c:ptCount val="15"/>
                <c:pt idx="0">
                  <c:v>0.75615430532378602</c:v>
                </c:pt>
                <c:pt idx="1">
                  <c:v>0.69911348708088716</c:v>
                </c:pt>
                <c:pt idx="2">
                  <c:v>0.61259738418167631</c:v>
                </c:pt>
                <c:pt idx="3">
                  <c:v>0.58776906544193008</c:v>
                </c:pt>
                <c:pt idx="4">
                  <c:v>0.56309656448693646</c:v>
                </c:pt>
                <c:pt idx="5">
                  <c:v>0.53819116708768922</c:v>
                </c:pt>
                <c:pt idx="6">
                  <c:v>0.5204334505532866</c:v>
                </c:pt>
                <c:pt idx="7">
                  <c:v>0.50293317929053938</c:v>
                </c:pt>
                <c:pt idx="8">
                  <c:v>0.48412579089522639</c:v>
                </c:pt>
                <c:pt idx="9">
                  <c:v>0.46468570855551122</c:v>
                </c:pt>
                <c:pt idx="10">
                  <c:v>0.44735461707135071</c:v>
                </c:pt>
                <c:pt idx="11">
                  <c:v>0.43268796493735656</c:v>
                </c:pt>
                <c:pt idx="12">
                  <c:v>0.4187796307016764</c:v>
                </c:pt>
                <c:pt idx="13">
                  <c:v>0.40487083652329203</c:v>
                </c:pt>
                <c:pt idx="14">
                  <c:v>0.39148324659630035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3055"/>
        <c:axId val="851868127"/>
      </c:scatterChart>
      <c:valAx>
        <c:axId val="851868127"/>
        <c:scaling>
          <c:orientation val="minMax"/>
          <c:max val="1.6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3055"/>
        <c:crossesAt val="0"/>
        <c:crossBetween val="midCat"/>
        <c:majorUnit val="0.1"/>
        <c:minorUnit val="0.1"/>
      </c:valAx>
      <c:valAx>
        <c:axId val="855963055"/>
        <c:scaling>
          <c:orientation val="minMax"/>
          <c:max val="1.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1868127"/>
        <c:crossesAt val="0"/>
        <c:crossBetween val="midCat"/>
        <c:majorUnit val="0.1"/>
        <c:minorUnit val="0.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der Fluggeschwindigkeit Do 28 (T_real aus Lin. Regression)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Plots_Tabellen_etc_!$AQ$133:$AQ$152</c:f>
              <c:numCache>
                <c:formatCode>0.00000</c:formatCode>
                <c:ptCount val="20"/>
                <c:pt idx="0">
                  <c:v>57.014285749999999</c:v>
                </c:pt>
                <c:pt idx="1">
                  <c:v>56.871428625</c:v>
                </c:pt>
                <c:pt idx="2">
                  <c:v>56.728571499999994</c:v>
                </c:pt>
                <c:pt idx="3">
                  <c:v>56.585714374999995</c:v>
                </c:pt>
                <c:pt idx="4">
                  <c:v>56.442857249999996</c:v>
                </c:pt>
                <c:pt idx="5">
                  <c:v>56.300000124999997</c:v>
                </c:pt>
                <c:pt idx="6">
                  <c:v>56.157142999999998</c:v>
                </c:pt>
                <c:pt idx="7">
                  <c:v>56.014285874999999</c:v>
                </c:pt>
                <c:pt idx="8">
                  <c:v>55.87142875</c:v>
                </c:pt>
                <c:pt idx="9">
                  <c:v>55.728571624999994</c:v>
                </c:pt>
                <c:pt idx="10">
                  <c:v>55.585714499999995</c:v>
                </c:pt>
                <c:pt idx="11">
                  <c:v>55.442857374999996</c:v>
                </c:pt>
                <c:pt idx="12">
                  <c:v>55.300000249999997</c:v>
                </c:pt>
                <c:pt idx="13">
                  <c:v>55.157143124999997</c:v>
                </c:pt>
                <c:pt idx="14">
                  <c:v>55.014285999999998</c:v>
                </c:pt>
                <c:pt idx="15">
                  <c:v>54.871428874999992</c:v>
                </c:pt>
                <c:pt idx="16">
                  <c:v>54.728571749999993</c:v>
                </c:pt>
                <c:pt idx="17">
                  <c:v>54.585714624999994</c:v>
                </c:pt>
                <c:pt idx="18">
                  <c:v>54.442857499999995</c:v>
                </c:pt>
                <c:pt idx="19">
                  <c:v>54.300000374999996</c:v>
                </c:pt>
              </c:numCache>
            </c:numRef>
          </c:xVal>
          <c:yVal>
            <c:numRef>
              <c:f>Plots_Tabellen_etc_!$AW$133:$AW$152</c:f>
              <c:numCache>
                <c:formatCode>0.00000</c:formatCode>
                <c:ptCount val="20"/>
                <c:pt idx="0">
                  <c:v>-7225.5453014327977</c:v>
                </c:pt>
                <c:pt idx="1">
                  <c:v>-6290.2988484024563</c:v>
                </c:pt>
                <c:pt idx="2">
                  <c:v>-6179.6124054606162</c:v>
                </c:pt>
                <c:pt idx="3">
                  <c:v>-6076.9608831088872</c:v>
                </c:pt>
                <c:pt idx="4">
                  <c:v>-5575.5788961346716</c:v>
                </c:pt>
                <c:pt idx="5">
                  <c:v>-5373.4023105383167</c:v>
                </c:pt>
                <c:pt idx="6">
                  <c:v>-5221.0533357900385</c:v>
                </c:pt>
                <c:pt idx="7">
                  <c:v>-5083.9879050001882</c:v>
                </c:pt>
                <c:pt idx="8">
                  <c:v>-4969.0901590468156</c:v>
                </c:pt>
                <c:pt idx="9">
                  <c:v>-4819.1111101890174</c:v>
                </c:pt>
                <c:pt idx="10">
                  <c:v>-4648.1012394956706</c:v>
                </c:pt>
                <c:pt idx="11">
                  <c:v>-4443.6085122197019</c:v>
                </c:pt>
                <c:pt idx="12">
                  <c:v>-4341.7411245927697</c:v>
                </c:pt>
                <c:pt idx="13">
                  <c:v>-4279.2530832074581</c:v>
                </c:pt>
                <c:pt idx="14">
                  <c:v>-4213.9764851408909</c:v>
                </c:pt>
                <c:pt idx="15">
                  <c:v>-4166.7167091599149</c:v>
                </c:pt>
                <c:pt idx="16">
                  <c:v>-4109.1830521068432</c:v>
                </c:pt>
                <c:pt idx="17">
                  <c:v>-4043.3545053426105</c:v>
                </c:pt>
                <c:pt idx="18">
                  <c:v>-3987.3970603139023</c:v>
                </c:pt>
                <c:pt idx="19">
                  <c:v>-3931.6092869186778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Plots_Tabellen_etc_!$AQ$156:$AQ$187</c:f>
              <c:numCache>
                <c:formatCode>0.00000</c:formatCode>
                <c:ptCount val="32"/>
                <c:pt idx="0">
                  <c:v>53.3</c:v>
                </c:pt>
                <c:pt idx="1">
                  <c:v>52.8</c:v>
                </c:pt>
                <c:pt idx="2">
                  <c:v>52.3</c:v>
                </c:pt>
                <c:pt idx="3">
                  <c:v>51.8</c:v>
                </c:pt>
                <c:pt idx="4">
                  <c:v>51.3</c:v>
                </c:pt>
                <c:pt idx="5">
                  <c:v>50.8</c:v>
                </c:pt>
                <c:pt idx="6">
                  <c:v>50.3</c:v>
                </c:pt>
                <c:pt idx="7">
                  <c:v>49.8</c:v>
                </c:pt>
                <c:pt idx="8">
                  <c:v>49.3</c:v>
                </c:pt>
                <c:pt idx="9">
                  <c:v>48.8</c:v>
                </c:pt>
                <c:pt idx="10">
                  <c:v>48.3</c:v>
                </c:pt>
                <c:pt idx="11">
                  <c:v>47.8</c:v>
                </c:pt>
                <c:pt idx="12">
                  <c:v>47.3</c:v>
                </c:pt>
                <c:pt idx="13">
                  <c:v>46.8</c:v>
                </c:pt>
                <c:pt idx="14">
                  <c:v>46.3</c:v>
                </c:pt>
                <c:pt idx="15">
                  <c:v>45.8</c:v>
                </c:pt>
                <c:pt idx="16">
                  <c:v>45.3</c:v>
                </c:pt>
                <c:pt idx="17">
                  <c:v>44.8</c:v>
                </c:pt>
                <c:pt idx="18">
                  <c:v>44.3</c:v>
                </c:pt>
                <c:pt idx="19">
                  <c:v>43.8</c:v>
                </c:pt>
                <c:pt idx="20">
                  <c:v>43.3</c:v>
                </c:pt>
                <c:pt idx="21">
                  <c:v>42.8</c:v>
                </c:pt>
                <c:pt idx="22">
                  <c:v>42.3</c:v>
                </c:pt>
                <c:pt idx="23">
                  <c:v>41.8</c:v>
                </c:pt>
                <c:pt idx="24">
                  <c:v>41.3</c:v>
                </c:pt>
                <c:pt idx="25">
                  <c:v>40.799999999999997</c:v>
                </c:pt>
                <c:pt idx="26">
                  <c:v>40.299999999999997</c:v>
                </c:pt>
                <c:pt idx="27">
                  <c:v>39.799999999999997</c:v>
                </c:pt>
                <c:pt idx="28">
                  <c:v>39.299999999999997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37.799999999999997</c:v>
                </c:pt>
              </c:numCache>
            </c:numRef>
          </c:xVal>
          <c:yVal>
            <c:numRef>
              <c:f>Plots_Tabellen_etc_!$AW$156:$AW$187</c:f>
              <c:numCache>
                <c:formatCode>0.00000</c:formatCode>
                <c:ptCount val="32"/>
                <c:pt idx="0">
                  <c:v>-1448.2108414126037</c:v>
                </c:pt>
                <c:pt idx="1">
                  <c:v>-3546.0981171446701</c:v>
                </c:pt>
                <c:pt idx="2">
                  <c:v>-3970.7748782287476</c:v>
                </c:pt>
                <c:pt idx="3">
                  <c:v>-4202.803080929496</c:v>
                </c:pt>
                <c:pt idx="4">
                  <c:v>-4329.6411891629386</c:v>
                </c:pt>
                <c:pt idx="5">
                  <c:v>-4344.2831771290148</c:v>
                </c:pt>
                <c:pt idx="6">
                  <c:v>-4376.1583345836179</c:v>
                </c:pt>
                <c:pt idx="7">
                  <c:v>-4491.6583613435114</c:v>
                </c:pt>
                <c:pt idx="8">
                  <c:v>-4591.2608824876625</c:v>
                </c:pt>
                <c:pt idx="9">
                  <c:v>-4540.1986337785511</c:v>
                </c:pt>
                <c:pt idx="10">
                  <c:v>-4438.5087577198801</c:v>
                </c:pt>
                <c:pt idx="11">
                  <c:v>-4397.2653372154609</c:v>
                </c:pt>
                <c:pt idx="12">
                  <c:v>-4391.2505345401787</c:v>
                </c:pt>
                <c:pt idx="13">
                  <c:v>-4375.4959015754384</c:v>
                </c:pt>
                <c:pt idx="14">
                  <c:v>-4367.4569111268129</c:v>
                </c:pt>
                <c:pt idx="15">
                  <c:v>-4385.1946467769712</c:v>
                </c:pt>
                <c:pt idx="16">
                  <c:v>-4378.4173027718562</c:v>
                </c:pt>
                <c:pt idx="17">
                  <c:v>-4368.7393600745818</c:v>
                </c:pt>
                <c:pt idx="18">
                  <c:v>-4297.3363759465938</c:v>
                </c:pt>
                <c:pt idx="19">
                  <c:v>-4229.0219338676279</c:v>
                </c:pt>
                <c:pt idx="20">
                  <c:v>-4170.4167244970249</c:v>
                </c:pt>
                <c:pt idx="21">
                  <c:v>-4116.4548598569399</c:v>
                </c:pt>
                <c:pt idx="22">
                  <c:v>-4081.1095001562862</c:v>
                </c:pt>
                <c:pt idx="23">
                  <c:v>-4065.8429392424023</c:v>
                </c:pt>
                <c:pt idx="24">
                  <c:v>-4082.4187104092302</c:v>
                </c:pt>
                <c:pt idx="25">
                  <c:v>-4084.7420531275266</c:v>
                </c:pt>
                <c:pt idx="26">
                  <c:v>-4097.2246931818936</c:v>
                </c:pt>
                <c:pt idx="27">
                  <c:v>-4109.3518339908405</c:v>
                </c:pt>
                <c:pt idx="28">
                  <c:v>-4145.9805914330791</c:v>
                </c:pt>
                <c:pt idx="29">
                  <c:v>-4172.0007103891085</c:v>
                </c:pt>
                <c:pt idx="30">
                  <c:v>-4191.6298735066603</c:v>
                </c:pt>
                <c:pt idx="31">
                  <c:v>-4193.7127028236291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Plots_Tabellen_etc_!$AQ$191:$AQ$216</c:f>
              <c:numCache>
                <c:formatCode>0.00000</c:formatCode>
                <c:ptCount val="26"/>
                <c:pt idx="0">
                  <c:v>64.125929823359996</c:v>
                </c:pt>
                <c:pt idx="1">
                  <c:v>63.051859646720004</c:v>
                </c:pt>
                <c:pt idx="2">
                  <c:v>61.977789470080005</c:v>
                </c:pt>
                <c:pt idx="3">
                  <c:v>60.903719293440005</c:v>
                </c:pt>
                <c:pt idx="4">
                  <c:v>59.829649116799999</c:v>
                </c:pt>
                <c:pt idx="5">
                  <c:v>58.755578940159999</c:v>
                </c:pt>
                <c:pt idx="6">
                  <c:v>57.68150876352</c:v>
                </c:pt>
                <c:pt idx="7">
                  <c:v>56.607438586880001</c:v>
                </c:pt>
                <c:pt idx="8">
                  <c:v>55.533368410240001</c:v>
                </c:pt>
                <c:pt idx="9">
                  <c:v>54.459298233600002</c:v>
                </c:pt>
                <c:pt idx="10">
                  <c:v>53.385228056960003</c:v>
                </c:pt>
                <c:pt idx="11">
                  <c:v>52.311157880320003</c:v>
                </c:pt>
                <c:pt idx="12">
                  <c:v>51.237087703680004</c:v>
                </c:pt>
                <c:pt idx="13">
                  <c:v>50.163017527039997</c:v>
                </c:pt>
                <c:pt idx="14">
                  <c:v>49.088947350400005</c:v>
                </c:pt>
                <c:pt idx="15">
                  <c:v>48.014877173759999</c:v>
                </c:pt>
                <c:pt idx="16">
                  <c:v>46.940806997119999</c:v>
                </c:pt>
                <c:pt idx="17">
                  <c:v>45.86673682048</c:v>
                </c:pt>
                <c:pt idx="18">
                  <c:v>44.792666643840001</c:v>
                </c:pt>
                <c:pt idx="19">
                  <c:v>43.718596467200001</c:v>
                </c:pt>
                <c:pt idx="20">
                  <c:v>42.644526290559995</c:v>
                </c:pt>
                <c:pt idx="21">
                  <c:v>41.570456113920002</c:v>
                </c:pt>
                <c:pt idx="22">
                  <c:v>40.496385937280003</c:v>
                </c:pt>
                <c:pt idx="23">
                  <c:v>39.422315760640004</c:v>
                </c:pt>
                <c:pt idx="24">
                  <c:v>38.348245583999997</c:v>
                </c:pt>
                <c:pt idx="25">
                  <c:v>37.274175407360005</c:v>
                </c:pt>
              </c:numCache>
            </c:numRef>
          </c:xVal>
          <c:yVal>
            <c:numRef>
              <c:f>Plots_Tabellen_etc_!$AW$191:$AW$216</c:f>
              <c:numCache>
                <c:formatCode>0.00000</c:formatCode>
                <c:ptCount val="26"/>
                <c:pt idx="0">
                  <c:v>-1330.1618071754885</c:v>
                </c:pt>
                <c:pt idx="1">
                  <c:v>-4202.0496104039412</c:v>
                </c:pt>
                <c:pt idx="2">
                  <c:v>-6040.0931932476233</c:v>
                </c:pt>
                <c:pt idx="3">
                  <c:v>-6250.9416839991945</c:v>
                </c:pt>
                <c:pt idx="4">
                  <c:v>-6365.1888786558875</c:v>
                </c:pt>
                <c:pt idx="5">
                  <c:v>-6330.071767866224</c:v>
                </c:pt>
                <c:pt idx="6">
                  <c:v>-6238.5710493690713</c:v>
                </c:pt>
                <c:pt idx="7">
                  <c:v>-6018.9229951704065</c:v>
                </c:pt>
                <c:pt idx="8">
                  <c:v>-6005.3705393049904</c:v>
                </c:pt>
                <c:pt idx="9">
                  <c:v>-5961.4540895397313</c:v>
                </c:pt>
                <c:pt idx="10">
                  <c:v>-5853.4079398333924</c:v>
                </c:pt>
                <c:pt idx="11">
                  <c:v>-5784.1247144288554</c:v>
                </c:pt>
                <c:pt idx="12">
                  <c:v>-5712.13621108385</c:v>
                </c:pt>
                <c:pt idx="13">
                  <c:v>-5690.8777992639489</c:v>
                </c:pt>
                <c:pt idx="14">
                  <c:v>-5434.7133096815905</c:v>
                </c:pt>
                <c:pt idx="15">
                  <c:v>-5235.3698731342311</c:v>
                </c:pt>
                <c:pt idx="16">
                  <c:v>-5246.7890580984686</c:v>
                </c:pt>
                <c:pt idx="17">
                  <c:v>-5111.1347120734872</c:v>
                </c:pt>
                <c:pt idx="18">
                  <c:v>-5064.0094161323732</c:v>
                </c:pt>
                <c:pt idx="19">
                  <c:v>-5051.5905846728465</c:v>
                </c:pt>
                <c:pt idx="20">
                  <c:v>-5095.4386864604312</c:v>
                </c:pt>
                <c:pt idx="21">
                  <c:v>-5127.8997079635265</c:v>
                </c:pt>
                <c:pt idx="22">
                  <c:v>-5216.3445074513611</c:v>
                </c:pt>
                <c:pt idx="23">
                  <c:v>-5328.010677708844</c:v>
                </c:pt>
                <c:pt idx="24">
                  <c:v>-5418.8328117801839</c:v>
                </c:pt>
                <c:pt idx="25">
                  <c:v>-5478.9055832611493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Plots_Tabellen_etc_!$AQ$220:$AQ$234</c:f>
              <c:numCache>
                <c:formatCode>0.00000</c:formatCode>
                <c:ptCount val="15"/>
                <c:pt idx="0">
                  <c:v>56.72</c:v>
                </c:pt>
                <c:pt idx="1">
                  <c:v>57.84</c:v>
                </c:pt>
                <c:pt idx="2">
                  <c:v>58.96</c:v>
                </c:pt>
                <c:pt idx="3">
                  <c:v>60.08</c:v>
                </c:pt>
                <c:pt idx="4">
                  <c:v>61.2</c:v>
                </c:pt>
                <c:pt idx="5">
                  <c:v>62.32</c:v>
                </c:pt>
                <c:pt idx="6">
                  <c:v>63.440000000000005</c:v>
                </c:pt>
                <c:pt idx="7">
                  <c:v>64.56</c:v>
                </c:pt>
                <c:pt idx="8">
                  <c:v>65.680000000000007</c:v>
                </c:pt>
                <c:pt idx="9">
                  <c:v>66.8</c:v>
                </c:pt>
                <c:pt idx="10">
                  <c:v>67.92</c:v>
                </c:pt>
                <c:pt idx="11">
                  <c:v>69.040000000000006</c:v>
                </c:pt>
                <c:pt idx="12">
                  <c:v>70.16</c:v>
                </c:pt>
                <c:pt idx="13">
                  <c:v>71.28</c:v>
                </c:pt>
                <c:pt idx="14">
                  <c:v>72.400000000000006</c:v>
                </c:pt>
              </c:numCache>
            </c:numRef>
          </c:xVal>
          <c:yVal>
            <c:numRef>
              <c:f>Plots_Tabellen_etc_!$AW$220:$AW$234</c:f>
              <c:numCache>
                <c:formatCode>0.00000</c:formatCode>
                <c:ptCount val="15"/>
                <c:pt idx="0">
                  <c:v>-2931.6150027649164</c:v>
                </c:pt>
                <c:pt idx="1">
                  <c:v>-7228.8430281983528</c:v>
                </c:pt>
                <c:pt idx="2">
                  <c:v>-12911.812620602919</c:v>
                </c:pt>
                <c:pt idx="3">
                  <c:v>-11679.070933916677</c:v>
                </c:pt>
                <c:pt idx="4">
                  <c:v>-10680.662450703687</c:v>
                </c:pt>
                <c:pt idx="5">
                  <c:v>-9939.8392937048793</c:v>
                </c:pt>
                <c:pt idx="6">
                  <c:v>-8731.7480546030092</c:v>
                </c:pt>
                <c:pt idx="7">
                  <c:v>-7722.9470965040337</c:v>
                </c:pt>
                <c:pt idx="8">
                  <c:v>-7036.0299531703104</c:v>
                </c:pt>
                <c:pt idx="9">
                  <c:v>-6573.3904055259973</c:v>
                </c:pt>
                <c:pt idx="10">
                  <c:v>-6071.1665839212237</c:v>
                </c:pt>
                <c:pt idx="11">
                  <c:v>-5482.3359866536684</c:v>
                </c:pt>
                <c:pt idx="12">
                  <c:v>-4960.725512177165</c:v>
                </c:pt>
                <c:pt idx="13">
                  <c:v>-4550.3651487401748</c:v>
                </c:pt>
                <c:pt idx="14">
                  <c:v>-4195.7970694387923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4015"/>
        <c:axId val="855324991"/>
      </c:scatterChart>
      <c:valAx>
        <c:axId val="855324991"/>
        <c:scaling>
          <c:orientation val="minMax"/>
          <c:min val="-18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4015"/>
        <c:crossesAt val="0"/>
        <c:crossBetween val="midCat"/>
      </c:valAx>
      <c:valAx>
        <c:axId val="852174015"/>
        <c:scaling>
          <c:orientation val="minMax"/>
          <c:max val="90"/>
          <c:min val="3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layout>
            <c:manualLayout>
              <c:xMode val="edge"/>
              <c:yMode val="edge"/>
              <c:x val="0.43486127592835483"/>
              <c:y val="0.11303700195055888"/>
            </c:manualLayout>
          </c:layout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4991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Auftriebsbeiwert über Anstellwinkel (T_real aus lin. Regression)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Plots_Tabellen_etc_!$AV$121:$AV$121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Plots_Tabellen_etc_!$BB$133:$BB$152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xVal>
          <c:yVal>
            <c:numRef>
              <c:f>Plots_Tabellen_etc_!$AY$133:$AY$152</c:f>
              <c:numCache>
                <c:formatCode>0.00000</c:formatCode>
                <c:ptCount val="20"/>
                <c:pt idx="0">
                  <c:v>0.76514681351615843</c:v>
                </c:pt>
                <c:pt idx="1">
                  <c:v>0.76493140922191605</c:v>
                </c:pt>
                <c:pt idx="2">
                  <c:v>0.75901728581645667</c:v>
                </c:pt>
                <c:pt idx="3">
                  <c:v>0.75342131184371353</c:v>
                </c:pt>
                <c:pt idx="4">
                  <c:v>0.75345990600294799</c:v>
                </c:pt>
                <c:pt idx="5">
                  <c:v>0.75070163909322585</c:v>
                </c:pt>
                <c:pt idx="6">
                  <c:v>0.74779888135534955</c:v>
                </c:pt>
                <c:pt idx="7">
                  <c:v>0.74514098258085337</c:v>
                </c:pt>
                <c:pt idx="8">
                  <c:v>0.74252782145030038</c:v>
                </c:pt>
                <c:pt idx="9">
                  <c:v>0.74102045883820056</c:v>
                </c:pt>
                <c:pt idx="10">
                  <c:v>0.74047179644421601</c:v>
                </c:pt>
                <c:pt idx="11">
                  <c:v>0.74126098132177975</c:v>
                </c:pt>
                <c:pt idx="12">
                  <c:v>0.74017305380913267</c:v>
                </c:pt>
                <c:pt idx="13">
                  <c:v>0.73837569344471066</c:v>
                </c:pt>
                <c:pt idx="14">
                  <c:v>0.73687037112256037</c:v>
                </c:pt>
                <c:pt idx="15">
                  <c:v>0.73507354949051218</c:v>
                </c:pt>
                <c:pt idx="16">
                  <c:v>0.73376158400223013</c:v>
                </c:pt>
                <c:pt idx="17">
                  <c:v>0.73292474299315469</c:v>
                </c:pt>
                <c:pt idx="18">
                  <c:v>0.73199091813000949</c:v>
                </c:pt>
                <c:pt idx="19">
                  <c:v>0.73124621670869816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Plots_Tabellen_etc_!$AV$122:$AV$122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Plots_Tabellen_etc_!$BB$156:$BB$187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xVal>
          <c:yVal>
            <c:numRef>
              <c:f>Plots_Tabellen_etc_!$AY$156:$AY$187</c:f>
              <c:numCache>
                <c:formatCode>0.00000</c:formatCode>
                <c:ptCount val="32"/>
                <c:pt idx="0">
                  <c:v>0.91895393366154299</c:v>
                </c:pt>
                <c:pt idx="1">
                  <c:v>0.92328161437219991</c:v>
                </c:pt>
                <c:pt idx="2">
                  <c:v>0.93195070028956573</c:v>
                </c:pt>
                <c:pt idx="3">
                  <c:v>0.94136336207882221</c:v>
                </c:pt>
                <c:pt idx="4">
                  <c:v>0.95160027585795093</c:v>
                </c:pt>
                <c:pt idx="5">
                  <c:v>0.96333640563962775</c:v>
                </c:pt>
                <c:pt idx="6">
                  <c:v>0.97523786929583456</c:v>
                </c:pt>
                <c:pt idx="7">
                  <c:v>0.98610948446729196</c:v>
                </c:pt>
                <c:pt idx="8">
                  <c:v>0.99736365992978748</c:v>
                </c:pt>
                <c:pt idx="9">
                  <c:v>1.0118668249557694</c:v>
                </c:pt>
                <c:pt idx="10">
                  <c:v>1.0282427990650016</c:v>
                </c:pt>
                <c:pt idx="11">
                  <c:v>1.0441195210358512</c:v>
                </c:pt>
                <c:pt idx="12">
                  <c:v>1.0598313454748929</c:v>
                </c:pt>
                <c:pt idx="13">
                  <c:v>1.0764578219367928</c:v>
                </c:pt>
                <c:pt idx="14">
                  <c:v>1.0935722716195231</c:v>
                </c:pt>
                <c:pt idx="15">
                  <c:v>1.1105849403735826</c:v>
                </c:pt>
                <c:pt idx="16">
                  <c:v>1.1290585048175059</c:v>
                </c:pt>
                <c:pt idx="17">
                  <c:v>1.1484160356719757</c:v>
                </c:pt>
                <c:pt idx="18">
                  <c:v>1.1709210791514661</c:v>
                </c:pt>
                <c:pt idx="19">
                  <c:v>1.1944463919176904</c:v>
                </c:pt>
                <c:pt idx="20">
                  <c:v>1.2187205965307824</c:v>
                </c:pt>
                <c:pt idx="21">
                  <c:v>1.2439505183201456</c:v>
                </c:pt>
                <c:pt idx="22">
                  <c:v>1.2695110419312545</c:v>
                </c:pt>
                <c:pt idx="23">
                  <c:v>1.2952496275271934</c:v>
                </c:pt>
                <c:pt idx="24">
                  <c:v>1.3204782043996584</c:v>
                </c:pt>
                <c:pt idx="25">
                  <c:v>1.347474058793374</c:v>
                </c:pt>
                <c:pt idx="26">
                  <c:v>1.3750620187096243</c:v>
                </c:pt>
                <c:pt idx="27">
                  <c:v>1.4038226706121806</c:v>
                </c:pt>
                <c:pt idx="28">
                  <c:v>1.4323182337592226</c:v>
                </c:pt>
                <c:pt idx="29">
                  <c:v>1.4626263817378986</c:v>
                </c:pt>
                <c:pt idx="30">
                  <c:v>1.4946481473334481</c:v>
                </c:pt>
                <c:pt idx="31">
                  <c:v>1.5292719976454128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Plots_Tabellen_etc_!$AV$123:$AV$123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Plots_Tabellen_etc_!$BB$191:$BB$216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xVal>
          <c:yVal>
            <c:numRef>
              <c:f>Plots_Tabellen_etc_!$AY$191:$AY$216</c:f>
              <c:numCache>
                <c:formatCode>0.00000</c:formatCode>
                <c:ptCount val="26"/>
                <c:pt idx="0">
                  <c:v>0.63331470156400749</c:v>
                </c:pt>
                <c:pt idx="1">
                  <c:v>0.63934870387229625</c:v>
                </c:pt>
                <c:pt idx="2">
                  <c:v>0.64128799554796578</c:v>
                </c:pt>
                <c:pt idx="3">
                  <c:v>0.65257034608278619</c:v>
                </c:pt>
                <c:pt idx="4">
                  <c:v>0.66521407253530229</c:v>
                </c:pt>
                <c:pt idx="5">
                  <c:v>0.68042417221142137</c:v>
                </c:pt>
                <c:pt idx="6">
                  <c:v>0.69769110237176823</c:v>
                </c:pt>
                <c:pt idx="7">
                  <c:v>0.71854781696663261</c:v>
                </c:pt>
                <c:pt idx="8">
                  <c:v>0.73782393583117778</c:v>
                </c:pt>
                <c:pt idx="9">
                  <c:v>0.75914230823447382</c:v>
                </c:pt>
                <c:pt idx="10">
                  <c:v>0.78355161196037937</c:v>
                </c:pt>
                <c:pt idx="11">
                  <c:v>0.80915515482923939</c:v>
                </c:pt>
                <c:pt idx="12">
                  <c:v>0.83692322209531622</c:v>
                </c:pt>
                <c:pt idx="13">
                  <c:v>0.86557807677031007</c:v>
                </c:pt>
                <c:pt idx="14">
                  <c:v>0.90351668348924374</c:v>
                </c:pt>
                <c:pt idx="15">
                  <c:v>0.94328525506688621</c:v>
                </c:pt>
                <c:pt idx="16">
                  <c:v>0.97931939842503613</c:v>
                </c:pt>
                <c:pt idx="17">
                  <c:v>1.0236013915754354</c:v>
                </c:pt>
                <c:pt idx="18">
                  <c:v>1.0683366714589924</c:v>
                </c:pt>
                <c:pt idx="19">
                  <c:v>1.1153458324384378</c:v>
                </c:pt>
                <c:pt idx="20">
                  <c:v>1.1637427006022323</c:v>
                </c:pt>
                <c:pt idx="21">
                  <c:v>1.2167208513087053</c:v>
                </c:pt>
                <c:pt idx="22">
                  <c:v>1.2713768630341011</c:v>
                </c:pt>
                <c:pt idx="23">
                  <c:v>1.3294305495539376</c:v>
                </c:pt>
                <c:pt idx="24">
                  <c:v>1.39382794691073</c:v>
                </c:pt>
                <c:pt idx="25">
                  <c:v>1.4661174163960811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Plots_Tabellen_etc_!$AV$124:$AV$124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Plots_Tabellen_etc_!$BB$220:$BB$234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xVal>
          <c:yVal>
            <c:numRef>
              <c:f>Plots_Tabellen_etc_!$AY$220:$AY$234</c:f>
              <c:numCache>
                <c:formatCode>0.00000</c:formatCode>
                <c:ptCount val="15"/>
                <c:pt idx="0">
                  <c:v>0.75615430532378602</c:v>
                </c:pt>
                <c:pt idx="1">
                  <c:v>0.69911348708088716</c:v>
                </c:pt>
                <c:pt idx="2">
                  <c:v>0.61259738418167631</c:v>
                </c:pt>
                <c:pt idx="3">
                  <c:v>0.58776906544193008</c:v>
                </c:pt>
                <c:pt idx="4">
                  <c:v>0.56309656448693646</c:v>
                </c:pt>
                <c:pt idx="5">
                  <c:v>0.53819116708768922</c:v>
                </c:pt>
                <c:pt idx="6">
                  <c:v>0.5204334505532866</c:v>
                </c:pt>
                <c:pt idx="7">
                  <c:v>0.50293317929053938</c:v>
                </c:pt>
                <c:pt idx="8">
                  <c:v>0.48412579089522639</c:v>
                </c:pt>
                <c:pt idx="9">
                  <c:v>0.46468570855551122</c:v>
                </c:pt>
                <c:pt idx="10">
                  <c:v>0.44735461707135071</c:v>
                </c:pt>
                <c:pt idx="11">
                  <c:v>0.43268796493735656</c:v>
                </c:pt>
                <c:pt idx="12">
                  <c:v>0.4187796307016764</c:v>
                </c:pt>
                <c:pt idx="13">
                  <c:v>0.40487083652329203</c:v>
                </c:pt>
                <c:pt idx="14">
                  <c:v>0.39148324659630035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68191"/>
        <c:axId val="852174431"/>
      </c:scatterChart>
      <c:valAx>
        <c:axId val="852174431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68191"/>
        <c:crossesAt val="0"/>
        <c:crossBetween val="midCat"/>
      </c:valAx>
      <c:valAx>
        <c:axId val="85216819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4431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Lilienthal-Polare (Stichproben)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9"/>
              <c:pt idx="0">
                <c:v>9.1572016454042629E-2</c:v>
              </c:pt>
              <c:pt idx="1">
                <c:v>8.9467063947992545E-2</c:v>
              </c:pt>
              <c:pt idx="2">
                <c:v>8.0618824863270072E-2</c:v>
              </c:pt>
              <c:pt idx="3">
                <c:v>9.4606531978486091E-2</c:v>
              </c:pt>
              <c:pt idx="4">
                <c:v>0</c:v>
              </c:pt>
              <c:pt idx="5">
                <c:v>9.2608962843485881E-2</c:v>
              </c:pt>
              <c:pt idx="6">
                <c:v>8.7743080208798507E-2</c:v>
              </c:pt>
              <c:pt idx="7">
                <c:v>8.6784109694802353E-2</c:v>
              </c:pt>
              <c:pt idx="8">
                <c:v>9.1582731397261946E-2</c:v>
              </c:pt>
            </c:numLit>
          </c:xVal>
          <c:yVal>
            <c:numLit>
              <c:formatCode>General</c:formatCode>
              <c:ptCount val="9"/>
              <c:pt idx="0">
                <c:v>0.66586387530391122</c:v>
              </c:pt>
              <c:pt idx="1">
                <c:v>0.66608001052386057</c:v>
              </c:pt>
              <c:pt idx="2">
                <c:v>0.65832223065414353</c:v>
              </c:pt>
              <c:pt idx="3">
                <c:v>0.75479105571982663</c:v>
              </c:pt>
              <c:pt idx="4">
                <c:v>0</c:v>
              </c:pt>
              <c:pt idx="5">
                <c:v>0.75495965045726898</c:v>
              </c:pt>
              <c:pt idx="6">
                <c:v>0.74428616987312479</c:v>
              </c:pt>
              <c:pt idx="7">
                <c:v>0.74432069840957193</c:v>
              </c:pt>
              <c:pt idx="8">
                <c:v>0.77797197468575907</c:v>
              </c:pt>
            </c:numLit>
          </c:yVal>
          <c:smooth val="0"/>
        </c:ser>
        <c:ser>
          <c:idx val="1"/>
          <c:order val="1"/>
          <c:tx>
            <c:v>#REF!</c:v>
          </c:tx>
          <c:spPr>
            <a:ln>
              <a:noFill/>
            </a:ln>
          </c:spPr>
          <c:marker>
            <c:symbol val="diamond"/>
            <c:size val="7"/>
          </c:marker>
          <c:xVal>
            <c:numLit>
              <c:formatCode>General</c:formatCode>
              <c:ptCount val="38"/>
              <c:pt idx="0">
                <c:v>0.15741122605804189</c:v>
              </c:pt>
              <c:pt idx="1">
                <c:v>0.16116838888314292</c:v>
              </c:pt>
              <c:pt idx="2">
                <c:v>0.16393530600103834</c:v>
              </c:pt>
              <c:pt idx="3">
                <c:v>0.16197859744204243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7.56937159171885E-2</c:v>
              </c:pt>
              <c:pt idx="12">
                <c:v>7.095207987189503E-2</c:v>
              </c:pt>
              <c:pt idx="13">
                <c:v>7.7659284244415913E-2</c:v>
              </c:pt>
              <c:pt idx="14">
                <c:v>7.6110352355985705E-2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8.8457012290645315E-2</c:v>
              </c:pt>
              <c:pt idx="22">
                <c:v>7.9119491944614762E-2</c:v>
              </c:pt>
              <c:pt idx="23">
                <c:v>8.0839407512910258E-2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0.23356239910049123</c:v>
              </c:pt>
              <c:pt idx="35">
                <c:v>0.22923484732761823</c:v>
              </c:pt>
              <c:pt idx="36">
                <c:v>0.23805601703212304</c:v>
              </c:pt>
              <c:pt idx="37">
                <c:v>0.23700504079116505</c:v>
              </c:pt>
            </c:numLit>
          </c:xVal>
          <c:yVal>
            <c:numLit>
              <c:formatCode>General</c:formatCode>
              <c:ptCount val="38"/>
              <c:pt idx="0">
                <c:v>1.1529877347075161</c:v>
              </c:pt>
              <c:pt idx="1">
                <c:v>1.2081650014770107</c:v>
              </c:pt>
              <c:pt idx="2">
                <c:v>1.2375501147430619</c:v>
              </c:pt>
              <c:pt idx="3">
                <c:v>1.2375707420078277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0.50090799961859112</c:v>
              </c:pt>
              <c:pt idx="12">
                <c:v>0.46800459234717179</c:v>
              </c:pt>
              <c:pt idx="13">
                <c:v>0.52728587815592864</c:v>
              </c:pt>
              <c:pt idx="14">
                <c:v>0.54488800269761128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0.42719246587584381</c:v>
              </c:pt>
              <c:pt idx="22">
                <c:v>0.41770450020002275</c:v>
              </c:pt>
              <c:pt idx="23">
                <c:v>0.45733683462619618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1.7477255990820579</c:v>
              </c:pt>
              <c:pt idx="35">
                <c:v>1.7479633929260974</c:v>
              </c:pt>
              <c:pt idx="36">
                <c:v>1.8099603072963262</c:v>
              </c:pt>
              <c:pt idx="37">
                <c:v>1.8097511887194266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>
              <a:noFill/>
            </a:ln>
          </c:spPr>
          <c:xVal>
            <c:numLit>
              <c:formatCode>General</c:formatCode>
              <c:ptCount val="8"/>
              <c:pt idx="0">
                <c:v>7.56937159171885E-2</c:v>
              </c:pt>
              <c:pt idx="1">
                <c:v>7.095207987189503E-2</c:v>
              </c:pt>
              <c:pt idx="2">
                <c:v>7.7659284244415913E-2</c:v>
              </c:pt>
              <c:pt idx="3">
                <c:v>7.6110352355985705E-2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xVal>
          <c:yVal>
            <c:numLit>
              <c:formatCode>General</c:formatCode>
              <c:ptCount val="8"/>
              <c:pt idx="0">
                <c:v>0.50090799961859112</c:v>
              </c:pt>
              <c:pt idx="1">
                <c:v>0.46800459234717179</c:v>
              </c:pt>
              <c:pt idx="2">
                <c:v>0.52728587815592864</c:v>
              </c:pt>
              <c:pt idx="3">
                <c:v>0.54488800269761128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</c:ser>
        <c:ser>
          <c:idx val="3"/>
          <c:order val="3"/>
          <c:tx>
            <c:v/>
          </c:tx>
          <c:spPr>
            <a:ln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3"/>
              <c:pt idx="0">
                <c:v>8.8457012290645315E-2</c:v>
              </c:pt>
              <c:pt idx="1">
                <c:v>7.9119491944614762E-2</c:v>
              </c:pt>
              <c:pt idx="2">
                <c:v>8.0839407512910258E-2</c:v>
              </c:pt>
            </c:numLit>
          </c:xVal>
          <c:yVal>
            <c:numLit>
              <c:formatCode>General</c:formatCode>
              <c:ptCount val="3"/>
              <c:pt idx="0">
                <c:v>0.42719246587584381</c:v>
              </c:pt>
              <c:pt idx="1">
                <c:v>0.41770450020002275</c:v>
              </c:pt>
              <c:pt idx="2">
                <c:v>0.45733683462619618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68607"/>
        <c:axId val="852167775"/>
      </c:scatterChart>
      <c:valAx>
        <c:axId val="852167775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68607"/>
        <c:crossesAt val="0"/>
        <c:crossBetween val="midCat"/>
        <c:majorUnit val="0.2"/>
        <c:minorUnit val="0.2"/>
      </c:valAx>
      <c:valAx>
        <c:axId val="852168607"/>
        <c:scaling>
          <c:orientation val="minMax"/>
          <c:max val="2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67775"/>
        <c:crossesAt val="0"/>
        <c:crossBetween val="midCat"/>
        <c:majorUnit val="0.2"/>
        <c:minorUnit val="0.2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Fluggeschwindigkeit (Stichprobe)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9"/>
              <c:pt idx="0">
                <c:v>59.768353638244712</c:v>
              </c:pt>
              <c:pt idx="1">
                <c:v>59.535226878284767</c:v>
              </c:pt>
              <c:pt idx="2">
                <c:v>59.225015496174926</c:v>
              </c:pt>
              <c:pt idx="3">
                <c:v>55.223550909409184</c:v>
              </c:pt>
              <c:pt idx="4">
                <c:v>0</c:v>
              </c:pt>
              <c:pt idx="5">
                <c:v>54.962902925047572</c:v>
              </c:pt>
              <c:pt idx="6">
                <c:v>54.71988946745762</c:v>
              </c:pt>
              <c:pt idx="7">
                <c:v>54.516027421926267</c:v>
              </c:pt>
              <c:pt idx="8">
                <c:v>53.11635438520964</c:v>
              </c:pt>
            </c:numLit>
          </c:xVal>
          <c:yVal>
            <c:numLit>
              <c:formatCode>General</c:formatCode>
              <c:ptCount val="9"/>
              <c:pt idx="0">
                <c:v>-4935.7316868728976</c:v>
              </c:pt>
              <c:pt idx="1">
                <c:v>-4822.2747467967984</c:v>
              </c:pt>
              <c:pt idx="2">
                <c:v>-4401.7878375345454</c:v>
              </c:pt>
              <c:pt idx="3">
                <c:v>-4503.2709221759378</c:v>
              </c:pt>
              <c:pt idx="4">
                <c:v>0</c:v>
              </c:pt>
              <c:pt idx="5">
                <c:v>-4408.1866313499268</c:v>
              </c:pt>
              <c:pt idx="6">
                <c:v>-4237.9907740849685</c:v>
              </c:pt>
              <c:pt idx="7">
                <c:v>-4191.672498258954</c:v>
              </c:pt>
              <c:pt idx="8">
                <c:v>-4231.1221905535022</c:v>
              </c:pt>
            </c:numLit>
          </c:yVal>
          <c:smooth val="0"/>
        </c:ser>
        <c:ser>
          <c:idx val="1"/>
          <c:order val="1"/>
          <c:tx>
            <c:v>#REF!</c:v>
          </c:tx>
          <c:spPr>
            <a:ln>
              <a:noFill/>
            </a:ln>
          </c:spPr>
          <c:marker>
            <c:symbol val="diamond"/>
            <c:size val="7"/>
          </c:marker>
          <c:xVal>
            <c:numLit>
              <c:formatCode>General</c:formatCode>
              <c:ptCount val="38"/>
              <c:pt idx="0">
                <c:v>45.719122631282126</c:v>
              </c:pt>
              <c:pt idx="1">
                <c:v>44.480699933031332</c:v>
              </c:pt>
              <c:pt idx="2">
                <c:v>43.757863120204064</c:v>
              </c:pt>
              <c:pt idx="3">
                <c:v>43.558630283722678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69.990516683643804</c:v>
              </c:pt>
              <c:pt idx="12">
                <c:v>71.455572332781827</c:v>
              </c:pt>
              <c:pt idx="13">
                <c:v>66.537093569600543</c:v>
              </c:pt>
              <c:pt idx="14">
                <c:v>64.61786016103234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70.279914981600484</c:v>
              </c:pt>
              <c:pt idx="22">
                <c:v>70.802985443691654</c:v>
              </c:pt>
              <c:pt idx="23">
                <c:v>66.872150029735593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35.961739899758598</c:v>
              </c:pt>
              <c:pt idx="35">
                <c:v>35.75266742467295</c:v>
              </c:pt>
              <c:pt idx="36">
                <c:v>34.93092345018453</c:v>
              </c:pt>
              <c:pt idx="37">
                <c:v>34.694852117464201</c:v>
              </c:pt>
            </c:numLit>
          </c:xVal>
          <c:yVal>
            <c:numLit>
              <c:formatCode>General</c:formatCode>
              <c:ptCount val="38"/>
              <c:pt idx="0">
                <c:v>-4848.26576258769</c:v>
              </c:pt>
              <c:pt idx="1">
                <c:v>-4738.3506331644021</c:v>
              </c:pt>
              <c:pt idx="2">
                <c:v>-4704.9432822298004</c:v>
              </c:pt>
              <c:pt idx="3">
                <c:v>-4648.7857465866182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-5298.5601142031946</c:v>
              </c:pt>
              <c:pt idx="12">
                <c:v>-5314.3107824049375</c:v>
              </c:pt>
              <c:pt idx="13">
                <c:v>-5164.3424022536574</c:v>
              </c:pt>
              <c:pt idx="14">
                <c:v>-4901.5066917254808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-7120.7894893969478</c:v>
              </c:pt>
              <c:pt idx="22">
                <c:v>-6535.2700346251786</c:v>
              </c:pt>
              <c:pt idx="23">
                <c:v>-6111.459207976015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-4741.3167017399728</c:v>
              </c:pt>
              <c:pt idx="35">
                <c:v>-4653.4674007506501</c:v>
              </c:pt>
              <c:pt idx="36">
                <c:v>-4665.8979338296112</c:v>
              </c:pt>
              <c:pt idx="37">
                <c:v>-4645.2987995068343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>
              <a:noFill/>
            </a:ln>
          </c:spPr>
          <c:xVal>
            <c:numLit>
              <c:formatCode>General</c:formatCode>
              <c:ptCount val="34"/>
              <c:pt idx="0">
                <c:v>69.990516683643804</c:v>
              </c:pt>
              <c:pt idx="1">
                <c:v>71.455572332781827</c:v>
              </c:pt>
              <c:pt idx="2">
                <c:v>66.537093569600543</c:v>
              </c:pt>
              <c:pt idx="3">
                <c:v>64.61786016103234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70.279914981600484</c:v>
              </c:pt>
              <c:pt idx="11">
                <c:v>70.802985443691654</c:v>
              </c:pt>
              <c:pt idx="12">
                <c:v>66.872150029735593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35.961739899758598</c:v>
              </c:pt>
              <c:pt idx="24">
                <c:v>35.75266742467295</c:v>
              </c:pt>
              <c:pt idx="25">
                <c:v>34.93092345018453</c:v>
              </c:pt>
              <c:pt idx="26">
                <c:v>34.694852117464201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34.031295198487832</c:v>
              </c:pt>
              <c:pt idx="32">
                <c:v>33.557906531505878</c:v>
              </c:pt>
              <c:pt idx="33">
                <c:v>35.072831214839908</c:v>
              </c:pt>
            </c:numLit>
          </c:xVal>
          <c:yVal>
            <c:numLit>
              <c:formatCode>General</c:formatCode>
              <c:ptCount val="34"/>
              <c:pt idx="0">
                <c:v>-5298.5601142031946</c:v>
              </c:pt>
              <c:pt idx="1">
                <c:v>-5314.3107824049375</c:v>
              </c:pt>
              <c:pt idx="2">
                <c:v>-5164.3424022536574</c:v>
              </c:pt>
              <c:pt idx="3">
                <c:v>-4901.5066917254808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-7120.7894893969478</c:v>
              </c:pt>
              <c:pt idx="11">
                <c:v>-6535.2700346251786</c:v>
              </c:pt>
              <c:pt idx="12">
                <c:v>-6111.459207976015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-4741.3167017399728</c:v>
              </c:pt>
              <c:pt idx="24">
                <c:v>-4653.4674007506501</c:v>
              </c:pt>
              <c:pt idx="25">
                <c:v>-4665.8979338296112</c:v>
              </c:pt>
              <c:pt idx="26">
                <c:v>-4645.2987995068343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-6676.5010619298409</c:v>
              </c:pt>
              <c:pt idx="32">
                <c:v>-6318.5515758745378</c:v>
              </c:pt>
              <c:pt idx="33">
                <c:v>-5938.3039469625783</c:v>
              </c:pt>
            </c:numLit>
          </c:yVal>
          <c:smooth val="0"/>
        </c:ser>
        <c:ser>
          <c:idx val="3"/>
          <c:order val="3"/>
          <c:tx>
            <c:v/>
          </c:tx>
          <c:spPr>
            <a:ln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3"/>
              <c:pt idx="0">
                <c:v>70.279914981600484</c:v>
              </c:pt>
              <c:pt idx="1">
                <c:v>70.802985443691654</c:v>
              </c:pt>
              <c:pt idx="2">
                <c:v>66.872150029735593</c:v>
              </c:pt>
            </c:numLit>
          </c:xVal>
          <c:yVal>
            <c:numLit>
              <c:formatCode>General</c:formatCode>
              <c:ptCount val="3"/>
              <c:pt idx="0">
                <c:v>-7120.7894893969478</c:v>
              </c:pt>
              <c:pt idx="1">
                <c:v>-6535.2700346251786</c:v>
              </c:pt>
              <c:pt idx="2">
                <c:v>-6111.459207976015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0687"/>
        <c:axId val="852167359"/>
      </c:scatterChart>
      <c:valAx>
        <c:axId val="85216735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0687"/>
        <c:crossesAt val="0"/>
        <c:crossBetween val="midCat"/>
      </c:valAx>
      <c:valAx>
        <c:axId val="852170687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V_TAS [m/s]</a:t>
                </a:r>
              </a:p>
            </c:rich>
          </c:tx>
          <c:layout>
            <c:manualLayout>
              <c:xMode val="edge"/>
              <c:yMode val="edge"/>
              <c:x val="0.41737487065163797"/>
              <c:y val="0.113666333296292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6735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Auftriebsbeiwert über Anstellwinkel (Stichprobe)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Plots_Tabellen_etc__2!$BA$366:$BA$366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Plots_Tabellen_etc__2!$BB$368:$BB$376</c:f>
              <c:numCache>
                <c:formatCode>General</c:formatCode>
                <c:ptCount val="9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</c:numCache>
            </c:numRef>
          </c:xVal>
          <c:yVal>
            <c:numRef>
              <c:f>Plots_Tabellen_etc__2!$AY$368:$AY$376</c:f>
              <c:numCache>
                <c:formatCode>General</c:formatCode>
                <c:ptCount val="9"/>
                <c:pt idx="0">
                  <c:v>0.66586387530391122</c:v>
                </c:pt>
                <c:pt idx="1">
                  <c:v>0.66608001052386057</c:v>
                </c:pt>
                <c:pt idx="2">
                  <c:v>0.65832223065414353</c:v>
                </c:pt>
                <c:pt idx="3">
                  <c:v>0.75479105571982663</c:v>
                </c:pt>
                <c:pt idx="5">
                  <c:v>0.75495965045726898</c:v>
                </c:pt>
                <c:pt idx="6">
                  <c:v>0.74428616987312479</c:v>
                </c:pt>
                <c:pt idx="7">
                  <c:v>0.74432069840957193</c:v>
                </c:pt>
                <c:pt idx="8">
                  <c:v>0.77797197468575907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Plots_Tabellen_etc__2!$BA$367:$BA$367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Plots_Tabellen_etc__2!$BB$379:$BB$387</c:f>
              <c:numCache>
                <c:formatCode>General</c:formatCode>
                <c:ptCount val="9"/>
                <c:pt idx="0">
                  <c:v>8.75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15</c:v>
                </c:pt>
              </c:numCache>
            </c:numRef>
          </c:xVal>
          <c:yVal>
            <c:numRef>
              <c:f>Plots_Tabellen_etc__2!$AY$379:$AY$387</c:f>
              <c:numCache>
                <c:formatCode>General</c:formatCode>
                <c:ptCount val="9"/>
                <c:pt idx="0">
                  <c:v>1.1529877347075161</c:v>
                </c:pt>
                <c:pt idx="1">
                  <c:v>1.2081650014770107</c:v>
                </c:pt>
                <c:pt idx="2">
                  <c:v>1.2375501147430619</c:v>
                </c:pt>
                <c:pt idx="3">
                  <c:v>1.2375707420078277</c:v>
                </c:pt>
                <c:pt idx="5">
                  <c:v>1.7477255990820579</c:v>
                </c:pt>
                <c:pt idx="6">
                  <c:v>1.7479633929260974</c:v>
                </c:pt>
                <c:pt idx="7">
                  <c:v>1.8099603072963262</c:v>
                </c:pt>
                <c:pt idx="8">
                  <c:v>1.8097511887194266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Plots_Tabellen_etc__2!$BA$368:$BA$368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Plots_Tabellen_etc__2!$BB$390:$BB$397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  <c:pt idx="5">
                  <c:v>17</c:v>
                </c:pt>
                <c:pt idx="6">
                  <c:v>17</c:v>
                </c:pt>
                <c:pt idx="7">
                  <c:v>13.5</c:v>
                </c:pt>
              </c:numCache>
            </c:numRef>
          </c:xVal>
          <c:yVal>
            <c:numRef>
              <c:f>Plots_Tabellen_etc__2!$AY$390:$AY$397</c:f>
              <c:numCache>
                <c:formatCode>General</c:formatCode>
                <c:ptCount val="8"/>
                <c:pt idx="0">
                  <c:v>0.50090799961859112</c:v>
                </c:pt>
                <c:pt idx="1">
                  <c:v>0.46800459234717179</c:v>
                </c:pt>
                <c:pt idx="2">
                  <c:v>0.52728587815592864</c:v>
                </c:pt>
                <c:pt idx="3">
                  <c:v>0.54488800269761128</c:v>
                </c:pt>
                <c:pt idx="5">
                  <c:v>1.8394706522930722</c:v>
                </c:pt>
                <c:pt idx="6">
                  <c:v>1.8423981768828936</c:v>
                </c:pt>
                <c:pt idx="7">
                  <c:v>1.6609775699689915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Plots_Tabellen_etc__2!$BA$369:$BA$369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Plots_Tabellen_etc__2!$BB$400:$BB$402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3</c:v>
                </c:pt>
              </c:numCache>
            </c:numRef>
          </c:xVal>
          <c:yVal>
            <c:numRef>
              <c:f>Plots_Tabellen_etc__2!$AY$400:$AY$402</c:f>
              <c:numCache>
                <c:formatCode>General</c:formatCode>
                <c:ptCount val="3"/>
                <c:pt idx="0">
                  <c:v>0.42719246587584381</c:v>
                </c:pt>
                <c:pt idx="1">
                  <c:v>0.41770450020002275</c:v>
                </c:pt>
                <c:pt idx="2">
                  <c:v>0.45733683462619618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2767"/>
        <c:axId val="852169855"/>
      </c:scatterChart>
      <c:valAx>
        <c:axId val="852169855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2767"/>
        <c:crossesAt val="0"/>
        <c:crossBetween val="midCat"/>
      </c:valAx>
      <c:valAx>
        <c:axId val="852172767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69855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Höhenruder-Trimmkurve (Stichprobe)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Plots_Tabellen_etc__2!$BA$366:$BA$366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Plots_Tabellen_etc__2!$BC$368:$BC$376</c:f>
              <c:numCache>
                <c:formatCode>General</c:formatCode>
                <c:ptCount val="9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-0.75</c:v>
                </c:pt>
                <c:pt idx="5">
                  <c:v>-0.75</c:v>
                </c:pt>
                <c:pt idx="6">
                  <c:v>-0.75</c:v>
                </c:pt>
                <c:pt idx="7">
                  <c:v>-0.75</c:v>
                </c:pt>
                <c:pt idx="8">
                  <c:v>-0.75</c:v>
                </c:pt>
              </c:numCache>
            </c:numRef>
          </c:xVal>
          <c:yVal>
            <c:numRef>
              <c:f>Plots_Tabellen_etc__2!$BB$368:$BB$376</c:f>
              <c:numCache>
                <c:formatCode>General</c:formatCode>
                <c:ptCount val="9"/>
                <c:pt idx="0">
                  <c:v>3.75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4.75</c:v>
                </c:pt>
                <c:pt idx="8">
                  <c:v>4.75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Plots_Tabellen_etc__2!$BA$367:$BA$367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Plots_Tabellen_etc__2!$BC$379:$BC$387</c:f>
              <c:numCache>
                <c:formatCode>General</c:formatCode>
                <c:ptCount val="9"/>
                <c:pt idx="0">
                  <c:v>-2.5</c:v>
                </c:pt>
                <c:pt idx="1">
                  <c:v>-2.5</c:v>
                </c:pt>
                <c:pt idx="2">
                  <c:v>-2.75</c:v>
                </c:pt>
                <c:pt idx="3">
                  <c:v>-3</c:v>
                </c:pt>
                <c:pt idx="5">
                  <c:v>-7.75</c:v>
                </c:pt>
                <c:pt idx="6">
                  <c:v>-8.25</c:v>
                </c:pt>
                <c:pt idx="7">
                  <c:v>-8.5</c:v>
                </c:pt>
                <c:pt idx="8">
                  <c:v>-8</c:v>
                </c:pt>
              </c:numCache>
            </c:numRef>
          </c:xVal>
          <c:yVal>
            <c:numRef>
              <c:f>Plots_Tabellen_etc__2!$BB$379:$BB$387</c:f>
              <c:numCache>
                <c:formatCode>General</c:formatCode>
                <c:ptCount val="9"/>
                <c:pt idx="0">
                  <c:v>8.75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Plots_Tabellen_etc__2!$BA$368:$BA$368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Plots_Tabellen_etc__2!$BC$390:$BC$397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-13.75</c:v>
                </c:pt>
                <c:pt idx="6">
                  <c:v>-14</c:v>
                </c:pt>
                <c:pt idx="7">
                  <c:v>-7.75</c:v>
                </c:pt>
              </c:numCache>
            </c:numRef>
          </c:xVal>
          <c:yVal>
            <c:numRef>
              <c:f>Plots_Tabellen_etc__2!$BB$390:$BB$397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  <c:pt idx="5">
                  <c:v>17</c:v>
                </c:pt>
                <c:pt idx="6">
                  <c:v>17</c:v>
                </c:pt>
                <c:pt idx="7">
                  <c:v>13.5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Plots_Tabellen_etc__2!$BA$369:$BA$369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Plots_Tabellen_etc__2!$BC$400:$BC$402</c:f>
              <c:numCache>
                <c:formatCode>General</c:formatCode>
                <c:ptCount val="3"/>
                <c:pt idx="0">
                  <c:v>-0.1</c:v>
                </c:pt>
                <c:pt idx="1">
                  <c:v>0.25</c:v>
                </c:pt>
                <c:pt idx="2">
                  <c:v>0</c:v>
                </c:pt>
              </c:numCache>
            </c:numRef>
          </c:xVal>
          <c:yVal>
            <c:numRef>
              <c:f>Plots_Tabellen_etc__2!$BB$400:$BB$402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2351"/>
        <c:axId val="852173599"/>
      </c:scatterChart>
      <c:valAx>
        <c:axId val="85217359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2351"/>
        <c:crosses val="autoZero"/>
        <c:crossBetween val="midCat"/>
      </c:valAx>
      <c:valAx>
        <c:axId val="85217235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eta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2173599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Staudruck und Fluggeschwindigkeit über Anstellwinkel (Stichproben)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Sinkflug 1 q</c:v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9"/>
              <c:pt idx="0">
                <c:v>3.75</c:v>
              </c:pt>
              <c:pt idx="1">
                <c:v>4</c:v>
              </c:pt>
              <c:pt idx="2">
                <c:v>4.5</c:v>
              </c:pt>
              <c:pt idx="3">
                <c:v>5</c:v>
              </c:pt>
              <c:pt idx="4">
                <c:v>0</c:v>
              </c:pt>
              <c:pt idx="5">
                <c:v>5</c:v>
              </c:pt>
              <c:pt idx="6">
                <c:v>5</c:v>
              </c:pt>
              <c:pt idx="7">
                <c:v>4.75</c:v>
              </c:pt>
              <c:pt idx="8">
                <c:v>4.75</c:v>
              </c:pt>
            </c:numLit>
          </c:xVal>
          <c:yVal>
            <c:numLit>
              <c:formatCode>General</c:formatCode>
              <c:ptCount val="9"/>
              <c:pt idx="0">
                <c:v>19.25</c:v>
              </c:pt>
              <c:pt idx="1">
                <c:v>19.25</c:v>
              </c:pt>
              <c:pt idx="2">
                <c:v>19.5</c:v>
              </c:pt>
              <c:pt idx="3">
                <c:v>17</c:v>
              </c:pt>
              <c:pt idx="4">
                <c:v>0</c:v>
              </c:pt>
              <c:pt idx="5">
                <c:v>17</c:v>
              </c:pt>
              <c:pt idx="6">
                <c:v>17.25</c:v>
              </c:pt>
              <c:pt idx="7">
                <c:v>17.25</c:v>
              </c:pt>
              <c:pt idx="8">
                <c:v>16.5</c:v>
              </c:pt>
            </c:numLit>
          </c:yVal>
          <c:smooth val="0"/>
        </c:ser>
        <c:ser>
          <c:idx val="1"/>
          <c:order val="1"/>
          <c:tx>
            <c:v>Sinkflug 2 q</c:v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9"/>
              <c:pt idx="0">
                <c:v>8.75</c:v>
              </c:pt>
              <c:pt idx="1">
                <c:v>9.5</c:v>
              </c:pt>
              <c:pt idx="2">
                <c:v>9.5</c:v>
              </c:pt>
              <c:pt idx="3">
                <c:v>9.5</c:v>
              </c:pt>
              <c:pt idx="4">
                <c:v>0</c:v>
              </c:pt>
              <c:pt idx="5">
                <c:v>14.5</c:v>
              </c:pt>
              <c:pt idx="6">
                <c:v>15</c:v>
              </c:pt>
              <c:pt idx="7">
                <c:v>15.5</c:v>
              </c:pt>
              <c:pt idx="8">
                <c:v>15</c:v>
              </c:pt>
            </c:numLit>
          </c:xVal>
          <c:yVal>
            <c:numLit>
              <c:formatCode>General</c:formatCode>
              <c:ptCount val="9"/>
              <c:pt idx="0">
                <c:v>11</c:v>
              </c:pt>
              <c:pt idx="1">
                <c:v>10.5</c:v>
              </c:pt>
              <c:pt idx="2">
                <c:v>10.25</c:v>
              </c:pt>
              <c:pt idx="3">
                <c:v>10.25</c:v>
              </c:pt>
              <c:pt idx="4">
                <c:v>0</c:v>
              </c:pt>
              <c:pt idx="5">
                <c:v>7.25</c:v>
              </c:pt>
              <c:pt idx="6">
                <c:v>7.25</c:v>
              </c:pt>
              <c:pt idx="7">
                <c:v>7</c:v>
              </c:pt>
              <c:pt idx="8">
                <c:v>7</c:v>
              </c:pt>
            </c:numLit>
          </c:yVal>
          <c:smooth val="0"/>
        </c:ser>
        <c:ser>
          <c:idx val="2"/>
          <c:order val="2"/>
          <c:tx>
            <c:v>Sinkflug 3 q</c:v>
          </c:tx>
          <c:spPr>
            <a:ln>
              <a:noFill/>
            </a:ln>
          </c:spPr>
          <c:xVal>
            <c:numLit>
              <c:formatCode>General</c:formatCode>
              <c:ptCount val="8"/>
              <c:pt idx="0">
                <c:v>2.5</c:v>
              </c:pt>
              <c:pt idx="1">
                <c:v>2.5</c:v>
              </c:pt>
              <c:pt idx="2">
                <c:v>2.75</c:v>
              </c:pt>
              <c:pt idx="3">
                <c:v>2.5</c:v>
              </c:pt>
              <c:pt idx="4">
                <c:v>0</c:v>
              </c:pt>
              <c:pt idx="5">
                <c:v>17</c:v>
              </c:pt>
              <c:pt idx="6">
                <c:v>17</c:v>
              </c:pt>
              <c:pt idx="7">
                <c:v>13.5</c:v>
              </c:pt>
            </c:numLit>
          </c:xVal>
          <c:yVal>
            <c:numLit>
              <c:formatCode>General</c:formatCode>
              <c:ptCount val="8"/>
              <c:pt idx="0">
                <c:v>25</c:v>
              </c:pt>
              <c:pt idx="1">
                <c:v>26.75</c:v>
              </c:pt>
              <c:pt idx="2">
                <c:v>23.75</c:v>
              </c:pt>
              <c:pt idx="3">
                <c:v>23</c:v>
              </c:pt>
              <c:pt idx="4">
                <c:v>0</c:v>
              </c:pt>
              <c:pt idx="5">
                <c:v>6.75</c:v>
              </c:pt>
              <c:pt idx="6">
                <c:v>6.75</c:v>
              </c:pt>
              <c:pt idx="7">
                <c:v>7.5</c:v>
              </c:pt>
            </c:numLit>
          </c:yVal>
          <c:smooth val="0"/>
        </c:ser>
        <c:ser>
          <c:idx val="3"/>
          <c:order val="3"/>
          <c:tx>
            <c:v>Sinkflug 4 q</c:v>
          </c:tx>
          <c:spPr>
            <a:ln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3"/>
              <c:pt idx="0">
                <c:v>2.75</c:v>
              </c:pt>
              <c:pt idx="1">
                <c:v>2.75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28.75</c:v>
              </c:pt>
              <c:pt idx="1">
                <c:v>29.5</c:v>
              </c:pt>
              <c:pt idx="2">
                <c:v>27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5343"/>
        <c:axId val="796002847"/>
      </c:scatterChart>
      <c:scatterChart>
        <c:scatterStyle val="lineMarker"/>
        <c:varyColors val="0"/>
        <c:ser>
          <c:idx val="4"/>
          <c:order val="4"/>
          <c:tx>
            <c:v>Sinkflug 1 V</c:v>
          </c:tx>
          <c:spPr>
            <a:ln>
              <a:noFill/>
            </a:ln>
          </c:spPr>
          <c:marker>
            <c:symbol val="star"/>
            <c:size val="7"/>
          </c:marker>
          <c:xVal>
            <c:numLit>
              <c:formatCode>General</c:formatCode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</c:numLit>
          </c:xVal>
          <c:yVal>
            <c:numLit>
              <c:formatCode>General</c:formatCode>
              <c:ptCount val="9"/>
              <c:pt idx="0">
                <c:v>59.768353638244712</c:v>
              </c:pt>
              <c:pt idx="1">
                <c:v>59.535226878284767</c:v>
              </c:pt>
              <c:pt idx="2">
                <c:v>59.225015496174926</c:v>
              </c:pt>
              <c:pt idx="3">
                <c:v>55.223550909409184</c:v>
              </c:pt>
              <c:pt idx="4">
                <c:v>0</c:v>
              </c:pt>
              <c:pt idx="5">
                <c:v>54.962902925047572</c:v>
              </c:pt>
              <c:pt idx="6">
                <c:v>54.71988946745762</c:v>
              </c:pt>
              <c:pt idx="7">
                <c:v>54.516027421926267</c:v>
              </c:pt>
              <c:pt idx="8">
                <c:v>53.11635438520964</c:v>
              </c:pt>
            </c:numLit>
          </c:yVal>
          <c:smooth val="0"/>
        </c:ser>
        <c:ser>
          <c:idx val="5"/>
          <c:order val="5"/>
          <c:tx>
            <c:v>Sinkflug 2 V</c:v>
          </c:tx>
          <c:spPr>
            <a:ln>
              <a:noFill/>
            </a:ln>
          </c:spPr>
          <c:marker>
            <c:symbol val="diamond"/>
            <c:size val="7"/>
          </c:marker>
          <c:xVal>
            <c:numLit>
              <c:formatCode>General</c:formatCode>
              <c:ptCount val="9"/>
              <c:pt idx="0">
                <c:v>8.75</c:v>
              </c:pt>
              <c:pt idx="1">
                <c:v>9.5</c:v>
              </c:pt>
              <c:pt idx="2">
                <c:v>9.5</c:v>
              </c:pt>
              <c:pt idx="3">
                <c:v>9.5</c:v>
              </c:pt>
              <c:pt idx="4">
                <c:v>0</c:v>
              </c:pt>
              <c:pt idx="5">
                <c:v>14.5</c:v>
              </c:pt>
              <c:pt idx="6">
                <c:v>15</c:v>
              </c:pt>
              <c:pt idx="7">
                <c:v>15.5</c:v>
              </c:pt>
              <c:pt idx="8">
                <c:v>15</c:v>
              </c:pt>
            </c:numLit>
          </c:xVal>
          <c:yVal>
            <c:numLit>
              <c:formatCode>General</c:formatCode>
              <c:ptCount val="9"/>
              <c:pt idx="0">
                <c:v>45.719122631282126</c:v>
              </c:pt>
              <c:pt idx="1">
                <c:v>44.480699933031332</c:v>
              </c:pt>
              <c:pt idx="2">
                <c:v>43.757863120204064</c:v>
              </c:pt>
              <c:pt idx="3">
                <c:v>43.558630283722678</c:v>
              </c:pt>
              <c:pt idx="4">
                <c:v>0</c:v>
              </c:pt>
              <c:pt idx="5">
                <c:v>35.961739899758598</c:v>
              </c:pt>
              <c:pt idx="6">
                <c:v>35.75266742467295</c:v>
              </c:pt>
              <c:pt idx="7">
                <c:v>34.93092345018453</c:v>
              </c:pt>
              <c:pt idx="8">
                <c:v>34.694852117464201</c:v>
              </c:pt>
            </c:numLit>
          </c:yVal>
          <c:smooth val="0"/>
        </c:ser>
        <c:ser>
          <c:idx val="6"/>
          <c:order val="6"/>
          <c:tx>
            <c:v>Sinkflug 3 V</c:v>
          </c:tx>
          <c:spPr>
            <a:ln>
              <a:noFill/>
            </a:ln>
          </c:spPr>
          <c:marker>
            <c:symbol val="plus"/>
            <c:size val="7"/>
          </c:marker>
          <c:xVal>
            <c:numLit>
              <c:formatCode>General</c:formatCode>
              <c:ptCount val="8"/>
              <c:pt idx="0">
                <c:v>2.5</c:v>
              </c:pt>
              <c:pt idx="1">
                <c:v>2.5</c:v>
              </c:pt>
              <c:pt idx="2">
                <c:v>2.75</c:v>
              </c:pt>
              <c:pt idx="3">
                <c:v>2.5</c:v>
              </c:pt>
              <c:pt idx="4">
                <c:v>0</c:v>
              </c:pt>
              <c:pt idx="5">
                <c:v>17</c:v>
              </c:pt>
              <c:pt idx="6">
                <c:v>17</c:v>
              </c:pt>
              <c:pt idx="7">
                <c:v>13.5</c:v>
              </c:pt>
            </c:numLit>
          </c:xVal>
          <c:yVal>
            <c:numLit>
              <c:formatCode>General</c:formatCode>
              <c:ptCount val="8"/>
              <c:pt idx="0">
                <c:v>69.990516683643804</c:v>
              </c:pt>
              <c:pt idx="1">
                <c:v>71.455572332781827</c:v>
              </c:pt>
              <c:pt idx="2">
                <c:v>66.537093569600543</c:v>
              </c:pt>
              <c:pt idx="3">
                <c:v>64.61786016103234</c:v>
              </c:pt>
              <c:pt idx="4">
                <c:v>0</c:v>
              </c:pt>
              <c:pt idx="5">
                <c:v>34.031295198487832</c:v>
              </c:pt>
              <c:pt idx="6">
                <c:v>33.557906531505878</c:v>
              </c:pt>
              <c:pt idx="7">
                <c:v>35.072831214839908</c:v>
              </c:pt>
            </c:numLit>
          </c:yVal>
          <c:smooth val="0"/>
        </c:ser>
        <c:ser>
          <c:idx val="7"/>
          <c:order val="7"/>
          <c:tx>
            <c:v>Sinkflug 4 V</c:v>
          </c:tx>
          <c:spPr>
            <a:ln>
              <a:noFill/>
            </a:ln>
          </c:spPr>
          <c:marker>
            <c:symbol val="dash"/>
            <c:size val="7"/>
          </c:marker>
          <c:xVal>
            <c:numLit>
              <c:formatCode>General</c:formatCode>
              <c:ptCount val="3"/>
              <c:pt idx="0">
                <c:v>2.75</c:v>
              </c:pt>
              <c:pt idx="1">
                <c:v>2.75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70.279914981600484</c:v>
              </c:pt>
              <c:pt idx="1">
                <c:v>70.802985443691654</c:v>
              </c:pt>
              <c:pt idx="2">
                <c:v>66.872150029735593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7839"/>
        <c:axId val="796006591"/>
      </c:scatterChart>
      <c:valAx>
        <c:axId val="796002847"/>
        <c:scaling>
          <c:orientation val="minMax"/>
          <c:max val="45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q [Pa}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5343"/>
        <c:crossesAt val="0"/>
        <c:crossBetween val="midCat"/>
      </c:valAx>
      <c:valAx>
        <c:axId val="79600534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2847"/>
        <c:crossesAt val="0"/>
        <c:crossBetween val="midCat"/>
      </c:valAx>
      <c:valAx>
        <c:axId val="796006591"/>
        <c:scaling>
          <c:orientation val="minMax"/>
          <c:max val="80"/>
          <c:min val="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V_TAS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7839"/>
        <c:crosses val="max"/>
        <c:crossBetween val="midCat"/>
      </c:valAx>
      <c:valAx>
        <c:axId val="796007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6006591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 Polare Do 28 (T_real aus Tabelle)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</c:marker>
          <c:xVal>
            <c:numRef>
              <c:f>Plots_Tabellen_etc_!$AX$14:$AX$33</c:f>
              <c:numCache>
                <c:formatCode>0.00000</c:formatCode>
                <c:ptCount val="20"/>
                <c:pt idx="0">
                  <c:v>0.1533280345459776</c:v>
                </c:pt>
                <c:pt idx="1">
                  <c:v>0.13349308365393175</c:v>
                </c:pt>
                <c:pt idx="2">
                  <c:v>0.13040889816595039</c:v>
                </c:pt>
                <c:pt idx="3">
                  <c:v>0.12796078229304306</c:v>
                </c:pt>
                <c:pt idx="4">
                  <c:v>0.11770521879776653</c:v>
                </c:pt>
                <c:pt idx="5">
                  <c:v>0.11350708708684014</c:v>
                </c:pt>
                <c:pt idx="6">
                  <c:v>0.11039811092899787</c:v>
                </c:pt>
                <c:pt idx="7">
                  <c:v>0.10742090666740835</c:v>
                </c:pt>
                <c:pt idx="8">
                  <c:v>0.10480238505874966</c:v>
                </c:pt>
                <c:pt idx="9">
                  <c:v>0.10141411198913913</c:v>
                </c:pt>
                <c:pt idx="10">
                  <c:v>9.7512981433709386E-2</c:v>
                </c:pt>
                <c:pt idx="11">
                  <c:v>9.3488306954770339E-2</c:v>
                </c:pt>
                <c:pt idx="12">
                  <c:v>9.0925690494285213E-2</c:v>
                </c:pt>
                <c:pt idx="13">
                  <c:v>8.8407990913752801E-2</c:v>
                </c:pt>
                <c:pt idx="14">
                  <c:v>8.6341992771901424E-2</c:v>
                </c:pt>
                <c:pt idx="15">
                  <c:v>8.5108709964787518E-2</c:v>
                </c:pt>
                <c:pt idx="16">
                  <c:v>8.3725168022823829E-2</c:v>
                </c:pt>
                <c:pt idx="17">
                  <c:v>8.1717126254462563E-2</c:v>
                </c:pt>
                <c:pt idx="18">
                  <c:v>7.9593177241279872E-2</c:v>
                </c:pt>
                <c:pt idx="19">
                  <c:v>7.7512935450375881E-2</c:v>
                </c:pt>
              </c:numCache>
            </c:numRef>
          </c:xVal>
          <c:yVal>
            <c:numRef>
              <c:f>Plots_Tabellen_etc_!$AY$14:$AY$33</c:f>
              <c:numCache>
                <c:formatCode>0.00000</c:formatCode>
                <c:ptCount val="20"/>
                <c:pt idx="0">
                  <c:v>0.76036472001022182</c:v>
                </c:pt>
                <c:pt idx="1">
                  <c:v>0.76180975298917308</c:v>
                </c:pt>
                <c:pt idx="2">
                  <c:v>0.75658343836573216</c:v>
                </c:pt>
                <c:pt idx="3">
                  <c:v>0.75352298102520576</c:v>
                </c:pt>
                <c:pt idx="4">
                  <c:v>0.75500950743548068</c:v>
                </c:pt>
                <c:pt idx="5">
                  <c:v>0.754238278132913</c:v>
                </c:pt>
                <c:pt idx="6">
                  <c:v>0.75330730051384431</c:v>
                </c:pt>
                <c:pt idx="7">
                  <c:v>0.75156791569833525</c:v>
                </c:pt>
                <c:pt idx="8">
                  <c:v>0.74961913579878403</c:v>
                </c:pt>
                <c:pt idx="9">
                  <c:v>0.74800734650070866</c:v>
                </c:pt>
                <c:pt idx="10">
                  <c:v>0.74658915701726292</c:v>
                </c:pt>
                <c:pt idx="11">
                  <c:v>0.74887809371114555</c:v>
                </c:pt>
                <c:pt idx="12">
                  <c:v>0.74585174460481563</c:v>
                </c:pt>
                <c:pt idx="13">
                  <c:v>0.73926745523724724</c:v>
                </c:pt>
                <c:pt idx="14">
                  <c:v>0.73639633835956242</c:v>
                </c:pt>
                <c:pt idx="15">
                  <c:v>0.7347744942643003</c:v>
                </c:pt>
                <c:pt idx="16">
                  <c:v>0.73310613679636771</c:v>
                </c:pt>
                <c:pt idx="17">
                  <c:v>0.72905742563877418</c:v>
                </c:pt>
                <c:pt idx="18">
                  <c:v>0.7238929724270915</c:v>
                </c:pt>
                <c:pt idx="19">
                  <c:v>0.71918288909484362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Plots_Tabellen_etc_!$AX$37:$AX$68</c:f>
              <c:numCache>
                <c:formatCode>0.00000</c:formatCode>
                <c:ptCount val="32"/>
                <c:pt idx="0">
                  <c:v>3.6498695193697646E-2</c:v>
                </c:pt>
                <c:pt idx="1">
                  <c:v>9.0346363922638923E-2</c:v>
                </c:pt>
                <c:pt idx="2">
                  <c:v>0.1025832320898641</c:v>
                </c:pt>
                <c:pt idx="3">
                  <c:v>0.11002139672789235</c:v>
                </c:pt>
                <c:pt idx="4">
                  <c:v>0.11485896317071866</c:v>
                </c:pt>
                <c:pt idx="5">
                  <c:v>0.11691428130272596</c:v>
                </c:pt>
                <c:pt idx="6">
                  <c:v>0.11948489532517503</c:v>
                </c:pt>
                <c:pt idx="7">
                  <c:v>0.12411157611275497</c:v>
                </c:pt>
                <c:pt idx="8">
                  <c:v>0.12862056427963367</c:v>
                </c:pt>
                <c:pt idx="9">
                  <c:v>0.12944041543793663</c:v>
                </c:pt>
                <c:pt idx="10">
                  <c:v>0.1288510604271805</c:v>
                </c:pt>
                <c:pt idx="11">
                  <c:v>0.12987064943702881</c:v>
                </c:pt>
                <c:pt idx="12">
                  <c:v>0.13198011425129219</c:v>
                </c:pt>
                <c:pt idx="13">
                  <c:v>0.13399952309775745</c:v>
                </c:pt>
                <c:pt idx="14">
                  <c:v>0.13627210219529903</c:v>
                </c:pt>
                <c:pt idx="15">
                  <c:v>0.13934257901511418</c:v>
                </c:pt>
                <c:pt idx="16">
                  <c:v>0.14167500909740011</c:v>
                </c:pt>
                <c:pt idx="17">
                  <c:v>0.14381918531261154</c:v>
                </c:pt>
                <c:pt idx="18">
                  <c:v>0.1443454826431062</c:v>
                </c:pt>
                <c:pt idx="19">
                  <c:v>0.14498647525795388</c:v>
                </c:pt>
                <c:pt idx="20">
                  <c:v>0.14579124948895172</c:v>
                </c:pt>
                <c:pt idx="21">
                  <c:v>0.14635675371865672</c:v>
                </c:pt>
                <c:pt idx="22">
                  <c:v>0.14742868838014772</c:v>
                </c:pt>
                <c:pt idx="23">
                  <c:v>0.14872917503760841</c:v>
                </c:pt>
                <c:pt idx="24">
                  <c:v>0.15135332962346923</c:v>
                </c:pt>
                <c:pt idx="25">
                  <c:v>0.1542501147808075</c:v>
                </c:pt>
                <c:pt idx="26">
                  <c:v>0.15785447212006387</c:v>
                </c:pt>
                <c:pt idx="27">
                  <c:v>0.16093857359078007</c:v>
                </c:pt>
                <c:pt idx="28">
                  <c:v>0.16676645413637606</c:v>
                </c:pt>
                <c:pt idx="29">
                  <c:v>0.16945622538207064</c:v>
                </c:pt>
                <c:pt idx="30">
                  <c:v>0.17187676345660818</c:v>
                </c:pt>
                <c:pt idx="31">
                  <c:v>0.17398216443094194</c:v>
                </c:pt>
              </c:numCache>
            </c:numRef>
          </c:xVal>
          <c:yVal>
            <c:numRef>
              <c:f>Plots_Tabellen_etc_!$AY$37:$AY$68</c:f>
              <c:numCache>
                <c:formatCode>0.00000</c:formatCode>
                <c:ptCount val="32"/>
                <c:pt idx="0">
                  <c:v>0.91109863969986837</c:v>
                </c:pt>
                <c:pt idx="1">
                  <c:v>0.91667645788832275</c:v>
                </c:pt>
                <c:pt idx="2">
                  <c:v>0.92685559593427302</c:v>
                </c:pt>
                <c:pt idx="3">
                  <c:v>0.93712687902208747</c:v>
                </c:pt>
                <c:pt idx="4">
                  <c:v>0.94823636674185985</c:v>
                </c:pt>
                <c:pt idx="5">
                  <c:v>0.96085688572516181</c:v>
                </c:pt>
                <c:pt idx="6">
                  <c:v>0.97366487625494647</c:v>
                </c:pt>
                <c:pt idx="7">
                  <c:v>0.98442564576034752</c:v>
                </c:pt>
                <c:pt idx="8">
                  <c:v>0.99697736411613802</c:v>
                </c:pt>
                <c:pt idx="9">
                  <c:v>1.0131533165986299</c:v>
                </c:pt>
                <c:pt idx="10">
                  <c:v>1.0305307857743888</c:v>
                </c:pt>
                <c:pt idx="11">
                  <c:v>1.0474447045957875</c:v>
                </c:pt>
                <c:pt idx="12">
                  <c:v>1.0645957251069278</c:v>
                </c:pt>
                <c:pt idx="13">
                  <c:v>1.0830837717911663</c:v>
                </c:pt>
                <c:pt idx="14">
                  <c:v>1.1017307092176511</c:v>
                </c:pt>
                <c:pt idx="15">
                  <c:v>1.1203207939162352</c:v>
                </c:pt>
                <c:pt idx="16">
                  <c:v>1.1396380919565856</c:v>
                </c:pt>
                <c:pt idx="17">
                  <c:v>1.1590693980002802</c:v>
                </c:pt>
                <c:pt idx="18">
                  <c:v>1.1825081949773404</c:v>
                </c:pt>
                <c:pt idx="19">
                  <c:v>1.2065794928954261</c:v>
                </c:pt>
                <c:pt idx="20">
                  <c:v>1.2305650121789897</c:v>
                </c:pt>
                <c:pt idx="21">
                  <c:v>1.2533113542244718</c:v>
                </c:pt>
                <c:pt idx="22">
                  <c:v>1.2762922871308091</c:v>
                </c:pt>
                <c:pt idx="23">
                  <c:v>1.2966041168398084</c:v>
                </c:pt>
                <c:pt idx="24">
                  <c:v>1.3185272467201494</c:v>
                </c:pt>
                <c:pt idx="25">
                  <c:v>1.3449125527278045</c:v>
                </c:pt>
                <c:pt idx="26">
                  <c:v>1.3723305017228882</c:v>
                </c:pt>
                <c:pt idx="27">
                  <c:v>1.3969608032037513</c:v>
                </c:pt>
                <c:pt idx="28">
                  <c:v>1.4327750474548993</c:v>
                </c:pt>
                <c:pt idx="29">
                  <c:v>1.4495412901818774</c:v>
                </c:pt>
                <c:pt idx="30">
                  <c:v>1.4738840030459215</c:v>
                </c:pt>
                <c:pt idx="31">
                  <c:v>1.4993422447435016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Plots_Tabellen_etc_!$AX$72:$AX$97</c:f>
              <c:numCache>
                <c:formatCode>0.00000</c:formatCode>
                <c:ptCount val="26"/>
                <c:pt idx="0">
                  <c:v>2.3114442779198902E-2</c:v>
                </c:pt>
                <c:pt idx="1">
                  <c:v>7.4481720203141991E-2</c:v>
                </c:pt>
                <c:pt idx="2">
                  <c:v>0.10901071228616802</c:v>
                </c:pt>
                <c:pt idx="3">
                  <c:v>0.11570979308958743</c:v>
                </c:pt>
                <c:pt idx="4">
                  <c:v>0.12087154395078928</c:v>
                </c:pt>
                <c:pt idx="5">
                  <c:v>0.12387979534433187</c:v>
                </c:pt>
                <c:pt idx="6">
                  <c:v>0.12624838804258798</c:v>
                </c:pt>
                <c:pt idx="7">
                  <c:v>0.12611430486638261</c:v>
                </c:pt>
                <c:pt idx="8">
                  <c:v>0.12984688089629254</c:v>
                </c:pt>
                <c:pt idx="9">
                  <c:v>0.13281551176558981</c:v>
                </c:pt>
                <c:pt idx="10">
                  <c:v>0.13497027785375137</c:v>
                </c:pt>
                <c:pt idx="11">
                  <c:v>0.13745686314914507</c:v>
                </c:pt>
                <c:pt idx="12">
                  <c:v>0.13889059542923848</c:v>
                </c:pt>
                <c:pt idx="13">
                  <c:v>0.14202123504169809</c:v>
                </c:pt>
                <c:pt idx="14">
                  <c:v>0.14119288301144184</c:v>
                </c:pt>
                <c:pt idx="15">
                  <c:v>0.14186306343929431</c:v>
                </c:pt>
                <c:pt idx="16">
                  <c:v>0.14727942617120368</c:v>
                </c:pt>
                <c:pt idx="17">
                  <c:v>0.14983054226268316</c:v>
                </c:pt>
                <c:pt idx="18">
                  <c:v>0.15491797043647576</c:v>
                </c:pt>
                <c:pt idx="19">
                  <c:v>0.16105232189230598</c:v>
                </c:pt>
                <c:pt idx="20">
                  <c:v>0.16859875932531709</c:v>
                </c:pt>
                <c:pt idx="21">
                  <c:v>0.17586764251215017</c:v>
                </c:pt>
                <c:pt idx="22">
                  <c:v>0.18634035506703978</c:v>
                </c:pt>
                <c:pt idx="23">
                  <c:v>0.19912656735570097</c:v>
                </c:pt>
                <c:pt idx="24">
                  <c:v>0.21277532034028945</c:v>
                </c:pt>
                <c:pt idx="25">
                  <c:v>0.22731397703953754</c:v>
                </c:pt>
              </c:numCache>
            </c:numRef>
          </c:xVal>
          <c:yVal>
            <c:numRef>
              <c:f>Plots_Tabellen_etc_!$AY$72:$AY$97</c:f>
              <c:numCache>
                <c:formatCode>0.00000</c:formatCode>
                <c:ptCount val="26"/>
                <c:pt idx="0">
                  <c:v>0.62482973993150603</c:v>
                </c:pt>
                <c:pt idx="1">
                  <c:v>0.63215967618856583</c:v>
                </c:pt>
                <c:pt idx="2">
                  <c:v>0.6367880185438225</c:v>
                </c:pt>
                <c:pt idx="3">
                  <c:v>0.64993455543373202</c:v>
                </c:pt>
                <c:pt idx="4">
                  <c:v>0.66427941916771172</c:v>
                </c:pt>
                <c:pt idx="5">
                  <c:v>0.68221168531997867</c:v>
                </c:pt>
                <c:pt idx="6">
                  <c:v>0.70257265373988553</c:v>
                </c:pt>
                <c:pt idx="7">
                  <c:v>0.72547404276173244</c:v>
                </c:pt>
                <c:pt idx="8">
                  <c:v>0.74664307753762982</c:v>
                </c:pt>
                <c:pt idx="9">
                  <c:v>0.76838693830380933</c:v>
                </c:pt>
                <c:pt idx="10">
                  <c:v>0.79467722316403933</c:v>
                </c:pt>
                <c:pt idx="11">
                  <c:v>0.81913122213034295</c:v>
                </c:pt>
                <c:pt idx="12">
                  <c:v>0.84188862078384508</c:v>
                </c:pt>
                <c:pt idx="13">
                  <c:v>0.86826238421726742</c:v>
                </c:pt>
                <c:pt idx="14">
                  <c:v>0.90626708255259625</c:v>
                </c:pt>
                <c:pt idx="15">
                  <c:v>0.94606446167219693</c:v>
                </c:pt>
                <c:pt idx="16">
                  <c:v>0.98071502449114256</c:v>
                </c:pt>
                <c:pt idx="17">
                  <c:v>1.0253339152232375</c:v>
                </c:pt>
                <c:pt idx="18">
                  <c:v>1.0700291511110389</c:v>
                </c:pt>
                <c:pt idx="19">
                  <c:v>1.1158052993172953</c:v>
                </c:pt>
                <c:pt idx="20">
                  <c:v>1.1603825340771166</c:v>
                </c:pt>
                <c:pt idx="21">
                  <c:v>1.2074803182035856</c:v>
                </c:pt>
                <c:pt idx="22">
                  <c:v>1.2607391559522854</c:v>
                </c:pt>
                <c:pt idx="23">
                  <c:v>1.3186495426693394</c:v>
                </c:pt>
                <c:pt idx="24">
                  <c:v>1.3838605035047933</c:v>
                </c:pt>
                <c:pt idx="25">
                  <c:v>1.4591184160397257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Plots_Tabellen_etc_!$AX$101:$AX$115</c:f>
              <c:numCache>
                <c:formatCode>0.00000</c:formatCode>
                <c:ptCount val="15"/>
                <c:pt idx="0">
                  <c:v>6.2158864081908564E-2</c:v>
                </c:pt>
                <c:pt idx="1">
                  <c:v>0.14574292700933786</c:v>
                </c:pt>
                <c:pt idx="2">
                  <c:v>0.24357592317211449</c:v>
                </c:pt>
                <c:pt idx="3">
                  <c:v>0.2108298413303793</c:v>
                </c:pt>
                <c:pt idx="4">
                  <c:v>0.18387878417437312</c:v>
                </c:pt>
                <c:pt idx="5">
                  <c:v>0.16217980263631313</c:v>
                </c:pt>
                <c:pt idx="6">
                  <c:v>0.13520062747810882</c:v>
                </c:pt>
                <c:pt idx="7">
                  <c:v>0.11411306853564721</c:v>
                </c:pt>
                <c:pt idx="8">
                  <c:v>9.911485922464254E-2</c:v>
                </c:pt>
                <c:pt idx="9">
                  <c:v>8.7355808765945744E-2</c:v>
                </c:pt>
                <c:pt idx="10">
                  <c:v>7.7155332973477875E-2</c:v>
                </c:pt>
                <c:pt idx="11">
                  <c:v>6.7527821099896662E-2</c:v>
                </c:pt>
                <c:pt idx="12">
                  <c:v>5.9480908308199257E-2</c:v>
                </c:pt>
                <c:pt idx="13">
                  <c:v>5.2914575014403387E-2</c:v>
                </c:pt>
                <c:pt idx="14">
                  <c:v>4.7386460621491919E-2</c:v>
                </c:pt>
              </c:numCache>
            </c:numRef>
          </c:xVal>
          <c:yVal>
            <c:numRef>
              <c:f>Plots_Tabellen_etc_!$AY$101:$AY$115</c:f>
              <c:numCache>
                <c:formatCode>0.00000</c:formatCode>
                <c:ptCount val="15"/>
                <c:pt idx="0">
                  <c:v>0.75007457004033928</c:v>
                </c:pt>
                <c:pt idx="1">
                  <c:v>0.69722243041475573</c:v>
                </c:pt>
                <c:pt idx="2">
                  <c:v>0.61560518494202221</c:v>
                </c:pt>
                <c:pt idx="3">
                  <c:v>0.59305973251229516</c:v>
                </c:pt>
                <c:pt idx="4">
                  <c:v>0.56921100179615947</c:v>
                </c:pt>
                <c:pt idx="5">
                  <c:v>0.54311529349405574</c:v>
                </c:pt>
                <c:pt idx="6">
                  <c:v>0.52260713950824367</c:v>
                </c:pt>
                <c:pt idx="7">
                  <c:v>0.50423066554673901</c:v>
                </c:pt>
                <c:pt idx="8">
                  <c:v>0.48399354330156691</c:v>
                </c:pt>
                <c:pt idx="9">
                  <c:v>0.46057889654965856</c:v>
                </c:pt>
                <c:pt idx="10">
                  <c:v>0.44354637034935057</c:v>
                </c:pt>
                <c:pt idx="11">
                  <c:v>0.43031748185383223</c:v>
                </c:pt>
                <c:pt idx="12">
                  <c:v>0.41821442234805511</c:v>
                </c:pt>
                <c:pt idx="13">
                  <c:v>0.4049889419083279</c:v>
                </c:pt>
                <c:pt idx="14">
                  <c:v>0.39282701728823838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8463"/>
        <c:axId val="855966383"/>
      </c:scatterChart>
      <c:valAx>
        <c:axId val="855966383"/>
        <c:scaling>
          <c:orientation val="minMax"/>
          <c:max val="1.6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8463"/>
        <c:crossesAt val="0"/>
        <c:crossBetween val="midCat"/>
        <c:majorUnit val="0.1"/>
        <c:minorUnit val="0.1"/>
      </c:valAx>
      <c:valAx>
        <c:axId val="855968463"/>
        <c:scaling>
          <c:orientation val="minMax"/>
          <c:max val="1.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6383"/>
        <c:crossesAt val="0"/>
        <c:crossBetween val="midCat"/>
        <c:majorUnit val="0.1"/>
        <c:minorUnit val="0.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xVal>
            <c:numRef>
              <c:f>Do_28_Messschriebauswertung_2!$AL$132:$AL$142</c:f>
              <c:numCache>
                <c:formatCode>General</c:formatCode>
                <c:ptCount val="11"/>
                <c:pt idx="0">
                  <c:v>9.1572016454042629E-2</c:v>
                </c:pt>
                <c:pt idx="1">
                  <c:v>8.9467063947992545E-2</c:v>
                </c:pt>
                <c:pt idx="4">
                  <c:v>8.0618824863270072E-2</c:v>
                </c:pt>
                <c:pt idx="5">
                  <c:v>9.4606531978486091E-2</c:v>
                </c:pt>
                <c:pt idx="6">
                  <c:v>9.2608962843485881E-2</c:v>
                </c:pt>
                <c:pt idx="8">
                  <c:v>8.7743080208798507E-2</c:v>
                </c:pt>
                <c:pt idx="9">
                  <c:v>8.6784109694802353E-2</c:v>
                </c:pt>
                <c:pt idx="10">
                  <c:v>9.1582731397261946E-2</c:v>
                </c:pt>
              </c:numCache>
            </c:numRef>
          </c:xVal>
          <c:yVal>
            <c:numRef>
              <c:f>Do_28_Messschriebauswertung_2!$AM$132:$AM$142</c:f>
              <c:numCache>
                <c:formatCode>General</c:formatCode>
                <c:ptCount val="11"/>
                <c:pt idx="0">
                  <c:v>0.66586387530391122</c:v>
                </c:pt>
                <c:pt idx="1">
                  <c:v>0.66608001052386057</c:v>
                </c:pt>
                <c:pt idx="4">
                  <c:v>0.65832223065414353</c:v>
                </c:pt>
                <c:pt idx="5">
                  <c:v>0.75479105571982663</c:v>
                </c:pt>
                <c:pt idx="6">
                  <c:v>0.75495965045726898</c:v>
                </c:pt>
                <c:pt idx="8">
                  <c:v>0.74428616987312479</c:v>
                </c:pt>
                <c:pt idx="9">
                  <c:v>0.74432069840957193</c:v>
                </c:pt>
                <c:pt idx="10">
                  <c:v>0.77797197468575907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Do_28_Messschriebauswertung_2!$AL$158:$AL$178</c:f>
              <c:numCache>
                <c:formatCode>General</c:formatCode>
                <c:ptCount val="21"/>
                <c:pt idx="0">
                  <c:v>0.15741122605804189</c:v>
                </c:pt>
                <c:pt idx="2">
                  <c:v>0.16116838888314292</c:v>
                </c:pt>
                <c:pt idx="4">
                  <c:v>0.16393530600103834</c:v>
                </c:pt>
                <c:pt idx="6">
                  <c:v>0.16197859744204243</c:v>
                </c:pt>
                <c:pt idx="14">
                  <c:v>0.23356239910049123</c:v>
                </c:pt>
                <c:pt idx="16">
                  <c:v>0.22923484732761823</c:v>
                </c:pt>
                <c:pt idx="18">
                  <c:v>0.23805601703212304</c:v>
                </c:pt>
                <c:pt idx="20">
                  <c:v>0.23700504079116505</c:v>
                </c:pt>
              </c:numCache>
            </c:numRef>
          </c:xVal>
          <c:yVal>
            <c:numRef>
              <c:f>Do_28_Messschriebauswertung_2!$AM$158:$AM$178</c:f>
              <c:numCache>
                <c:formatCode>General</c:formatCode>
                <c:ptCount val="21"/>
                <c:pt idx="0">
                  <c:v>1.1529877347075161</c:v>
                </c:pt>
                <c:pt idx="2">
                  <c:v>1.2081650014770107</c:v>
                </c:pt>
                <c:pt idx="4">
                  <c:v>1.2375501147430619</c:v>
                </c:pt>
                <c:pt idx="6">
                  <c:v>1.2375707420078277</c:v>
                </c:pt>
                <c:pt idx="14">
                  <c:v>1.7477255990820579</c:v>
                </c:pt>
                <c:pt idx="16">
                  <c:v>1.7479633929260974</c:v>
                </c:pt>
                <c:pt idx="18">
                  <c:v>1.8099603072963262</c:v>
                </c:pt>
                <c:pt idx="20">
                  <c:v>1.8097511887194266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xVal>
            <c:numRef>
              <c:f>Do_28_Messschriebauswertung_2!$AL$186:$AL$207</c:f>
              <c:numCache>
                <c:formatCode>General</c:formatCode>
                <c:ptCount val="22"/>
                <c:pt idx="0">
                  <c:v>7.56937159171885E-2</c:v>
                </c:pt>
                <c:pt idx="2">
                  <c:v>7.095207987189503E-2</c:v>
                </c:pt>
                <c:pt idx="5">
                  <c:v>7.7659284244415913E-2</c:v>
                </c:pt>
                <c:pt idx="8">
                  <c:v>7.6110352355985705E-2</c:v>
                </c:pt>
                <c:pt idx="16">
                  <c:v>0.35325402444073245</c:v>
                </c:pt>
                <c:pt idx="19">
                  <c:v>0.33431489819442006</c:v>
                </c:pt>
                <c:pt idx="21">
                  <c:v>0.28277637842678943</c:v>
                </c:pt>
              </c:numCache>
            </c:numRef>
          </c:xVal>
          <c:yVal>
            <c:numRef>
              <c:f>Do_28_Messschriebauswertung_2!$AM$186:$AM$207</c:f>
              <c:numCache>
                <c:formatCode>General</c:formatCode>
                <c:ptCount val="22"/>
                <c:pt idx="0">
                  <c:v>0.50090799961859112</c:v>
                </c:pt>
                <c:pt idx="2">
                  <c:v>0.46800459234717179</c:v>
                </c:pt>
                <c:pt idx="5">
                  <c:v>0.52728587815592864</c:v>
                </c:pt>
                <c:pt idx="8">
                  <c:v>0.54488800269761128</c:v>
                </c:pt>
                <c:pt idx="16">
                  <c:v>1.8394706522930722</c:v>
                </c:pt>
                <c:pt idx="19">
                  <c:v>1.8423981768828936</c:v>
                </c:pt>
                <c:pt idx="21">
                  <c:v>1.6609775699689915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xVal>
            <c:numRef>
              <c:f>Do_28_Messschriebauswertung_2!$AL$214:$AL$223</c:f>
              <c:numCache>
                <c:formatCode>General</c:formatCode>
                <c:ptCount val="10"/>
                <c:pt idx="6">
                  <c:v>8.8457012290645315E-2</c:v>
                </c:pt>
                <c:pt idx="7">
                  <c:v>7.9119491944614762E-2</c:v>
                </c:pt>
                <c:pt idx="9">
                  <c:v>8.0839407512910258E-2</c:v>
                </c:pt>
              </c:numCache>
            </c:numRef>
          </c:xVal>
          <c:yVal>
            <c:numRef>
              <c:f>Do_28_Messschriebauswertung_2!$AM$214:$AM$223</c:f>
              <c:numCache>
                <c:formatCode>General</c:formatCode>
                <c:ptCount val="10"/>
                <c:pt idx="6">
                  <c:v>0.42719246587584381</c:v>
                </c:pt>
                <c:pt idx="7">
                  <c:v>0.41770450020002275</c:v>
                </c:pt>
                <c:pt idx="9">
                  <c:v>0.45733683462619618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0351"/>
        <c:axId val="796008255"/>
      </c:scatterChart>
      <c:valAx>
        <c:axId val="796008255"/>
        <c:scaling>
          <c:orientation val="minMax"/>
          <c:max val="2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 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0351"/>
        <c:crossesAt val="0"/>
        <c:crossBetween val="midCat"/>
        <c:majorUnit val="0.2"/>
        <c:minorUnit val="0.2"/>
      </c:valAx>
      <c:valAx>
        <c:axId val="796000351"/>
        <c:scaling>
          <c:orientation val="minMax"/>
          <c:max val="2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 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796008255"/>
        <c:crossesAt val="0"/>
        <c:crossBetween val="midCat"/>
        <c:majorUnit val="0.2"/>
        <c:minorUnit val="0.2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Fluggeschwindigkeit Do 28 (T_real aus Tabelle)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Plots_Tabellen_etc_!$AQ$14:$AQ$33</c:f>
              <c:numCache>
                <c:formatCode>0.00000</c:formatCode>
                <c:ptCount val="20"/>
                <c:pt idx="0">
                  <c:v>57.014285749999999</c:v>
                </c:pt>
                <c:pt idx="1">
                  <c:v>56.871428625</c:v>
                </c:pt>
                <c:pt idx="2">
                  <c:v>56.728571499999994</c:v>
                </c:pt>
                <c:pt idx="3">
                  <c:v>56.585714374999995</c:v>
                </c:pt>
                <c:pt idx="4">
                  <c:v>56.442857249999996</c:v>
                </c:pt>
                <c:pt idx="5">
                  <c:v>56.300000124999997</c:v>
                </c:pt>
                <c:pt idx="6">
                  <c:v>56.157142999999998</c:v>
                </c:pt>
                <c:pt idx="7">
                  <c:v>56.014285874999999</c:v>
                </c:pt>
                <c:pt idx="8">
                  <c:v>55.87142875</c:v>
                </c:pt>
                <c:pt idx="9">
                  <c:v>55.728571624999994</c:v>
                </c:pt>
                <c:pt idx="10">
                  <c:v>55.585714499999995</c:v>
                </c:pt>
                <c:pt idx="11">
                  <c:v>55.442857374999996</c:v>
                </c:pt>
                <c:pt idx="12">
                  <c:v>55.300000249999997</c:v>
                </c:pt>
                <c:pt idx="13">
                  <c:v>55.157143124999997</c:v>
                </c:pt>
                <c:pt idx="14">
                  <c:v>55.014285999999998</c:v>
                </c:pt>
                <c:pt idx="15">
                  <c:v>54.871428874999992</c:v>
                </c:pt>
                <c:pt idx="16">
                  <c:v>54.728571749999993</c:v>
                </c:pt>
                <c:pt idx="17">
                  <c:v>54.585714624999994</c:v>
                </c:pt>
                <c:pt idx="18">
                  <c:v>54.442857499999995</c:v>
                </c:pt>
                <c:pt idx="19">
                  <c:v>54.300000374999996</c:v>
                </c:pt>
              </c:numCache>
            </c:numRef>
          </c:xVal>
          <c:yVal>
            <c:numRef>
              <c:f>Plots_Tabellen_etc_!$AW$14:$AW$33</c:f>
              <c:numCache>
                <c:formatCode>0.00000</c:formatCode>
                <c:ptCount val="20"/>
                <c:pt idx="0">
                  <c:v>-7165.6566077454545</c:v>
                </c:pt>
                <c:pt idx="1">
                  <c:v>-6256.2122789793038</c:v>
                </c:pt>
                <c:pt idx="2">
                  <c:v>-6156.2300064627007</c:v>
                </c:pt>
                <c:pt idx="3">
                  <c:v>-6067.1403863137903</c:v>
                </c:pt>
                <c:pt idx="4">
                  <c:v>-5581.630297685716</c:v>
                </c:pt>
                <c:pt idx="5">
                  <c:v>-5391.8630026903829</c:v>
                </c:pt>
                <c:pt idx="6">
                  <c:v>-5253.1261592939209</c:v>
                </c:pt>
                <c:pt idx="7">
                  <c:v>-5125.3928642533219</c:v>
                </c:pt>
                <c:pt idx="8">
                  <c:v>-5015.1065850225596</c:v>
                </c:pt>
                <c:pt idx="9">
                  <c:v>-4865.7023411192749</c:v>
                </c:pt>
                <c:pt idx="10">
                  <c:v>-4689.9811441455486</c:v>
                </c:pt>
                <c:pt idx="11">
                  <c:v>-4485.4580518388184</c:v>
                </c:pt>
                <c:pt idx="12">
                  <c:v>-4381.3152404891443</c:v>
                </c:pt>
                <c:pt idx="13">
                  <c:v>-4298.6829559557409</c:v>
                </c:pt>
                <c:pt idx="14">
                  <c:v>-4215.3121231462437</c:v>
                </c:pt>
                <c:pt idx="15">
                  <c:v>-4164.5230959701212</c:v>
                </c:pt>
                <c:pt idx="16">
                  <c:v>-4106.480007320205</c:v>
                </c:pt>
                <c:pt idx="17">
                  <c:v>-4030.787468300724</c:v>
                </c:pt>
                <c:pt idx="18">
                  <c:v>-3954.547869132211</c:v>
                </c:pt>
                <c:pt idx="19">
                  <c:v>-3876.9200391888435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Plots_Tabellen_etc_!$AQ$37:$AQ$68</c:f>
              <c:numCache>
                <c:formatCode>0.00000</c:formatCode>
                <c:ptCount val="32"/>
                <c:pt idx="0">
                  <c:v>53.3</c:v>
                </c:pt>
                <c:pt idx="1">
                  <c:v>52.8</c:v>
                </c:pt>
                <c:pt idx="2">
                  <c:v>52.3</c:v>
                </c:pt>
                <c:pt idx="3">
                  <c:v>51.8</c:v>
                </c:pt>
                <c:pt idx="4">
                  <c:v>51.3</c:v>
                </c:pt>
                <c:pt idx="5">
                  <c:v>50.8</c:v>
                </c:pt>
                <c:pt idx="6">
                  <c:v>50.3</c:v>
                </c:pt>
                <c:pt idx="7">
                  <c:v>49.8</c:v>
                </c:pt>
                <c:pt idx="8">
                  <c:v>49.3</c:v>
                </c:pt>
                <c:pt idx="9">
                  <c:v>48.8</c:v>
                </c:pt>
                <c:pt idx="10">
                  <c:v>48.3</c:v>
                </c:pt>
                <c:pt idx="11">
                  <c:v>47.8</c:v>
                </c:pt>
                <c:pt idx="12">
                  <c:v>47.3</c:v>
                </c:pt>
                <c:pt idx="13">
                  <c:v>46.8</c:v>
                </c:pt>
                <c:pt idx="14">
                  <c:v>46.3</c:v>
                </c:pt>
                <c:pt idx="15">
                  <c:v>45.8</c:v>
                </c:pt>
                <c:pt idx="16">
                  <c:v>45.3</c:v>
                </c:pt>
                <c:pt idx="17">
                  <c:v>44.8</c:v>
                </c:pt>
                <c:pt idx="18">
                  <c:v>44.3</c:v>
                </c:pt>
                <c:pt idx="19">
                  <c:v>43.8</c:v>
                </c:pt>
                <c:pt idx="20">
                  <c:v>43.3</c:v>
                </c:pt>
                <c:pt idx="21">
                  <c:v>42.8</c:v>
                </c:pt>
                <c:pt idx="22">
                  <c:v>42.3</c:v>
                </c:pt>
                <c:pt idx="23">
                  <c:v>41.8</c:v>
                </c:pt>
                <c:pt idx="24">
                  <c:v>41.3</c:v>
                </c:pt>
                <c:pt idx="25">
                  <c:v>40.799999999999997</c:v>
                </c:pt>
                <c:pt idx="26">
                  <c:v>40.299999999999997</c:v>
                </c:pt>
                <c:pt idx="27">
                  <c:v>39.799999999999997</c:v>
                </c:pt>
                <c:pt idx="28">
                  <c:v>39.299999999999997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37.799999999999997</c:v>
                </c:pt>
              </c:numCache>
            </c:numRef>
          </c:xVal>
          <c:yVal>
            <c:numRef>
              <c:f>Plots_Tabellen_etc_!$AW$37:$AW$68</c:f>
              <c:numCache>
                <c:formatCode>0.00000</c:formatCode>
                <c:ptCount val="32"/>
                <c:pt idx="0">
                  <c:v>-1435.8758225569338</c:v>
                </c:pt>
                <c:pt idx="1">
                  <c:v>-3518.0966726953393</c:v>
                </c:pt>
                <c:pt idx="2">
                  <c:v>-3945.4081442891643</c:v>
                </c:pt>
                <c:pt idx="3">
                  <c:v>-4181.5453362362368</c:v>
                </c:pt>
                <c:pt idx="4">
                  <c:v>-4311.9647298590062</c:v>
                </c:pt>
                <c:pt idx="5">
                  <c:v>-4330.783293353461</c:v>
                </c:pt>
                <c:pt idx="6">
                  <c:v>-4366.8260717747498</c:v>
                </c:pt>
                <c:pt idx="7">
                  <c:v>-4484.0684879342543</c:v>
                </c:pt>
                <c:pt idx="8">
                  <c:v>-4586.3493281801366</c:v>
                </c:pt>
                <c:pt idx="9">
                  <c:v>-4542.1814948523188</c:v>
                </c:pt>
                <c:pt idx="10">
                  <c:v>-4446.3456425907243</c:v>
                </c:pt>
                <c:pt idx="11">
                  <c:v>-4409.3128178090965</c:v>
                </c:pt>
                <c:pt idx="12">
                  <c:v>-4408.3367745836094</c:v>
                </c:pt>
                <c:pt idx="13">
                  <c:v>-4399.1082079516082</c:v>
                </c:pt>
                <c:pt idx="14">
                  <c:v>-4397.5999234604787</c:v>
                </c:pt>
                <c:pt idx="15">
                  <c:v>-4421.282524100573</c:v>
                </c:pt>
                <c:pt idx="16">
                  <c:v>-4418.7100259042572</c:v>
                </c:pt>
                <c:pt idx="17">
                  <c:v>-4410.0970286138463</c:v>
                </c:pt>
                <c:pt idx="18">
                  <c:v>-4339.1530351060637</c:v>
                </c:pt>
                <c:pt idx="19">
                  <c:v>-4272.0397558991372</c:v>
                </c:pt>
                <c:pt idx="20">
                  <c:v>-4212.4618365236356</c:v>
                </c:pt>
                <c:pt idx="21">
                  <c:v>-4152.4802914095835</c:v>
                </c:pt>
                <c:pt idx="22">
                  <c:v>-4107.7838423231597</c:v>
                </c:pt>
                <c:pt idx="23">
                  <c:v>-4079.0908614917275</c:v>
                </c:pt>
                <c:pt idx="24">
                  <c:v>-4081.6191439186955</c:v>
                </c:pt>
                <c:pt idx="25">
                  <c:v>-4077.7909889851776</c:v>
                </c:pt>
                <c:pt idx="26">
                  <c:v>-4089.1615513938355</c:v>
                </c:pt>
                <c:pt idx="27">
                  <c:v>-4095.0784812305601</c:v>
                </c:pt>
                <c:pt idx="28">
                  <c:v>-4136.3483747304035</c:v>
                </c:pt>
                <c:pt idx="29">
                  <c:v>-4153.8132703691645</c:v>
                </c:pt>
                <c:pt idx="30">
                  <c:v>-4143.3095954878863</c:v>
                </c:pt>
                <c:pt idx="31">
                  <c:v>-4122.7332483843329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Plots_Tabellen_etc_!$AQ$72:$AQ$97</c:f>
              <c:numCache>
                <c:formatCode>0.00000</c:formatCode>
                <c:ptCount val="26"/>
                <c:pt idx="0">
                  <c:v>64.125929823359996</c:v>
                </c:pt>
                <c:pt idx="1">
                  <c:v>63.051859646720004</c:v>
                </c:pt>
                <c:pt idx="2">
                  <c:v>61.977789470080005</c:v>
                </c:pt>
                <c:pt idx="3">
                  <c:v>60.903719293440005</c:v>
                </c:pt>
                <c:pt idx="4">
                  <c:v>59.829649116799999</c:v>
                </c:pt>
                <c:pt idx="5">
                  <c:v>58.755578940159999</c:v>
                </c:pt>
                <c:pt idx="6">
                  <c:v>57.68150876352</c:v>
                </c:pt>
                <c:pt idx="7">
                  <c:v>56.607438586880001</c:v>
                </c:pt>
                <c:pt idx="8">
                  <c:v>55.533368410240001</c:v>
                </c:pt>
                <c:pt idx="9">
                  <c:v>54.459298233600002</c:v>
                </c:pt>
                <c:pt idx="10">
                  <c:v>53.385228056960003</c:v>
                </c:pt>
                <c:pt idx="11">
                  <c:v>52.311157880320003</c:v>
                </c:pt>
                <c:pt idx="12">
                  <c:v>51.237087703680004</c:v>
                </c:pt>
                <c:pt idx="13">
                  <c:v>50.163017527039997</c:v>
                </c:pt>
                <c:pt idx="14">
                  <c:v>49.088947350400005</c:v>
                </c:pt>
                <c:pt idx="15">
                  <c:v>48.014877173759999</c:v>
                </c:pt>
                <c:pt idx="16">
                  <c:v>46.940806997119999</c:v>
                </c:pt>
                <c:pt idx="17">
                  <c:v>45.86673682048</c:v>
                </c:pt>
                <c:pt idx="18">
                  <c:v>44.792666643840001</c:v>
                </c:pt>
                <c:pt idx="19">
                  <c:v>43.718596467200001</c:v>
                </c:pt>
                <c:pt idx="20">
                  <c:v>42.644526290559995</c:v>
                </c:pt>
                <c:pt idx="21">
                  <c:v>41.570456113920002</c:v>
                </c:pt>
                <c:pt idx="22">
                  <c:v>40.496385937280003</c:v>
                </c:pt>
                <c:pt idx="23">
                  <c:v>39.422315760640004</c:v>
                </c:pt>
                <c:pt idx="24">
                  <c:v>38.348245583999997</c:v>
                </c:pt>
                <c:pt idx="25">
                  <c:v>37.274175407360005</c:v>
                </c:pt>
              </c:numCache>
            </c:numRef>
          </c:xVal>
          <c:yVal>
            <c:numRef>
              <c:f>Plots_Tabellen_etc_!$AW$72:$AW$97</c:f>
              <c:numCache>
                <c:formatCode>0.00000</c:formatCode>
                <c:ptCount val="26"/>
                <c:pt idx="0">
                  <c:v>-1311.2213368818666</c:v>
                </c:pt>
                <c:pt idx="1">
                  <c:v>-4149.8679541261681</c:v>
                </c:pt>
                <c:pt idx="2">
                  <c:v>-5983.578363204726</c:v>
                </c:pt>
                <c:pt idx="3">
                  <c:v>-6214.94496013751</c:v>
                </c:pt>
                <c:pt idx="4">
                  <c:v>-6346.9721804600922</c:v>
                </c:pt>
                <c:pt idx="5">
                  <c:v>-6333.6922271954318</c:v>
                </c:pt>
                <c:pt idx="6">
                  <c:v>-6269.1358261985552</c:v>
                </c:pt>
                <c:pt idx="7">
                  <c:v>-6070.232856708848</c:v>
                </c:pt>
                <c:pt idx="8">
                  <c:v>-6071.9747651701828</c:v>
                </c:pt>
                <c:pt idx="9">
                  <c:v>-6035.4740926268369</c:v>
                </c:pt>
                <c:pt idx="10">
                  <c:v>-5932.8186000507112</c:v>
                </c:pt>
                <c:pt idx="11">
                  <c:v>-5863.0749803283134</c:v>
                </c:pt>
                <c:pt idx="12">
                  <c:v>-5766.1197355496843</c:v>
                </c:pt>
                <c:pt idx="13">
                  <c:v>-5717.6706412745853</c:v>
                </c:pt>
                <c:pt idx="14">
                  <c:v>-5451.9622470017393</c:v>
                </c:pt>
                <c:pt idx="15">
                  <c:v>-5251.4326009490514</c:v>
                </c:pt>
                <c:pt idx="16">
                  <c:v>-5258.5722103484513</c:v>
                </c:pt>
                <c:pt idx="17">
                  <c:v>-5119.3183215938006</c:v>
                </c:pt>
                <c:pt idx="18">
                  <c:v>-5072.4816260252364</c:v>
                </c:pt>
                <c:pt idx="19">
                  <c:v>-5056.7764000524085</c:v>
                </c:pt>
                <c:pt idx="20">
                  <c:v>-5089.1239597457834</c:v>
                </c:pt>
                <c:pt idx="21">
                  <c:v>-5100.6744457320374</c:v>
                </c:pt>
                <c:pt idx="22">
                  <c:v>-5173.9560129835672</c:v>
                </c:pt>
                <c:pt idx="23">
                  <c:v>-5283.1277923601856</c:v>
                </c:pt>
                <c:pt idx="24">
                  <c:v>-5376.45802716449</c:v>
                </c:pt>
                <c:pt idx="25">
                  <c:v>-5445.3162159961694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Plots_Tabellen_etc_!$AQ$101:$AQ$115</c:f>
              <c:numCache>
                <c:formatCode>0.00000</c:formatCode>
                <c:ptCount val="15"/>
                <c:pt idx="0">
                  <c:v>56.72</c:v>
                </c:pt>
                <c:pt idx="1">
                  <c:v>57.84</c:v>
                </c:pt>
                <c:pt idx="2">
                  <c:v>58.96</c:v>
                </c:pt>
                <c:pt idx="3">
                  <c:v>60.08</c:v>
                </c:pt>
                <c:pt idx="4">
                  <c:v>61.2</c:v>
                </c:pt>
                <c:pt idx="5">
                  <c:v>62.32</c:v>
                </c:pt>
                <c:pt idx="6">
                  <c:v>63.440000000000005</c:v>
                </c:pt>
                <c:pt idx="7">
                  <c:v>64.56</c:v>
                </c:pt>
                <c:pt idx="8">
                  <c:v>65.680000000000007</c:v>
                </c:pt>
                <c:pt idx="9">
                  <c:v>66.8</c:v>
                </c:pt>
                <c:pt idx="10">
                  <c:v>67.92</c:v>
                </c:pt>
                <c:pt idx="11">
                  <c:v>69.040000000000006</c:v>
                </c:pt>
                <c:pt idx="12">
                  <c:v>70.16</c:v>
                </c:pt>
                <c:pt idx="13">
                  <c:v>71.28</c:v>
                </c:pt>
                <c:pt idx="14">
                  <c:v>72.400000000000006</c:v>
                </c:pt>
              </c:numCache>
            </c:numRef>
          </c:xVal>
          <c:yVal>
            <c:numRef>
              <c:f>Plots_Tabellen_etc_!$AW$101:$AW$115</c:f>
              <c:numCache>
                <c:formatCode>0.00000</c:formatCode>
                <c:ptCount val="15"/>
                <c:pt idx="0">
                  <c:v>-2901.8484529556572</c:v>
                </c:pt>
                <c:pt idx="1">
                  <c:v>-7188.8471033709966</c:v>
                </c:pt>
                <c:pt idx="2">
                  <c:v>-12925.481065627893</c:v>
                </c:pt>
                <c:pt idx="3">
                  <c:v>-11766.764084389142</c:v>
                </c:pt>
                <c:pt idx="4">
                  <c:v>-10797.836085423696</c:v>
                </c:pt>
                <c:pt idx="5">
                  <c:v>-10049.809771379236</c:v>
                </c:pt>
                <c:pt idx="6">
                  <c:v>-8796.3815995846744</c:v>
                </c:pt>
                <c:pt idx="7">
                  <c:v>-7751.680296107369</c:v>
                </c:pt>
                <c:pt idx="8">
                  <c:v>-7045.0156688818615</c:v>
                </c:pt>
                <c:pt idx="9">
                  <c:v>-6543.1174478190514</c:v>
                </c:pt>
                <c:pt idx="10">
                  <c:v>-6017.1733960009014</c:v>
                </c:pt>
                <c:pt idx="11">
                  <c:v>-5442.7399343600518</c:v>
                </c:pt>
                <c:pt idx="12">
                  <c:v>-4943.152510306616</c:v>
                </c:pt>
                <c:pt idx="13">
                  <c:v>-4547.7668159338664</c:v>
                </c:pt>
                <c:pt idx="14">
                  <c:v>-4203.6373593915487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3471"/>
        <c:axId val="855968047"/>
      </c:scatterChart>
      <c:valAx>
        <c:axId val="855968047"/>
        <c:scaling>
          <c:orientation val="minMax"/>
          <c:max val="0"/>
          <c:min val="-18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3471"/>
        <c:crossesAt val="0"/>
        <c:crossBetween val="midCat"/>
        <c:majorUnit val="2000"/>
        <c:minorUnit val="1000"/>
      </c:valAx>
      <c:valAx>
        <c:axId val="855963471"/>
        <c:scaling>
          <c:orientation val="minMax"/>
          <c:max val="90"/>
        </c:scaling>
        <c:delete val="0"/>
        <c:axPos val="t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layout>
            <c:manualLayout>
              <c:xMode val="edge"/>
              <c:yMode val="edge"/>
              <c:x val="0.42443746484155265"/>
              <c:y val="0.10975712777191129"/>
            </c:manualLayout>
          </c:layout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8047"/>
        <c:crosses val="max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Staudruck und Fluggeschwindigkeit über dem Anstellwinkel Do 28 (Daten aus Regression)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Sinkflug 1 q</c:v>
          </c:tx>
          <c:spPr>
            <a:ln>
              <a:noFill/>
            </a:ln>
          </c:spPr>
          <c:marker>
            <c:symbol val="square"/>
            <c:size val="7"/>
          </c:marker>
          <c:xVal>
            <c:numLit>
              <c:formatCode>General</c:formatCode>
              <c:ptCount val="20"/>
              <c:pt idx="0">
                <c:v>4.9857118575400001</c:v>
              </c:pt>
              <c:pt idx="1">
                <c:v>4.98412328631</c:v>
              </c:pt>
              <c:pt idx="2">
                <c:v>4.9825347150800008</c:v>
              </c:pt>
              <c:pt idx="3">
                <c:v>4.9809461438500007</c:v>
              </c:pt>
              <c:pt idx="4">
                <c:v>4.9793575726200006</c:v>
              </c:pt>
              <c:pt idx="5">
                <c:v>4.9777690013900004</c:v>
              </c:pt>
              <c:pt idx="6">
                <c:v>4.9761804301600003</c:v>
              </c:pt>
              <c:pt idx="7">
                <c:v>4.9745918589300002</c:v>
              </c:pt>
              <c:pt idx="8">
                <c:v>4.9730032877000001</c:v>
              </c:pt>
              <c:pt idx="9">
                <c:v>4.97141471647</c:v>
              </c:pt>
              <c:pt idx="10">
                <c:v>4.9698261452400008</c:v>
              </c:pt>
              <c:pt idx="11">
                <c:v>4.9682375740100007</c:v>
              </c:pt>
              <c:pt idx="12">
                <c:v>4.9666490027800005</c:v>
              </c:pt>
              <c:pt idx="13">
                <c:v>4.9650604315500004</c:v>
              </c:pt>
              <c:pt idx="14">
                <c:v>4.9634718603200003</c:v>
              </c:pt>
              <c:pt idx="15">
                <c:v>4.9618832890900002</c:v>
              </c:pt>
              <c:pt idx="16">
                <c:v>4.9602947178600001</c:v>
              </c:pt>
              <c:pt idx="17">
                <c:v>4.95870614663</c:v>
              </c:pt>
              <c:pt idx="18">
                <c:v>4.9571175754000008</c:v>
              </c:pt>
              <c:pt idx="19">
                <c:v>4.9555290041700006</c:v>
              </c:pt>
            </c:numLit>
          </c:xVal>
          <c:yVal>
            <c:numLit>
              <c:formatCode>General</c:formatCode>
              <c:ptCount val="20"/>
              <c:pt idx="0">
                <c:v>18.541272742460002</c:v>
              </c:pt>
              <c:pt idx="1">
                <c:v>18.428575613690001</c:v>
              </c:pt>
              <c:pt idx="2">
                <c:v>18.315878484920002</c:v>
              </c:pt>
              <c:pt idx="3">
                <c:v>18.203181356150001</c:v>
              </c:pt>
              <c:pt idx="4">
                <c:v>18.090484227380003</c:v>
              </c:pt>
              <c:pt idx="5">
                <c:v>17.977787098610001</c:v>
              </c:pt>
              <c:pt idx="6">
                <c:v>17.865089969840003</c:v>
              </c:pt>
              <c:pt idx="7">
                <c:v>17.752392841070002</c:v>
              </c:pt>
              <c:pt idx="8">
                <c:v>17.6396957123</c:v>
              </c:pt>
              <c:pt idx="9">
                <c:v>17.526998583530002</c:v>
              </c:pt>
              <c:pt idx="10">
                <c:v>17.41430145476</c:v>
              </c:pt>
              <c:pt idx="11">
                <c:v>17.301604325990002</c:v>
              </c:pt>
              <c:pt idx="12">
                <c:v>17.188907197220001</c:v>
              </c:pt>
              <c:pt idx="13">
                <c:v>17.076210068450003</c:v>
              </c:pt>
              <c:pt idx="14">
                <c:v>16.963512939680001</c:v>
              </c:pt>
              <c:pt idx="15">
                <c:v>16.850815810909999</c:v>
              </c:pt>
              <c:pt idx="16">
                <c:v>16.738118682140001</c:v>
              </c:pt>
              <c:pt idx="17">
                <c:v>16.62542155337</c:v>
              </c:pt>
              <c:pt idx="18">
                <c:v>16.512724424600002</c:v>
              </c:pt>
              <c:pt idx="19">
                <c:v>16.40002729583</c:v>
              </c:pt>
            </c:numLit>
          </c:yVal>
          <c:smooth val="0"/>
        </c:ser>
        <c:ser>
          <c:idx val="1"/>
          <c:order val="1"/>
          <c:tx>
            <c:v>Sinkflug 2 q</c:v>
          </c:tx>
          <c:spPr>
            <a:ln>
              <a:noFill/>
            </a:ln>
          </c:spPr>
          <c:marker>
            <c:symbol val="diamond"/>
            <c:size val="7"/>
          </c:marker>
          <c:xVal>
            <c:numLit>
              <c:formatCode>General</c:formatCode>
              <c:ptCount val="32"/>
              <c:pt idx="0">
                <c:v>7.6354129999999998</c:v>
              </c:pt>
              <c:pt idx="1">
                <c:v>7.8374930000000003</c:v>
              </c:pt>
              <c:pt idx="2">
                <c:v>8.0395730000000007</c:v>
              </c:pt>
              <c:pt idx="3">
                <c:v>8.2416529999999995</c:v>
              </c:pt>
              <c:pt idx="4">
                <c:v>8.4437329999999999</c:v>
              </c:pt>
              <c:pt idx="5">
                <c:v>8.6458130000000004</c:v>
              </c:pt>
              <c:pt idx="6">
                <c:v>8.8478930000000009</c:v>
              </c:pt>
              <c:pt idx="7">
                <c:v>9.0499729999999996</c:v>
              </c:pt>
              <c:pt idx="8">
                <c:v>9.2520530000000001</c:v>
              </c:pt>
              <c:pt idx="9">
                <c:v>9.4541330000000006</c:v>
              </c:pt>
              <c:pt idx="10">
                <c:v>9.656213000000001</c:v>
              </c:pt>
              <c:pt idx="11">
                <c:v>9.8582929999999998</c:v>
              </c:pt>
              <c:pt idx="12">
                <c:v>10.060373</c:v>
              </c:pt>
              <c:pt idx="13">
                <c:v>10.262453000000001</c:v>
              </c:pt>
              <c:pt idx="14">
                <c:v>10.464532999999999</c:v>
              </c:pt>
              <c:pt idx="15">
                <c:v>10.666613</c:v>
              </c:pt>
              <c:pt idx="16">
                <c:v>10.868693</c:v>
              </c:pt>
              <c:pt idx="17">
                <c:v>11.070773000000001</c:v>
              </c:pt>
              <c:pt idx="18">
                <c:v>11.272853000000001</c:v>
              </c:pt>
              <c:pt idx="19">
                <c:v>11.474933</c:v>
              </c:pt>
              <c:pt idx="20">
                <c:v>11.677013000000001</c:v>
              </c:pt>
              <c:pt idx="21">
                <c:v>11.879093000000001</c:v>
              </c:pt>
              <c:pt idx="22">
                <c:v>12.081173</c:v>
              </c:pt>
              <c:pt idx="23">
                <c:v>12.283253</c:v>
              </c:pt>
              <c:pt idx="24">
                <c:v>12.485333000000001</c:v>
              </c:pt>
              <c:pt idx="25">
                <c:v>12.687412999999999</c:v>
              </c:pt>
              <c:pt idx="26">
                <c:v>12.889493</c:v>
              </c:pt>
              <c:pt idx="27">
                <c:v>13.091573</c:v>
              </c:pt>
              <c:pt idx="28">
                <c:v>13.293652999999999</c:v>
              </c:pt>
              <c:pt idx="29">
                <c:v>13.495733000000001</c:v>
              </c:pt>
              <c:pt idx="30">
                <c:v>13.697813</c:v>
              </c:pt>
              <c:pt idx="31">
                <c:v>13.899893</c:v>
              </c:pt>
            </c:numLit>
          </c:xVal>
          <c:yVal>
            <c:numLit>
              <c:formatCode>General</c:formatCode>
              <c:ptCount val="32"/>
              <c:pt idx="0">
                <c:v>12.66667</c:v>
              </c:pt>
              <c:pt idx="1">
                <c:v>12.48334</c:v>
              </c:pt>
              <c:pt idx="2">
                <c:v>12.30001</c:v>
              </c:pt>
              <c:pt idx="3">
                <c:v>12.116679999999999</c:v>
              </c:pt>
              <c:pt idx="4">
                <c:v>11.933349999999999</c:v>
              </c:pt>
              <c:pt idx="5">
                <c:v>11.750019999999999</c:v>
              </c:pt>
              <c:pt idx="6">
                <c:v>11.566689999999999</c:v>
              </c:pt>
              <c:pt idx="7">
                <c:v>11.38336</c:v>
              </c:pt>
              <c:pt idx="8">
                <c:v>11.20003</c:v>
              </c:pt>
              <c:pt idx="9">
                <c:v>11.0167</c:v>
              </c:pt>
              <c:pt idx="10">
                <c:v>10.83337</c:v>
              </c:pt>
              <c:pt idx="11">
                <c:v>10.650040000000001</c:v>
              </c:pt>
              <c:pt idx="12">
                <c:v>10.466709999999999</c:v>
              </c:pt>
              <c:pt idx="13">
                <c:v>10.283379999999999</c:v>
              </c:pt>
              <c:pt idx="14">
                <c:v>10.10005</c:v>
              </c:pt>
              <c:pt idx="15">
                <c:v>9.9167199999999998</c:v>
              </c:pt>
              <c:pt idx="16">
                <c:v>9.73339</c:v>
              </c:pt>
              <c:pt idx="17">
                <c:v>9.5500600000000002</c:v>
              </c:pt>
              <c:pt idx="18">
                <c:v>9.3667300000000004</c:v>
              </c:pt>
              <c:pt idx="19">
                <c:v>9.1833999999999989</c:v>
              </c:pt>
              <c:pt idx="20">
                <c:v>9.0000700000000009</c:v>
              </c:pt>
              <c:pt idx="21">
                <c:v>8.8167399999999994</c:v>
              </c:pt>
              <c:pt idx="22">
                <c:v>8.6334099999999996</c:v>
              </c:pt>
              <c:pt idx="23">
                <c:v>8.4500799999999998</c:v>
              </c:pt>
              <c:pt idx="24">
                <c:v>8.26675</c:v>
              </c:pt>
              <c:pt idx="25">
                <c:v>8.0834200000000003</c:v>
              </c:pt>
              <c:pt idx="26">
                <c:v>7.9000899999999996</c:v>
              </c:pt>
              <c:pt idx="27">
                <c:v>7.7167599999999998</c:v>
              </c:pt>
              <c:pt idx="28">
                <c:v>7.5334300000000001</c:v>
              </c:pt>
              <c:pt idx="29">
                <c:v>7.3501000000000003</c:v>
              </c:pt>
              <c:pt idx="30">
                <c:v>7.1667699999999996</c:v>
              </c:pt>
              <c:pt idx="31">
                <c:v>6.9834399999999999</c:v>
              </c:pt>
            </c:numLit>
          </c:yVal>
          <c:smooth val="0"/>
        </c:ser>
        <c:ser>
          <c:idx val="2"/>
          <c:order val="2"/>
          <c:tx>
            <c:v>Sinkflug 3 q</c:v>
          </c:tx>
          <c:spPr>
            <a:ln>
              <a:noFill/>
            </a:ln>
          </c:spPr>
          <c:xVal>
            <c:numLit>
              <c:formatCode>General</c:formatCode>
              <c:ptCount val="26"/>
              <c:pt idx="0">
                <c:v>2.1577706972800001</c:v>
              </c:pt>
              <c:pt idx="1">
                <c:v>2.70645039456</c:v>
              </c:pt>
              <c:pt idx="2">
                <c:v>3.2551300918399999</c:v>
              </c:pt>
              <c:pt idx="3">
                <c:v>3.8038097891199998</c:v>
              </c:pt>
              <c:pt idx="4">
                <c:v>4.3524894864000006</c:v>
              </c:pt>
              <c:pt idx="5">
                <c:v>4.9011691836800004</c:v>
              </c:pt>
              <c:pt idx="6">
                <c:v>5.4498488809600003</c:v>
              </c:pt>
              <c:pt idx="7">
                <c:v>5.9985285782400002</c:v>
              </c:pt>
              <c:pt idx="8">
                <c:v>6.547208275520001</c:v>
              </c:pt>
              <c:pt idx="9">
                <c:v>7.0958879728000008</c:v>
              </c:pt>
              <c:pt idx="10">
                <c:v>7.6445676700800007</c:v>
              </c:pt>
              <c:pt idx="11">
                <c:v>8.1932473673599997</c:v>
              </c:pt>
              <c:pt idx="12">
                <c:v>8.7419270646400005</c:v>
              </c:pt>
              <c:pt idx="13">
                <c:v>9.2906067619199995</c:v>
              </c:pt>
              <c:pt idx="14">
                <c:v>9.8392864592000002</c:v>
              </c:pt>
              <c:pt idx="15">
                <c:v>10.387966156479999</c:v>
              </c:pt>
              <c:pt idx="16">
                <c:v>10.93664585376</c:v>
              </c:pt>
              <c:pt idx="17">
                <c:v>11.485325551040001</c:v>
              </c:pt>
              <c:pt idx="18">
                <c:v>12.03400524832</c:v>
              </c:pt>
              <c:pt idx="19">
                <c:v>12.582684945600001</c:v>
              </c:pt>
              <c:pt idx="20">
                <c:v>13.131364642880001</c:v>
              </c:pt>
              <c:pt idx="21">
                <c:v>13.68004434016</c:v>
              </c:pt>
              <c:pt idx="22">
                <c:v>14.228724037439999</c:v>
              </c:pt>
              <c:pt idx="23">
                <c:v>14.77740373472</c:v>
              </c:pt>
              <c:pt idx="24">
                <c:v>15.326083431999999</c:v>
              </c:pt>
              <c:pt idx="25">
                <c:v>15.87476312928</c:v>
              </c:pt>
            </c:numLit>
          </c:xVal>
          <c:yVal>
            <c:numLit>
              <c:formatCode>General</c:formatCode>
              <c:ptCount val="26"/>
              <c:pt idx="0">
                <c:v>23.70614316208</c:v>
              </c:pt>
              <c:pt idx="1">
                <c:v>22.994104324160002</c:v>
              </c:pt>
              <c:pt idx="2">
                <c:v>22.28206548624</c:v>
              </c:pt>
              <c:pt idx="3">
                <c:v>21.570026648320002</c:v>
              </c:pt>
              <c:pt idx="4">
                <c:v>20.857987810400001</c:v>
              </c:pt>
              <c:pt idx="5">
                <c:v>20.145948972479999</c:v>
              </c:pt>
              <c:pt idx="6">
                <c:v>19.433910134560001</c:v>
              </c:pt>
              <c:pt idx="7">
                <c:v>18.72187129664</c:v>
              </c:pt>
              <c:pt idx="8">
                <c:v>18.009832458720002</c:v>
              </c:pt>
              <c:pt idx="9">
                <c:v>17.2977936208</c:v>
              </c:pt>
              <c:pt idx="10">
                <c:v>16.585754782880002</c:v>
              </c:pt>
              <c:pt idx="11">
                <c:v>15.873715944960001</c:v>
              </c:pt>
              <c:pt idx="12">
                <c:v>15.161677107040001</c:v>
              </c:pt>
              <c:pt idx="13">
                <c:v>14.449638269120001</c:v>
              </c:pt>
              <c:pt idx="14">
                <c:v>13.7375994312</c:v>
              </c:pt>
              <c:pt idx="15">
                <c:v>13.02556059328</c:v>
              </c:pt>
              <c:pt idx="16">
                <c:v>12.31352175536</c:v>
              </c:pt>
              <c:pt idx="17">
                <c:v>11.60148291744</c:v>
              </c:pt>
              <c:pt idx="18">
                <c:v>10.889444079519999</c:v>
              </c:pt>
              <c:pt idx="19">
                <c:v>10.177405241599999</c:v>
              </c:pt>
              <c:pt idx="20">
                <c:v>9.4653664036799992</c:v>
              </c:pt>
              <c:pt idx="21">
                <c:v>8.7533275657599994</c:v>
              </c:pt>
              <c:pt idx="22">
                <c:v>8.0412887278400014</c:v>
              </c:pt>
              <c:pt idx="23">
                <c:v>7.3292498899199998</c:v>
              </c:pt>
              <c:pt idx="24">
                <c:v>6.6172110519999983</c:v>
              </c:pt>
              <c:pt idx="25">
                <c:v>5.9051722140800003</c:v>
              </c:pt>
            </c:numLit>
          </c:yVal>
          <c:smooth val="0"/>
        </c:ser>
        <c:ser>
          <c:idx val="3"/>
          <c:order val="3"/>
          <c:tx>
            <c:v>Sinkflug 4 q</c:v>
          </c:tx>
          <c:spPr>
            <a:ln>
              <a:noFill/>
            </a:ln>
          </c:spPr>
          <c:marker>
            <c:symbol val="x"/>
            <c:size val="7"/>
          </c:marker>
          <c:xVal>
            <c:numLit>
              <c:formatCode>General</c:formatCode>
              <c:ptCount val="15"/>
              <c:pt idx="0">
                <c:v>6.4955549999999995</c:v>
              </c:pt>
              <c:pt idx="1">
                <c:v>6.1244429999999994</c:v>
              </c:pt>
              <c:pt idx="2">
                <c:v>5.7533309999999993</c:v>
              </c:pt>
              <c:pt idx="3">
                <c:v>5.3822189999999992</c:v>
              </c:pt>
              <c:pt idx="4">
                <c:v>5.0111069999999991</c:v>
              </c:pt>
              <c:pt idx="5">
                <c:v>4.6399949999999999</c:v>
              </c:pt>
              <c:pt idx="6">
                <c:v>4.2688829999999998</c:v>
              </c:pt>
              <c:pt idx="7">
                <c:v>3.8977709999999997</c:v>
              </c:pt>
              <c:pt idx="8">
                <c:v>3.5266589999999995</c:v>
              </c:pt>
              <c:pt idx="9">
                <c:v>3.1555469999999994</c:v>
              </c:pt>
              <c:pt idx="10">
                <c:v>2.7844349999999993</c:v>
              </c:pt>
              <c:pt idx="11">
                <c:v>2.4133230000000001</c:v>
              </c:pt>
              <c:pt idx="12">
                <c:v>2.042211</c:v>
              </c:pt>
              <c:pt idx="13">
                <c:v>1.6710989999999999</c:v>
              </c:pt>
              <c:pt idx="14">
                <c:v>1.2999869999999998</c:v>
              </c:pt>
            </c:numLit>
          </c:xVal>
          <c:yVal>
            <c:numLit>
              <c:formatCode>General</c:formatCode>
              <c:ptCount val="15"/>
              <c:pt idx="0">
                <c:v>12.971112999999999</c:v>
              </c:pt>
              <c:pt idx="1">
                <c:v>14.253337</c:v>
              </c:pt>
              <c:pt idx="2">
                <c:v>15.535561</c:v>
              </c:pt>
              <c:pt idx="3">
                <c:v>16.817785000000001</c:v>
              </c:pt>
              <c:pt idx="4">
                <c:v>18.100009</c:v>
              </c:pt>
              <c:pt idx="5">
                <c:v>19.382232999999999</c:v>
              </c:pt>
              <c:pt idx="6">
                <c:v>20.664456999999999</c:v>
              </c:pt>
              <c:pt idx="7">
                <c:v>21.946680999999998</c:v>
              </c:pt>
              <c:pt idx="8">
                <c:v>23.228904999999997</c:v>
              </c:pt>
              <c:pt idx="9">
                <c:v>24.511129</c:v>
              </c:pt>
              <c:pt idx="10">
                <c:v>25.793353</c:v>
              </c:pt>
              <c:pt idx="11">
                <c:v>27.075576999999999</c:v>
              </c:pt>
              <c:pt idx="12">
                <c:v>28.357800999999998</c:v>
              </c:pt>
              <c:pt idx="13">
                <c:v>29.640025000000001</c:v>
              </c:pt>
              <c:pt idx="14">
                <c:v>30.922249000000001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5823"/>
        <c:axId val="855325407"/>
      </c:scatterChart>
      <c:scatterChart>
        <c:scatterStyle val="lineMarker"/>
        <c:varyColors val="0"/>
        <c:ser>
          <c:idx val="4"/>
          <c:order val="4"/>
          <c:tx>
            <c:v>Sinkflug 1 V</c:v>
          </c:tx>
          <c:spPr>
            <a:ln>
              <a:noFill/>
            </a:ln>
          </c:spPr>
          <c:marker>
            <c:symbol val="star"/>
            <c:size val="7"/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57.014285749999999</c:v>
              </c:pt>
              <c:pt idx="1">
                <c:v>56.871428625</c:v>
              </c:pt>
              <c:pt idx="2">
                <c:v>56.728571499999994</c:v>
              </c:pt>
              <c:pt idx="3">
                <c:v>56.585714374999995</c:v>
              </c:pt>
              <c:pt idx="4">
                <c:v>56.442857249999996</c:v>
              </c:pt>
              <c:pt idx="5">
                <c:v>56.300000124999997</c:v>
              </c:pt>
              <c:pt idx="6">
                <c:v>56.157142999999998</c:v>
              </c:pt>
              <c:pt idx="7">
                <c:v>56.014285874999999</c:v>
              </c:pt>
              <c:pt idx="8">
                <c:v>55.87142875</c:v>
              </c:pt>
              <c:pt idx="9">
                <c:v>55.728571624999994</c:v>
              </c:pt>
              <c:pt idx="10">
                <c:v>55.585714499999995</c:v>
              </c:pt>
              <c:pt idx="11">
                <c:v>55.442857374999996</c:v>
              </c:pt>
              <c:pt idx="12">
                <c:v>55.300000249999997</c:v>
              </c:pt>
              <c:pt idx="13">
                <c:v>55.157143124999997</c:v>
              </c:pt>
              <c:pt idx="14">
                <c:v>55.014285999999998</c:v>
              </c:pt>
              <c:pt idx="15">
                <c:v>54.871428874999992</c:v>
              </c:pt>
              <c:pt idx="16">
                <c:v>54.728571749999993</c:v>
              </c:pt>
              <c:pt idx="17">
                <c:v>54.585714624999994</c:v>
              </c:pt>
              <c:pt idx="18">
                <c:v>54.442857499999995</c:v>
              </c:pt>
              <c:pt idx="19">
                <c:v>54.300000374999996</c:v>
              </c:pt>
            </c:numLit>
          </c:yVal>
          <c:smooth val="0"/>
        </c:ser>
        <c:ser>
          <c:idx val="5"/>
          <c:order val="5"/>
          <c:tx>
            <c:v>Sinkflug 2 V</c:v>
          </c:tx>
          <c:spPr>
            <a:ln>
              <a:noFill/>
            </a:ln>
          </c:spPr>
          <c:marker>
            <c:symbol val="circle"/>
            <c:size val="7"/>
          </c:marker>
          <c:xVal>
            <c:numLit>
              <c:formatCode>General</c:formatCode>
              <c:ptCount val="32"/>
              <c:pt idx="0">
                <c:v>7.6354129999999998</c:v>
              </c:pt>
              <c:pt idx="1">
                <c:v>7.8374930000000003</c:v>
              </c:pt>
              <c:pt idx="2">
                <c:v>8.0395730000000007</c:v>
              </c:pt>
              <c:pt idx="3">
                <c:v>8.2416529999999995</c:v>
              </c:pt>
              <c:pt idx="4">
                <c:v>8.4437329999999999</c:v>
              </c:pt>
              <c:pt idx="5">
                <c:v>8.6458130000000004</c:v>
              </c:pt>
              <c:pt idx="6">
                <c:v>8.8478930000000009</c:v>
              </c:pt>
              <c:pt idx="7">
                <c:v>9.0499729999999996</c:v>
              </c:pt>
              <c:pt idx="8">
                <c:v>9.2520530000000001</c:v>
              </c:pt>
              <c:pt idx="9">
                <c:v>9.4541330000000006</c:v>
              </c:pt>
              <c:pt idx="10">
                <c:v>9.656213000000001</c:v>
              </c:pt>
              <c:pt idx="11">
                <c:v>9.8582929999999998</c:v>
              </c:pt>
              <c:pt idx="12">
                <c:v>10.060373</c:v>
              </c:pt>
              <c:pt idx="13">
                <c:v>10.262453000000001</c:v>
              </c:pt>
              <c:pt idx="14">
                <c:v>10.464532999999999</c:v>
              </c:pt>
              <c:pt idx="15">
                <c:v>10.666613</c:v>
              </c:pt>
              <c:pt idx="16">
                <c:v>10.868693</c:v>
              </c:pt>
              <c:pt idx="17">
                <c:v>11.070773000000001</c:v>
              </c:pt>
              <c:pt idx="18">
                <c:v>11.272853000000001</c:v>
              </c:pt>
              <c:pt idx="19">
                <c:v>11.474933</c:v>
              </c:pt>
              <c:pt idx="20">
                <c:v>11.677013000000001</c:v>
              </c:pt>
              <c:pt idx="21">
                <c:v>11.879093000000001</c:v>
              </c:pt>
              <c:pt idx="22">
                <c:v>12.081173</c:v>
              </c:pt>
              <c:pt idx="23">
                <c:v>12.283253</c:v>
              </c:pt>
              <c:pt idx="24">
                <c:v>12.485333000000001</c:v>
              </c:pt>
              <c:pt idx="25">
                <c:v>12.687412999999999</c:v>
              </c:pt>
              <c:pt idx="26">
                <c:v>12.889493</c:v>
              </c:pt>
              <c:pt idx="27">
                <c:v>13.091573</c:v>
              </c:pt>
              <c:pt idx="28">
                <c:v>13.293652999999999</c:v>
              </c:pt>
              <c:pt idx="29">
                <c:v>13.495733000000001</c:v>
              </c:pt>
              <c:pt idx="30">
                <c:v>13.697813</c:v>
              </c:pt>
              <c:pt idx="31">
                <c:v>13.899893</c:v>
              </c:pt>
            </c:numLit>
          </c:xVal>
          <c:yVal>
            <c:numLit>
              <c:formatCode>General</c:formatCode>
              <c:ptCount val="32"/>
              <c:pt idx="0">
                <c:v>53.3</c:v>
              </c:pt>
              <c:pt idx="1">
                <c:v>52.8</c:v>
              </c:pt>
              <c:pt idx="2">
                <c:v>52.3</c:v>
              </c:pt>
              <c:pt idx="3">
                <c:v>51.8</c:v>
              </c:pt>
              <c:pt idx="4">
                <c:v>51.3</c:v>
              </c:pt>
              <c:pt idx="5">
                <c:v>50.8</c:v>
              </c:pt>
              <c:pt idx="6">
                <c:v>50.3</c:v>
              </c:pt>
              <c:pt idx="7">
                <c:v>49.8</c:v>
              </c:pt>
              <c:pt idx="8">
                <c:v>49.3</c:v>
              </c:pt>
              <c:pt idx="9">
                <c:v>48.8</c:v>
              </c:pt>
              <c:pt idx="10">
                <c:v>48.3</c:v>
              </c:pt>
              <c:pt idx="11">
                <c:v>47.8</c:v>
              </c:pt>
              <c:pt idx="12">
                <c:v>47.3</c:v>
              </c:pt>
              <c:pt idx="13">
                <c:v>46.8</c:v>
              </c:pt>
              <c:pt idx="14">
                <c:v>46.3</c:v>
              </c:pt>
              <c:pt idx="15">
                <c:v>45.8</c:v>
              </c:pt>
              <c:pt idx="16">
                <c:v>45.3</c:v>
              </c:pt>
              <c:pt idx="17">
                <c:v>44.8</c:v>
              </c:pt>
              <c:pt idx="18">
                <c:v>44.3</c:v>
              </c:pt>
              <c:pt idx="19">
                <c:v>43.8</c:v>
              </c:pt>
              <c:pt idx="20">
                <c:v>43.3</c:v>
              </c:pt>
              <c:pt idx="21">
                <c:v>42.8</c:v>
              </c:pt>
              <c:pt idx="22">
                <c:v>42.3</c:v>
              </c:pt>
              <c:pt idx="23">
                <c:v>41.8</c:v>
              </c:pt>
              <c:pt idx="24">
                <c:v>41.3</c:v>
              </c:pt>
              <c:pt idx="25">
                <c:v>40.799999999999997</c:v>
              </c:pt>
              <c:pt idx="26">
                <c:v>40.299999999999997</c:v>
              </c:pt>
              <c:pt idx="27">
                <c:v>39.799999999999997</c:v>
              </c:pt>
              <c:pt idx="28">
                <c:v>39.299999999999997</c:v>
              </c:pt>
              <c:pt idx="29">
                <c:v>38.799999999999997</c:v>
              </c:pt>
              <c:pt idx="30">
                <c:v>38.299999999999997</c:v>
              </c:pt>
              <c:pt idx="31">
                <c:v>37.799999999999997</c:v>
              </c:pt>
            </c:numLit>
          </c:yVal>
          <c:smooth val="0"/>
        </c:ser>
        <c:ser>
          <c:idx val="6"/>
          <c:order val="6"/>
          <c:tx>
            <c:v>Sinkflug 3 V</c:v>
          </c:tx>
          <c:spPr>
            <a:ln>
              <a:noFill/>
            </a:ln>
          </c:spPr>
          <c:marker>
            <c:symbol val="plus"/>
            <c:size val="7"/>
          </c:marker>
          <c:xVal>
            <c:numLit>
              <c:formatCode>General</c:formatCode>
              <c:ptCount val="26"/>
              <c:pt idx="0">
                <c:v>2.1577706972800001</c:v>
              </c:pt>
              <c:pt idx="1">
                <c:v>2.70645039456</c:v>
              </c:pt>
              <c:pt idx="2">
                <c:v>3.2551300918399999</c:v>
              </c:pt>
              <c:pt idx="3">
                <c:v>3.8038097891199998</c:v>
              </c:pt>
              <c:pt idx="4">
                <c:v>4.3524894864000006</c:v>
              </c:pt>
              <c:pt idx="5">
                <c:v>4.9011691836800004</c:v>
              </c:pt>
              <c:pt idx="6">
                <c:v>5.4498488809600003</c:v>
              </c:pt>
              <c:pt idx="7">
                <c:v>5.9985285782400002</c:v>
              </c:pt>
              <c:pt idx="8">
                <c:v>6.547208275520001</c:v>
              </c:pt>
              <c:pt idx="9">
                <c:v>7.0958879728000008</c:v>
              </c:pt>
              <c:pt idx="10">
                <c:v>7.6445676700800007</c:v>
              </c:pt>
              <c:pt idx="11">
                <c:v>8.1932473673599997</c:v>
              </c:pt>
              <c:pt idx="12">
                <c:v>8.7419270646400005</c:v>
              </c:pt>
              <c:pt idx="13">
                <c:v>9.2906067619199995</c:v>
              </c:pt>
              <c:pt idx="14">
                <c:v>9.8392864592000002</c:v>
              </c:pt>
              <c:pt idx="15">
                <c:v>10.387966156479999</c:v>
              </c:pt>
              <c:pt idx="16">
                <c:v>10.93664585376</c:v>
              </c:pt>
              <c:pt idx="17">
                <c:v>11.485325551040001</c:v>
              </c:pt>
              <c:pt idx="18">
                <c:v>12.03400524832</c:v>
              </c:pt>
              <c:pt idx="19">
                <c:v>12.582684945600001</c:v>
              </c:pt>
              <c:pt idx="20">
                <c:v>13.131364642880001</c:v>
              </c:pt>
              <c:pt idx="21">
                <c:v>13.68004434016</c:v>
              </c:pt>
              <c:pt idx="22">
                <c:v>14.228724037439999</c:v>
              </c:pt>
              <c:pt idx="23">
                <c:v>14.77740373472</c:v>
              </c:pt>
              <c:pt idx="24">
                <c:v>15.326083431999999</c:v>
              </c:pt>
              <c:pt idx="25">
                <c:v>15.87476312928</c:v>
              </c:pt>
            </c:numLit>
          </c:xVal>
          <c:yVal>
            <c:numLit>
              <c:formatCode>General</c:formatCode>
              <c:ptCount val="26"/>
              <c:pt idx="0">
                <c:v>64.125929823359996</c:v>
              </c:pt>
              <c:pt idx="1">
                <c:v>63.051859646720004</c:v>
              </c:pt>
              <c:pt idx="2">
                <c:v>61.977789470080005</c:v>
              </c:pt>
              <c:pt idx="3">
                <c:v>60.903719293440005</c:v>
              </c:pt>
              <c:pt idx="4">
                <c:v>59.829649116799999</c:v>
              </c:pt>
              <c:pt idx="5">
                <c:v>58.755578940159999</c:v>
              </c:pt>
              <c:pt idx="6">
                <c:v>57.68150876352</c:v>
              </c:pt>
              <c:pt idx="7">
                <c:v>56.607438586880001</c:v>
              </c:pt>
              <c:pt idx="8">
                <c:v>55.533368410240001</c:v>
              </c:pt>
              <c:pt idx="9">
                <c:v>54.459298233600002</c:v>
              </c:pt>
              <c:pt idx="10">
                <c:v>53.385228056960003</c:v>
              </c:pt>
              <c:pt idx="11">
                <c:v>52.311157880320003</c:v>
              </c:pt>
              <c:pt idx="12">
                <c:v>51.237087703680004</c:v>
              </c:pt>
              <c:pt idx="13">
                <c:v>50.163017527039997</c:v>
              </c:pt>
              <c:pt idx="14">
                <c:v>49.088947350400005</c:v>
              </c:pt>
              <c:pt idx="15">
                <c:v>48.014877173759999</c:v>
              </c:pt>
              <c:pt idx="16">
                <c:v>46.940806997119999</c:v>
              </c:pt>
              <c:pt idx="17">
                <c:v>45.86673682048</c:v>
              </c:pt>
              <c:pt idx="18">
                <c:v>44.792666643840001</c:v>
              </c:pt>
              <c:pt idx="19">
                <c:v>43.718596467200001</c:v>
              </c:pt>
              <c:pt idx="20">
                <c:v>42.644526290559995</c:v>
              </c:pt>
              <c:pt idx="21">
                <c:v>41.570456113920002</c:v>
              </c:pt>
              <c:pt idx="22">
                <c:v>40.496385937280003</c:v>
              </c:pt>
              <c:pt idx="23">
                <c:v>39.422315760640004</c:v>
              </c:pt>
              <c:pt idx="24">
                <c:v>38.348245583999997</c:v>
              </c:pt>
              <c:pt idx="25">
                <c:v>37.274175407360005</c:v>
              </c:pt>
            </c:numLit>
          </c:yVal>
          <c:smooth val="0"/>
        </c:ser>
        <c:ser>
          <c:idx val="7"/>
          <c:order val="7"/>
          <c:tx>
            <c:v>Sinkflug 4 V</c:v>
          </c:tx>
          <c:spPr>
            <a:ln>
              <a:noFill/>
            </a:ln>
          </c:spPr>
          <c:marker>
            <c:symbol val="dash"/>
            <c:size val="7"/>
          </c:marker>
          <c:xVal>
            <c:numLit>
              <c:formatCode>General</c:formatCode>
              <c:ptCount val="15"/>
              <c:pt idx="0">
                <c:v>6.4955549999999995</c:v>
              </c:pt>
              <c:pt idx="1">
                <c:v>6.1244429999999994</c:v>
              </c:pt>
              <c:pt idx="2">
                <c:v>5.7533309999999993</c:v>
              </c:pt>
              <c:pt idx="3">
                <c:v>5.3822189999999992</c:v>
              </c:pt>
              <c:pt idx="4">
                <c:v>5.0111069999999991</c:v>
              </c:pt>
              <c:pt idx="5">
                <c:v>4.6399949999999999</c:v>
              </c:pt>
              <c:pt idx="6">
                <c:v>4.2688829999999998</c:v>
              </c:pt>
              <c:pt idx="7">
                <c:v>3.8977709999999997</c:v>
              </c:pt>
              <c:pt idx="8">
                <c:v>3.5266589999999995</c:v>
              </c:pt>
              <c:pt idx="9">
                <c:v>3.1555469999999994</c:v>
              </c:pt>
              <c:pt idx="10">
                <c:v>2.7844349999999993</c:v>
              </c:pt>
              <c:pt idx="11">
                <c:v>2.4133230000000001</c:v>
              </c:pt>
              <c:pt idx="12">
                <c:v>2.042211</c:v>
              </c:pt>
              <c:pt idx="13">
                <c:v>1.6710989999999999</c:v>
              </c:pt>
              <c:pt idx="14">
                <c:v>1.2999869999999998</c:v>
              </c:pt>
            </c:numLit>
          </c:xVal>
          <c:yVal>
            <c:numLit>
              <c:formatCode>General</c:formatCode>
              <c:ptCount val="15"/>
              <c:pt idx="0">
                <c:v>56.72</c:v>
              </c:pt>
              <c:pt idx="1">
                <c:v>57.84</c:v>
              </c:pt>
              <c:pt idx="2">
                <c:v>58.96</c:v>
              </c:pt>
              <c:pt idx="3">
                <c:v>60.08</c:v>
              </c:pt>
              <c:pt idx="4">
                <c:v>61.2</c:v>
              </c:pt>
              <c:pt idx="5">
                <c:v>62.32</c:v>
              </c:pt>
              <c:pt idx="6">
                <c:v>63.440000000000005</c:v>
              </c:pt>
              <c:pt idx="7">
                <c:v>64.56</c:v>
              </c:pt>
              <c:pt idx="8">
                <c:v>65.680000000000007</c:v>
              </c:pt>
              <c:pt idx="9">
                <c:v>66.8</c:v>
              </c:pt>
              <c:pt idx="10">
                <c:v>67.92</c:v>
              </c:pt>
              <c:pt idx="11">
                <c:v>69.040000000000006</c:v>
              </c:pt>
              <c:pt idx="12">
                <c:v>70.16</c:v>
              </c:pt>
              <c:pt idx="13">
                <c:v>71.28</c:v>
              </c:pt>
              <c:pt idx="14">
                <c:v>72.400000000000006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60703"/>
        <c:axId val="843559455"/>
      </c:scatterChart>
      <c:valAx>
        <c:axId val="855325407"/>
        <c:scaling>
          <c:orientation val="minMax"/>
          <c:max val="50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q [mbar]]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5823"/>
        <c:crossesAt val="0"/>
        <c:crossBetween val="midCat"/>
        <c:majorUnit val="10"/>
        <c:minorUnit val="5"/>
      </c:valAx>
      <c:valAx>
        <c:axId val="85532582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5407"/>
        <c:crossesAt val="0"/>
        <c:crossBetween val="midCat"/>
      </c:valAx>
      <c:valAx>
        <c:axId val="843559455"/>
        <c:scaling>
          <c:orientation val="minMax"/>
          <c:max val="80"/>
          <c:min val="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43560703"/>
        <c:crosses val="max"/>
        <c:crossBetween val="midCat"/>
        <c:majorUnit val="10"/>
        <c:minorUnit val="5"/>
      </c:valAx>
      <c:valAx>
        <c:axId val="843560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3559455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Lilienthal-Polare Do 28 (T_real aus Lin. Regression)</a:t>
            </a:r>
          </a:p>
        </c:rich>
      </c:tx>
      <c:layout>
        <c:manualLayout>
          <c:xMode val="edge"/>
          <c:yMode val="edge"/>
          <c:x val="0.19237504427360047"/>
          <c:y val="3.1811056691273897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Plots_Tabellen_etc_!$AV$121:$AV$121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Plots_Tabellen_etc_!$AX$133:$AX$152</c:f>
              <c:numCache>
                <c:formatCode>0.00000</c:formatCode>
                <c:ptCount val="20"/>
                <c:pt idx="0">
                  <c:v>0.15563500481943046</c:v>
                </c:pt>
                <c:pt idx="1">
                  <c:v>0.13479301927857654</c:v>
                </c:pt>
                <c:pt idx="2">
                  <c:v>0.13134016771257789</c:v>
                </c:pt>
                <c:pt idx="3">
                  <c:v>0.12815659830247786</c:v>
                </c:pt>
                <c:pt idx="4">
                  <c:v>0.11733319765752388</c:v>
                </c:pt>
                <c:pt idx="5">
                  <c:v>0.11257933166707065</c:v>
                </c:pt>
                <c:pt idx="6">
                  <c:v>0.10890750491719542</c:v>
                </c:pt>
                <c:pt idx="7">
                  <c:v>0.10562458356654604</c:v>
                </c:pt>
                <c:pt idx="8">
                  <c:v>0.10284008421692672</c:v>
                </c:pt>
                <c:pt idx="9">
                  <c:v>9.9487396892910751E-2</c:v>
                </c:pt>
                <c:pt idx="10">
                  <c:v>9.5835829925898994E-2</c:v>
                </c:pt>
                <c:pt idx="11">
                  <c:v>9.1660760135574601E-2</c:v>
                </c:pt>
                <c:pt idx="12">
                  <c:v>8.9406431992784099E-2</c:v>
                </c:pt>
                <c:pt idx="13">
                  <c:v>8.7896559044445766E-2</c:v>
                </c:pt>
                <c:pt idx="14">
                  <c:v>8.6369821239850389E-2</c:v>
                </c:pt>
                <c:pt idx="15">
                  <c:v>8.5188799881873112E-2</c:v>
                </c:pt>
                <c:pt idx="16">
                  <c:v>8.3855904682279769E-2</c:v>
                </c:pt>
                <c:pt idx="17">
                  <c:v>8.2409957434308262E-2</c:v>
                </c:pt>
                <c:pt idx="18">
                  <c:v>8.1160295489316414E-2</c:v>
                </c:pt>
                <c:pt idx="19">
                  <c:v>7.9938069865402153E-2</c:v>
                </c:pt>
              </c:numCache>
            </c:numRef>
          </c:xVal>
          <c:yVal>
            <c:numRef>
              <c:f>Plots_Tabellen_etc_!$AY$133:$AY$152</c:f>
              <c:numCache>
                <c:formatCode>0.00000</c:formatCode>
                <c:ptCount val="20"/>
                <c:pt idx="0">
                  <c:v>0.76514681351615843</c:v>
                </c:pt>
                <c:pt idx="1">
                  <c:v>0.76493140922191605</c:v>
                </c:pt>
                <c:pt idx="2">
                  <c:v>0.75901728581645667</c:v>
                </c:pt>
                <c:pt idx="3">
                  <c:v>0.75342131184371353</c:v>
                </c:pt>
                <c:pt idx="4">
                  <c:v>0.75345990600294799</c:v>
                </c:pt>
                <c:pt idx="5">
                  <c:v>0.75070163909322585</c:v>
                </c:pt>
                <c:pt idx="6">
                  <c:v>0.74779888135534955</c:v>
                </c:pt>
                <c:pt idx="7">
                  <c:v>0.74514098258085337</c:v>
                </c:pt>
                <c:pt idx="8">
                  <c:v>0.74252782145030038</c:v>
                </c:pt>
                <c:pt idx="9">
                  <c:v>0.74102045883820056</c:v>
                </c:pt>
                <c:pt idx="10">
                  <c:v>0.74047179644421601</c:v>
                </c:pt>
                <c:pt idx="11">
                  <c:v>0.74126098132177975</c:v>
                </c:pt>
                <c:pt idx="12">
                  <c:v>0.74017305380913267</c:v>
                </c:pt>
                <c:pt idx="13">
                  <c:v>0.73837569344471066</c:v>
                </c:pt>
                <c:pt idx="14">
                  <c:v>0.73687037112256037</c:v>
                </c:pt>
                <c:pt idx="15">
                  <c:v>0.73507354949051218</c:v>
                </c:pt>
                <c:pt idx="16">
                  <c:v>0.73376158400223013</c:v>
                </c:pt>
                <c:pt idx="17">
                  <c:v>0.73292474299315469</c:v>
                </c:pt>
                <c:pt idx="18">
                  <c:v>0.73199091813000949</c:v>
                </c:pt>
                <c:pt idx="19">
                  <c:v>0.73124621670869816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Plots_Tabellen_etc_!$AV$122:$AV$122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Plots_Tabellen_etc_!$AX$156:$AX$187</c:f>
              <c:numCache>
                <c:formatCode>0.00000</c:formatCode>
                <c:ptCount val="32"/>
                <c:pt idx="0">
                  <c:v>3.7130141683518615E-2</c:v>
                </c:pt>
                <c:pt idx="1">
                  <c:v>9.1728751084408144E-2</c:v>
                </c:pt>
                <c:pt idx="2">
                  <c:v>0.1038185328312194</c:v>
                </c:pt>
                <c:pt idx="3">
                  <c:v>0.11108842105968125</c:v>
                </c:pt>
                <c:pt idx="4">
                  <c:v>0.11574592952023881</c:v>
                </c:pt>
                <c:pt idx="5">
                  <c:v>0.11758680217643779</c:v>
                </c:pt>
                <c:pt idx="6">
                  <c:v>0.11993755339243037</c:v>
                </c:pt>
                <c:pt idx="7">
                  <c:v>0.12453765417717327</c:v>
                </c:pt>
                <c:pt idx="8">
                  <c:v>0.12881049170585587</c:v>
                </c:pt>
                <c:pt idx="9">
                  <c:v>0.12921869812757375</c:v>
                </c:pt>
                <c:pt idx="10">
                  <c:v>0.12833485037979767</c:v>
                </c:pt>
                <c:pt idx="11">
                  <c:v>0.12909923464055761</c:v>
                </c:pt>
                <c:pt idx="12">
                  <c:v>0.13087243230244955</c:v>
                </c:pt>
                <c:pt idx="13">
                  <c:v>0.13245406030351814</c:v>
                </c:pt>
                <c:pt idx="14">
                  <c:v>0.13432180563385351</c:v>
                </c:pt>
                <c:pt idx="15">
                  <c:v>0.13698696005599131</c:v>
                </c:pt>
                <c:pt idx="16">
                  <c:v>0.13906039962932817</c:v>
                </c:pt>
                <c:pt idx="17">
                  <c:v>0.14114068493975451</c:v>
                </c:pt>
                <c:pt idx="18">
                  <c:v>0.14153341668995181</c:v>
                </c:pt>
                <c:pt idx="19">
                  <c:v>0.14206269489577425</c:v>
                </c:pt>
                <c:pt idx="20">
                  <c:v>0.14292690462436458</c:v>
                </c:pt>
                <c:pt idx="21">
                  <c:v>0.1439864173452074</c:v>
                </c:pt>
                <c:pt idx="22">
                  <c:v>0.14568052580290713</c:v>
                </c:pt>
                <c:pt idx="23">
                  <c:v>0.14808495578211694</c:v>
                </c:pt>
                <c:pt idx="24">
                  <c:v>0.15160736396375871</c:v>
                </c:pt>
                <c:pt idx="25">
                  <c:v>0.15481081004820535</c:v>
                </c:pt>
                <c:pt idx="26">
                  <c:v>0.15848469020382486</c:v>
                </c:pt>
                <c:pt idx="27">
                  <c:v>0.16230032992245655</c:v>
                </c:pt>
                <c:pt idx="28">
                  <c:v>0.16710678312593508</c:v>
                </c:pt>
                <c:pt idx="29">
                  <c:v>0.17174487660686683</c:v>
                </c:pt>
                <c:pt idx="30">
                  <c:v>0.17635901346546684</c:v>
                </c:pt>
                <c:pt idx="31">
                  <c:v>0.18055257931835592</c:v>
                </c:pt>
              </c:numCache>
            </c:numRef>
          </c:xVal>
          <c:yVal>
            <c:numRef>
              <c:f>Plots_Tabellen_etc_!$AY$156:$AY$187</c:f>
              <c:numCache>
                <c:formatCode>0.00000</c:formatCode>
                <c:ptCount val="32"/>
                <c:pt idx="0">
                  <c:v>0.91895393366154299</c:v>
                </c:pt>
                <c:pt idx="1">
                  <c:v>0.92328161437219991</c:v>
                </c:pt>
                <c:pt idx="2">
                  <c:v>0.93195070028956573</c:v>
                </c:pt>
                <c:pt idx="3">
                  <c:v>0.94136336207882221</c:v>
                </c:pt>
                <c:pt idx="4">
                  <c:v>0.95160027585795093</c:v>
                </c:pt>
                <c:pt idx="5">
                  <c:v>0.96333640563962775</c:v>
                </c:pt>
                <c:pt idx="6">
                  <c:v>0.97523786929583456</c:v>
                </c:pt>
                <c:pt idx="7">
                  <c:v>0.98610948446729196</c:v>
                </c:pt>
                <c:pt idx="8">
                  <c:v>0.99736365992978748</c:v>
                </c:pt>
                <c:pt idx="9">
                  <c:v>1.0118668249557694</c:v>
                </c:pt>
                <c:pt idx="10">
                  <c:v>1.0282427990650016</c:v>
                </c:pt>
                <c:pt idx="11">
                  <c:v>1.0441195210358512</c:v>
                </c:pt>
                <c:pt idx="12">
                  <c:v>1.0598313454748929</c:v>
                </c:pt>
                <c:pt idx="13">
                  <c:v>1.0764578219367928</c:v>
                </c:pt>
                <c:pt idx="14">
                  <c:v>1.0935722716195231</c:v>
                </c:pt>
                <c:pt idx="15">
                  <c:v>1.1105849403735826</c:v>
                </c:pt>
                <c:pt idx="16">
                  <c:v>1.1290585048175059</c:v>
                </c:pt>
                <c:pt idx="17">
                  <c:v>1.1484160356719757</c:v>
                </c:pt>
                <c:pt idx="18">
                  <c:v>1.1709210791514661</c:v>
                </c:pt>
                <c:pt idx="19">
                  <c:v>1.1944463919176904</c:v>
                </c:pt>
                <c:pt idx="20">
                  <c:v>1.2187205965307824</c:v>
                </c:pt>
                <c:pt idx="21">
                  <c:v>1.2439505183201456</c:v>
                </c:pt>
                <c:pt idx="22">
                  <c:v>1.2695110419312545</c:v>
                </c:pt>
                <c:pt idx="23">
                  <c:v>1.2952496275271934</c:v>
                </c:pt>
                <c:pt idx="24">
                  <c:v>1.3204782043996584</c:v>
                </c:pt>
                <c:pt idx="25">
                  <c:v>1.347474058793374</c:v>
                </c:pt>
                <c:pt idx="26">
                  <c:v>1.3750620187096243</c:v>
                </c:pt>
                <c:pt idx="27">
                  <c:v>1.4038226706121806</c:v>
                </c:pt>
                <c:pt idx="28">
                  <c:v>1.4323182337592226</c:v>
                </c:pt>
                <c:pt idx="29">
                  <c:v>1.4626263817378986</c:v>
                </c:pt>
                <c:pt idx="30">
                  <c:v>1.4946481473334481</c:v>
                </c:pt>
                <c:pt idx="31">
                  <c:v>1.5292719976454128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Plots_Tabellen_etc_!$AV$123:$AV$123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Plots_Tabellen_etc_!$AX$191:$AX$216</c:f>
              <c:numCache>
                <c:formatCode>0.00000</c:formatCode>
                <c:ptCount val="26"/>
                <c:pt idx="0">
                  <c:v>2.3767221793956659E-2</c:v>
                </c:pt>
                <c:pt idx="1">
                  <c:v>7.6289346179222894E-2</c:v>
                </c:pt>
                <c:pt idx="2">
                  <c:v>0.11084876790206574</c:v>
                </c:pt>
                <c:pt idx="3">
                  <c:v>0.11687347522212585</c:v>
                </c:pt>
                <c:pt idx="4">
                  <c:v>0.12140057230720702</c:v>
                </c:pt>
                <c:pt idx="5">
                  <c:v>0.1234822555206648</c:v>
                </c:pt>
                <c:pt idx="6">
                  <c:v>0.12474037283919905</c:v>
                </c:pt>
                <c:pt idx="7">
                  <c:v>0.12382294968446454</c:v>
                </c:pt>
                <c:pt idx="8">
                  <c:v>0.12686383364592033</c:v>
                </c:pt>
                <c:pt idx="9">
                  <c:v>0.12956113281091577</c:v>
                </c:pt>
                <c:pt idx="10">
                  <c:v>0.13124906175602641</c:v>
                </c:pt>
                <c:pt idx="11">
                  <c:v>0.13390396765952234</c:v>
                </c:pt>
                <c:pt idx="12">
                  <c:v>0.13674410126894479</c:v>
                </c:pt>
                <c:pt idx="13">
                  <c:v>0.14090109153723335</c:v>
                </c:pt>
                <c:pt idx="14">
                  <c:v>0.14030827343775187</c:v>
                </c:pt>
                <c:pt idx="15">
                  <c:v>0.14100399033257452</c:v>
                </c:pt>
                <c:pt idx="16">
                  <c:v>0.1467328836765725</c:v>
                </c:pt>
                <c:pt idx="17">
                  <c:v>0.14933316725386805</c:v>
                </c:pt>
                <c:pt idx="18">
                  <c:v>0.15440919402156297</c:v>
                </c:pt>
                <c:pt idx="19">
                  <c:v>0.16081747558741588</c:v>
                </c:pt>
                <c:pt idx="20">
                  <c:v>0.16930122303568804</c:v>
                </c:pt>
                <c:pt idx="21">
                  <c:v>0.17817963335317441</c:v>
                </c:pt>
                <c:pt idx="22">
                  <c:v>0.18948619485948093</c:v>
                </c:pt>
                <c:pt idx="23">
                  <c:v>0.20249949850203186</c:v>
                </c:pt>
                <c:pt idx="24">
                  <c:v>0.21603735551415276</c:v>
                </c:pt>
                <c:pt idx="25">
                  <c:v>0.22984776990343306</c:v>
                </c:pt>
              </c:numCache>
            </c:numRef>
          </c:xVal>
          <c:yVal>
            <c:numRef>
              <c:f>Plots_Tabellen_etc_!$AY$191:$AY$216</c:f>
              <c:numCache>
                <c:formatCode>0.00000</c:formatCode>
                <c:ptCount val="26"/>
                <c:pt idx="0">
                  <c:v>0.63331470156400749</c:v>
                </c:pt>
                <c:pt idx="1">
                  <c:v>0.63934870387229625</c:v>
                </c:pt>
                <c:pt idx="2">
                  <c:v>0.64128799554796578</c:v>
                </c:pt>
                <c:pt idx="3">
                  <c:v>0.65257034608278619</c:v>
                </c:pt>
                <c:pt idx="4">
                  <c:v>0.66521407253530229</c:v>
                </c:pt>
                <c:pt idx="5">
                  <c:v>0.68042417221142137</c:v>
                </c:pt>
                <c:pt idx="6">
                  <c:v>0.69769110237176823</c:v>
                </c:pt>
                <c:pt idx="7">
                  <c:v>0.71854781696663261</c:v>
                </c:pt>
                <c:pt idx="8">
                  <c:v>0.73782393583117778</c:v>
                </c:pt>
                <c:pt idx="9">
                  <c:v>0.75914230823447382</c:v>
                </c:pt>
                <c:pt idx="10">
                  <c:v>0.78355161196037937</c:v>
                </c:pt>
                <c:pt idx="11">
                  <c:v>0.80915515482923939</c:v>
                </c:pt>
                <c:pt idx="12">
                  <c:v>0.83692322209531622</c:v>
                </c:pt>
                <c:pt idx="13">
                  <c:v>0.86557807677031007</c:v>
                </c:pt>
                <c:pt idx="14">
                  <c:v>0.90351668348924374</c:v>
                </c:pt>
                <c:pt idx="15">
                  <c:v>0.94328525506688621</c:v>
                </c:pt>
                <c:pt idx="16">
                  <c:v>0.97931939842503613</c:v>
                </c:pt>
                <c:pt idx="17">
                  <c:v>1.0236013915754354</c:v>
                </c:pt>
                <c:pt idx="18">
                  <c:v>1.0683366714589924</c:v>
                </c:pt>
                <c:pt idx="19">
                  <c:v>1.1153458324384378</c:v>
                </c:pt>
                <c:pt idx="20">
                  <c:v>1.1637427006022323</c:v>
                </c:pt>
                <c:pt idx="21">
                  <c:v>1.2167208513087053</c:v>
                </c:pt>
                <c:pt idx="22">
                  <c:v>1.2713768630341011</c:v>
                </c:pt>
                <c:pt idx="23">
                  <c:v>1.3294305495539376</c:v>
                </c:pt>
                <c:pt idx="24">
                  <c:v>1.39382794691073</c:v>
                </c:pt>
                <c:pt idx="25">
                  <c:v>1.4661174163960811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Plots_Tabellen_etc_!$AV$124:$AV$124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Plots_Tabellen_etc_!$AX$220:$AX$234</c:f>
              <c:numCache>
                <c:formatCode>0.00000</c:formatCode>
                <c:ptCount val="15"/>
                <c:pt idx="0">
                  <c:v>6.3309956851516663E-2</c:v>
                </c:pt>
                <c:pt idx="1">
                  <c:v>0.14698711380559676</c:v>
                </c:pt>
                <c:pt idx="2">
                  <c:v>0.24208945709029128</c:v>
                </c:pt>
                <c:pt idx="3">
                  <c:v>0.2071974904675665</c:v>
                </c:pt>
                <c:pt idx="4">
                  <c:v>0.17972731536088604</c:v>
                </c:pt>
                <c:pt idx="5">
                  <c:v>0.1587968185841217</c:v>
                </c:pt>
                <c:pt idx="6">
                  <c:v>0.1335835629298576</c:v>
                </c:pt>
                <c:pt idx="7">
                  <c:v>0.11337605562616784</c:v>
                </c:pt>
                <c:pt idx="8">
                  <c:v>9.9010196413064633E-2</c:v>
                </c:pt>
                <c:pt idx="9">
                  <c:v>8.8557274477874551E-2</c:v>
                </c:pt>
                <c:pt idx="10">
                  <c:v>7.8537477361860522E-2</c:v>
                </c:pt>
                <c:pt idx="11">
                  <c:v>6.8406083920624736E-2</c:v>
                </c:pt>
                <c:pt idx="12">
                  <c:v>5.9777343584515766E-2</c:v>
                </c:pt>
                <c:pt idx="13">
                  <c:v>5.2929883673238406E-2</c:v>
                </c:pt>
                <c:pt idx="14">
                  <c:v>4.7135005294964359E-2</c:v>
                </c:pt>
              </c:numCache>
            </c:numRef>
          </c:xVal>
          <c:yVal>
            <c:numRef>
              <c:f>Plots_Tabellen_etc_!$AY$220:$AY$234</c:f>
              <c:numCache>
                <c:formatCode>0.00000</c:formatCode>
                <c:ptCount val="15"/>
                <c:pt idx="0">
                  <c:v>0.75615430532378602</c:v>
                </c:pt>
                <c:pt idx="1">
                  <c:v>0.69911348708088716</c:v>
                </c:pt>
                <c:pt idx="2">
                  <c:v>0.61259738418167631</c:v>
                </c:pt>
                <c:pt idx="3">
                  <c:v>0.58776906544193008</c:v>
                </c:pt>
                <c:pt idx="4">
                  <c:v>0.56309656448693646</c:v>
                </c:pt>
                <c:pt idx="5">
                  <c:v>0.53819116708768922</c:v>
                </c:pt>
                <c:pt idx="6">
                  <c:v>0.5204334505532866</c:v>
                </c:pt>
                <c:pt idx="7">
                  <c:v>0.50293317929053938</c:v>
                </c:pt>
                <c:pt idx="8">
                  <c:v>0.48412579089522639</c:v>
                </c:pt>
                <c:pt idx="9">
                  <c:v>0.46468570855551122</c:v>
                </c:pt>
                <c:pt idx="10">
                  <c:v>0.44735461707135071</c:v>
                </c:pt>
                <c:pt idx="11">
                  <c:v>0.43268796493735656</c:v>
                </c:pt>
                <c:pt idx="12">
                  <c:v>0.4187796307016764</c:v>
                </c:pt>
                <c:pt idx="13">
                  <c:v>0.40487083652329203</c:v>
                </c:pt>
                <c:pt idx="14">
                  <c:v>0.39148324659630035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5551"/>
        <c:axId val="855967215"/>
      </c:scatterChart>
      <c:valAx>
        <c:axId val="855967215"/>
        <c:scaling>
          <c:orientation val="minMax"/>
          <c:max val="1.6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5551"/>
        <c:crossesAt val="0"/>
        <c:crossBetween val="midCat"/>
        <c:majorUnit val="0.1"/>
        <c:minorUnit val="0.1"/>
      </c:valAx>
      <c:valAx>
        <c:axId val="855965551"/>
        <c:scaling>
          <c:orientation val="minMax"/>
          <c:max val="1.6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C_W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7215"/>
        <c:crossesAt val="0"/>
        <c:crossBetween val="midCat"/>
        <c:majorUnit val="0.1"/>
        <c:minorUnit val="0.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Widerstand über der Fluggeschwindigkeit Do 28 (T_real aus Lin. Regression)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Plots_Tabellen_etc_!$AX$2:$AX$2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Plots_Tabellen_etc_!$AQ$133:$AQ$152</c:f>
              <c:numCache>
                <c:formatCode>0.00000</c:formatCode>
                <c:ptCount val="20"/>
                <c:pt idx="0">
                  <c:v>57.014285749999999</c:v>
                </c:pt>
                <c:pt idx="1">
                  <c:v>56.871428625</c:v>
                </c:pt>
                <c:pt idx="2">
                  <c:v>56.728571499999994</c:v>
                </c:pt>
                <c:pt idx="3">
                  <c:v>56.585714374999995</c:v>
                </c:pt>
                <c:pt idx="4">
                  <c:v>56.442857249999996</c:v>
                </c:pt>
                <c:pt idx="5">
                  <c:v>56.300000124999997</c:v>
                </c:pt>
                <c:pt idx="6">
                  <c:v>56.157142999999998</c:v>
                </c:pt>
                <c:pt idx="7">
                  <c:v>56.014285874999999</c:v>
                </c:pt>
                <c:pt idx="8">
                  <c:v>55.87142875</c:v>
                </c:pt>
                <c:pt idx="9">
                  <c:v>55.728571624999994</c:v>
                </c:pt>
                <c:pt idx="10">
                  <c:v>55.585714499999995</c:v>
                </c:pt>
                <c:pt idx="11">
                  <c:v>55.442857374999996</c:v>
                </c:pt>
                <c:pt idx="12">
                  <c:v>55.300000249999997</c:v>
                </c:pt>
                <c:pt idx="13">
                  <c:v>55.157143124999997</c:v>
                </c:pt>
                <c:pt idx="14">
                  <c:v>55.014285999999998</c:v>
                </c:pt>
                <c:pt idx="15">
                  <c:v>54.871428874999992</c:v>
                </c:pt>
                <c:pt idx="16">
                  <c:v>54.728571749999993</c:v>
                </c:pt>
                <c:pt idx="17">
                  <c:v>54.585714624999994</c:v>
                </c:pt>
                <c:pt idx="18">
                  <c:v>54.442857499999995</c:v>
                </c:pt>
                <c:pt idx="19">
                  <c:v>54.300000374999996</c:v>
                </c:pt>
              </c:numCache>
            </c:numRef>
          </c:xVal>
          <c:yVal>
            <c:numRef>
              <c:f>Plots_Tabellen_etc_!$AW$133:$AW$152</c:f>
              <c:numCache>
                <c:formatCode>0.00000</c:formatCode>
                <c:ptCount val="20"/>
                <c:pt idx="0">
                  <c:v>-7225.5453014327977</c:v>
                </c:pt>
                <c:pt idx="1">
                  <c:v>-6290.2988484024563</c:v>
                </c:pt>
                <c:pt idx="2">
                  <c:v>-6179.6124054606162</c:v>
                </c:pt>
                <c:pt idx="3">
                  <c:v>-6076.9608831088872</c:v>
                </c:pt>
                <c:pt idx="4">
                  <c:v>-5575.5788961346716</c:v>
                </c:pt>
                <c:pt idx="5">
                  <c:v>-5373.4023105383167</c:v>
                </c:pt>
                <c:pt idx="6">
                  <c:v>-5221.0533357900385</c:v>
                </c:pt>
                <c:pt idx="7">
                  <c:v>-5083.9879050001882</c:v>
                </c:pt>
                <c:pt idx="8">
                  <c:v>-4969.0901590468156</c:v>
                </c:pt>
                <c:pt idx="9">
                  <c:v>-4819.1111101890174</c:v>
                </c:pt>
                <c:pt idx="10">
                  <c:v>-4648.1012394956706</c:v>
                </c:pt>
                <c:pt idx="11">
                  <c:v>-4443.6085122197019</c:v>
                </c:pt>
                <c:pt idx="12">
                  <c:v>-4341.7411245927697</c:v>
                </c:pt>
                <c:pt idx="13">
                  <c:v>-4279.2530832074581</c:v>
                </c:pt>
                <c:pt idx="14">
                  <c:v>-4213.9764851408909</c:v>
                </c:pt>
                <c:pt idx="15">
                  <c:v>-4166.7167091599149</c:v>
                </c:pt>
                <c:pt idx="16">
                  <c:v>-4109.1830521068432</c:v>
                </c:pt>
                <c:pt idx="17">
                  <c:v>-4043.3545053426105</c:v>
                </c:pt>
                <c:pt idx="18">
                  <c:v>-3987.3970603139023</c:v>
                </c:pt>
                <c:pt idx="19">
                  <c:v>-3931.6092869186778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Plots_Tabellen_etc_!$AX$3:$AX$3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Plots_Tabellen_etc_!$AQ$156:$AQ$187</c:f>
              <c:numCache>
                <c:formatCode>0.00000</c:formatCode>
                <c:ptCount val="32"/>
                <c:pt idx="0">
                  <c:v>53.3</c:v>
                </c:pt>
                <c:pt idx="1">
                  <c:v>52.8</c:v>
                </c:pt>
                <c:pt idx="2">
                  <c:v>52.3</c:v>
                </c:pt>
                <c:pt idx="3">
                  <c:v>51.8</c:v>
                </c:pt>
                <c:pt idx="4">
                  <c:v>51.3</c:v>
                </c:pt>
                <c:pt idx="5">
                  <c:v>50.8</c:v>
                </c:pt>
                <c:pt idx="6">
                  <c:v>50.3</c:v>
                </c:pt>
                <c:pt idx="7">
                  <c:v>49.8</c:v>
                </c:pt>
                <c:pt idx="8">
                  <c:v>49.3</c:v>
                </c:pt>
                <c:pt idx="9">
                  <c:v>48.8</c:v>
                </c:pt>
                <c:pt idx="10">
                  <c:v>48.3</c:v>
                </c:pt>
                <c:pt idx="11">
                  <c:v>47.8</c:v>
                </c:pt>
                <c:pt idx="12">
                  <c:v>47.3</c:v>
                </c:pt>
                <c:pt idx="13">
                  <c:v>46.8</c:v>
                </c:pt>
                <c:pt idx="14">
                  <c:v>46.3</c:v>
                </c:pt>
                <c:pt idx="15">
                  <c:v>45.8</c:v>
                </c:pt>
                <c:pt idx="16">
                  <c:v>45.3</c:v>
                </c:pt>
                <c:pt idx="17">
                  <c:v>44.8</c:v>
                </c:pt>
                <c:pt idx="18">
                  <c:v>44.3</c:v>
                </c:pt>
                <c:pt idx="19">
                  <c:v>43.8</c:v>
                </c:pt>
                <c:pt idx="20">
                  <c:v>43.3</c:v>
                </c:pt>
                <c:pt idx="21">
                  <c:v>42.8</c:v>
                </c:pt>
                <c:pt idx="22">
                  <c:v>42.3</c:v>
                </c:pt>
                <c:pt idx="23">
                  <c:v>41.8</c:v>
                </c:pt>
                <c:pt idx="24">
                  <c:v>41.3</c:v>
                </c:pt>
                <c:pt idx="25">
                  <c:v>40.799999999999997</c:v>
                </c:pt>
                <c:pt idx="26">
                  <c:v>40.299999999999997</c:v>
                </c:pt>
                <c:pt idx="27">
                  <c:v>39.799999999999997</c:v>
                </c:pt>
                <c:pt idx="28">
                  <c:v>39.299999999999997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37.799999999999997</c:v>
                </c:pt>
              </c:numCache>
            </c:numRef>
          </c:xVal>
          <c:yVal>
            <c:numRef>
              <c:f>Plots_Tabellen_etc_!$AW$156:$AW$187</c:f>
              <c:numCache>
                <c:formatCode>0.00000</c:formatCode>
                <c:ptCount val="32"/>
                <c:pt idx="0">
                  <c:v>-1448.2108414126037</c:v>
                </c:pt>
                <c:pt idx="1">
                  <c:v>-3546.0981171446701</c:v>
                </c:pt>
                <c:pt idx="2">
                  <c:v>-3970.7748782287476</c:v>
                </c:pt>
                <c:pt idx="3">
                  <c:v>-4202.803080929496</c:v>
                </c:pt>
                <c:pt idx="4">
                  <c:v>-4329.6411891629386</c:v>
                </c:pt>
                <c:pt idx="5">
                  <c:v>-4344.2831771290148</c:v>
                </c:pt>
                <c:pt idx="6">
                  <c:v>-4376.1583345836179</c:v>
                </c:pt>
                <c:pt idx="7">
                  <c:v>-4491.6583613435114</c:v>
                </c:pt>
                <c:pt idx="8">
                  <c:v>-4591.2608824876625</c:v>
                </c:pt>
                <c:pt idx="9">
                  <c:v>-4540.1986337785511</c:v>
                </c:pt>
                <c:pt idx="10">
                  <c:v>-4438.5087577198801</c:v>
                </c:pt>
                <c:pt idx="11">
                  <c:v>-4397.2653372154609</c:v>
                </c:pt>
                <c:pt idx="12">
                  <c:v>-4391.2505345401787</c:v>
                </c:pt>
                <c:pt idx="13">
                  <c:v>-4375.4959015754384</c:v>
                </c:pt>
                <c:pt idx="14">
                  <c:v>-4367.4569111268129</c:v>
                </c:pt>
                <c:pt idx="15">
                  <c:v>-4385.1946467769712</c:v>
                </c:pt>
                <c:pt idx="16">
                  <c:v>-4378.4173027718562</c:v>
                </c:pt>
                <c:pt idx="17">
                  <c:v>-4368.7393600745818</c:v>
                </c:pt>
                <c:pt idx="18">
                  <c:v>-4297.3363759465938</c:v>
                </c:pt>
                <c:pt idx="19">
                  <c:v>-4229.0219338676279</c:v>
                </c:pt>
                <c:pt idx="20">
                  <c:v>-4170.4167244970249</c:v>
                </c:pt>
                <c:pt idx="21">
                  <c:v>-4116.4548598569399</c:v>
                </c:pt>
                <c:pt idx="22">
                  <c:v>-4081.1095001562862</c:v>
                </c:pt>
                <c:pt idx="23">
                  <c:v>-4065.8429392424023</c:v>
                </c:pt>
                <c:pt idx="24">
                  <c:v>-4082.4187104092302</c:v>
                </c:pt>
                <c:pt idx="25">
                  <c:v>-4084.7420531275266</c:v>
                </c:pt>
                <c:pt idx="26">
                  <c:v>-4097.2246931818936</c:v>
                </c:pt>
                <c:pt idx="27">
                  <c:v>-4109.3518339908405</c:v>
                </c:pt>
                <c:pt idx="28">
                  <c:v>-4145.9805914330791</c:v>
                </c:pt>
                <c:pt idx="29">
                  <c:v>-4172.0007103891085</c:v>
                </c:pt>
                <c:pt idx="30">
                  <c:v>-4191.6298735066603</c:v>
                </c:pt>
                <c:pt idx="31">
                  <c:v>-4193.7127028236291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Plots_Tabellen_etc_!$AX$4:$AX$4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Plots_Tabellen_etc_!$AQ$191:$AQ$216</c:f>
              <c:numCache>
                <c:formatCode>0.00000</c:formatCode>
                <c:ptCount val="26"/>
                <c:pt idx="0">
                  <c:v>64.125929823359996</c:v>
                </c:pt>
                <c:pt idx="1">
                  <c:v>63.051859646720004</c:v>
                </c:pt>
                <c:pt idx="2">
                  <c:v>61.977789470080005</c:v>
                </c:pt>
                <c:pt idx="3">
                  <c:v>60.903719293440005</c:v>
                </c:pt>
                <c:pt idx="4">
                  <c:v>59.829649116799999</c:v>
                </c:pt>
                <c:pt idx="5">
                  <c:v>58.755578940159999</c:v>
                </c:pt>
                <c:pt idx="6">
                  <c:v>57.68150876352</c:v>
                </c:pt>
                <c:pt idx="7">
                  <c:v>56.607438586880001</c:v>
                </c:pt>
                <c:pt idx="8">
                  <c:v>55.533368410240001</c:v>
                </c:pt>
                <c:pt idx="9">
                  <c:v>54.459298233600002</c:v>
                </c:pt>
                <c:pt idx="10">
                  <c:v>53.385228056960003</c:v>
                </c:pt>
                <c:pt idx="11">
                  <c:v>52.311157880320003</c:v>
                </c:pt>
                <c:pt idx="12">
                  <c:v>51.237087703680004</c:v>
                </c:pt>
                <c:pt idx="13">
                  <c:v>50.163017527039997</c:v>
                </c:pt>
                <c:pt idx="14">
                  <c:v>49.088947350400005</c:v>
                </c:pt>
                <c:pt idx="15">
                  <c:v>48.014877173759999</c:v>
                </c:pt>
                <c:pt idx="16">
                  <c:v>46.940806997119999</c:v>
                </c:pt>
                <c:pt idx="17">
                  <c:v>45.86673682048</c:v>
                </c:pt>
                <c:pt idx="18">
                  <c:v>44.792666643840001</c:v>
                </c:pt>
                <c:pt idx="19">
                  <c:v>43.718596467200001</c:v>
                </c:pt>
                <c:pt idx="20">
                  <c:v>42.644526290559995</c:v>
                </c:pt>
                <c:pt idx="21">
                  <c:v>41.570456113920002</c:v>
                </c:pt>
                <c:pt idx="22">
                  <c:v>40.496385937280003</c:v>
                </c:pt>
                <c:pt idx="23">
                  <c:v>39.422315760640004</c:v>
                </c:pt>
                <c:pt idx="24">
                  <c:v>38.348245583999997</c:v>
                </c:pt>
                <c:pt idx="25">
                  <c:v>37.274175407360005</c:v>
                </c:pt>
              </c:numCache>
            </c:numRef>
          </c:xVal>
          <c:yVal>
            <c:numRef>
              <c:f>Plots_Tabellen_etc_!$AW$191:$AW$216</c:f>
              <c:numCache>
                <c:formatCode>0.00000</c:formatCode>
                <c:ptCount val="26"/>
                <c:pt idx="0">
                  <c:v>-1330.1618071754885</c:v>
                </c:pt>
                <c:pt idx="1">
                  <c:v>-4202.0496104039412</c:v>
                </c:pt>
                <c:pt idx="2">
                  <c:v>-6040.0931932476233</c:v>
                </c:pt>
                <c:pt idx="3">
                  <c:v>-6250.9416839991945</c:v>
                </c:pt>
                <c:pt idx="4">
                  <c:v>-6365.1888786558875</c:v>
                </c:pt>
                <c:pt idx="5">
                  <c:v>-6330.071767866224</c:v>
                </c:pt>
                <c:pt idx="6">
                  <c:v>-6238.5710493690713</c:v>
                </c:pt>
                <c:pt idx="7">
                  <c:v>-6018.9229951704065</c:v>
                </c:pt>
                <c:pt idx="8">
                  <c:v>-6005.3705393049904</c:v>
                </c:pt>
                <c:pt idx="9">
                  <c:v>-5961.4540895397313</c:v>
                </c:pt>
                <c:pt idx="10">
                  <c:v>-5853.4079398333924</c:v>
                </c:pt>
                <c:pt idx="11">
                  <c:v>-5784.1247144288554</c:v>
                </c:pt>
                <c:pt idx="12">
                  <c:v>-5712.13621108385</c:v>
                </c:pt>
                <c:pt idx="13">
                  <c:v>-5690.8777992639489</c:v>
                </c:pt>
                <c:pt idx="14">
                  <c:v>-5434.7133096815905</c:v>
                </c:pt>
                <c:pt idx="15">
                  <c:v>-5235.3698731342311</c:v>
                </c:pt>
                <c:pt idx="16">
                  <c:v>-5246.7890580984686</c:v>
                </c:pt>
                <c:pt idx="17">
                  <c:v>-5111.1347120734872</c:v>
                </c:pt>
                <c:pt idx="18">
                  <c:v>-5064.0094161323732</c:v>
                </c:pt>
                <c:pt idx="19">
                  <c:v>-5051.5905846728465</c:v>
                </c:pt>
                <c:pt idx="20">
                  <c:v>-5095.4386864604312</c:v>
                </c:pt>
                <c:pt idx="21">
                  <c:v>-5127.8997079635265</c:v>
                </c:pt>
                <c:pt idx="22">
                  <c:v>-5216.3445074513611</c:v>
                </c:pt>
                <c:pt idx="23">
                  <c:v>-5328.010677708844</c:v>
                </c:pt>
                <c:pt idx="24">
                  <c:v>-5418.8328117801839</c:v>
                </c:pt>
                <c:pt idx="25">
                  <c:v>-5478.9055832611493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Plots_Tabellen_etc_!$AX$5:$AX$5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Plots_Tabellen_etc_!$AQ$220:$AQ$234</c:f>
              <c:numCache>
                <c:formatCode>0.00000</c:formatCode>
                <c:ptCount val="15"/>
                <c:pt idx="0">
                  <c:v>56.72</c:v>
                </c:pt>
                <c:pt idx="1">
                  <c:v>57.84</c:v>
                </c:pt>
                <c:pt idx="2">
                  <c:v>58.96</c:v>
                </c:pt>
                <c:pt idx="3">
                  <c:v>60.08</c:v>
                </c:pt>
                <c:pt idx="4">
                  <c:v>61.2</c:v>
                </c:pt>
                <c:pt idx="5">
                  <c:v>62.32</c:v>
                </c:pt>
                <c:pt idx="6">
                  <c:v>63.440000000000005</c:v>
                </c:pt>
                <c:pt idx="7">
                  <c:v>64.56</c:v>
                </c:pt>
                <c:pt idx="8">
                  <c:v>65.680000000000007</c:v>
                </c:pt>
                <c:pt idx="9">
                  <c:v>66.8</c:v>
                </c:pt>
                <c:pt idx="10">
                  <c:v>67.92</c:v>
                </c:pt>
                <c:pt idx="11">
                  <c:v>69.040000000000006</c:v>
                </c:pt>
                <c:pt idx="12">
                  <c:v>70.16</c:v>
                </c:pt>
                <c:pt idx="13">
                  <c:v>71.28</c:v>
                </c:pt>
                <c:pt idx="14">
                  <c:v>72.400000000000006</c:v>
                </c:pt>
              </c:numCache>
            </c:numRef>
          </c:xVal>
          <c:yVal>
            <c:numRef>
              <c:f>Plots_Tabellen_etc_!$AW$220:$AW$234</c:f>
              <c:numCache>
                <c:formatCode>0.00000</c:formatCode>
                <c:ptCount val="15"/>
                <c:pt idx="0">
                  <c:v>-2931.6150027649164</c:v>
                </c:pt>
                <c:pt idx="1">
                  <c:v>-7228.8430281983528</c:v>
                </c:pt>
                <c:pt idx="2">
                  <c:v>-12911.812620602919</c:v>
                </c:pt>
                <c:pt idx="3">
                  <c:v>-11679.070933916677</c:v>
                </c:pt>
                <c:pt idx="4">
                  <c:v>-10680.662450703687</c:v>
                </c:pt>
                <c:pt idx="5">
                  <c:v>-9939.8392937048793</c:v>
                </c:pt>
                <c:pt idx="6">
                  <c:v>-8731.7480546030092</c:v>
                </c:pt>
                <c:pt idx="7">
                  <c:v>-7722.9470965040337</c:v>
                </c:pt>
                <c:pt idx="8">
                  <c:v>-7036.0299531703104</c:v>
                </c:pt>
                <c:pt idx="9">
                  <c:v>-6573.3904055259973</c:v>
                </c:pt>
                <c:pt idx="10">
                  <c:v>-6071.1665839212237</c:v>
                </c:pt>
                <c:pt idx="11">
                  <c:v>-5482.3359866536684</c:v>
                </c:pt>
                <c:pt idx="12">
                  <c:v>-4960.725512177165</c:v>
                </c:pt>
                <c:pt idx="13">
                  <c:v>-4550.3651487401748</c:v>
                </c:pt>
                <c:pt idx="14">
                  <c:v>-4195.7970694387923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4575"/>
        <c:axId val="855964303"/>
      </c:scatterChart>
      <c:valAx>
        <c:axId val="855964303"/>
        <c:scaling>
          <c:orientation val="minMax"/>
          <c:min val="-18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W [N]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324575"/>
        <c:crossesAt val="0"/>
        <c:crossBetween val="midCat"/>
      </c:valAx>
      <c:valAx>
        <c:axId val="855324575"/>
        <c:scaling>
          <c:orientation val="minMax"/>
          <c:max val="90"/>
          <c:min val="3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V [m/s]</a:t>
                </a:r>
              </a:p>
            </c:rich>
          </c:tx>
          <c:layout>
            <c:manualLayout>
              <c:xMode val="edge"/>
              <c:yMode val="edge"/>
              <c:x val="0.43486127592835483"/>
              <c:y val="0.11303748996356"/>
            </c:manualLayout>
          </c:layout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4303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Auftriebsbeiwert über Anstellwinkel (T_real aus lin. Regression)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Plots_Tabellen_etc_!$AV$121:$AV$121</c:f>
              <c:strCache>
                <c:ptCount val="1"/>
                <c:pt idx="0">
                  <c:v>Sinkflug 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Plots_Tabellen_etc_!$BB$133:$BB$152</c:f>
              <c:numCache>
                <c:formatCode>0.00000</c:formatCode>
                <c:ptCount val="20"/>
                <c:pt idx="0">
                  <c:v>4.9857118575400001</c:v>
                </c:pt>
                <c:pt idx="1">
                  <c:v>4.98412328631</c:v>
                </c:pt>
                <c:pt idx="2">
                  <c:v>4.9825347150800008</c:v>
                </c:pt>
                <c:pt idx="3">
                  <c:v>4.9809461438500007</c:v>
                </c:pt>
                <c:pt idx="4">
                  <c:v>4.9793575726200006</c:v>
                </c:pt>
                <c:pt idx="5">
                  <c:v>4.9777690013900004</c:v>
                </c:pt>
                <c:pt idx="6">
                  <c:v>4.9761804301600003</c:v>
                </c:pt>
                <c:pt idx="7">
                  <c:v>4.9745918589300002</c:v>
                </c:pt>
                <c:pt idx="8">
                  <c:v>4.9730032877000001</c:v>
                </c:pt>
                <c:pt idx="9">
                  <c:v>4.97141471647</c:v>
                </c:pt>
                <c:pt idx="10">
                  <c:v>4.9698261452400008</c:v>
                </c:pt>
                <c:pt idx="11">
                  <c:v>4.9682375740100007</c:v>
                </c:pt>
                <c:pt idx="12">
                  <c:v>4.9666490027800005</c:v>
                </c:pt>
                <c:pt idx="13">
                  <c:v>4.9650604315500004</c:v>
                </c:pt>
                <c:pt idx="14">
                  <c:v>4.9634718603200003</c:v>
                </c:pt>
                <c:pt idx="15">
                  <c:v>4.9618832890900002</c:v>
                </c:pt>
                <c:pt idx="16">
                  <c:v>4.9602947178600001</c:v>
                </c:pt>
                <c:pt idx="17">
                  <c:v>4.95870614663</c:v>
                </c:pt>
                <c:pt idx="18">
                  <c:v>4.9571175754000008</c:v>
                </c:pt>
                <c:pt idx="19">
                  <c:v>4.9555290041700006</c:v>
                </c:pt>
              </c:numCache>
            </c:numRef>
          </c:xVal>
          <c:yVal>
            <c:numRef>
              <c:f>Plots_Tabellen_etc_!$AY$133:$AY$152</c:f>
              <c:numCache>
                <c:formatCode>0.00000</c:formatCode>
                <c:ptCount val="20"/>
                <c:pt idx="0">
                  <c:v>0.76514681351615843</c:v>
                </c:pt>
                <c:pt idx="1">
                  <c:v>0.76493140922191605</c:v>
                </c:pt>
                <c:pt idx="2">
                  <c:v>0.75901728581645667</c:v>
                </c:pt>
                <c:pt idx="3">
                  <c:v>0.75342131184371353</c:v>
                </c:pt>
                <c:pt idx="4">
                  <c:v>0.75345990600294799</c:v>
                </c:pt>
                <c:pt idx="5">
                  <c:v>0.75070163909322585</c:v>
                </c:pt>
                <c:pt idx="6">
                  <c:v>0.74779888135534955</c:v>
                </c:pt>
                <c:pt idx="7">
                  <c:v>0.74514098258085337</c:v>
                </c:pt>
                <c:pt idx="8">
                  <c:v>0.74252782145030038</c:v>
                </c:pt>
                <c:pt idx="9">
                  <c:v>0.74102045883820056</c:v>
                </c:pt>
                <c:pt idx="10">
                  <c:v>0.74047179644421601</c:v>
                </c:pt>
                <c:pt idx="11">
                  <c:v>0.74126098132177975</c:v>
                </c:pt>
                <c:pt idx="12">
                  <c:v>0.74017305380913267</c:v>
                </c:pt>
                <c:pt idx="13">
                  <c:v>0.73837569344471066</c:v>
                </c:pt>
                <c:pt idx="14">
                  <c:v>0.73687037112256037</c:v>
                </c:pt>
                <c:pt idx="15">
                  <c:v>0.73507354949051218</c:v>
                </c:pt>
                <c:pt idx="16">
                  <c:v>0.73376158400223013</c:v>
                </c:pt>
                <c:pt idx="17">
                  <c:v>0.73292474299315469</c:v>
                </c:pt>
                <c:pt idx="18">
                  <c:v>0.73199091813000949</c:v>
                </c:pt>
                <c:pt idx="19">
                  <c:v>0.73124621670869816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Plots_Tabellen_etc_!$AV$122:$AV$122</c:f>
              <c:strCache>
                <c:ptCount val="1"/>
                <c:pt idx="0">
                  <c:v>Sinkflug 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Plots_Tabellen_etc_!$BB$156:$BB$187</c:f>
              <c:numCache>
                <c:formatCode>0.00000</c:formatCode>
                <c:ptCount val="32"/>
                <c:pt idx="0">
                  <c:v>7.6354129999999998</c:v>
                </c:pt>
                <c:pt idx="1">
                  <c:v>7.8374930000000003</c:v>
                </c:pt>
                <c:pt idx="2">
                  <c:v>8.0395730000000007</c:v>
                </c:pt>
                <c:pt idx="3">
                  <c:v>8.2416529999999995</c:v>
                </c:pt>
                <c:pt idx="4">
                  <c:v>8.4437329999999999</c:v>
                </c:pt>
                <c:pt idx="5">
                  <c:v>8.6458130000000004</c:v>
                </c:pt>
                <c:pt idx="6">
                  <c:v>8.8478930000000009</c:v>
                </c:pt>
                <c:pt idx="7">
                  <c:v>9.0499729999999996</c:v>
                </c:pt>
                <c:pt idx="8">
                  <c:v>9.2520530000000001</c:v>
                </c:pt>
                <c:pt idx="9">
                  <c:v>9.4541330000000006</c:v>
                </c:pt>
                <c:pt idx="10">
                  <c:v>9.656213000000001</c:v>
                </c:pt>
                <c:pt idx="11">
                  <c:v>9.8582929999999998</c:v>
                </c:pt>
                <c:pt idx="12">
                  <c:v>10.060373</c:v>
                </c:pt>
                <c:pt idx="13">
                  <c:v>10.262453000000001</c:v>
                </c:pt>
                <c:pt idx="14">
                  <c:v>10.464532999999999</c:v>
                </c:pt>
                <c:pt idx="15">
                  <c:v>10.666613</c:v>
                </c:pt>
                <c:pt idx="16">
                  <c:v>10.868693</c:v>
                </c:pt>
                <c:pt idx="17">
                  <c:v>11.070773000000001</c:v>
                </c:pt>
                <c:pt idx="18">
                  <c:v>11.272853000000001</c:v>
                </c:pt>
                <c:pt idx="19">
                  <c:v>11.474933</c:v>
                </c:pt>
                <c:pt idx="20">
                  <c:v>11.677013000000001</c:v>
                </c:pt>
                <c:pt idx="21">
                  <c:v>11.879093000000001</c:v>
                </c:pt>
                <c:pt idx="22">
                  <c:v>12.081173</c:v>
                </c:pt>
                <c:pt idx="23">
                  <c:v>12.283253</c:v>
                </c:pt>
                <c:pt idx="24">
                  <c:v>12.485333000000001</c:v>
                </c:pt>
                <c:pt idx="25">
                  <c:v>12.687412999999999</c:v>
                </c:pt>
                <c:pt idx="26">
                  <c:v>12.889493</c:v>
                </c:pt>
                <c:pt idx="27">
                  <c:v>13.091573</c:v>
                </c:pt>
                <c:pt idx="28">
                  <c:v>13.293652999999999</c:v>
                </c:pt>
                <c:pt idx="29">
                  <c:v>13.495733000000001</c:v>
                </c:pt>
                <c:pt idx="30">
                  <c:v>13.697813</c:v>
                </c:pt>
                <c:pt idx="31">
                  <c:v>13.899893</c:v>
                </c:pt>
              </c:numCache>
            </c:numRef>
          </c:xVal>
          <c:yVal>
            <c:numRef>
              <c:f>Plots_Tabellen_etc_!$AY$156:$AY$187</c:f>
              <c:numCache>
                <c:formatCode>0.00000</c:formatCode>
                <c:ptCount val="32"/>
                <c:pt idx="0">
                  <c:v>0.91895393366154299</c:v>
                </c:pt>
                <c:pt idx="1">
                  <c:v>0.92328161437219991</c:v>
                </c:pt>
                <c:pt idx="2">
                  <c:v>0.93195070028956573</c:v>
                </c:pt>
                <c:pt idx="3">
                  <c:v>0.94136336207882221</c:v>
                </c:pt>
                <c:pt idx="4">
                  <c:v>0.95160027585795093</c:v>
                </c:pt>
                <c:pt idx="5">
                  <c:v>0.96333640563962775</c:v>
                </c:pt>
                <c:pt idx="6">
                  <c:v>0.97523786929583456</c:v>
                </c:pt>
                <c:pt idx="7">
                  <c:v>0.98610948446729196</c:v>
                </c:pt>
                <c:pt idx="8">
                  <c:v>0.99736365992978748</c:v>
                </c:pt>
                <c:pt idx="9">
                  <c:v>1.0118668249557694</c:v>
                </c:pt>
                <c:pt idx="10">
                  <c:v>1.0282427990650016</c:v>
                </c:pt>
                <c:pt idx="11">
                  <c:v>1.0441195210358512</c:v>
                </c:pt>
                <c:pt idx="12">
                  <c:v>1.0598313454748929</c:v>
                </c:pt>
                <c:pt idx="13">
                  <c:v>1.0764578219367928</c:v>
                </c:pt>
                <c:pt idx="14">
                  <c:v>1.0935722716195231</c:v>
                </c:pt>
                <c:pt idx="15">
                  <c:v>1.1105849403735826</c:v>
                </c:pt>
                <c:pt idx="16">
                  <c:v>1.1290585048175059</c:v>
                </c:pt>
                <c:pt idx="17">
                  <c:v>1.1484160356719757</c:v>
                </c:pt>
                <c:pt idx="18">
                  <c:v>1.1709210791514661</c:v>
                </c:pt>
                <c:pt idx="19">
                  <c:v>1.1944463919176904</c:v>
                </c:pt>
                <c:pt idx="20">
                  <c:v>1.2187205965307824</c:v>
                </c:pt>
                <c:pt idx="21">
                  <c:v>1.2439505183201456</c:v>
                </c:pt>
                <c:pt idx="22">
                  <c:v>1.2695110419312545</c:v>
                </c:pt>
                <c:pt idx="23">
                  <c:v>1.2952496275271934</c:v>
                </c:pt>
                <c:pt idx="24">
                  <c:v>1.3204782043996584</c:v>
                </c:pt>
                <c:pt idx="25">
                  <c:v>1.347474058793374</c:v>
                </c:pt>
                <c:pt idx="26">
                  <c:v>1.3750620187096243</c:v>
                </c:pt>
                <c:pt idx="27">
                  <c:v>1.4038226706121806</c:v>
                </c:pt>
                <c:pt idx="28">
                  <c:v>1.4323182337592226</c:v>
                </c:pt>
                <c:pt idx="29">
                  <c:v>1.4626263817378986</c:v>
                </c:pt>
                <c:pt idx="30">
                  <c:v>1.4946481473334481</c:v>
                </c:pt>
                <c:pt idx="31">
                  <c:v>1.5292719976454128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Plots_Tabellen_etc_!$AV$123:$AV$123</c:f>
              <c:strCache>
                <c:ptCount val="1"/>
                <c:pt idx="0">
                  <c:v>Sinkflug 3</c:v>
                </c:pt>
              </c:strCache>
            </c:strRef>
          </c:tx>
          <c:spPr>
            <a:ln>
              <a:noFill/>
            </a:ln>
          </c:spPr>
          <c:xVal>
            <c:numRef>
              <c:f>Plots_Tabellen_etc_!$BB$191:$BB$216</c:f>
              <c:numCache>
                <c:formatCode>0.00000</c:formatCode>
                <c:ptCount val="26"/>
                <c:pt idx="0">
                  <c:v>2.1577706972800001</c:v>
                </c:pt>
                <c:pt idx="1">
                  <c:v>2.70645039456</c:v>
                </c:pt>
                <c:pt idx="2">
                  <c:v>3.2551300918399999</c:v>
                </c:pt>
                <c:pt idx="3">
                  <c:v>3.8038097891199998</c:v>
                </c:pt>
                <c:pt idx="4">
                  <c:v>4.3524894864000006</c:v>
                </c:pt>
                <c:pt idx="5">
                  <c:v>4.9011691836800004</c:v>
                </c:pt>
                <c:pt idx="6">
                  <c:v>5.4498488809600003</c:v>
                </c:pt>
                <c:pt idx="7">
                  <c:v>5.9985285782400002</c:v>
                </c:pt>
                <c:pt idx="8">
                  <c:v>6.547208275520001</c:v>
                </c:pt>
                <c:pt idx="9">
                  <c:v>7.0958879728000008</c:v>
                </c:pt>
                <c:pt idx="10">
                  <c:v>7.6445676700800007</c:v>
                </c:pt>
                <c:pt idx="11">
                  <c:v>8.1932473673599997</c:v>
                </c:pt>
                <c:pt idx="12">
                  <c:v>8.7419270646400005</c:v>
                </c:pt>
                <c:pt idx="13">
                  <c:v>9.2906067619199995</c:v>
                </c:pt>
                <c:pt idx="14">
                  <c:v>9.8392864592000002</c:v>
                </c:pt>
                <c:pt idx="15">
                  <c:v>10.387966156479999</c:v>
                </c:pt>
                <c:pt idx="16">
                  <c:v>10.93664585376</c:v>
                </c:pt>
                <c:pt idx="17">
                  <c:v>11.485325551040001</c:v>
                </c:pt>
                <c:pt idx="18">
                  <c:v>12.03400524832</c:v>
                </c:pt>
                <c:pt idx="19">
                  <c:v>12.582684945600001</c:v>
                </c:pt>
                <c:pt idx="20">
                  <c:v>13.131364642880001</c:v>
                </c:pt>
                <c:pt idx="21">
                  <c:v>13.68004434016</c:v>
                </c:pt>
                <c:pt idx="22">
                  <c:v>14.228724037439999</c:v>
                </c:pt>
                <c:pt idx="23">
                  <c:v>14.77740373472</c:v>
                </c:pt>
                <c:pt idx="24">
                  <c:v>15.326083431999999</c:v>
                </c:pt>
                <c:pt idx="25">
                  <c:v>15.87476312928</c:v>
                </c:pt>
              </c:numCache>
            </c:numRef>
          </c:xVal>
          <c:yVal>
            <c:numRef>
              <c:f>Plots_Tabellen_etc_!$AY$191:$AY$216</c:f>
              <c:numCache>
                <c:formatCode>0.00000</c:formatCode>
                <c:ptCount val="26"/>
                <c:pt idx="0">
                  <c:v>0.63331470156400749</c:v>
                </c:pt>
                <c:pt idx="1">
                  <c:v>0.63934870387229625</c:v>
                </c:pt>
                <c:pt idx="2">
                  <c:v>0.64128799554796578</c:v>
                </c:pt>
                <c:pt idx="3">
                  <c:v>0.65257034608278619</c:v>
                </c:pt>
                <c:pt idx="4">
                  <c:v>0.66521407253530229</c:v>
                </c:pt>
                <c:pt idx="5">
                  <c:v>0.68042417221142137</c:v>
                </c:pt>
                <c:pt idx="6">
                  <c:v>0.69769110237176823</c:v>
                </c:pt>
                <c:pt idx="7">
                  <c:v>0.71854781696663261</c:v>
                </c:pt>
                <c:pt idx="8">
                  <c:v>0.73782393583117778</c:v>
                </c:pt>
                <c:pt idx="9">
                  <c:v>0.75914230823447382</c:v>
                </c:pt>
                <c:pt idx="10">
                  <c:v>0.78355161196037937</c:v>
                </c:pt>
                <c:pt idx="11">
                  <c:v>0.80915515482923939</c:v>
                </c:pt>
                <c:pt idx="12">
                  <c:v>0.83692322209531622</c:v>
                </c:pt>
                <c:pt idx="13">
                  <c:v>0.86557807677031007</c:v>
                </c:pt>
                <c:pt idx="14">
                  <c:v>0.90351668348924374</c:v>
                </c:pt>
                <c:pt idx="15">
                  <c:v>0.94328525506688621</c:v>
                </c:pt>
                <c:pt idx="16">
                  <c:v>0.97931939842503613</c:v>
                </c:pt>
                <c:pt idx="17">
                  <c:v>1.0236013915754354</c:v>
                </c:pt>
                <c:pt idx="18">
                  <c:v>1.0683366714589924</c:v>
                </c:pt>
                <c:pt idx="19">
                  <c:v>1.1153458324384378</c:v>
                </c:pt>
                <c:pt idx="20">
                  <c:v>1.1637427006022323</c:v>
                </c:pt>
                <c:pt idx="21">
                  <c:v>1.2167208513087053</c:v>
                </c:pt>
                <c:pt idx="22">
                  <c:v>1.2713768630341011</c:v>
                </c:pt>
                <c:pt idx="23">
                  <c:v>1.3294305495539376</c:v>
                </c:pt>
                <c:pt idx="24">
                  <c:v>1.39382794691073</c:v>
                </c:pt>
                <c:pt idx="25">
                  <c:v>1.4661174163960811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Plots_Tabellen_etc_!$AV$124:$AV$124</c:f>
              <c:strCache>
                <c:ptCount val="1"/>
                <c:pt idx="0">
                  <c:v>Sinkflug 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xVal>
            <c:numRef>
              <c:f>Plots_Tabellen_etc_!$BB$220:$BB$234</c:f>
              <c:numCache>
                <c:formatCode>0.00000</c:formatCode>
                <c:ptCount val="15"/>
                <c:pt idx="0">
                  <c:v>6.4955549999999995</c:v>
                </c:pt>
                <c:pt idx="1">
                  <c:v>6.1244429999999994</c:v>
                </c:pt>
                <c:pt idx="2">
                  <c:v>5.7533309999999993</c:v>
                </c:pt>
                <c:pt idx="3">
                  <c:v>5.3822189999999992</c:v>
                </c:pt>
                <c:pt idx="4">
                  <c:v>5.0111069999999991</c:v>
                </c:pt>
                <c:pt idx="5">
                  <c:v>4.6399949999999999</c:v>
                </c:pt>
                <c:pt idx="6">
                  <c:v>4.2688829999999998</c:v>
                </c:pt>
                <c:pt idx="7">
                  <c:v>3.8977709999999997</c:v>
                </c:pt>
                <c:pt idx="8">
                  <c:v>3.5266589999999995</c:v>
                </c:pt>
                <c:pt idx="9">
                  <c:v>3.1555469999999994</c:v>
                </c:pt>
                <c:pt idx="10">
                  <c:v>2.7844349999999993</c:v>
                </c:pt>
                <c:pt idx="11">
                  <c:v>2.4133230000000001</c:v>
                </c:pt>
                <c:pt idx="12">
                  <c:v>2.042211</c:v>
                </c:pt>
                <c:pt idx="13">
                  <c:v>1.6710989999999999</c:v>
                </c:pt>
                <c:pt idx="14">
                  <c:v>1.2999869999999998</c:v>
                </c:pt>
              </c:numCache>
            </c:numRef>
          </c:xVal>
          <c:yVal>
            <c:numRef>
              <c:f>Plots_Tabellen_etc_!$AY$220:$AY$234</c:f>
              <c:numCache>
                <c:formatCode>0.00000</c:formatCode>
                <c:ptCount val="15"/>
                <c:pt idx="0">
                  <c:v>0.75615430532378602</c:v>
                </c:pt>
                <c:pt idx="1">
                  <c:v>0.69911348708088716</c:v>
                </c:pt>
                <c:pt idx="2">
                  <c:v>0.61259738418167631</c:v>
                </c:pt>
                <c:pt idx="3">
                  <c:v>0.58776906544193008</c:v>
                </c:pt>
                <c:pt idx="4">
                  <c:v>0.56309656448693646</c:v>
                </c:pt>
                <c:pt idx="5">
                  <c:v>0.53819116708768922</c:v>
                </c:pt>
                <c:pt idx="6">
                  <c:v>0.5204334505532866</c:v>
                </c:pt>
                <c:pt idx="7">
                  <c:v>0.50293317929053938</c:v>
                </c:pt>
                <c:pt idx="8">
                  <c:v>0.48412579089522639</c:v>
                </c:pt>
                <c:pt idx="9">
                  <c:v>0.46468570855551122</c:v>
                </c:pt>
                <c:pt idx="10">
                  <c:v>0.44735461707135071</c:v>
                </c:pt>
                <c:pt idx="11">
                  <c:v>0.43268796493735656</c:v>
                </c:pt>
                <c:pt idx="12">
                  <c:v>0.4187796307016764</c:v>
                </c:pt>
                <c:pt idx="13">
                  <c:v>0.40487083652329203</c:v>
                </c:pt>
                <c:pt idx="14">
                  <c:v>0.39148324659630035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67631"/>
        <c:axId val="855962223"/>
      </c:scatterChart>
      <c:valAx>
        <c:axId val="855962223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C_A [1]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7631"/>
        <c:crossesAt val="0"/>
        <c:crossBetween val="midCat"/>
      </c:valAx>
      <c:valAx>
        <c:axId val="85596763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 [°]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55962223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Sinkflug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Plots_Tabellen_etc_!$AY$368:$AY$376</c:f>
              <c:numCache>
                <c:formatCode>0.00</c:formatCode>
                <c:ptCount val="9"/>
                <c:pt idx="0">
                  <c:v>0.66586387530391122</c:v>
                </c:pt>
                <c:pt idx="1">
                  <c:v>0.66608001052386057</c:v>
                </c:pt>
                <c:pt idx="2">
                  <c:v>0.65832223065414353</c:v>
                </c:pt>
                <c:pt idx="3">
                  <c:v>0.75479105571982663</c:v>
                </c:pt>
                <c:pt idx="5">
                  <c:v>0.75495965045726898</c:v>
                </c:pt>
                <c:pt idx="6">
                  <c:v>0.74428616987312479</c:v>
                </c:pt>
                <c:pt idx="7">
                  <c:v>0.74432069840957193</c:v>
                </c:pt>
                <c:pt idx="8">
                  <c:v>0.77797197468575907</c:v>
                </c:pt>
              </c:numCache>
            </c:numRef>
          </c:xVal>
          <c:yVal>
            <c:numRef>
              <c:f>Plots_Tabellen_etc_!$AX$368:$AX$376</c:f>
              <c:numCache>
                <c:formatCode>0.00</c:formatCode>
                <c:ptCount val="9"/>
                <c:pt idx="0">
                  <c:v>9.1572016454042629E-2</c:v>
                </c:pt>
                <c:pt idx="1">
                  <c:v>8.9467063947992545E-2</c:v>
                </c:pt>
                <c:pt idx="2">
                  <c:v>8.0618824863270072E-2</c:v>
                </c:pt>
                <c:pt idx="3">
                  <c:v>9.4606531978486091E-2</c:v>
                </c:pt>
                <c:pt idx="5">
                  <c:v>9.2608962843485881E-2</c:v>
                </c:pt>
                <c:pt idx="6">
                  <c:v>8.7743080208798507E-2</c:v>
                </c:pt>
                <c:pt idx="7">
                  <c:v>8.6784109694802353E-2</c:v>
                </c:pt>
                <c:pt idx="8">
                  <c:v>9.1582731397261946E-2</c:v>
                </c:pt>
              </c:numCache>
            </c:numRef>
          </c:yVal>
          <c:smooth val="0"/>
        </c:ser>
        <c:ser>
          <c:idx val="1"/>
          <c:order val="1"/>
          <c:tx>
            <c:v>Sinkflug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Plots_Tabellen_etc_!$AY$379:$AY$382</c:f>
              <c:numCache>
                <c:formatCode>0.00</c:formatCode>
                <c:ptCount val="4"/>
                <c:pt idx="0">
                  <c:v>1.1529877347075161</c:v>
                </c:pt>
                <c:pt idx="1">
                  <c:v>1.2081650014770107</c:v>
                </c:pt>
                <c:pt idx="2">
                  <c:v>1.2375501147430619</c:v>
                </c:pt>
                <c:pt idx="3">
                  <c:v>1.2375707420078277</c:v>
                </c:pt>
              </c:numCache>
            </c:numRef>
          </c:xVal>
          <c:yVal>
            <c:numRef>
              <c:f>Plots_Tabellen_etc_!$AX$379:$AX$382</c:f>
              <c:numCache>
                <c:formatCode>0.00</c:formatCode>
                <c:ptCount val="4"/>
                <c:pt idx="0">
                  <c:v>0.15741122605804189</c:v>
                </c:pt>
                <c:pt idx="1">
                  <c:v>0.16116838888314292</c:v>
                </c:pt>
                <c:pt idx="2">
                  <c:v>0.16393530600103834</c:v>
                </c:pt>
                <c:pt idx="3">
                  <c:v>0.16197859744204243</c:v>
                </c:pt>
              </c:numCache>
            </c:numRef>
          </c:yVal>
          <c:smooth val="0"/>
        </c:ser>
        <c:ser>
          <c:idx val="2"/>
          <c:order val="2"/>
          <c:tx>
            <c:v>Sinkflug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Plots_Tabellen_etc_!$AY$390:$AY$393</c:f>
              <c:numCache>
                <c:formatCode>0.00</c:formatCode>
                <c:ptCount val="4"/>
                <c:pt idx="0">
                  <c:v>0.50090799961859112</c:v>
                </c:pt>
                <c:pt idx="1">
                  <c:v>0.46800459234717179</c:v>
                </c:pt>
                <c:pt idx="2">
                  <c:v>0.52728587815592864</c:v>
                </c:pt>
                <c:pt idx="3">
                  <c:v>0.54488800269761128</c:v>
                </c:pt>
              </c:numCache>
            </c:numRef>
          </c:xVal>
          <c:yVal>
            <c:numRef>
              <c:f>Plots_Tabellen_etc_!$AX$390:$AX$393</c:f>
              <c:numCache>
                <c:formatCode>0.00</c:formatCode>
                <c:ptCount val="4"/>
                <c:pt idx="0">
                  <c:v>7.56937159171885E-2</c:v>
                </c:pt>
                <c:pt idx="1">
                  <c:v>7.095207987189503E-2</c:v>
                </c:pt>
                <c:pt idx="2">
                  <c:v>7.7659284244415913E-2</c:v>
                </c:pt>
                <c:pt idx="3">
                  <c:v>7.6110352355985705E-2</c:v>
                </c:pt>
              </c:numCache>
            </c:numRef>
          </c:yVal>
          <c:smooth val="0"/>
        </c:ser>
        <c:ser>
          <c:idx val="3"/>
          <c:order val="3"/>
          <c:tx>
            <c:v>Sinkflug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Plots_Tabellen_etc_!$AY$400:$AY$402</c:f>
              <c:numCache>
                <c:formatCode>0.00</c:formatCode>
                <c:ptCount val="3"/>
                <c:pt idx="0">
                  <c:v>0.42719246587584381</c:v>
                </c:pt>
                <c:pt idx="1">
                  <c:v>0.41770450020002275</c:v>
                </c:pt>
                <c:pt idx="2">
                  <c:v>0.45733683462619618</c:v>
                </c:pt>
              </c:numCache>
            </c:numRef>
          </c:xVal>
          <c:yVal>
            <c:numRef>
              <c:f>Plots_Tabellen_etc_!$AX$400:$AX$402</c:f>
              <c:numCache>
                <c:formatCode>0.00</c:formatCode>
                <c:ptCount val="3"/>
                <c:pt idx="0">
                  <c:v>8.8457012290645315E-2</c:v>
                </c:pt>
                <c:pt idx="1">
                  <c:v>7.9119491944614762E-2</c:v>
                </c:pt>
                <c:pt idx="2">
                  <c:v>8.0839407512910258E-2</c:v>
                </c:pt>
              </c:numCache>
            </c:numRef>
          </c:yVal>
          <c:smooth val="0"/>
        </c:ser>
        <c:ser>
          <c:idx val="4"/>
          <c:order val="4"/>
          <c:tx>
            <c:v>Gesamt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forward val="0.2"/>
            <c:backward val="0.1"/>
            <c:dispRSqr val="0"/>
            <c:dispEq val="1"/>
            <c:trendlineLbl>
              <c:layout>
                <c:manualLayout>
                  <c:x val="-0.29414732619619871"/>
                  <c:y val="-1.14799934313608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C</a:t>
                    </a:r>
                    <a:r>
                      <a:rPr lang="en-US" sz="900" baseline="0"/>
                      <a:t>W</a:t>
                    </a:r>
                    <a:r>
                      <a:rPr lang="en-US" sz="1100" baseline="0"/>
                      <a:t> = 0,1443 C</a:t>
                    </a:r>
                    <a:r>
                      <a:rPr lang="en-US" sz="900" baseline="0"/>
                      <a:t>A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- 0,1317 C</a:t>
                    </a:r>
                    <a:r>
                      <a:rPr lang="en-US" sz="900" baseline="0"/>
                      <a:t>A</a:t>
                    </a:r>
                    <a:r>
                      <a:rPr lang="en-US" sz="1100" baseline="0"/>
                      <a:t> + 0,1087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Plots_Tabellen_etc_!$AY$368:$AY$402</c:f>
              <c:numCache>
                <c:formatCode>0.00</c:formatCode>
                <c:ptCount val="35"/>
                <c:pt idx="0">
                  <c:v>0.66586387530391122</c:v>
                </c:pt>
                <c:pt idx="1">
                  <c:v>0.66608001052386057</c:v>
                </c:pt>
                <c:pt idx="2">
                  <c:v>0.65832223065414353</c:v>
                </c:pt>
                <c:pt idx="3">
                  <c:v>0.75479105571982663</c:v>
                </c:pt>
                <c:pt idx="5">
                  <c:v>0.75495965045726898</c:v>
                </c:pt>
                <c:pt idx="6">
                  <c:v>0.74428616987312479</c:v>
                </c:pt>
                <c:pt idx="7">
                  <c:v>0.74432069840957193</c:v>
                </c:pt>
                <c:pt idx="8">
                  <c:v>0.77797197468575907</c:v>
                </c:pt>
                <c:pt idx="11">
                  <c:v>1.1529877347075161</c:v>
                </c:pt>
                <c:pt idx="12">
                  <c:v>1.2081650014770107</c:v>
                </c:pt>
                <c:pt idx="13">
                  <c:v>1.2375501147430619</c:v>
                </c:pt>
                <c:pt idx="14">
                  <c:v>1.2375707420078277</c:v>
                </c:pt>
                <c:pt idx="22">
                  <c:v>0.50090799961859112</c:v>
                </c:pt>
                <c:pt idx="23">
                  <c:v>0.46800459234717179</c:v>
                </c:pt>
                <c:pt idx="24">
                  <c:v>0.52728587815592864</c:v>
                </c:pt>
                <c:pt idx="25">
                  <c:v>0.54488800269761128</c:v>
                </c:pt>
                <c:pt idx="32">
                  <c:v>0.42719246587584381</c:v>
                </c:pt>
                <c:pt idx="33">
                  <c:v>0.41770450020002275</c:v>
                </c:pt>
                <c:pt idx="34">
                  <c:v>0.45733683462619618</c:v>
                </c:pt>
              </c:numCache>
            </c:numRef>
          </c:xVal>
          <c:yVal>
            <c:numRef>
              <c:f>Plots_Tabellen_etc_!$AX$368:$AX$402</c:f>
              <c:numCache>
                <c:formatCode>0.00</c:formatCode>
                <c:ptCount val="35"/>
                <c:pt idx="0">
                  <c:v>9.1572016454042629E-2</c:v>
                </c:pt>
                <c:pt idx="1">
                  <c:v>8.9467063947992545E-2</c:v>
                </c:pt>
                <c:pt idx="2">
                  <c:v>8.0618824863270072E-2</c:v>
                </c:pt>
                <c:pt idx="3">
                  <c:v>9.4606531978486091E-2</c:v>
                </c:pt>
                <c:pt idx="5">
                  <c:v>9.2608962843485881E-2</c:v>
                </c:pt>
                <c:pt idx="6">
                  <c:v>8.7743080208798507E-2</c:v>
                </c:pt>
                <c:pt idx="7">
                  <c:v>8.6784109694802353E-2</c:v>
                </c:pt>
                <c:pt idx="8">
                  <c:v>9.1582731397261946E-2</c:v>
                </c:pt>
                <c:pt idx="11">
                  <c:v>0.15741122605804189</c:v>
                </c:pt>
                <c:pt idx="12">
                  <c:v>0.16116838888314292</c:v>
                </c:pt>
                <c:pt idx="13">
                  <c:v>0.16393530600103834</c:v>
                </c:pt>
                <c:pt idx="14">
                  <c:v>0.16197859744204243</c:v>
                </c:pt>
                <c:pt idx="22">
                  <c:v>7.56937159171885E-2</c:v>
                </c:pt>
                <c:pt idx="23">
                  <c:v>7.095207987189503E-2</c:v>
                </c:pt>
                <c:pt idx="24">
                  <c:v>7.7659284244415913E-2</c:v>
                </c:pt>
                <c:pt idx="25">
                  <c:v>7.6110352355985705E-2</c:v>
                </c:pt>
                <c:pt idx="32">
                  <c:v>8.8457012290645315E-2</c:v>
                </c:pt>
                <c:pt idx="33">
                  <c:v>7.9119491944614762E-2</c:v>
                </c:pt>
                <c:pt idx="34">
                  <c:v>8.0839407512910258E-2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24159"/>
        <c:axId val="843561535"/>
      </c:scatterChart>
      <c:valAx>
        <c:axId val="8435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Widerstandsbeiwert C</a:t>
                </a:r>
                <a:r>
                  <a:rPr lang="de-DE" sz="1050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324159"/>
        <c:crossesAt val="0"/>
        <c:crossBetween val="midCat"/>
      </c:valAx>
      <c:valAx>
        <c:axId val="8553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Auftriebsbeiwert C</a:t>
                </a:r>
                <a:r>
                  <a:rPr lang="de-DE" sz="105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561535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562319</xdr:colOff>
      <xdr:row>142</xdr:row>
      <xdr:rowOff>42117</xdr:rowOff>
    </xdr:from>
    <xdr:ext cx="5759641" cy="3240002"/>
    <xdr:graphicFrame macro="">
      <xdr:nvGraphicFramePr>
        <xdr:cNvPr id="7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653037</xdr:colOff>
      <xdr:row>165</xdr:row>
      <xdr:rowOff>30961</xdr:rowOff>
    </xdr:from>
    <xdr:ext cx="5759641" cy="3346201"/>
    <xdr:graphicFrame macro="">
      <xdr:nvGraphicFramePr>
        <xdr:cNvPr id="11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466197</xdr:colOff>
      <xdr:row>186</xdr:row>
      <xdr:rowOff>73435</xdr:rowOff>
    </xdr:from>
    <xdr:ext cx="5759641" cy="3268083"/>
    <xdr:graphicFrame macro="">
      <xdr:nvGraphicFramePr>
        <xdr:cNvPr id="12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351001</xdr:colOff>
      <xdr:row>163</xdr:row>
      <xdr:rowOff>112681</xdr:rowOff>
    </xdr:from>
    <xdr:ext cx="5759641" cy="3409203"/>
    <xdr:graphicFrame macro="">
      <xdr:nvGraphicFramePr>
        <xdr:cNvPr id="10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401037</xdr:colOff>
      <xdr:row>142</xdr:row>
      <xdr:rowOff>8641</xdr:rowOff>
    </xdr:from>
    <xdr:ext cx="5759641" cy="3239280"/>
    <xdr:graphicFrame macro="">
      <xdr:nvGraphicFramePr>
        <xdr:cNvPr id="8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278279</xdr:colOff>
      <xdr:row>163</xdr:row>
      <xdr:rowOff>126004</xdr:rowOff>
    </xdr:from>
    <xdr:ext cx="5759641" cy="3381122"/>
    <xdr:graphicFrame macro="">
      <xdr:nvGraphicFramePr>
        <xdr:cNvPr id="9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237241</xdr:colOff>
      <xdr:row>188</xdr:row>
      <xdr:rowOff>38523</xdr:rowOff>
    </xdr:from>
    <xdr:ext cx="5763956" cy="3238201"/>
    <xdr:graphicFrame macro="">
      <xdr:nvGraphicFramePr>
        <xdr:cNvPr id="14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15</xdr:col>
      <xdr:colOff>578522</xdr:colOff>
      <xdr:row>187</xdr:row>
      <xdr:rowOff>101160</xdr:rowOff>
    </xdr:from>
    <xdr:ext cx="5759641" cy="3268083"/>
    <xdr:graphicFrame macro="">
      <xdr:nvGraphicFramePr>
        <xdr:cNvPr id="13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196202</xdr:colOff>
      <xdr:row>3</xdr:row>
      <xdr:rowOff>100803</xdr:rowOff>
    </xdr:from>
    <xdr:ext cx="5759641" cy="3239636"/>
    <xdr:graphicFrame macro="">
      <xdr:nvGraphicFramePr>
        <xdr:cNvPr id="3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7</xdr:col>
      <xdr:colOff>451448</xdr:colOff>
      <xdr:row>3</xdr:row>
      <xdr:rowOff>93223</xdr:rowOff>
    </xdr:from>
    <xdr:ext cx="5759641" cy="3239636"/>
    <xdr:graphicFrame macro="">
      <xdr:nvGraphicFramePr>
        <xdr:cNvPr id="4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15</xdr:col>
      <xdr:colOff>97200</xdr:colOff>
      <xdr:row>2</xdr:row>
      <xdr:rowOff>149403</xdr:rowOff>
    </xdr:from>
    <xdr:ext cx="5759641" cy="3239636"/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91119</xdr:colOff>
      <xdr:row>26</xdr:row>
      <xdr:rowOff>83969</xdr:rowOff>
    </xdr:from>
    <xdr:ext cx="5759641" cy="3239636"/>
    <xdr:graphicFrame macro="">
      <xdr:nvGraphicFramePr>
        <xdr:cNvPr id="5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11</xdr:col>
      <xdr:colOff>618655</xdr:colOff>
      <xdr:row>26</xdr:row>
      <xdr:rowOff>87032</xdr:rowOff>
    </xdr:from>
    <xdr:ext cx="5759641" cy="3239636"/>
    <xdr:graphicFrame macro="">
      <xdr:nvGraphicFramePr>
        <xdr:cNvPr id="6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36356</xdr:colOff>
      <xdr:row>125</xdr:row>
      <xdr:rowOff>35999</xdr:rowOff>
    </xdr:from>
    <xdr:ext cx="5759641" cy="3240002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662043</xdr:colOff>
      <xdr:row>3</xdr:row>
      <xdr:rowOff>102239</xdr:rowOff>
    </xdr:from>
    <xdr:ext cx="5759641" cy="3240002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572761</xdr:colOff>
      <xdr:row>3</xdr:row>
      <xdr:rowOff>8284</xdr:rowOff>
    </xdr:from>
    <xdr:ext cx="5759641" cy="3239636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344518</xdr:colOff>
      <xdr:row>2</xdr:row>
      <xdr:rowOff>89638</xdr:rowOff>
    </xdr:from>
    <xdr:ext cx="5759641" cy="3267718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474116</xdr:colOff>
      <xdr:row>2</xdr:row>
      <xdr:rowOff>90004</xdr:rowOff>
    </xdr:from>
    <xdr:ext cx="5759641" cy="3267718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21</xdr:col>
      <xdr:colOff>754919</xdr:colOff>
      <xdr:row>46</xdr:row>
      <xdr:rowOff>43562</xdr:rowOff>
    </xdr:from>
    <xdr:ext cx="5759641" cy="3239280"/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196916</xdr:colOff>
      <xdr:row>67</xdr:row>
      <xdr:rowOff>1801</xdr:rowOff>
    </xdr:from>
    <xdr:ext cx="5759641" cy="3240002"/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7</xdr:col>
      <xdr:colOff>321841</xdr:colOff>
      <xdr:row>67</xdr:row>
      <xdr:rowOff>72722</xdr:rowOff>
    </xdr:from>
    <xdr:ext cx="5759641" cy="3240002"/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359642</xdr:colOff>
      <xdr:row>24</xdr:row>
      <xdr:rowOff>35999</xdr:rowOff>
    </xdr:from>
    <xdr:ext cx="5759641" cy="3239636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7</xdr:col>
      <xdr:colOff>482400</xdr:colOff>
      <xdr:row>24</xdr:row>
      <xdr:rowOff>69119</xdr:rowOff>
    </xdr:from>
    <xdr:ext cx="5763956" cy="3238557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14</xdr:col>
      <xdr:colOff>498604</xdr:colOff>
      <xdr:row>24</xdr:row>
      <xdr:rowOff>91083</xdr:rowOff>
    </xdr:from>
    <xdr:ext cx="5759641" cy="3267718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355317</xdr:colOff>
      <xdr:row>45</xdr:row>
      <xdr:rowOff>49679</xdr:rowOff>
    </xdr:from>
    <xdr:ext cx="5759641" cy="3239636"/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7</xdr:col>
      <xdr:colOff>457556</xdr:colOff>
      <xdr:row>45</xdr:row>
      <xdr:rowOff>114839</xdr:rowOff>
    </xdr:from>
    <xdr:ext cx="5759641" cy="3239636"/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14</xdr:col>
      <xdr:colOff>541443</xdr:colOff>
      <xdr:row>45</xdr:row>
      <xdr:rowOff>133200</xdr:rowOff>
    </xdr:from>
    <xdr:ext cx="5759641" cy="3239636"/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21</xdr:col>
      <xdr:colOff>695163</xdr:colOff>
      <xdr:row>24</xdr:row>
      <xdr:rowOff>151561</xdr:rowOff>
    </xdr:from>
    <xdr:ext cx="5759641" cy="3239636"/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21</xdr:col>
      <xdr:colOff>743398</xdr:colOff>
      <xdr:row>67</xdr:row>
      <xdr:rowOff>154442</xdr:rowOff>
    </xdr:from>
    <xdr:ext cx="5759641" cy="3239636"/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36356</xdr:colOff>
      <xdr:row>125</xdr:row>
      <xdr:rowOff>35999</xdr:rowOff>
    </xdr:from>
    <xdr:ext cx="5759641" cy="3240002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K808"/>
  <sheetViews>
    <sheetView tabSelected="1" topLeftCell="A2" zoomScale="190" zoomScaleNormal="190" workbookViewId="0">
      <selection activeCell="C25" sqref="C25"/>
    </sheetView>
  </sheetViews>
  <sheetFormatPr baseColWidth="10" defaultRowHeight="14.25" x14ac:dyDescent="0.2"/>
  <cols>
    <col min="1" max="25" width="10.75" customWidth="1"/>
    <col min="26" max="27" width="15.25" customWidth="1"/>
    <col min="28" max="28" width="14.625" customWidth="1"/>
    <col min="29" max="29" width="11.25" customWidth="1"/>
    <col min="30" max="30" width="15.25" customWidth="1"/>
    <col min="31" max="32" width="10.875" customWidth="1"/>
    <col min="33" max="33" width="11.25" customWidth="1"/>
    <col min="34" max="34" width="13.375" customWidth="1"/>
    <col min="35" max="35" width="12.875" customWidth="1"/>
    <col min="36" max="36" width="11.25" customWidth="1"/>
    <col min="37" max="37" width="13.875" customWidth="1"/>
    <col min="38" max="38" width="14" customWidth="1"/>
    <col min="39" max="39" width="12.25" customWidth="1"/>
    <col min="40" max="40" width="14.875" customWidth="1"/>
    <col min="41" max="41" width="14.375" customWidth="1"/>
    <col min="42" max="42" width="16.5" customWidth="1"/>
    <col min="43" max="43" width="14.875" customWidth="1"/>
    <col min="44" max="44" width="14.375" customWidth="1"/>
    <col min="45" max="45" width="12.5" customWidth="1"/>
    <col min="46" max="46" width="13" customWidth="1"/>
    <col min="47" max="47" width="14.875" customWidth="1"/>
    <col min="48" max="48" width="38.375" customWidth="1"/>
    <col min="49" max="49" width="12.875" customWidth="1"/>
    <col min="50" max="51" width="11.25" customWidth="1"/>
    <col min="52" max="52" width="15.75" customWidth="1"/>
    <col min="53" max="53" width="14" customWidth="1"/>
    <col min="54" max="54" width="9.125" customWidth="1"/>
    <col min="55" max="55" width="15.75" customWidth="1"/>
    <col min="56" max="56" width="14" customWidth="1"/>
    <col min="57" max="61" width="13.375" customWidth="1"/>
    <col min="62" max="62" width="10.25" customWidth="1"/>
    <col min="63" max="66" width="13.375" customWidth="1"/>
    <col min="67" max="68" width="10.75" customWidth="1"/>
    <col min="69" max="69" width="14.375" customWidth="1"/>
    <col min="70" max="70" width="13.375" customWidth="1"/>
    <col min="71" max="71" width="12.5" customWidth="1"/>
    <col min="72" max="72" width="10.875" customWidth="1"/>
    <col min="73" max="73" width="10.25" customWidth="1"/>
    <col min="74" max="74" width="13.375" customWidth="1"/>
    <col min="75" max="75" width="12.875" customWidth="1"/>
    <col min="76" max="76" width="35.5" customWidth="1"/>
    <col min="77" max="77" width="13.375" customWidth="1"/>
    <col min="78" max="78" width="13" customWidth="1"/>
    <col min="79" max="79" width="29.75" customWidth="1"/>
    <col min="80" max="80" width="23.875" customWidth="1"/>
    <col min="81" max="81" width="14" customWidth="1"/>
    <col min="82" max="82" width="13.375" customWidth="1"/>
    <col min="83" max="101" width="10.75" customWidth="1"/>
    <col min="102" max="102" width="10.25" customWidth="1"/>
    <col min="103" max="103" width="15.625" customWidth="1"/>
    <col min="104" max="104" width="10" customWidth="1"/>
    <col min="105" max="105" width="11.125" customWidth="1"/>
    <col min="106" max="106" width="8.375" customWidth="1"/>
    <col min="107" max="107" width="9.5" customWidth="1"/>
    <col min="108" max="109" width="10.75" customWidth="1"/>
    <col min="110" max="110" width="13.5" customWidth="1"/>
    <col min="111" max="112" width="14.875" customWidth="1"/>
    <col min="113" max="113" width="12.5" customWidth="1"/>
    <col min="114" max="114" width="10.625" customWidth="1"/>
    <col min="115" max="115" width="9.75" customWidth="1"/>
    <col min="116" max="117" width="10.75" customWidth="1"/>
    <col min="118" max="118" width="12.5" customWidth="1"/>
    <col min="119" max="119" width="11.375" customWidth="1"/>
    <col min="120" max="120" width="12.5" customWidth="1"/>
    <col min="121" max="121" width="11.875" customWidth="1"/>
    <col min="122" max="122" width="10.75" customWidth="1"/>
    <col min="123" max="123" width="10.625" customWidth="1"/>
    <col min="124" max="124" width="10" customWidth="1"/>
    <col min="125" max="125" width="7.875" customWidth="1"/>
    <col min="126" max="126" width="14.75" customWidth="1"/>
    <col min="127" max="127" width="13.125" customWidth="1"/>
    <col min="128" max="128" width="10.75" customWidth="1"/>
    <col min="129" max="129" width="15.875" customWidth="1"/>
    <col min="130" max="130" width="14.625" customWidth="1"/>
    <col min="131" max="131" width="8.75" customWidth="1"/>
    <col min="132" max="132" width="7.875" customWidth="1"/>
    <col min="133" max="140" width="10.75" customWidth="1"/>
    <col min="141" max="141" width="10.625" customWidth="1"/>
    <col min="142" max="142" width="11.625" customWidth="1"/>
    <col min="143" max="143" width="13.25" customWidth="1"/>
    <col min="144" max="144" width="15.625" customWidth="1"/>
    <col min="145" max="145" width="15.125" customWidth="1"/>
    <col min="146" max="146" width="11.75" customWidth="1"/>
    <col min="147" max="147" width="14.375" customWidth="1"/>
    <col min="148" max="148" width="13.75" customWidth="1"/>
    <col min="149" max="151" width="11.625" customWidth="1"/>
    <col min="152" max="152" width="9.5" customWidth="1"/>
    <col min="153" max="153" width="10.75" customWidth="1"/>
    <col min="154" max="154" width="10.625" customWidth="1"/>
    <col min="155" max="156" width="14.875" customWidth="1"/>
    <col min="157" max="157" width="12.75" customWidth="1"/>
    <col min="158" max="158" width="10.625" customWidth="1"/>
    <col min="159" max="159" width="11.75" customWidth="1"/>
    <col min="160" max="160" width="10.75" customWidth="1"/>
    <col min="161" max="161" width="11.875" customWidth="1"/>
    <col min="162" max="162" width="10.875" customWidth="1"/>
    <col min="163" max="163" width="12.5" customWidth="1"/>
    <col min="164" max="164" width="11.375" customWidth="1"/>
    <col min="165" max="165" width="13" customWidth="1"/>
    <col min="166" max="166" width="11.875" customWidth="1"/>
    <col min="167" max="167" width="10.75" customWidth="1"/>
    <col min="168" max="168" width="12.75" customWidth="1"/>
    <col min="169" max="169" width="12.125" customWidth="1"/>
    <col min="170" max="171" width="8.375" customWidth="1"/>
    <col min="172" max="172" width="10.75" customWidth="1"/>
    <col min="173" max="173" width="15.875" customWidth="1"/>
    <col min="174" max="174" width="14.625" customWidth="1"/>
    <col min="175" max="179" width="10.75" customWidth="1"/>
    <col min="180" max="180" width="11.375" customWidth="1"/>
    <col min="181" max="194" width="10.75" customWidth="1"/>
    <col min="195" max="195" width="11" customWidth="1"/>
  </cols>
  <sheetData>
    <row r="1" spans="26:80" ht="15" x14ac:dyDescent="0.25"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3">
        <v>-6.4999999999999997E-3</v>
      </c>
      <c r="BG1" s="4" t="s">
        <v>1</v>
      </c>
      <c r="BH1" s="5"/>
      <c r="BI1" s="6"/>
      <c r="BJ1" s="7" t="s">
        <v>2</v>
      </c>
      <c r="BK1" s="8">
        <v>9.81</v>
      </c>
      <c r="BL1" s="9" t="s">
        <v>3</v>
      </c>
      <c r="BM1" s="1"/>
      <c r="BN1" s="1"/>
      <c r="BO1" s="1"/>
    </row>
    <row r="2" spans="26:80" ht="15" x14ac:dyDescent="0.25">
      <c r="Z2" s="1"/>
      <c r="AA2" s="1"/>
      <c r="AB2" s="10" t="s">
        <v>4</v>
      </c>
      <c r="AC2" s="1"/>
      <c r="AD2" s="11" t="s">
        <v>5</v>
      </c>
      <c r="AE2" s="11"/>
      <c r="AF2" s="1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6</v>
      </c>
      <c r="AT2" s="1"/>
      <c r="AU2" s="1" t="s">
        <v>7</v>
      </c>
      <c r="AV2" s="1"/>
      <c r="AW2" s="1"/>
      <c r="AX2" s="1" t="s">
        <v>8</v>
      </c>
      <c r="AY2" s="1"/>
      <c r="AZ2" s="1"/>
      <c r="BA2" s="1"/>
      <c r="BB2" s="1"/>
      <c r="BC2" s="1"/>
      <c r="BD2" s="1"/>
      <c r="BE2" s="1"/>
      <c r="BF2" s="1"/>
      <c r="BG2" s="12"/>
      <c r="BH2" s="5"/>
      <c r="BI2" s="6"/>
      <c r="BJ2" s="6"/>
      <c r="BK2" s="6"/>
      <c r="BL2" s="13"/>
      <c r="BM2" s="1"/>
      <c r="BN2" s="1"/>
      <c r="BO2" s="1"/>
      <c r="BQ2" s="14" t="s">
        <v>9</v>
      </c>
      <c r="BR2" s="15"/>
      <c r="BS2" s="15"/>
      <c r="BT2" s="15"/>
      <c r="BU2" s="15"/>
      <c r="BV2" s="16"/>
      <c r="BW2" s="17"/>
      <c r="BX2" s="18" t="s">
        <v>10</v>
      </c>
      <c r="BY2" s="19"/>
      <c r="BZ2" s="17"/>
      <c r="CA2" s="20" t="s">
        <v>11</v>
      </c>
      <c r="CB2" s="21" t="s">
        <v>12</v>
      </c>
    </row>
    <row r="3" spans="26:80" ht="15" x14ac:dyDescent="0.25">
      <c r="Z3" s="1"/>
      <c r="AA3" s="1"/>
      <c r="AB3" s="22" t="s">
        <v>13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 t="s">
        <v>14</v>
      </c>
      <c r="AT3" s="1"/>
      <c r="AU3" s="1" t="s">
        <v>15</v>
      </c>
      <c r="AV3" s="1"/>
      <c r="AW3" s="1"/>
      <c r="AX3" s="1" t="s">
        <v>16</v>
      </c>
      <c r="AY3" s="1"/>
      <c r="AZ3" s="1"/>
      <c r="BA3" s="1"/>
      <c r="BB3" s="1"/>
      <c r="BC3" s="1"/>
      <c r="BD3" s="1"/>
      <c r="BE3" s="2" t="s">
        <v>17</v>
      </c>
      <c r="BF3" s="3">
        <v>101325</v>
      </c>
      <c r="BG3" s="4" t="s">
        <v>18</v>
      </c>
      <c r="BH3" s="5"/>
      <c r="BI3" s="6"/>
      <c r="BJ3" s="7" t="s">
        <v>19</v>
      </c>
      <c r="BK3" s="8">
        <v>293.14999999999998</v>
      </c>
      <c r="BL3" s="9" t="s">
        <v>20</v>
      </c>
      <c r="BM3" s="1"/>
      <c r="BN3" s="1"/>
      <c r="BO3" s="1"/>
      <c r="BQ3" s="146" t="s">
        <v>8</v>
      </c>
      <c r="BR3" s="146"/>
      <c r="BS3" s="146"/>
      <c r="BT3" s="146"/>
      <c r="BU3" s="146"/>
      <c r="BV3" s="146"/>
      <c r="BX3" s="23" t="s">
        <v>8</v>
      </c>
      <c r="BY3" s="24"/>
      <c r="CA3" s="25" t="s">
        <v>8</v>
      </c>
      <c r="CB3" s="26" t="s">
        <v>21</v>
      </c>
    </row>
    <row r="4" spans="26:80" ht="15" x14ac:dyDescent="0.25">
      <c r="Z4" s="1"/>
      <c r="AA4" s="1"/>
      <c r="AB4" s="22" t="s">
        <v>22</v>
      </c>
      <c r="AC4" s="1"/>
      <c r="AD4" s="1"/>
      <c r="AE4" s="1"/>
      <c r="AF4" s="1"/>
      <c r="AG4" s="1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23</v>
      </c>
      <c r="AT4" s="1"/>
      <c r="AU4" s="1" t="s">
        <v>24</v>
      </c>
      <c r="AV4" s="1"/>
      <c r="AW4" s="1"/>
      <c r="AX4" s="1" t="s">
        <v>25</v>
      </c>
      <c r="AY4" s="1"/>
      <c r="AZ4" s="1"/>
      <c r="BA4" s="1"/>
      <c r="BB4" s="1"/>
      <c r="BC4" s="1"/>
      <c r="BD4" s="1"/>
      <c r="BE4" s="1"/>
      <c r="BF4" s="1"/>
      <c r="BG4" s="12"/>
      <c r="BH4" s="5"/>
      <c r="BI4" s="6"/>
      <c r="BJ4" s="6"/>
      <c r="BK4" s="6"/>
      <c r="BL4" s="6"/>
      <c r="BM4" s="1"/>
      <c r="BN4" s="1"/>
      <c r="BO4" s="1"/>
      <c r="BQ4" s="27" t="s">
        <v>26</v>
      </c>
      <c r="BR4" s="28" t="s">
        <v>27</v>
      </c>
      <c r="BS4" s="29" t="s">
        <v>28</v>
      </c>
      <c r="BT4" s="29" t="s">
        <v>29</v>
      </c>
      <c r="BU4" s="29" t="s">
        <v>30</v>
      </c>
      <c r="BV4" s="28" t="s">
        <v>31</v>
      </c>
      <c r="BX4" s="30" t="s">
        <v>32</v>
      </c>
      <c r="BY4" s="31"/>
      <c r="CA4" s="25" t="s">
        <v>33</v>
      </c>
      <c r="CB4" s="32"/>
    </row>
    <row r="5" spans="26:80" ht="15" x14ac:dyDescent="0.25">
      <c r="Z5" s="1"/>
      <c r="AA5" s="1"/>
      <c r="AB5" s="22" t="s">
        <v>34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 t="s">
        <v>35</v>
      </c>
      <c r="AT5" s="1"/>
      <c r="AU5" s="1" t="s">
        <v>36</v>
      </c>
      <c r="AV5" s="1"/>
      <c r="AW5" s="1"/>
      <c r="AX5" s="1" t="s">
        <v>37</v>
      </c>
      <c r="AY5" s="1"/>
      <c r="AZ5" s="1"/>
      <c r="BA5" s="1"/>
      <c r="BB5" s="1"/>
      <c r="BC5" s="1"/>
      <c r="BD5" s="1"/>
      <c r="BE5" s="2" t="s">
        <v>38</v>
      </c>
      <c r="BF5" s="3">
        <v>1.2250000000000001</v>
      </c>
      <c r="BG5" s="4" t="s">
        <v>39</v>
      </c>
      <c r="BH5" s="5"/>
      <c r="BI5" s="6"/>
      <c r="BJ5" s="7" t="s">
        <v>40</v>
      </c>
      <c r="BK5" s="8">
        <v>100600</v>
      </c>
      <c r="BL5" s="9" t="s">
        <v>18</v>
      </c>
      <c r="BM5" s="1"/>
      <c r="BN5" s="1"/>
      <c r="BO5" s="1"/>
      <c r="BQ5" s="33">
        <v>0</v>
      </c>
      <c r="BR5" s="16">
        <v>50.5</v>
      </c>
      <c r="BS5" s="15">
        <v>0</v>
      </c>
      <c r="BT5" s="15">
        <v>13</v>
      </c>
      <c r="BU5" s="15">
        <v>7.5</v>
      </c>
      <c r="BV5" s="16">
        <v>-0.8</v>
      </c>
      <c r="BX5" s="34" t="s">
        <v>41</v>
      </c>
      <c r="BY5" s="19"/>
      <c r="CA5" s="35" t="s">
        <v>27</v>
      </c>
      <c r="CB5" s="36" t="s">
        <v>42</v>
      </c>
    </row>
    <row r="6" spans="26:80" ht="15" x14ac:dyDescent="0.25">
      <c r="Z6" s="1"/>
      <c r="AA6" s="1"/>
      <c r="AB6" s="22" t="s">
        <v>43</v>
      </c>
      <c r="AC6" s="1"/>
      <c r="AD6" s="1"/>
      <c r="AE6" s="1"/>
      <c r="AF6" s="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2"/>
      <c r="BH6" s="5"/>
      <c r="BI6" s="6"/>
      <c r="BJ6" s="6"/>
      <c r="BK6" s="6"/>
      <c r="BL6" s="6"/>
      <c r="BM6" s="1"/>
      <c r="BN6" s="1"/>
      <c r="BO6" s="1"/>
      <c r="BQ6" s="37">
        <v>60</v>
      </c>
      <c r="BR6" s="38">
        <v>61.5</v>
      </c>
      <c r="BS6" s="39">
        <v>30</v>
      </c>
      <c r="BT6" s="39">
        <v>20.5</v>
      </c>
      <c r="BU6" s="39">
        <v>4.5</v>
      </c>
      <c r="BV6" s="38">
        <v>-1.1000000000000001</v>
      </c>
      <c r="BX6" s="30" t="s">
        <v>44</v>
      </c>
      <c r="BY6" s="31"/>
      <c r="CA6" s="25" t="s">
        <v>29</v>
      </c>
      <c r="CB6" s="36" t="s">
        <v>45</v>
      </c>
    </row>
    <row r="7" spans="26:80" ht="15" x14ac:dyDescent="0.25">
      <c r="Z7" s="1"/>
      <c r="AA7" s="1"/>
      <c r="AB7" s="40" t="s">
        <v>46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 t="s">
        <v>47</v>
      </c>
      <c r="BF7" s="3">
        <v>288.14999999999998</v>
      </c>
      <c r="BG7" s="4" t="s">
        <v>20</v>
      </c>
      <c r="BH7" s="5"/>
      <c r="BI7" s="6"/>
      <c r="BJ7" s="7" t="s">
        <v>48</v>
      </c>
      <c r="BK7" s="8">
        <v>28</v>
      </c>
      <c r="BL7" s="9" t="s">
        <v>49</v>
      </c>
      <c r="BM7" s="1"/>
      <c r="BN7" s="1"/>
      <c r="BO7" s="1"/>
      <c r="BQ7" s="37">
        <v>120</v>
      </c>
      <c r="BR7" s="38">
        <v>61</v>
      </c>
      <c r="BS7" s="39">
        <v>60</v>
      </c>
      <c r="BT7" s="39">
        <v>20.75</v>
      </c>
      <c r="BU7" s="39">
        <v>3.75</v>
      </c>
      <c r="BV7" s="38">
        <v>-0.8</v>
      </c>
      <c r="BX7" s="23" t="s">
        <v>50</v>
      </c>
      <c r="BY7" s="24">
        <v>0.38095000000000001</v>
      </c>
      <c r="CA7" s="25" t="s">
        <v>30</v>
      </c>
      <c r="CB7" s="36" t="s">
        <v>51</v>
      </c>
    </row>
    <row r="8" spans="26:80" x14ac:dyDescent="0.2"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2"/>
      <c r="BH8" s="5"/>
      <c r="BI8" s="6"/>
      <c r="BJ8" s="6"/>
      <c r="BK8" s="6"/>
      <c r="BL8" s="6"/>
      <c r="BM8" s="1"/>
      <c r="BN8" s="1"/>
      <c r="BO8" s="1"/>
      <c r="BQ8" s="37">
        <v>180</v>
      </c>
      <c r="BR8" s="38">
        <v>57</v>
      </c>
      <c r="BS8" s="39">
        <v>90</v>
      </c>
      <c r="BT8" s="39">
        <v>19.5</v>
      </c>
      <c r="BU8" s="39">
        <v>3.75</v>
      </c>
      <c r="BV8" s="38">
        <v>-0.6</v>
      </c>
      <c r="BX8" s="30" t="s">
        <v>52</v>
      </c>
      <c r="BY8" s="31">
        <v>11.428570000000001</v>
      </c>
      <c r="CA8" s="41" t="s">
        <v>31</v>
      </c>
      <c r="CB8" s="42" t="s">
        <v>53</v>
      </c>
    </row>
    <row r="9" spans="26:80" ht="15" x14ac:dyDescent="0.25"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" t="s">
        <v>54</v>
      </c>
      <c r="BF9" s="3">
        <v>1.2350000000000001</v>
      </c>
      <c r="BG9" s="4" t="s">
        <v>55</v>
      </c>
      <c r="BH9" s="5"/>
      <c r="BI9" s="6"/>
      <c r="BJ9" s="6"/>
      <c r="BK9" s="6"/>
      <c r="BL9" s="6"/>
      <c r="BM9" s="1"/>
      <c r="BN9" s="1"/>
      <c r="BO9" s="1"/>
      <c r="BQ9" s="37">
        <v>240</v>
      </c>
      <c r="BR9" s="38">
        <v>49</v>
      </c>
      <c r="BS9" s="39">
        <v>120</v>
      </c>
      <c r="BT9" s="39">
        <v>19.75</v>
      </c>
      <c r="BU9" s="39">
        <v>4</v>
      </c>
      <c r="BV9" s="38">
        <v>-0.6</v>
      </c>
      <c r="BX9" s="1"/>
      <c r="BY9" s="1"/>
      <c r="CB9" s="26"/>
    </row>
    <row r="10" spans="26:80" x14ac:dyDescent="0.2">
      <c r="Z10" s="6"/>
      <c r="AA10" s="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Q10" s="37"/>
      <c r="BR10" s="38"/>
      <c r="BS10" s="39">
        <v>150</v>
      </c>
      <c r="BT10" s="39">
        <v>17</v>
      </c>
      <c r="BU10" s="39">
        <v>5</v>
      </c>
      <c r="BV10" s="38">
        <v>-0.75</v>
      </c>
      <c r="BX10" s="1"/>
      <c r="BY10" s="1"/>
      <c r="CB10" s="26"/>
    </row>
    <row r="11" spans="26:80" ht="15" x14ac:dyDescent="0.25">
      <c r="AB11" s="43" t="s">
        <v>56</v>
      </c>
      <c r="AC11" s="3" t="s">
        <v>57</v>
      </c>
      <c r="AD11" s="3" t="s">
        <v>58</v>
      </c>
      <c r="AE11" s="3" t="s">
        <v>59</v>
      </c>
      <c r="AF11" s="44" t="s">
        <v>60</v>
      </c>
      <c r="AG11" s="3" t="s">
        <v>61</v>
      </c>
      <c r="AH11" s="44" t="s">
        <v>62</v>
      </c>
      <c r="AI11" s="8" t="s">
        <v>63</v>
      </c>
      <c r="AJ11" s="3" t="s">
        <v>64</v>
      </c>
      <c r="AK11" s="3" t="s">
        <v>65</v>
      </c>
      <c r="AL11" s="3" t="s">
        <v>66</v>
      </c>
      <c r="AM11" s="3" t="s">
        <v>67</v>
      </c>
      <c r="AN11" s="3" t="s">
        <v>68</v>
      </c>
      <c r="AO11" s="44" t="s">
        <v>69</v>
      </c>
      <c r="AP11" s="3" t="s">
        <v>70</v>
      </c>
      <c r="AQ11" s="45" t="s">
        <v>71</v>
      </c>
      <c r="AR11" s="46" t="s">
        <v>72</v>
      </c>
      <c r="AS11" s="47" t="s">
        <v>73</v>
      </c>
      <c r="AT11" s="46" t="s">
        <v>74</v>
      </c>
      <c r="AU11" s="45" t="s">
        <v>75</v>
      </c>
      <c r="AV11" s="46" t="s">
        <v>76</v>
      </c>
      <c r="AW11" s="47" t="s">
        <v>77</v>
      </c>
      <c r="AX11" s="48" t="s">
        <v>78</v>
      </c>
      <c r="AY11" s="49" t="s">
        <v>79</v>
      </c>
      <c r="AZ11" s="47" t="s">
        <v>80</v>
      </c>
      <c r="BA11" s="47" t="s">
        <v>81</v>
      </c>
      <c r="BB11" s="48" t="s">
        <v>82</v>
      </c>
      <c r="BC11" s="49" t="s">
        <v>83</v>
      </c>
      <c r="BD11" s="1"/>
      <c r="BE11" s="1" t="s">
        <v>84</v>
      </c>
      <c r="BF11" s="1" t="s">
        <v>85</v>
      </c>
      <c r="BG11" s="1" t="s">
        <v>86</v>
      </c>
      <c r="BH11" s="1" t="s">
        <v>87</v>
      </c>
      <c r="BI11" s="1" t="s">
        <v>88</v>
      </c>
      <c r="BJ11" s="1" t="s">
        <v>54</v>
      </c>
      <c r="BK11" s="1" t="s">
        <v>2</v>
      </c>
      <c r="BL11" s="1" t="s">
        <v>89</v>
      </c>
      <c r="BM11" s="1" t="s">
        <v>90</v>
      </c>
      <c r="BN11" s="1" t="s">
        <v>91</v>
      </c>
      <c r="BO11" s="1"/>
      <c r="BQ11" s="37"/>
      <c r="BR11" s="38"/>
      <c r="BS11" s="39">
        <v>180</v>
      </c>
      <c r="BT11" s="39">
        <v>17.25</v>
      </c>
      <c r="BU11" s="39">
        <v>5.25</v>
      </c>
      <c r="BV11" s="38">
        <v>-0.75</v>
      </c>
      <c r="CB11" s="26"/>
    </row>
    <row r="12" spans="26:80" x14ac:dyDescent="0.2">
      <c r="AB12" s="50">
        <v>7</v>
      </c>
      <c r="AC12" s="51">
        <v>1917</v>
      </c>
      <c r="AD12" s="51">
        <f t="shared" ref="AD12:AD33" si="0">AB12+273.15</f>
        <v>280.14999999999998</v>
      </c>
      <c r="AE12" s="51">
        <v>0</v>
      </c>
      <c r="AF12" s="51">
        <f t="shared" ref="AF12:AF33" si="1">AE12*1.94384</f>
        <v>0</v>
      </c>
      <c r="AG12" s="51">
        <v>3696</v>
      </c>
      <c r="AH12" s="51">
        <f t="shared" ref="AH12:AH33" si="2">AG12 * 2.20462</f>
        <v>8148.2755199999992</v>
      </c>
      <c r="AI12" s="51">
        <v>0</v>
      </c>
      <c r="AJ12" s="51">
        <f t="shared" ref="AJ12:AJ33" si="3">BI12+(AC12*BF12)</f>
        <v>275.68949999999995</v>
      </c>
      <c r="AK12" s="51">
        <f t="shared" ref="AK12:AK33" si="4">BH12 * ( ( 1 + ( BF12 * ( AC12 / BI12 ) ) ) ^ 4.256 )</f>
        <v>1.0149104075239699</v>
      </c>
      <c r="AL12" s="51">
        <f t="shared" ref="AL12:AL33" si="5">( AK12 * AJ12 ) / AD12</f>
        <v>0.99875117899368016</v>
      </c>
      <c r="AM12" s="51">
        <f t="shared" ref="AM12:AM33" si="6">BG12 * ( ( 1+ ( BF12 * ( AC12 / BI12 ) ) ) ^ 5.256 )</f>
        <v>80317.435204060894</v>
      </c>
      <c r="AN12" s="51">
        <v>0</v>
      </c>
      <c r="AO12" s="51">
        <f t="shared" ref="AO12:AO33" si="7">AN12 * 3.28084</f>
        <v>0</v>
      </c>
      <c r="AP12" s="51" t="e">
        <f xml:space="preserve"> AG12 * BK12 * COS( AZ12 )</f>
        <v>#DIV/0!</v>
      </c>
      <c r="AQ12" s="52">
        <f t="shared" ref="AQ12:AQ33" si="8">-0.0125 * AI12 + 57.3</f>
        <v>57.3</v>
      </c>
      <c r="AR12" s="51">
        <f t="shared" ref="AR12:AR33" si="9">AQ12 * 1.94384</f>
        <v>111.382032</v>
      </c>
      <c r="AS12" s="51" t="e">
        <f t="shared" ref="AS12:AS33" si="10" xml:space="preserve"> ( AN12 / AI12 ) * ( ( ( AD11 + AD12 ) / 2 ) / ( ( AJ11 + AJ12 ) / 2 ) )</f>
        <v>#DIV/0!</v>
      </c>
      <c r="AT12" s="51" t="e">
        <f t="shared" ref="AT12:AT33" si="11">AS12 * 1.94384</f>
        <v>#DIV/0!</v>
      </c>
      <c r="AU12" s="52">
        <f t="shared" ref="AU12:AU33" si="12">-0.009861 * AI12 + 18.766667</f>
        <v>18.766667000000002</v>
      </c>
      <c r="AV12" s="51">
        <f t="shared" ref="AV12:AV33" si="13">AU12 * 100</f>
        <v>1876.6667000000002</v>
      </c>
      <c r="AW12" s="53" t="e">
        <f t="shared" ref="AW12:AW33" si="14" xml:space="preserve"> - ( AG12 * BK12 * SIN( AZ12 ) )</f>
        <v>#DIV/0!</v>
      </c>
      <c r="AX12" s="50" t="e">
        <f t="shared" ref="AX12:AX33" si="15" xml:space="preserve"> - ( ( 2 * AW12 ) / ( ( ( AQ12 ) ^ 2 ) * BN12 * AL12 ) )</f>
        <v>#DIV/0!</v>
      </c>
      <c r="AY12" s="54" t="e">
        <f t="shared" ref="AY12:AY33" si="16" xml:space="preserve"> ( ( 2 * AP12 ) / ( ( ( AQ12 ) ^ 2 ) * BN12 * AL12 ) )</f>
        <v>#DIV/0!</v>
      </c>
      <c r="AZ12" s="51" t="e">
        <f t="shared" ref="AZ12:AZ33" si="17">ASIN( - ( AS12 / AQ12 ) )</f>
        <v>#DIV/0!</v>
      </c>
      <c r="BA12" s="51" t="e">
        <f t="shared" ref="BA12:BA33" si="18">AZ12 * ( 180 / 3.14159265359 )</f>
        <v>#DIV/0!</v>
      </c>
      <c r="BB12" s="50">
        <f t="shared" ref="BB12:BB33" si="19">-0.000139*AI12+4.988889</f>
        <v>4.9888890000000004</v>
      </c>
      <c r="BC12" s="54">
        <f t="shared" ref="BC12:BC33" si="20">-0.000333 *AI12 - 0.776667</f>
        <v>-0.776667</v>
      </c>
      <c r="BD12" s="1"/>
      <c r="BE12" s="1">
        <f>AD6</f>
        <v>0</v>
      </c>
      <c r="BF12" s="1">
        <f>BF1</f>
        <v>-6.4999999999999997E-3</v>
      </c>
      <c r="BG12" s="1">
        <f>BF3</f>
        <v>101325</v>
      </c>
      <c r="BH12" s="1">
        <f>BF5</f>
        <v>1.2250000000000001</v>
      </c>
      <c r="BI12" s="1">
        <f>BF7</f>
        <v>288.14999999999998</v>
      </c>
      <c r="BJ12" s="1">
        <f>BF9</f>
        <v>1.2350000000000001</v>
      </c>
      <c r="BK12" s="1">
        <f>BK1</f>
        <v>9.81</v>
      </c>
      <c r="BL12" s="1">
        <f>BK3</f>
        <v>293.14999999999998</v>
      </c>
      <c r="BM12" s="1">
        <f>BK5</f>
        <v>100600</v>
      </c>
      <c r="BN12" s="1">
        <f>BK7</f>
        <v>28</v>
      </c>
      <c r="BO12" s="1"/>
      <c r="BQ12" s="37"/>
      <c r="BR12" s="38"/>
      <c r="BS12" s="39">
        <v>210</v>
      </c>
      <c r="BT12" s="39">
        <v>16.75</v>
      </c>
      <c r="BU12" s="39">
        <v>5</v>
      </c>
      <c r="BV12" s="38">
        <v>-0.75</v>
      </c>
      <c r="CB12" s="26"/>
    </row>
    <row r="13" spans="26:80" x14ac:dyDescent="0.2">
      <c r="AB13" s="55">
        <v>7.2</v>
      </c>
      <c r="AC13" s="56">
        <v>1822</v>
      </c>
      <c r="AD13" s="56">
        <f t="shared" si="0"/>
        <v>280.34999999999997</v>
      </c>
      <c r="AE13" s="56">
        <f t="shared" ref="AE13:AE33" si="21">AE12</f>
        <v>0</v>
      </c>
      <c r="AF13" s="56">
        <f t="shared" si="1"/>
        <v>0</v>
      </c>
      <c r="AG13" s="56">
        <f t="shared" ref="AG13:AG33" si="22">AG12-0.38095</f>
        <v>3695.6190499999998</v>
      </c>
      <c r="AH13" s="56">
        <f t="shared" si="2"/>
        <v>8147.4356700109984</v>
      </c>
      <c r="AI13" s="56">
        <f t="shared" ref="AI13:AI33" si="23">AI12+11.42857</f>
        <v>11.428570000000001</v>
      </c>
      <c r="AJ13" s="56">
        <f t="shared" si="3"/>
        <v>276.30699999999996</v>
      </c>
      <c r="AK13" s="56">
        <f t="shared" si="4"/>
        <v>1.0246206366341153</v>
      </c>
      <c r="AL13" s="56">
        <f t="shared" si="5"/>
        <v>1.0098443169126539</v>
      </c>
      <c r="AM13" s="56">
        <f t="shared" si="6"/>
        <v>81267.497389108728</v>
      </c>
      <c r="AN13" s="56">
        <f>AC13-AC12</f>
        <v>-95</v>
      </c>
      <c r="AO13" s="56">
        <f t="shared" si="7"/>
        <v>-311.6798</v>
      </c>
      <c r="AP13" s="56">
        <f xml:space="preserve"> AG13 * BG13 * COS( AZ13 )</f>
        <v>370353137.69256043</v>
      </c>
      <c r="AQ13" s="57">
        <f t="shared" si="8"/>
        <v>57.157142874999998</v>
      </c>
      <c r="AR13" s="56">
        <f t="shared" si="9"/>
        <v>111.10434060614</v>
      </c>
      <c r="AS13" s="56">
        <f t="shared" si="10"/>
        <v>-8.440555025973179</v>
      </c>
      <c r="AT13" s="56">
        <f t="shared" si="11"/>
        <v>-16.407088481687705</v>
      </c>
      <c r="AU13" s="57">
        <f t="shared" si="12"/>
        <v>18.65396987123</v>
      </c>
      <c r="AV13" s="56">
        <f t="shared" si="13"/>
        <v>1865.3969871229999</v>
      </c>
      <c r="AW13" s="58">
        <f t="shared" si="14"/>
        <v>-5353.7328782330414</v>
      </c>
      <c r="AX13" s="55">
        <f t="shared" si="15"/>
        <v>0.11591328502404073</v>
      </c>
      <c r="AY13" s="59">
        <f t="shared" si="16"/>
        <v>8018.4891150329295</v>
      </c>
      <c r="AZ13" s="56">
        <f t="shared" si="17"/>
        <v>0.14821485414554758</v>
      </c>
      <c r="BA13" s="56">
        <f t="shared" si="18"/>
        <v>8.492085603686391</v>
      </c>
      <c r="BB13" s="55">
        <f t="shared" si="19"/>
        <v>4.9873004287700002</v>
      </c>
      <c r="BC13" s="59">
        <f t="shared" si="20"/>
        <v>-0.78047271381000005</v>
      </c>
      <c r="BD13" s="1"/>
      <c r="BE13" s="6">
        <f t="shared" ref="BE13:BE44" si="24">BE12</f>
        <v>0</v>
      </c>
      <c r="BF13" s="6">
        <f t="shared" ref="BF13:BF44" si="25">BF12</f>
        <v>-6.4999999999999997E-3</v>
      </c>
      <c r="BG13" s="6">
        <f t="shared" ref="BG13:BG44" si="26">BG12</f>
        <v>101325</v>
      </c>
      <c r="BH13" s="6">
        <f t="shared" ref="BH13:BH44" si="27">BH12</f>
        <v>1.2250000000000001</v>
      </c>
      <c r="BI13" s="6">
        <f t="shared" ref="BI13:BI44" si="28">BI12</f>
        <v>288.14999999999998</v>
      </c>
      <c r="BJ13" s="6">
        <f t="shared" ref="BJ13:BJ44" si="29">BJ12</f>
        <v>1.2350000000000001</v>
      </c>
      <c r="BK13" s="6">
        <f t="shared" ref="BK13:BK44" si="30">BK12</f>
        <v>9.81</v>
      </c>
      <c r="BL13" s="6">
        <f t="shared" ref="BL13:BL44" si="31">BL12</f>
        <v>293.14999999999998</v>
      </c>
      <c r="BM13" s="6">
        <f t="shared" ref="BM13:BM44" si="32">BM12</f>
        <v>100600</v>
      </c>
      <c r="BN13" s="6">
        <f t="shared" ref="BN13:BN44" si="33">BN12</f>
        <v>28</v>
      </c>
      <c r="BO13" s="1"/>
      <c r="BQ13" s="37"/>
      <c r="BR13" s="38"/>
      <c r="BS13" s="39">
        <v>240</v>
      </c>
      <c r="BT13" s="39">
        <v>13.75</v>
      </c>
      <c r="BU13" s="39">
        <v>6</v>
      </c>
      <c r="BV13" s="38">
        <v>-1.2</v>
      </c>
      <c r="CB13" s="26"/>
    </row>
    <row r="14" spans="26:80" x14ac:dyDescent="0.2">
      <c r="AB14" s="23">
        <v>8</v>
      </c>
      <c r="AC14" s="1">
        <v>1663</v>
      </c>
      <c r="AD14" s="1">
        <f t="shared" si="0"/>
        <v>281.14999999999998</v>
      </c>
      <c r="AE14" s="1">
        <f t="shared" si="21"/>
        <v>0</v>
      </c>
      <c r="AF14" s="1">
        <f t="shared" si="1"/>
        <v>0</v>
      </c>
      <c r="AG14" s="1">
        <f t="shared" si="22"/>
        <v>3695.2380999999996</v>
      </c>
      <c r="AH14" s="1">
        <f t="shared" si="2"/>
        <v>8146.5958200219984</v>
      </c>
      <c r="AI14" s="6">
        <f t="shared" si="23"/>
        <v>22.857140000000001</v>
      </c>
      <c r="AJ14" s="1">
        <f t="shared" si="3"/>
        <v>277.34049999999996</v>
      </c>
      <c r="AK14" s="1">
        <f t="shared" si="4"/>
        <v>1.0410313431153384</v>
      </c>
      <c r="AL14" s="1">
        <f t="shared" si="5"/>
        <v>1.0269256738939339</v>
      </c>
      <c r="AM14" s="1">
        <f t="shared" si="6"/>
        <v>82877.949833492879</v>
      </c>
      <c r="AN14" s="1">
        <f t="shared" ref="AN14:AN33" si="34">AN13 + (AC14-AC13)</f>
        <v>-254</v>
      </c>
      <c r="AO14" s="1">
        <f t="shared" si="7"/>
        <v>-833.33335999999997</v>
      </c>
      <c r="AP14" s="1">
        <f t="shared" ref="AP14:AP33" si="35" xml:space="preserve"> AG14 * BK14 * COS( AZ14 )</f>
        <v>35535.005039172756</v>
      </c>
      <c r="AQ14" s="60">
        <f t="shared" si="8"/>
        <v>57.014285749999999</v>
      </c>
      <c r="AR14" s="6">
        <f t="shared" si="9"/>
        <v>110.82664921228</v>
      </c>
      <c r="AS14" s="6">
        <f t="shared" si="10"/>
        <v>-11.270112354808234</v>
      </c>
      <c r="AT14" s="6">
        <f t="shared" si="11"/>
        <v>-21.907295199770438</v>
      </c>
      <c r="AU14" s="60">
        <f t="shared" si="12"/>
        <v>18.541272742460002</v>
      </c>
      <c r="AV14" s="6">
        <f t="shared" si="13"/>
        <v>1854.1272742460003</v>
      </c>
      <c r="AW14" s="61">
        <f t="shared" si="14"/>
        <v>-7165.6566077454545</v>
      </c>
      <c r="AX14" s="62">
        <f t="shared" si="15"/>
        <v>0.1533280345459776</v>
      </c>
      <c r="AY14" s="63">
        <f t="shared" si="16"/>
        <v>0.76036472001022182</v>
      </c>
      <c r="AZ14" s="6">
        <f t="shared" si="17"/>
        <v>0.19898221139534825</v>
      </c>
      <c r="BA14" s="6">
        <f t="shared" si="18"/>
        <v>11.40084091113266</v>
      </c>
      <c r="BB14" s="62">
        <f t="shared" si="19"/>
        <v>4.9857118575400001</v>
      </c>
      <c r="BC14" s="63">
        <f t="shared" si="20"/>
        <v>-0.78427842762</v>
      </c>
      <c r="BD14" s="1"/>
      <c r="BE14" s="1">
        <f t="shared" si="24"/>
        <v>0</v>
      </c>
      <c r="BF14" s="1">
        <f t="shared" si="25"/>
        <v>-6.4999999999999997E-3</v>
      </c>
      <c r="BG14" s="1">
        <f t="shared" si="26"/>
        <v>101325</v>
      </c>
      <c r="BH14" s="1">
        <f t="shared" si="27"/>
        <v>1.2250000000000001</v>
      </c>
      <c r="BI14" s="1">
        <f t="shared" si="28"/>
        <v>288.14999999999998</v>
      </c>
      <c r="BJ14" s="1">
        <f t="shared" si="29"/>
        <v>1.2350000000000001</v>
      </c>
      <c r="BK14" s="1">
        <f t="shared" si="30"/>
        <v>9.81</v>
      </c>
      <c r="BL14" s="1">
        <f t="shared" si="31"/>
        <v>293.14999999999998</v>
      </c>
      <c r="BM14" s="1">
        <f t="shared" si="32"/>
        <v>100600</v>
      </c>
      <c r="BN14" s="1">
        <f t="shared" si="33"/>
        <v>28</v>
      </c>
      <c r="BO14" s="1"/>
      <c r="BQ14" s="27"/>
      <c r="BR14" s="28"/>
      <c r="BS14" s="29"/>
      <c r="BT14" s="29"/>
      <c r="BU14" s="29"/>
      <c r="BV14" s="28"/>
      <c r="CB14" s="26"/>
    </row>
    <row r="15" spans="26:80" x14ac:dyDescent="0.2">
      <c r="AB15" s="23">
        <v>8.5</v>
      </c>
      <c r="AC15" s="1">
        <v>1585</v>
      </c>
      <c r="AD15" s="1">
        <f t="shared" si="0"/>
        <v>281.64999999999998</v>
      </c>
      <c r="AE15" s="1">
        <f t="shared" si="21"/>
        <v>0</v>
      </c>
      <c r="AF15" s="1">
        <f t="shared" si="1"/>
        <v>0</v>
      </c>
      <c r="AG15" s="1">
        <f t="shared" si="22"/>
        <v>3694.8571499999994</v>
      </c>
      <c r="AH15" s="1">
        <f t="shared" si="2"/>
        <v>8145.7559700329975</v>
      </c>
      <c r="AI15" s="6">
        <f t="shared" si="23"/>
        <v>34.285710000000002</v>
      </c>
      <c r="AJ15" s="1">
        <f t="shared" si="3"/>
        <v>277.84749999999997</v>
      </c>
      <c r="AK15" s="1">
        <f t="shared" si="4"/>
        <v>1.0491550164463275</v>
      </c>
      <c r="AL15" s="1">
        <f t="shared" si="5"/>
        <v>1.034990585592299</v>
      </c>
      <c r="AM15" s="1">
        <f t="shared" si="6"/>
        <v>83677.376362593452</v>
      </c>
      <c r="AN15" s="1">
        <f t="shared" si="34"/>
        <v>-332</v>
      </c>
      <c r="AO15" s="1">
        <f t="shared" si="7"/>
        <v>-1089.2388799999999</v>
      </c>
      <c r="AP15" s="1">
        <f t="shared" si="35"/>
        <v>35702.550277829927</v>
      </c>
      <c r="AQ15" s="60">
        <f t="shared" si="8"/>
        <v>56.871428625</v>
      </c>
      <c r="AR15" s="6">
        <f t="shared" si="9"/>
        <v>110.54895781842001</v>
      </c>
      <c r="AS15" s="6">
        <f t="shared" si="10"/>
        <v>-9.8160995576680072</v>
      </c>
      <c r="AT15" s="6">
        <f t="shared" si="11"/>
        <v>-19.08092696417738</v>
      </c>
      <c r="AU15" s="60">
        <f t="shared" si="12"/>
        <v>18.428575613690001</v>
      </c>
      <c r="AV15" s="6">
        <f t="shared" si="13"/>
        <v>1842.857561369</v>
      </c>
      <c r="AW15" s="61">
        <f t="shared" si="14"/>
        <v>-6256.2122789793038</v>
      </c>
      <c r="AX15" s="62">
        <f t="shared" si="15"/>
        <v>0.13349308365393175</v>
      </c>
      <c r="AY15" s="63">
        <f t="shared" si="16"/>
        <v>0.76180975298917308</v>
      </c>
      <c r="AZ15" s="6">
        <f t="shared" si="17"/>
        <v>0.17347030142778289</v>
      </c>
      <c r="BA15" s="6">
        <f t="shared" si="18"/>
        <v>9.9391161426735231</v>
      </c>
      <c r="BB15" s="62">
        <f t="shared" si="19"/>
        <v>4.98412328631</v>
      </c>
      <c r="BC15" s="63">
        <f t="shared" si="20"/>
        <v>-0.78808414143000005</v>
      </c>
      <c r="BD15" s="1"/>
      <c r="BE15" s="1">
        <f t="shared" si="24"/>
        <v>0</v>
      </c>
      <c r="BF15" s="1">
        <f t="shared" si="25"/>
        <v>-6.4999999999999997E-3</v>
      </c>
      <c r="BG15" s="1">
        <f t="shared" si="26"/>
        <v>101325</v>
      </c>
      <c r="BH15" s="1">
        <f t="shared" si="27"/>
        <v>1.2250000000000001</v>
      </c>
      <c r="BI15" s="1">
        <f t="shared" si="28"/>
        <v>288.14999999999998</v>
      </c>
      <c r="BJ15" s="1">
        <f t="shared" si="29"/>
        <v>1.2350000000000001</v>
      </c>
      <c r="BK15" s="1">
        <f t="shared" si="30"/>
        <v>9.81</v>
      </c>
      <c r="BL15" s="1">
        <f t="shared" si="31"/>
        <v>293.14999999999998</v>
      </c>
      <c r="BM15" s="1">
        <f t="shared" si="32"/>
        <v>100600</v>
      </c>
      <c r="BN15" s="1">
        <f t="shared" si="33"/>
        <v>28</v>
      </c>
      <c r="BO15" s="1"/>
      <c r="BQ15" s="37"/>
      <c r="BR15" s="39"/>
      <c r="BS15" s="39"/>
      <c r="BT15" s="39"/>
      <c r="BU15" s="39"/>
      <c r="BV15" s="39"/>
      <c r="CB15" s="26"/>
    </row>
    <row r="16" spans="26:80" ht="15" x14ac:dyDescent="0.25">
      <c r="AB16" s="23">
        <v>8.6</v>
      </c>
      <c r="AC16" s="1">
        <v>1482</v>
      </c>
      <c r="AD16" s="1">
        <f t="shared" si="0"/>
        <v>281.75</v>
      </c>
      <c r="AE16" s="1">
        <f t="shared" si="21"/>
        <v>0</v>
      </c>
      <c r="AF16" s="1">
        <f t="shared" si="1"/>
        <v>0</v>
      </c>
      <c r="AG16" s="1">
        <f t="shared" si="22"/>
        <v>3694.4761999999992</v>
      </c>
      <c r="AH16" s="1">
        <f t="shared" si="2"/>
        <v>8144.9161200439976</v>
      </c>
      <c r="AI16" s="6">
        <f t="shared" si="23"/>
        <v>45.714280000000002</v>
      </c>
      <c r="AJ16" s="1">
        <f t="shared" si="3"/>
        <v>278.517</v>
      </c>
      <c r="AK16" s="1">
        <f t="shared" si="4"/>
        <v>1.059956633408407</v>
      </c>
      <c r="AL16" s="1">
        <f t="shared" si="5"/>
        <v>1.0477939367063329</v>
      </c>
      <c r="AM16" s="1">
        <f t="shared" si="6"/>
        <v>84742.584579062677</v>
      </c>
      <c r="AN16" s="1">
        <f t="shared" si="34"/>
        <v>-435</v>
      </c>
      <c r="AO16" s="1">
        <f t="shared" si="7"/>
        <v>-1427.1654000000001</v>
      </c>
      <c r="AP16" s="1">
        <f t="shared" si="35"/>
        <v>35716.133877097389</v>
      </c>
      <c r="AQ16" s="60">
        <f t="shared" si="8"/>
        <v>56.728571499999994</v>
      </c>
      <c r="AR16" s="6">
        <f t="shared" si="9"/>
        <v>110.27126642455998</v>
      </c>
      <c r="AS16" s="6">
        <f t="shared" si="10"/>
        <v>-9.6359559158393022</v>
      </c>
      <c r="AT16" s="6">
        <f t="shared" si="11"/>
        <v>-18.730756547445068</v>
      </c>
      <c r="AU16" s="60">
        <f t="shared" si="12"/>
        <v>18.315878484920002</v>
      </c>
      <c r="AV16" s="6">
        <f t="shared" si="13"/>
        <v>1831.5878484920001</v>
      </c>
      <c r="AW16" s="61">
        <f t="shared" si="14"/>
        <v>-6156.2300064627007</v>
      </c>
      <c r="AX16" s="62">
        <f t="shared" si="15"/>
        <v>0.13040889816595039</v>
      </c>
      <c r="AY16" s="63">
        <f t="shared" si="16"/>
        <v>0.75658343836573216</v>
      </c>
      <c r="AZ16" s="6">
        <f t="shared" si="17"/>
        <v>0.17068833205716893</v>
      </c>
      <c r="BA16" s="6">
        <f t="shared" si="18"/>
        <v>9.7797210390026894</v>
      </c>
      <c r="BB16" s="62">
        <f t="shared" si="19"/>
        <v>4.9825347150800008</v>
      </c>
      <c r="BC16" s="63">
        <f t="shared" si="20"/>
        <v>-0.79188985524</v>
      </c>
      <c r="BD16" s="1"/>
      <c r="BE16" s="1">
        <f t="shared" si="24"/>
        <v>0</v>
      </c>
      <c r="BF16" s="1">
        <f t="shared" si="25"/>
        <v>-6.4999999999999997E-3</v>
      </c>
      <c r="BG16" s="1">
        <f t="shared" si="26"/>
        <v>101325</v>
      </c>
      <c r="BH16" s="1">
        <f t="shared" si="27"/>
        <v>1.2250000000000001</v>
      </c>
      <c r="BI16" s="1">
        <f t="shared" si="28"/>
        <v>288.14999999999998</v>
      </c>
      <c r="BJ16" s="1">
        <f t="shared" si="29"/>
        <v>1.2350000000000001</v>
      </c>
      <c r="BK16" s="1">
        <f t="shared" si="30"/>
        <v>9.81</v>
      </c>
      <c r="BL16" s="1">
        <f t="shared" si="31"/>
        <v>293.14999999999998</v>
      </c>
      <c r="BM16" s="1">
        <f t="shared" si="32"/>
        <v>100600</v>
      </c>
      <c r="BN16" s="1">
        <f t="shared" si="33"/>
        <v>28</v>
      </c>
      <c r="BO16" s="1"/>
      <c r="BQ16" s="14" t="s">
        <v>9</v>
      </c>
      <c r="BR16" s="15"/>
      <c r="BS16" s="15"/>
      <c r="BT16" s="15"/>
      <c r="BU16" s="15"/>
      <c r="BV16" s="16"/>
      <c r="BX16" s="18" t="s">
        <v>10</v>
      </c>
      <c r="BY16" s="19"/>
      <c r="CA16" s="20" t="s">
        <v>11</v>
      </c>
      <c r="CB16" s="21" t="s">
        <v>12</v>
      </c>
    </row>
    <row r="17" spans="28:80" x14ac:dyDescent="0.2">
      <c r="AB17" s="23">
        <v>9.4</v>
      </c>
      <c r="AC17" s="1">
        <v>1382</v>
      </c>
      <c r="AD17" s="1">
        <f t="shared" si="0"/>
        <v>282.54999999999995</v>
      </c>
      <c r="AE17" s="1">
        <f t="shared" si="21"/>
        <v>0</v>
      </c>
      <c r="AF17" s="1">
        <f t="shared" si="1"/>
        <v>0</v>
      </c>
      <c r="AG17" s="1">
        <f t="shared" si="22"/>
        <v>3694.0952499999989</v>
      </c>
      <c r="AH17" s="1">
        <f t="shared" si="2"/>
        <v>8144.0762700549967</v>
      </c>
      <c r="AI17" s="6">
        <f t="shared" si="23"/>
        <v>57.142850000000003</v>
      </c>
      <c r="AJ17" s="1">
        <f t="shared" si="3"/>
        <v>279.16699999999997</v>
      </c>
      <c r="AK17" s="1">
        <f t="shared" si="4"/>
        <v>1.0705248373877361</v>
      </c>
      <c r="AL17" s="1">
        <f t="shared" si="5"/>
        <v>1.0577073342028742</v>
      </c>
      <c r="AM17" s="1">
        <f t="shared" si="6"/>
        <v>85787.246233139391</v>
      </c>
      <c r="AN17" s="1">
        <f t="shared" si="34"/>
        <v>-535</v>
      </c>
      <c r="AO17" s="1">
        <f t="shared" si="7"/>
        <v>-1755.2493999999999</v>
      </c>
      <c r="AP17" s="1">
        <f t="shared" si="35"/>
        <v>35727.584876152636</v>
      </c>
      <c r="AQ17" s="60">
        <f t="shared" si="8"/>
        <v>56.585714374999995</v>
      </c>
      <c r="AR17" s="6">
        <f t="shared" si="9"/>
        <v>109.99357503069999</v>
      </c>
      <c r="AS17" s="6">
        <f t="shared" si="10"/>
        <v>-9.4735717904896433</v>
      </c>
      <c r="AT17" s="6">
        <f t="shared" si="11"/>
        <v>-18.415107789225388</v>
      </c>
      <c r="AU17" s="60">
        <f t="shared" si="12"/>
        <v>18.203181356150001</v>
      </c>
      <c r="AV17" s="6">
        <f t="shared" si="13"/>
        <v>1820.3181356150001</v>
      </c>
      <c r="AW17" s="61">
        <f t="shared" si="14"/>
        <v>-6067.1403863137903</v>
      </c>
      <c r="AX17" s="62">
        <f t="shared" si="15"/>
        <v>0.12796078229304306</v>
      </c>
      <c r="AY17" s="63">
        <f t="shared" si="16"/>
        <v>0.75352298102520576</v>
      </c>
      <c r="AZ17" s="6">
        <f t="shared" si="17"/>
        <v>0.16821199553304028</v>
      </c>
      <c r="BA17" s="6">
        <f t="shared" si="18"/>
        <v>9.6378374075160291</v>
      </c>
      <c r="BB17" s="62">
        <f t="shared" si="19"/>
        <v>4.9809461438500007</v>
      </c>
      <c r="BC17" s="63">
        <f t="shared" si="20"/>
        <v>-0.79569556905000005</v>
      </c>
      <c r="BD17" s="1"/>
      <c r="BE17" s="1">
        <f t="shared" si="24"/>
        <v>0</v>
      </c>
      <c r="BF17" s="1">
        <f t="shared" si="25"/>
        <v>-6.4999999999999997E-3</v>
      </c>
      <c r="BG17" s="1">
        <f t="shared" si="26"/>
        <v>101325</v>
      </c>
      <c r="BH17" s="1">
        <f t="shared" si="27"/>
        <v>1.2250000000000001</v>
      </c>
      <c r="BI17" s="1">
        <f t="shared" si="28"/>
        <v>288.14999999999998</v>
      </c>
      <c r="BJ17" s="1">
        <f t="shared" si="29"/>
        <v>1.2350000000000001</v>
      </c>
      <c r="BK17" s="1">
        <f t="shared" si="30"/>
        <v>9.81</v>
      </c>
      <c r="BL17" s="1">
        <f t="shared" si="31"/>
        <v>293.14999999999998</v>
      </c>
      <c r="BM17" s="1">
        <f t="shared" si="32"/>
        <v>100600</v>
      </c>
      <c r="BN17" s="1">
        <f t="shared" si="33"/>
        <v>28</v>
      </c>
      <c r="BO17" s="1"/>
      <c r="BQ17" s="146" t="s">
        <v>16</v>
      </c>
      <c r="BR17" s="146"/>
      <c r="BS17" s="146"/>
      <c r="BT17" s="146"/>
      <c r="BU17" s="146"/>
      <c r="BV17" s="146"/>
      <c r="BX17" s="23" t="s">
        <v>16</v>
      </c>
      <c r="BY17" s="24"/>
      <c r="CA17" s="25" t="s">
        <v>16</v>
      </c>
      <c r="CB17" s="26" t="s">
        <v>21</v>
      </c>
    </row>
    <row r="18" spans="28:80" x14ac:dyDescent="0.2">
      <c r="AB18" s="23">
        <v>9.8000000000000007</v>
      </c>
      <c r="AC18" s="1">
        <v>1328</v>
      </c>
      <c r="AD18" s="1">
        <f t="shared" si="0"/>
        <v>282.95</v>
      </c>
      <c r="AE18" s="1">
        <f t="shared" si="21"/>
        <v>0</v>
      </c>
      <c r="AF18" s="1">
        <f t="shared" si="1"/>
        <v>0</v>
      </c>
      <c r="AG18" s="1">
        <f t="shared" si="22"/>
        <v>3693.7142999999987</v>
      </c>
      <c r="AH18" s="1">
        <f t="shared" si="2"/>
        <v>8143.2364200659968</v>
      </c>
      <c r="AI18" s="6">
        <f t="shared" si="23"/>
        <v>68.571420000000003</v>
      </c>
      <c r="AJ18" s="1">
        <f t="shared" si="3"/>
        <v>279.51799999999997</v>
      </c>
      <c r="AK18" s="1">
        <f t="shared" si="4"/>
        <v>1.0762650805994736</v>
      </c>
      <c r="AL18" s="1">
        <f t="shared" si="5"/>
        <v>1.0632106831560475</v>
      </c>
      <c r="AM18" s="1">
        <f t="shared" si="6"/>
        <v>86355.684271893653</v>
      </c>
      <c r="AN18" s="1">
        <f t="shared" si="34"/>
        <v>-589</v>
      </c>
      <c r="AO18" s="1">
        <f t="shared" si="7"/>
        <v>-1932.4147599999999</v>
      </c>
      <c r="AP18" s="1">
        <f t="shared" si="35"/>
        <v>35802.864008801385</v>
      </c>
      <c r="AQ18" s="60">
        <f t="shared" si="8"/>
        <v>56.442857249999996</v>
      </c>
      <c r="AR18" s="6">
        <f t="shared" si="9"/>
        <v>109.71588363683999</v>
      </c>
      <c r="AS18" s="6">
        <f t="shared" si="10"/>
        <v>-8.6943626232604192</v>
      </c>
      <c r="AT18" s="6">
        <f t="shared" si="11"/>
        <v>-16.900449841598533</v>
      </c>
      <c r="AU18" s="60">
        <f t="shared" si="12"/>
        <v>18.090484227380003</v>
      </c>
      <c r="AV18" s="6">
        <f t="shared" si="13"/>
        <v>1809.0484227380002</v>
      </c>
      <c r="AW18" s="61">
        <f t="shared" si="14"/>
        <v>-5581.630297685716</v>
      </c>
      <c r="AX18" s="62">
        <f t="shared" si="15"/>
        <v>0.11770521879776653</v>
      </c>
      <c r="AY18" s="63">
        <f t="shared" si="16"/>
        <v>0.75500950743548068</v>
      </c>
      <c r="AZ18" s="6">
        <f t="shared" si="17"/>
        <v>0.15465407783827667</v>
      </c>
      <c r="BA18" s="6">
        <f t="shared" si="18"/>
        <v>8.8610259446203887</v>
      </c>
      <c r="BB18" s="62">
        <f t="shared" si="19"/>
        <v>4.9793575726200006</v>
      </c>
      <c r="BC18" s="63">
        <f t="shared" si="20"/>
        <v>-0.79950128286</v>
      </c>
      <c r="BD18" s="1"/>
      <c r="BE18" s="1">
        <f t="shared" si="24"/>
        <v>0</v>
      </c>
      <c r="BF18" s="1">
        <f t="shared" si="25"/>
        <v>-6.4999999999999997E-3</v>
      </c>
      <c r="BG18" s="1">
        <f t="shared" si="26"/>
        <v>101325</v>
      </c>
      <c r="BH18" s="1">
        <f t="shared" si="27"/>
        <v>1.2250000000000001</v>
      </c>
      <c r="BI18" s="1">
        <f t="shared" si="28"/>
        <v>288.14999999999998</v>
      </c>
      <c r="BJ18" s="1">
        <f t="shared" si="29"/>
        <v>1.2350000000000001</v>
      </c>
      <c r="BK18" s="1">
        <f t="shared" si="30"/>
        <v>9.81</v>
      </c>
      <c r="BL18" s="1">
        <f t="shared" si="31"/>
        <v>293.14999999999998</v>
      </c>
      <c r="BM18" s="1">
        <f t="shared" si="32"/>
        <v>100600</v>
      </c>
      <c r="BN18" s="1">
        <f t="shared" si="33"/>
        <v>28</v>
      </c>
      <c r="BO18" s="1"/>
      <c r="BQ18" s="27" t="s">
        <v>26</v>
      </c>
      <c r="BR18" s="28" t="s">
        <v>27</v>
      </c>
      <c r="BS18" s="29" t="s">
        <v>28</v>
      </c>
      <c r="BT18" s="29" t="s">
        <v>29</v>
      </c>
      <c r="BU18" s="29" t="s">
        <v>30</v>
      </c>
      <c r="BV18" s="28" t="s">
        <v>31</v>
      </c>
      <c r="BX18" s="30" t="s">
        <v>32</v>
      </c>
      <c r="BY18" s="31"/>
      <c r="CA18" s="25" t="s">
        <v>33</v>
      </c>
      <c r="CB18" s="26"/>
    </row>
    <row r="19" spans="28:80" x14ac:dyDescent="0.2">
      <c r="AB19" s="23">
        <v>10.4</v>
      </c>
      <c r="AC19" s="1">
        <v>1255</v>
      </c>
      <c r="AD19" s="1">
        <f t="shared" si="0"/>
        <v>283.54999999999995</v>
      </c>
      <c r="AE19" s="1">
        <f t="shared" si="21"/>
        <v>0</v>
      </c>
      <c r="AF19" s="1">
        <f t="shared" si="1"/>
        <v>0</v>
      </c>
      <c r="AG19" s="1">
        <f t="shared" si="22"/>
        <v>3693.3333499999985</v>
      </c>
      <c r="AH19" s="1">
        <f t="shared" si="2"/>
        <v>8142.3965700769959</v>
      </c>
      <c r="AI19" s="6">
        <f t="shared" si="23"/>
        <v>79.999989999999997</v>
      </c>
      <c r="AJ19" s="1">
        <f t="shared" si="3"/>
        <v>279.99249999999995</v>
      </c>
      <c r="AK19" s="1">
        <f t="shared" si="4"/>
        <v>1.0840624374578407</v>
      </c>
      <c r="AL19" s="1">
        <f t="shared" si="5"/>
        <v>1.0704614777637611</v>
      </c>
      <c r="AM19" s="1">
        <f t="shared" si="6"/>
        <v>87128.972915659251</v>
      </c>
      <c r="AN19" s="1">
        <f t="shared" si="34"/>
        <v>-662</v>
      </c>
      <c r="AO19" s="1">
        <f t="shared" si="7"/>
        <v>-2171.91608</v>
      </c>
      <c r="AP19" s="1">
        <f t="shared" si="35"/>
        <v>35828.154624093477</v>
      </c>
      <c r="AQ19" s="60">
        <f t="shared" si="8"/>
        <v>56.300000124999997</v>
      </c>
      <c r="AR19" s="6">
        <f t="shared" si="9"/>
        <v>109.43819224297999</v>
      </c>
      <c r="AS19" s="6">
        <f t="shared" si="10"/>
        <v>-8.3783737498644122</v>
      </c>
      <c r="AT19" s="6">
        <f t="shared" si="11"/>
        <v>-16.286218029936439</v>
      </c>
      <c r="AU19" s="60">
        <f t="shared" si="12"/>
        <v>17.977787098610001</v>
      </c>
      <c r="AV19" s="6">
        <f t="shared" si="13"/>
        <v>1797.7787098610002</v>
      </c>
      <c r="AW19" s="61">
        <f t="shared" si="14"/>
        <v>-5391.8630026903829</v>
      </c>
      <c r="AX19" s="62">
        <f t="shared" si="15"/>
        <v>0.11350708708684014</v>
      </c>
      <c r="AY19" s="63">
        <f t="shared" si="16"/>
        <v>0.754238278132913</v>
      </c>
      <c r="AZ19" s="6">
        <f t="shared" si="17"/>
        <v>0.14937142369800974</v>
      </c>
      <c r="BA19" s="6">
        <f t="shared" si="18"/>
        <v>8.5583521577558024</v>
      </c>
      <c r="BB19" s="62">
        <f t="shared" si="19"/>
        <v>4.9777690013900004</v>
      </c>
      <c r="BC19" s="63">
        <f t="shared" si="20"/>
        <v>-0.80330699666999994</v>
      </c>
      <c r="BD19" s="1"/>
      <c r="BE19" s="1">
        <f t="shared" si="24"/>
        <v>0</v>
      </c>
      <c r="BF19" s="1">
        <f t="shared" si="25"/>
        <v>-6.4999999999999997E-3</v>
      </c>
      <c r="BG19" s="1">
        <f t="shared" si="26"/>
        <v>101325</v>
      </c>
      <c r="BH19" s="1">
        <f t="shared" si="27"/>
        <v>1.2250000000000001</v>
      </c>
      <c r="BI19" s="1">
        <f t="shared" si="28"/>
        <v>288.14999999999998</v>
      </c>
      <c r="BJ19" s="1">
        <f t="shared" si="29"/>
        <v>1.2350000000000001</v>
      </c>
      <c r="BK19" s="1">
        <f t="shared" si="30"/>
        <v>9.81</v>
      </c>
      <c r="BL19" s="1">
        <f t="shared" si="31"/>
        <v>293.14999999999998</v>
      </c>
      <c r="BM19" s="1">
        <f t="shared" si="32"/>
        <v>100600</v>
      </c>
      <c r="BN19" s="1">
        <f t="shared" si="33"/>
        <v>28</v>
      </c>
      <c r="BO19" s="1"/>
      <c r="BQ19" s="33">
        <v>0</v>
      </c>
      <c r="BR19" s="16">
        <v>53</v>
      </c>
      <c r="BS19" s="15">
        <v>0</v>
      </c>
      <c r="BT19" s="15">
        <v>11</v>
      </c>
      <c r="BU19" s="15">
        <v>9</v>
      </c>
      <c r="BV19" s="16">
        <v>-2.75</v>
      </c>
      <c r="BX19" s="34" t="s">
        <v>41</v>
      </c>
      <c r="BY19" s="19"/>
      <c r="CA19" s="35" t="s">
        <v>27</v>
      </c>
      <c r="CB19" s="21" t="s">
        <v>92</v>
      </c>
    </row>
    <row r="20" spans="28:80" x14ac:dyDescent="0.2">
      <c r="AB20" s="23">
        <v>11</v>
      </c>
      <c r="AC20" s="1">
        <v>1182</v>
      </c>
      <c r="AD20" s="1">
        <f t="shared" si="0"/>
        <v>284.14999999999998</v>
      </c>
      <c r="AE20" s="1">
        <f t="shared" si="21"/>
        <v>0</v>
      </c>
      <c r="AF20" s="1">
        <f t="shared" si="1"/>
        <v>0</v>
      </c>
      <c r="AG20" s="1">
        <f t="shared" si="22"/>
        <v>3692.9523999999983</v>
      </c>
      <c r="AH20" s="1">
        <f t="shared" si="2"/>
        <v>8141.5567200879959</v>
      </c>
      <c r="AI20" s="6">
        <f t="shared" si="23"/>
        <v>91.428560000000004</v>
      </c>
      <c r="AJ20" s="1">
        <f t="shared" si="3"/>
        <v>280.46699999999998</v>
      </c>
      <c r="AK20" s="1">
        <f t="shared" si="4"/>
        <v>1.091902938299929</v>
      </c>
      <c r="AL20" s="1">
        <f t="shared" si="5"/>
        <v>1.0777502776567525</v>
      </c>
      <c r="AM20" s="1">
        <f t="shared" si="6"/>
        <v>87907.859135063685</v>
      </c>
      <c r="AN20" s="1">
        <f t="shared" si="34"/>
        <v>-735</v>
      </c>
      <c r="AO20" s="1">
        <f t="shared" si="7"/>
        <v>-2411.4173999999998</v>
      </c>
      <c r="AP20" s="1">
        <f t="shared" si="35"/>
        <v>35844.981884349749</v>
      </c>
      <c r="AQ20" s="60">
        <f t="shared" si="8"/>
        <v>56.157142999999998</v>
      </c>
      <c r="AR20" s="6">
        <f t="shared" si="9"/>
        <v>109.16050084912</v>
      </c>
      <c r="AS20" s="6">
        <f t="shared" si="10"/>
        <v>-8.1429190721578344</v>
      </c>
      <c r="AT20" s="6">
        <f t="shared" si="11"/>
        <v>-15.828531809223286</v>
      </c>
      <c r="AU20" s="60">
        <f t="shared" si="12"/>
        <v>17.865089969840003</v>
      </c>
      <c r="AV20" s="6">
        <f t="shared" si="13"/>
        <v>1786.5089969840003</v>
      </c>
      <c r="AW20" s="61">
        <f t="shared" si="14"/>
        <v>-5253.1261592939209</v>
      </c>
      <c r="AX20" s="62">
        <f t="shared" si="15"/>
        <v>0.11039811092899787</v>
      </c>
      <c r="AY20" s="63">
        <f t="shared" si="16"/>
        <v>0.75330730051384431</v>
      </c>
      <c r="AZ20" s="6">
        <f t="shared" si="17"/>
        <v>0.14551537222381711</v>
      </c>
      <c r="BA20" s="6">
        <f t="shared" si="18"/>
        <v>8.337416682699379</v>
      </c>
      <c r="BB20" s="62">
        <f t="shared" si="19"/>
        <v>4.9761804301600003</v>
      </c>
      <c r="BC20" s="63">
        <f t="shared" si="20"/>
        <v>-0.80711271048</v>
      </c>
      <c r="BD20" s="1"/>
      <c r="BE20" s="1">
        <f t="shared" si="24"/>
        <v>0</v>
      </c>
      <c r="BF20" s="1">
        <f t="shared" si="25"/>
        <v>-6.4999999999999997E-3</v>
      </c>
      <c r="BG20" s="1">
        <f t="shared" si="26"/>
        <v>101325</v>
      </c>
      <c r="BH20" s="1">
        <f t="shared" si="27"/>
        <v>1.2250000000000001</v>
      </c>
      <c r="BI20" s="1">
        <f t="shared" si="28"/>
        <v>288.14999999999998</v>
      </c>
      <c r="BJ20" s="1">
        <f t="shared" si="29"/>
        <v>1.2350000000000001</v>
      </c>
      <c r="BK20" s="1">
        <f t="shared" si="30"/>
        <v>9.81</v>
      </c>
      <c r="BL20" s="1">
        <f t="shared" si="31"/>
        <v>293.14999999999998</v>
      </c>
      <c r="BM20" s="1">
        <f t="shared" si="32"/>
        <v>100600</v>
      </c>
      <c r="BN20" s="1">
        <f t="shared" si="33"/>
        <v>28</v>
      </c>
      <c r="BO20" s="1"/>
      <c r="BQ20" s="37">
        <v>80</v>
      </c>
      <c r="BR20" s="38">
        <v>52</v>
      </c>
      <c r="BS20" s="39">
        <v>40</v>
      </c>
      <c r="BT20" s="39">
        <v>13.5</v>
      </c>
      <c r="BU20" s="39">
        <v>7</v>
      </c>
      <c r="BV20" s="38">
        <v>-2.5</v>
      </c>
      <c r="BX20" s="30" t="s">
        <v>44</v>
      </c>
      <c r="BY20" s="31"/>
      <c r="CA20" s="25" t="s">
        <v>29</v>
      </c>
      <c r="CB20" s="26" t="s">
        <v>93</v>
      </c>
    </row>
    <row r="21" spans="28:80" x14ac:dyDescent="0.2">
      <c r="AB21" s="23">
        <v>11.2</v>
      </c>
      <c r="AC21" s="1">
        <v>1112</v>
      </c>
      <c r="AD21" s="1">
        <f t="shared" si="0"/>
        <v>284.34999999999997</v>
      </c>
      <c r="AE21" s="1">
        <f t="shared" si="21"/>
        <v>0</v>
      </c>
      <c r="AF21" s="1">
        <f t="shared" si="1"/>
        <v>0</v>
      </c>
      <c r="AG21" s="1">
        <f t="shared" si="22"/>
        <v>3692.5714499999981</v>
      </c>
      <c r="AH21" s="1">
        <f t="shared" si="2"/>
        <v>8140.7168700989951</v>
      </c>
      <c r="AI21" s="6">
        <f t="shared" si="23"/>
        <v>102.85713000000001</v>
      </c>
      <c r="AJ21" s="1">
        <f t="shared" si="3"/>
        <v>280.92199999999997</v>
      </c>
      <c r="AK21" s="1">
        <f t="shared" si="4"/>
        <v>1.0994619005910882</v>
      </c>
      <c r="AL21" s="1">
        <f t="shared" si="5"/>
        <v>1.0862072658267967</v>
      </c>
      <c r="AM21" s="1">
        <f t="shared" si="6"/>
        <v>88660.022243333064</v>
      </c>
      <c r="AN21" s="1">
        <f t="shared" si="34"/>
        <v>-805</v>
      </c>
      <c r="AO21" s="1">
        <f t="shared" si="7"/>
        <v>-2641.0762</v>
      </c>
      <c r="AP21" s="1">
        <f t="shared" si="35"/>
        <v>35859.693905290005</v>
      </c>
      <c r="AQ21" s="60">
        <f t="shared" si="8"/>
        <v>56.014285874999999</v>
      </c>
      <c r="AR21" s="6">
        <f t="shared" si="9"/>
        <v>108.88280945526</v>
      </c>
      <c r="AS21" s="6">
        <f t="shared" si="10"/>
        <v>-7.9255251518931864</v>
      </c>
      <c r="AT21" s="6">
        <f t="shared" si="11"/>
        <v>-15.405952811256052</v>
      </c>
      <c r="AU21" s="60">
        <f t="shared" si="12"/>
        <v>17.752392841070002</v>
      </c>
      <c r="AV21" s="6">
        <f t="shared" si="13"/>
        <v>1775.2392841070002</v>
      </c>
      <c r="AW21" s="61">
        <f t="shared" si="14"/>
        <v>-5125.3928642533219</v>
      </c>
      <c r="AX21" s="62">
        <f t="shared" si="15"/>
        <v>0.10742090666740835</v>
      </c>
      <c r="AY21" s="63">
        <f t="shared" si="16"/>
        <v>0.75156791569833525</v>
      </c>
      <c r="AZ21" s="6">
        <f t="shared" si="17"/>
        <v>0.14196754697294253</v>
      </c>
      <c r="BA21" s="6">
        <f t="shared" si="18"/>
        <v>8.1341412693743376</v>
      </c>
      <c r="BB21" s="62">
        <f t="shared" si="19"/>
        <v>4.9745918589300002</v>
      </c>
      <c r="BC21" s="63">
        <f t="shared" si="20"/>
        <v>-0.81091842429000005</v>
      </c>
      <c r="BD21" s="1"/>
      <c r="BE21" s="1">
        <f t="shared" si="24"/>
        <v>0</v>
      </c>
      <c r="BF21" s="1">
        <f t="shared" si="25"/>
        <v>-6.4999999999999997E-3</v>
      </c>
      <c r="BG21" s="1">
        <f t="shared" si="26"/>
        <v>101325</v>
      </c>
      <c r="BH21" s="1">
        <f t="shared" si="27"/>
        <v>1.2250000000000001</v>
      </c>
      <c r="BI21" s="1">
        <f t="shared" si="28"/>
        <v>288.14999999999998</v>
      </c>
      <c r="BJ21" s="1">
        <f t="shared" si="29"/>
        <v>1.2350000000000001</v>
      </c>
      <c r="BK21" s="1">
        <f t="shared" si="30"/>
        <v>9.81</v>
      </c>
      <c r="BL21" s="1">
        <f t="shared" si="31"/>
        <v>293.14999999999998</v>
      </c>
      <c r="BM21" s="1">
        <f t="shared" si="32"/>
        <v>100600</v>
      </c>
      <c r="BN21" s="1">
        <f t="shared" si="33"/>
        <v>28</v>
      </c>
      <c r="BO21" s="1"/>
      <c r="BQ21" s="37">
        <v>160</v>
      </c>
      <c r="BR21" s="38">
        <v>46</v>
      </c>
      <c r="BS21" s="39">
        <v>80</v>
      </c>
      <c r="BT21" s="39">
        <v>13</v>
      </c>
      <c r="BU21" s="39">
        <v>8</v>
      </c>
      <c r="BV21" s="38">
        <v>-2.5</v>
      </c>
      <c r="BX21" s="23" t="s">
        <v>50</v>
      </c>
      <c r="BY21" s="24">
        <v>0.34375</v>
      </c>
      <c r="CA21" s="25" t="s">
        <v>30</v>
      </c>
      <c r="CB21" s="26" t="s">
        <v>94</v>
      </c>
    </row>
    <row r="22" spans="28:80" x14ac:dyDescent="0.2">
      <c r="AB22" s="23">
        <v>11.3</v>
      </c>
      <c r="AC22" s="1">
        <v>1043</v>
      </c>
      <c r="AD22" s="1">
        <f t="shared" si="0"/>
        <v>284.45</v>
      </c>
      <c r="AE22" s="1">
        <f t="shared" si="21"/>
        <v>0</v>
      </c>
      <c r="AF22" s="1">
        <f t="shared" si="1"/>
        <v>0</v>
      </c>
      <c r="AG22" s="1">
        <f t="shared" si="22"/>
        <v>3692.1904999999979</v>
      </c>
      <c r="AH22" s="1">
        <f t="shared" si="2"/>
        <v>8139.8770201099942</v>
      </c>
      <c r="AI22" s="6">
        <f t="shared" si="23"/>
        <v>114.28570000000002</v>
      </c>
      <c r="AJ22" s="1">
        <f t="shared" si="3"/>
        <v>281.37049999999999</v>
      </c>
      <c r="AK22" s="1">
        <f t="shared" si="4"/>
        <v>1.1069519931280911</v>
      </c>
      <c r="AL22" s="1">
        <f t="shared" si="5"/>
        <v>1.0949679584547287</v>
      </c>
      <c r="AM22" s="1">
        <f t="shared" si="6"/>
        <v>89406.531874786015</v>
      </c>
      <c r="AN22" s="1">
        <f t="shared" si="34"/>
        <v>-874</v>
      </c>
      <c r="AO22" s="1">
        <f t="shared" si="7"/>
        <v>-2867.4541599999998</v>
      </c>
      <c r="AP22" s="1">
        <f t="shared" si="35"/>
        <v>35871.510577702626</v>
      </c>
      <c r="AQ22" s="60">
        <f t="shared" si="8"/>
        <v>55.87142875</v>
      </c>
      <c r="AR22" s="6">
        <f t="shared" si="9"/>
        <v>108.60511806140001</v>
      </c>
      <c r="AS22" s="6">
        <f t="shared" si="10"/>
        <v>-7.7360066935577407</v>
      </c>
      <c r="AT22" s="6">
        <f t="shared" si="11"/>
        <v>-15.037559251205279</v>
      </c>
      <c r="AU22" s="60">
        <f t="shared" si="12"/>
        <v>17.6396957123</v>
      </c>
      <c r="AV22" s="6">
        <f t="shared" si="13"/>
        <v>1763.9695712299999</v>
      </c>
      <c r="AW22" s="61">
        <f t="shared" si="14"/>
        <v>-5015.1065850225596</v>
      </c>
      <c r="AX22" s="62">
        <f t="shared" si="15"/>
        <v>0.10480238505874966</v>
      </c>
      <c r="AY22" s="63">
        <f t="shared" si="16"/>
        <v>0.74961913579878403</v>
      </c>
      <c r="AZ22" s="6">
        <f t="shared" si="17"/>
        <v>0.13890714707956275</v>
      </c>
      <c r="BA22" s="6">
        <f t="shared" si="18"/>
        <v>7.958793271861401</v>
      </c>
      <c r="BB22" s="62">
        <f t="shared" si="19"/>
        <v>4.9730032877000001</v>
      </c>
      <c r="BC22" s="63">
        <f t="shared" si="20"/>
        <v>-0.81472413809999999</v>
      </c>
      <c r="BD22" s="1"/>
      <c r="BE22" s="1">
        <f t="shared" si="24"/>
        <v>0</v>
      </c>
      <c r="BF22" s="1">
        <f t="shared" si="25"/>
        <v>-6.4999999999999997E-3</v>
      </c>
      <c r="BG22" s="1">
        <f t="shared" si="26"/>
        <v>101325</v>
      </c>
      <c r="BH22" s="1">
        <f t="shared" si="27"/>
        <v>1.2250000000000001</v>
      </c>
      <c r="BI22" s="1">
        <f t="shared" si="28"/>
        <v>288.14999999999998</v>
      </c>
      <c r="BJ22" s="1">
        <f t="shared" si="29"/>
        <v>1.2350000000000001</v>
      </c>
      <c r="BK22" s="1">
        <f t="shared" si="30"/>
        <v>9.81</v>
      </c>
      <c r="BL22" s="1">
        <f t="shared" si="31"/>
        <v>293.14999999999998</v>
      </c>
      <c r="BM22" s="1">
        <f t="shared" si="32"/>
        <v>100600</v>
      </c>
      <c r="BN22" s="1">
        <f t="shared" si="33"/>
        <v>28</v>
      </c>
      <c r="BO22" s="1"/>
      <c r="BQ22" s="37">
        <v>240</v>
      </c>
      <c r="BR22" s="38">
        <v>38</v>
      </c>
      <c r="BS22" s="39">
        <v>120</v>
      </c>
      <c r="BT22" s="39">
        <v>10.5</v>
      </c>
      <c r="BU22" s="39">
        <v>9.5</v>
      </c>
      <c r="BV22" s="38">
        <v>-3.25</v>
      </c>
      <c r="BX22" s="30" t="s">
        <v>52</v>
      </c>
      <c r="BY22" s="31">
        <v>10</v>
      </c>
      <c r="CA22" s="41" t="s">
        <v>31</v>
      </c>
      <c r="CB22" s="32" t="s">
        <v>95</v>
      </c>
    </row>
    <row r="23" spans="28:80" x14ac:dyDescent="0.2">
      <c r="AB23" s="23">
        <v>11.1</v>
      </c>
      <c r="AC23" s="1">
        <v>985</v>
      </c>
      <c r="AD23" s="1">
        <f t="shared" si="0"/>
        <v>284.25</v>
      </c>
      <c r="AE23" s="1">
        <f t="shared" si="21"/>
        <v>0</v>
      </c>
      <c r="AF23" s="1">
        <f t="shared" si="1"/>
        <v>0</v>
      </c>
      <c r="AG23" s="1">
        <f t="shared" si="22"/>
        <v>3691.8095499999977</v>
      </c>
      <c r="AH23" s="1">
        <f t="shared" si="2"/>
        <v>8139.0371701209942</v>
      </c>
      <c r="AI23" s="6">
        <f t="shared" si="23"/>
        <v>125.71427000000003</v>
      </c>
      <c r="AJ23" s="1">
        <f t="shared" si="3"/>
        <v>281.7475</v>
      </c>
      <c r="AK23" s="1">
        <f t="shared" si="4"/>
        <v>1.1132781571122345</v>
      </c>
      <c r="AL23" s="1">
        <f t="shared" si="5"/>
        <v>1.1034770011292148</v>
      </c>
      <c r="AM23" s="1">
        <f t="shared" si="6"/>
        <v>90037.962595670426</v>
      </c>
      <c r="AN23" s="1">
        <f t="shared" si="34"/>
        <v>-932</v>
      </c>
      <c r="AO23" s="1">
        <f t="shared" si="7"/>
        <v>-3057.7428799999998</v>
      </c>
      <c r="AP23" s="1">
        <f t="shared" si="35"/>
        <v>35888.310074959714</v>
      </c>
      <c r="AQ23" s="60">
        <f t="shared" si="8"/>
        <v>55.728571624999994</v>
      </c>
      <c r="AR23" s="6">
        <f t="shared" si="9"/>
        <v>108.32742666753998</v>
      </c>
      <c r="AS23" s="6">
        <f t="shared" si="10"/>
        <v>-7.4871261920537808</v>
      </c>
      <c r="AT23" s="6">
        <f t="shared" si="11"/>
        <v>-14.553775377161822</v>
      </c>
      <c r="AU23" s="60">
        <f t="shared" si="12"/>
        <v>17.526998583530002</v>
      </c>
      <c r="AV23" s="6">
        <f t="shared" si="13"/>
        <v>1752.6998583530003</v>
      </c>
      <c r="AW23" s="61">
        <f t="shared" si="14"/>
        <v>-4865.7023411192749</v>
      </c>
      <c r="AX23" s="62">
        <f t="shared" si="15"/>
        <v>0.10141411198913913</v>
      </c>
      <c r="AY23" s="63">
        <f t="shared" si="16"/>
        <v>0.74800734650070866</v>
      </c>
      <c r="AZ23" s="6">
        <f t="shared" si="17"/>
        <v>0.13475735229144448</v>
      </c>
      <c r="BA23" s="6">
        <f t="shared" si="18"/>
        <v>7.7210275446568533</v>
      </c>
      <c r="BB23" s="62">
        <f t="shared" si="19"/>
        <v>4.97141471647</v>
      </c>
      <c r="BC23" s="63">
        <f t="shared" si="20"/>
        <v>-0.81852985191000005</v>
      </c>
      <c r="BD23" s="1"/>
      <c r="BE23" s="1">
        <f t="shared" si="24"/>
        <v>0</v>
      </c>
      <c r="BF23" s="1">
        <f t="shared" si="25"/>
        <v>-6.4999999999999997E-3</v>
      </c>
      <c r="BG23" s="1">
        <f t="shared" si="26"/>
        <v>101325</v>
      </c>
      <c r="BH23" s="1">
        <f t="shared" si="27"/>
        <v>1.2250000000000001</v>
      </c>
      <c r="BI23" s="1">
        <f t="shared" si="28"/>
        <v>288.14999999999998</v>
      </c>
      <c r="BJ23" s="1">
        <f t="shared" si="29"/>
        <v>1.2350000000000001</v>
      </c>
      <c r="BK23" s="1">
        <f t="shared" si="30"/>
        <v>9.81</v>
      </c>
      <c r="BL23" s="1">
        <f t="shared" si="31"/>
        <v>293.14999999999998</v>
      </c>
      <c r="BM23" s="1">
        <f t="shared" si="32"/>
        <v>100600</v>
      </c>
      <c r="BN23" s="1">
        <f t="shared" si="33"/>
        <v>28</v>
      </c>
      <c r="BO23" s="1"/>
      <c r="BQ23" s="37">
        <v>320</v>
      </c>
      <c r="BR23" s="38">
        <v>40</v>
      </c>
      <c r="BS23" s="39">
        <v>160</v>
      </c>
      <c r="BT23" s="39">
        <v>10.25</v>
      </c>
      <c r="BU23" s="39">
        <v>9.5</v>
      </c>
      <c r="BV23" s="38">
        <v>-3.5</v>
      </c>
      <c r="BX23" s="1"/>
      <c r="BY23" s="1"/>
      <c r="CB23" s="26"/>
    </row>
    <row r="24" spans="28:80" x14ac:dyDescent="0.2">
      <c r="AB24" s="23">
        <v>10.6</v>
      </c>
      <c r="AC24" s="1">
        <v>937</v>
      </c>
      <c r="AD24" s="1">
        <f t="shared" si="0"/>
        <v>283.75</v>
      </c>
      <c r="AE24" s="1">
        <f t="shared" si="21"/>
        <v>0</v>
      </c>
      <c r="AF24" s="1">
        <f t="shared" si="1"/>
        <v>0</v>
      </c>
      <c r="AG24" s="1">
        <f t="shared" si="22"/>
        <v>3691.4285999999975</v>
      </c>
      <c r="AH24" s="1">
        <f t="shared" si="2"/>
        <v>8138.1973201319934</v>
      </c>
      <c r="AI24" s="6">
        <f t="shared" si="23"/>
        <v>137.14284000000004</v>
      </c>
      <c r="AJ24" s="1">
        <f t="shared" si="3"/>
        <v>282.05949999999996</v>
      </c>
      <c r="AK24" s="1">
        <f t="shared" si="4"/>
        <v>1.1185344883463821</v>
      </c>
      <c r="AL24" s="1">
        <f t="shared" si="5"/>
        <v>1.1118705850774848</v>
      </c>
      <c r="AM24" s="1">
        <f t="shared" si="6"/>
        <v>90563.25240356529</v>
      </c>
      <c r="AN24" s="1">
        <f t="shared" si="34"/>
        <v>-980</v>
      </c>
      <c r="AO24" s="1">
        <f t="shared" si="7"/>
        <v>-3215.2231999999999</v>
      </c>
      <c r="AP24" s="1">
        <f t="shared" si="35"/>
        <v>35907.92751234708</v>
      </c>
      <c r="AQ24" s="60">
        <f t="shared" si="8"/>
        <v>55.585714499999995</v>
      </c>
      <c r="AR24" s="6">
        <f t="shared" si="9"/>
        <v>108.04973527367999</v>
      </c>
      <c r="AS24" s="6">
        <f t="shared" si="10"/>
        <v>-7.1989773817770306</v>
      </c>
      <c r="AT24" s="6">
        <f t="shared" si="11"/>
        <v>-13.993660193793463</v>
      </c>
      <c r="AU24" s="60">
        <f t="shared" si="12"/>
        <v>17.41430145476</v>
      </c>
      <c r="AV24" s="6">
        <f t="shared" si="13"/>
        <v>1741.430145476</v>
      </c>
      <c r="AW24" s="61">
        <f t="shared" si="14"/>
        <v>-4689.9811441455486</v>
      </c>
      <c r="AX24" s="62">
        <f t="shared" si="15"/>
        <v>9.7512981433709386E-2</v>
      </c>
      <c r="AY24" s="63">
        <f t="shared" si="16"/>
        <v>0.74658915701726292</v>
      </c>
      <c r="AZ24" s="6">
        <f t="shared" si="17"/>
        <v>0.1298760991319558</v>
      </c>
      <c r="BA24" s="6">
        <f t="shared" si="18"/>
        <v>7.4413523398832719</v>
      </c>
      <c r="BB24" s="62">
        <f t="shared" si="19"/>
        <v>4.9698261452400008</v>
      </c>
      <c r="BC24" s="63">
        <f t="shared" si="20"/>
        <v>-0.82233556571999999</v>
      </c>
      <c r="BD24" s="1"/>
      <c r="BE24" s="1">
        <f t="shared" si="24"/>
        <v>0</v>
      </c>
      <c r="BF24" s="1">
        <f t="shared" si="25"/>
        <v>-6.4999999999999997E-3</v>
      </c>
      <c r="BG24" s="1">
        <f t="shared" si="26"/>
        <v>101325</v>
      </c>
      <c r="BH24" s="1">
        <f t="shared" si="27"/>
        <v>1.2250000000000001</v>
      </c>
      <c r="BI24" s="1">
        <f t="shared" si="28"/>
        <v>288.14999999999998</v>
      </c>
      <c r="BJ24" s="1">
        <f t="shared" si="29"/>
        <v>1.2350000000000001</v>
      </c>
      <c r="BK24" s="1">
        <f t="shared" si="30"/>
        <v>9.81</v>
      </c>
      <c r="BL24" s="1">
        <f t="shared" si="31"/>
        <v>293.14999999999998</v>
      </c>
      <c r="BM24" s="1">
        <f t="shared" si="32"/>
        <v>100600</v>
      </c>
      <c r="BN24" s="1">
        <f t="shared" si="33"/>
        <v>28</v>
      </c>
      <c r="BO24" s="1"/>
      <c r="BQ24" s="37"/>
      <c r="BR24" s="38"/>
      <c r="BS24" s="39">
        <v>200</v>
      </c>
      <c r="BT24" s="39">
        <v>8.5</v>
      </c>
      <c r="BU24" s="39">
        <v>12.25</v>
      </c>
      <c r="BV24" s="38">
        <v>-5.75</v>
      </c>
      <c r="BX24" s="1"/>
      <c r="BY24" s="1"/>
      <c r="CB24" s="26"/>
    </row>
    <row r="25" spans="28:80" x14ac:dyDescent="0.2">
      <c r="AB25" s="23">
        <v>11</v>
      </c>
      <c r="AC25" s="1">
        <v>903</v>
      </c>
      <c r="AD25" s="1">
        <f t="shared" si="0"/>
        <v>284.14999999999998</v>
      </c>
      <c r="AE25" s="1">
        <f t="shared" si="21"/>
        <v>0</v>
      </c>
      <c r="AF25" s="1">
        <f t="shared" si="1"/>
        <v>0</v>
      </c>
      <c r="AG25" s="1">
        <f t="shared" si="22"/>
        <v>3691.0476499999972</v>
      </c>
      <c r="AH25" s="1">
        <f t="shared" si="2"/>
        <v>8137.3574701429934</v>
      </c>
      <c r="AI25" s="6">
        <f t="shared" si="23"/>
        <v>148.57141000000004</v>
      </c>
      <c r="AJ25" s="1">
        <f t="shared" si="3"/>
        <v>282.28049999999996</v>
      </c>
      <c r="AK25" s="1">
        <f t="shared" si="4"/>
        <v>1.1222691949441672</v>
      </c>
      <c r="AL25" s="1">
        <f t="shared" si="5"/>
        <v>1.1148854812016082</v>
      </c>
      <c r="AM25" s="1">
        <f t="shared" si="6"/>
        <v>90936.831903477854</v>
      </c>
      <c r="AN25" s="1">
        <f t="shared" si="34"/>
        <v>-1014</v>
      </c>
      <c r="AO25" s="1">
        <f t="shared" si="7"/>
        <v>-3326.7717600000001</v>
      </c>
      <c r="AP25" s="1">
        <f t="shared" si="35"/>
        <v>35930.282456687099</v>
      </c>
      <c r="AQ25" s="60">
        <f t="shared" si="8"/>
        <v>55.442857374999996</v>
      </c>
      <c r="AR25" s="6">
        <f t="shared" si="9"/>
        <v>107.77204387981999</v>
      </c>
      <c r="AS25" s="6">
        <f t="shared" si="10"/>
        <v>-6.8680546913026683</v>
      </c>
      <c r="AT25" s="6">
        <f t="shared" si="11"/>
        <v>-13.35039943114178</v>
      </c>
      <c r="AU25" s="60">
        <f t="shared" si="12"/>
        <v>17.301604325990002</v>
      </c>
      <c r="AV25" s="6">
        <f t="shared" si="13"/>
        <v>1730.1604325990002</v>
      </c>
      <c r="AW25" s="61">
        <f t="shared" si="14"/>
        <v>-4485.4580518388184</v>
      </c>
      <c r="AX25" s="62">
        <f t="shared" si="15"/>
        <v>9.3488306954770339E-2</v>
      </c>
      <c r="AY25" s="63">
        <f t="shared" si="16"/>
        <v>0.74887809371114555</v>
      </c>
      <c r="AZ25" s="6">
        <f t="shared" si="17"/>
        <v>0.12419530418934446</v>
      </c>
      <c r="BA25" s="6">
        <f t="shared" si="18"/>
        <v>7.1158667653924015</v>
      </c>
      <c r="BB25" s="62">
        <f t="shared" si="19"/>
        <v>4.9682375740100007</v>
      </c>
      <c r="BC25" s="63">
        <f t="shared" si="20"/>
        <v>-0.82614127953000005</v>
      </c>
      <c r="BD25" s="1"/>
      <c r="BE25" s="1">
        <f t="shared" si="24"/>
        <v>0</v>
      </c>
      <c r="BF25" s="1">
        <f t="shared" si="25"/>
        <v>-6.4999999999999997E-3</v>
      </c>
      <c r="BG25" s="1">
        <f t="shared" si="26"/>
        <v>101325</v>
      </c>
      <c r="BH25" s="1">
        <f t="shared" si="27"/>
        <v>1.2250000000000001</v>
      </c>
      <c r="BI25" s="1">
        <f t="shared" si="28"/>
        <v>288.14999999999998</v>
      </c>
      <c r="BJ25" s="1">
        <f t="shared" si="29"/>
        <v>1.2350000000000001</v>
      </c>
      <c r="BK25" s="1">
        <f t="shared" si="30"/>
        <v>9.81</v>
      </c>
      <c r="BL25" s="1">
        <f t="shared" si="31"/>
        <v>293.14999999999998</v>
      </c>
      <c r="BM25" s="1">
        <f t="shared" si="32"/>
        <v>100600</v>
      </c>
      <c r="BN25" s="1">
        <f t="shared" si="33"/>
        <v>28</v>
      </c>
      <c r="BO25" s="1"/>
      <c r="BQ25" s="37"/>
      <c r="BR25" s="38"/>
      <c r="BS25" s="39">
        <v>240</v>
      </c>
      <c r="BT25" s="39">
        <v>7.25</v>
      </c>
      <c r="BU25" s="39">
        <v>14.5</v>
      </c>
      <c r="BV25" s="38">
        <v>-7.75</v>
      </c>
      <c r="CB25" s="26"/>
    </row>
    <row r="26" spans="28:80" x14ac:dyDescent="0.2">
      <c r="AB26" s="23">
        <v>10.1</v>
      </c>
      <c r="AC26" s="1">
        <v>851</v>
      </c>
      <c r="AD26" s="1">
        <f t="shared" si="0"/>
        <v>283.25</v>
      </c>
      <c r="AE26" s="1">
        <f t="shared" si="21"/>
        <v>0</v>
      </c>
      <c r="AF26" s="1">
        <f t="shared" si="1"/>
        <v>0</v>
      </c>
      <c r="AG26" s="1">
        <f t="shared" si="22"/>
        <v>3690.666699999997</v>
      </c>
      <c r="AH26" s="1">
        <f t="shared" si="2"/>
        <v>8136.5176201539925</v>
      </c>
      <c r="AI26" s="6">
        <f t="shared" si="23"/>
        <v>159.99998000000005</v>
      </c>
      <c r="AJ26" s="1">
        <f t="shared" si="3"/>
        <v>282.61849999999998</v>
      </c>
      <c r="AK26" s="1">
        <f t="shared" si="4"/>
        <v>1.127999543159274</v>
      </c>
      <c r="AL26" s="1">
        <f t="shared" si="5"/>
        <v>1.1254846915740839</v>
      </c>
      <c r="AM26" s="1">
        <f t="shared" si="6"/>
        <v>91510.601629290308</v>
      </c>
      <c r="AN26" s="1">
        <f t="shared" si="34"/>
        <v>-1066</v>
      </c>
      <c r="AO26" s="1">
        <f t="shared" si="7"/>
        <v>-3497.3754399999998</v>
      </c>
      <c r="AP26" s="1">
        <f t="shared" si="35"/>
        <v>35939.365409470069</v>
      </c>
      <c r="AQ26" s="60">
        <f t="shared" si="8"/>
        <v>55.300000249999997</v>
      </c>
      <c r="AR26" s="6">
        <f t="shared" si="9"/>
        <v>107.49435248595999</v>
      </c>
      <c r="AS26" s="6">
        <f t="shared" si="10"/>
        <v>-6.6919979899732001</v>
      </c>
      <c r="AT26" s="6">
        <f t="shared" si="11"/>
        <v>-13.008173372829505</v>
      </c>
      <c r="AU26" s="60">
        <f t="shared" si="12"/>
        <v>17.188907197220001</v>
      </c>
      <c r="AV26" s="6">
        <f t="shared" si="13"/>
        <v>1718.8907197220001</v>
      </c>
      <c r="AW26" s="61">
        <f t="shared" si="14"/>
        <v>-4381.3152404891443</v>
      </c>
      <c r="AX26" s="62">
        <f t="shared" si="15"/>
        <v>9.0925690494285213E-2</v>
      </c>
      <c r="AY26" s="63">
        <f t="shared" si="16"/>
        <v>0.74585174460481563</v>
      </c>
      <c r="AZ26" s="6">
        <f t="shared" si="17"/>
        <v>0.12130993736190768</v>
      </c>
      <c r="BA26" s="6">
        <f t="shared" si="18"/>
        <v>6.9505474238332319</v>
      </c>
      <c r="BB26" s="62">
        <f t="shared" si="19"/>
        <v>4.9666490027800005</v>
      </c>
      <c r="BC26" s="63">
        <f t="shared" si="20"/>
        <v>-0.82994699333999999</v>
      </c>
      <c r="BD26" s="1"/>
      <c r="BE26" s="1">
        <f t="shared" si="24"/>
        <v>0</v>
      </c>
      <c r="BF26" s="1">
        <f t="shared" si="25"/>
        <v>-6.4999999999999997E-3</v>
      </c>
      <c r="BG26" s="1">
        <f t="shared" si="26"/>
        <v>101325</v>
      </c>
      <c r="BH26" s="1">
        <f t="shared" si="27"/>
        <v>1.2250000000000001</v>
      </c>
      <c r="BI26" s="1">
        <f t="shared" si="28"/>
        <v>288.14999999999998</v>
      </c>
      <c r="BJ26" s="1">
        <f t="shared" si="29"/>
        <v>1.2350000000000001</v>
      </c>
      <c r="BK26" s="1">
        <f t="shared" si="30"/>
        <v>9.81</v>
      </c>
      <c r="BL26" s="1">
        <f t="shared" si="31"/>
        <v>293.14999999999998</v>
      </c>
      <c r="BM26" s="1">
        <f t="shared" si="32"/>
        <v>100600</v>
      </c>
      <c r="BN26" s="1">
        <f t="shared" si="33"/>
        <v>28</v>
      </c>
      <c r="BO26" s="1"/>
      <c r="BQ26" s="37"/>
      <c r="BR26" s="38"/>
      <c r="BS26" s="39">
        <v>280</v>
      </c>
      <c r="BT26" s="39">
        <v>7</v>
      </c>
      <c r="BU26" s="39">
        <v>15.25</v>
      </c>
      <c r="BV26" s="38">
        <v>-8.5</v>
      </c>
      <c r="CB26" s="26"/>
    </row>
    <row r="27" spans="28:80" x14ac:dyDescent="0.2">
      <c r="AB27" s="23">
        <v>8.1</v>
      </c>
      <c r="AC27" s="1">
        <v>792</v>
      </c>
      <c r="AD27" s="1">
        <f t="shared" si="0"/>
        <v>281.25</v>
      </c>
      <c r="AE27" s="1">
        <f t="shared" si="21"/>
        <v>0</v>
      </c>
      <c r="AF27" s="1">
        <f t="shared" si="1"/>
        <v>0</v>
      </c>
      <c r="AG27" s="1">
        <f t="shared" si="22"/>
        <v>3690.2857499999968</v>
      </c>
      <c r="AH27" s="1">
        <f t="shared" si="2"/>
        <v>8135.6777701649926</v>
      </c>
      <c r="AI27" s="6">
        <f t="shared" si="23"/>
        <v>171.42855000000006</v>
      </c>
      <c r="AJ27" s="1">
        <f t="shared" si="3"/>
        <v>283.00199999999995</v>
      </c>
      <c r="AK27" s="1">
        <f t="shared" si="4"/>
        <v>1.1345283625052343</v>
      </c>
      <c r="AL27" s="1">
        <f t="shared" si="5"/>
        <v>1.1415957178514</v>
      </c>
      <c r="AM27" s="1">
        <f t="shared" si="6"/>
        <v>92165.155885508007</v>
      </c>
      <c r="AN27" s="1">
        <f t="shared" si="34"/>
        <v>-1125</v>
      </c>
      <c r="AO27" s="1">
        <f t="shared" si="7"/>
        <v>-3690.9450000000002</v>
      </c>
      <c r="AP27" s="1">
        <f t="shared" si="35"/>
        <v>35945.578865391632</v>
      </c>
      <c r="AQ27" s="60">
        <f t="shared" si="8"/>
        <v>55.157143124999997</v>
      </c>
      <c r="AR27" s="6">
        <f t="shared" si="9"/>
        <v>107.2166610921</v>
      </c>
      <c r="AS27" s="6">
        <f t="shared" si="10"/>
        <v>-6.5495004390160236</v>
      </c>
      <c r="AT27" s="6">
        <f t="shared" si="11"/>
        <v>-12.731180933376907</v>
      </c>
      <c r="AU27" s="60">
        <f t="shared" si="12"/>
        <v>17.076210068450003</v>
      </c>
      <c r="AV27" s="6">
        <f t="shared" si="13"/>
        <v>1707.6210068450002</v>
      </c>
      <c r="AW27" s="61">
        <f t="shared" si="14"/>
        <v>-4298.6829559557409</v>
      </c>
      <c r="AX27" s="62">
        <f t="shared" si="15"/>
        <v>8.8407990913752801E-2</v>
      </c>
      <c r="AY27" s="63">
        <f t="shared" si="16"/>
        <v>0.73926745523724724</v>
      </c>
      <c r="AZ27" s="6">
        <f t="shared" si="17"/>
        <v>0.11902338759586158</v>
      </c>
      <c r="BA27" s="6">
        <f t="shared" si="18"/>
        <v>6.8195377725921738</v>
      </c>
      <c r="BB27" s="62">
        <f t="shared" si="19"/>
        <v>4.9650604315500004</v>
      </c>
      <c r="BC27" s="63">
        <f t="shared" si="20"/>
        <v>-0.83375270715000005</v>
      </c>
      <c r="BD27" s="1"/>
      <c r="BE27" s="1">
        <f t="shared" si="24"/>
        <v>0</v>
      </c>
      <c r="BF27" s="1">
        <f t="shared" si="25"/>
        <v>-6.4999999999999997E-3</v>
      </c>
      <c r="BG27" s="1">
        <f t="shared" si="26"/>
        <v>101325</v>
      </c>
      <c r="BH27" s="1">
        <f t="shared" si="27"/>
        <v>1.2250000000000001</v>
      </c>
      <c r="BI27" s="1">
        <f t="shared" si="28"/>
        <v>288.14999999999998</v>
      </c>
      <c r="BJ27" s="1">
        <f t="shared" si="29"/>
        <v>1.2350000000000001</v>
      </c>
      <c r="BK27" s="1">
        <f t="shared" si="30"/>
        <v>9.81</v>
      </c>
      <c r="BL27" s="1">
        <f t="shared" si="31"/>
        <v>293.14999999999998</v>
      </c>
      <c r="BM27" s="1">
        <f t="shared" si="32"/>
        <v>100600</v>
      </c>
      <c r="BN27" s="1">
        <f t="shared" si="33"/>
        <v>28</v>
      </c>
      <c r="BO27" s="1"/>
      <c r="BQ27" s="37"/>
      <c r="BR27" s="38"/>
      <c r="BS27" s="39">
        <v>320</v>
      </c>
      <c r="BT27" s="39">
        <v>8.25</v>
      </c>
      <c r="BU27" s="39">
        <v>11</v>
      </c>
      <c r="BV27" s="38">
        <v>-4.25</v>
      </c>
      <c r="CB27" s="26"/>
    </row>
    <row r="28" spans="28:80" x14ac:dyDescent="0.2">
      <c r="AB28" s="23">
        <v>7.4</v>
      </c>
      <c r="AC28" s="1">
        <v>736</v>
      </c>
      <c r="AD28" s="1">
        <f t="shared" si="0"/>
        <v>280.54999999999995</v>
      </c>
      <c r="AE28" s="1">
        <f t="shared" si="21"/>
        <v>0</v>
      </c>
      <c r="AF28" s="1">
        <f t="shared" si="1"/>
        <v>0</v>
      </c>
      <c r="AG28" s="1">
        <f t="shared" si="22"/>
        <v>3689.9047999999966</v>
      </c>
      <c r="AH28" s="1">
        <f t="shared" si="2"/>
        <v>8134.8379201759917</v>
      </c>
      <c r="AI28" s="6">
        <f t="shared" si="23"/>
        <v>182.85712000000007</v>
      </c>
      <c r="AJ28" s="1">
        <f t="shared" si="3"/>
        <v>283.36599999999999</v>
      </c>
      <c r="AK28" s="1">
        <f t="shared" si="4"/>
        <v>1.1407519123737968</v>
      </c>
      <c r="AL28" s="1">
        <f t="shared" si="5"/>
        <v>1.152202125830381</v>
      </c>
      <c r="AM28" s="1">
        <f t="shared" si="6"/>
        <v>92789.929553849419</v>
      </c>
      <c r="AN28" s="1">
        <f t="shared" si="34"/>
        <v>-1181</v>
      </c>
      <c r="AO28" s="1">
        <f t="shared" si="7"/>
        <v>-3874.6720399999999</v>
      </c>
      <c r="AP28" s="1">
        <f t="shared" si="35"/>
        <v>35951.688313797618</v>
      </c>
      <c r="AQ28" s="60">
        <f t="shared" si="8"/>
        <v>55.014285999999998</v>
      </c>
      <c r="AR28" s="6">
        <f t="shared" si="9"/>
        <v>106.93896969824</v>
      </c>
      <c r="AS28" s="6">
        <f t="shared" si="10"/>
        <v>-6.4065032316529207</v>
      </c>
      <c r="AT28" s="6">
        <f t="shared" si="11"/>
        <v>-12.453217241816214</v>
      </c>
      <c r="AU28" s="60">
        <f t="shared" si="12"/>
        <v>16.963512939680001</v>
      </c>
      <c r="AV28" s="6">
        <f t="shared" si="13"/>
        <v>1696.3512939680002</v>
      </c>
      <c r="AW28" s="61">
        <f t="shared" si="14"/>
        <v>-4215.3121231462437</v>
      </c>
      <c r="AX28" s="62">
        <f t="shared" si="15"/>
        <v>8.6341992771901424E-2</v>
      </c>
      <c r="AY28" s="63">
        <f t="shared" si="16"/>
        <v>0.73639633835956242</v>
      </c>
      <c r="AZ28" s="6">
        <f t="shared" si="17"/>
        <v>0.11671644814457915</v>
      </c>
      <c r="BA28" s="6">
        <f t="shared" si="18"/>
        <v>6.6873598784414732</v>
      </c>
      <c r="BB28" s="62">
        <f t="shared" si="19"/>
        <v>4.9634718603200003</v>
      </c>
      <c r="BC28" s="63">
        <f t="shared" si="20"/>
        <v>-0.83755842095999999</v>
      </c>
      <c r="BD28" s="1"/>
      <c r="BE28" s="1">
        <f t="shared" si="24"/>
        <v>0</v>
      </c>
      <c r="BF28" s="1">
        <f t="shared" si="25"/>
        <v>-6.4999999999999997E-3</v>
      </c>
      <c r="BG28" s="1">
        <f t="shared" si="26"/>
        <v>101325</v>
      </c>
      <c r="BH28" s="1">
        <f t="shared" si="27"/>
        <v>1.2250000000000001</v>
      </c>
      <c r="BI28" s="1">
        <f t="shared" si="28"/>
        <v>288.14999999999998</v>
      </c>
      <c r="BJ28" s="1">
        <f t="shared" si="29"/>
        <v>1.2350000000000001</v>
      </c>
      <c r="BK28" s="1">
        <f t="shared" si="30"/>
        <v>9.81</v>
      </c>
      <c r="BL28" s="1">
        <f t="shared" si="31"/>
        <v>293.14999999999998</v>
      </c>
      <c r="BM28" s="1">
        <f t="shared" si="32"/>
        <v>100600</v>
      </c>
      <c r="BN28" s="1">
        <f t="shared" si="33"/>
        <v>28</v>
      </c>
      <c r="BO28" s="1"/>
      <c r="BQ28" s="27"/>
      <c r="BR28" s="28"/>
      <c r="BS28" s="29"/>
      <c r="BT28" s="29"/>
      <c r="BU28" s="29"/>
      <c r="BV28" s="28"/>
      <c r="CB28" s="26"/>
    </row>
    <row r="29" spans="28:80" x14ac:dyDescent="0.2">
      <c r="AB29" s="23">
        <v>7.3</v>
      </c>
      <c r="AC29" s="1">
        <v>677</v>
      </c>
      <c r="AD29" s="1">
        <f t="shared" si="0"/>
        <v>280.45</v>
      </c>
      <c r="AE29" s="1">
        <f t="shared" si="21"/>
        <v>0</v>
      </c>
      <c r="AF29" s="1">
        <f t="shared" si="1"/>
        <v>0</v>
      </c>
      <c r="AG29" s="1">
        <f t="shared" si="22"/>
        <v>3689.5238499999964</v>
      </c>
      <c r="AH29" s="1">
        <f t="shared" si="2"/>
        <v>8133.9980701869918</v>
      </c>
      <c r="AI29" s="6">
        <f t="shared" si="23"/>
        <v>194.28569000000007</v>
      </c>
      <c r="AJ29" s="1">
        <f t="shared" si="3"/>
        <v>283.74949999999995</v>
      </c>
      <c r="AK29" s="1">
        <f t="shared" si="4"/>
        <v>1.1473370863067707</v>
      </c>
      <c r="AL29" s="1">
        <f t="shared" si="5"/>
        <v>1.1608355306507505</v>
      </c>
      <c r="AM29" s="1">
        <f t="shared" si="6"/>
        <v>93451.878697409964</v>
      </c>
      <c r="AN29" s="1">
        <f t="shared" si="34"/>
        <v>-1240</v>
      </c>
      <c r="AO29" s="1">
        <f t="shared" si="7"/>
        <v>-4068.2415999999998</v>
      </c>
      <c r="AP29" s="1">
        <f t="shared" si="35"/>
        <v>35953.844829271504</v>
      </c>
      <c r="AQ29" s="60">
        <f t="shared" si="8"/>
        <v>54.871428874999992</v>
      </c>
      <c r="AR29" s="6">
        <f t="shared" si="9"/>
        <v>106.66127830437999</v>
      </c>
      <c r="AS29" s="6">
        <f t="shared" si="10"/>
        <v>-6.3135295148211528</v>
      </c>
      <c r="AT29" s="6">
        <f t="shared" si="11"/>
        <v>-12.27249121208995</v>
      </c>
      <c r="AU29" s="60">
        <f t="shared" si="12"/>
        <v>16.850815810909999</v>
      </c>
      <c r="AV29" s="6">
        <f t="shared" si="13"/>
        <v>1685.0815810909999</v>
      </c>
      <c r="AW29" s="61">
        <f t="shared" si="14"/>
        <v>-4164.5230959701212</v>
      </c>
      <c r="AX29" s="62">
        <f t="shared" si="15"/>
        <v>8.5108709964787518E-2</v>
      </c>
      <c r="AY29" s="63">
        <f t="shared" si="16"/>
        <v>0.7347744942643003</v>
      </c>
      <c r="AZ29" s="6">
        <f t="shared" si="17"/>
        <v>0.11531582089272366</v>
      </c>
      <c r="BA29" s="6">
        <f t="shared" si="18"/>
        <v>6.6071098482391513</v>
      </c>
      <c r="BB29" s="62">
        <f t="shared" si="19"/>
        <v>4.9618832890900002</v>
      </c>
      <c r="BC29" s="63">
        <f t="shared" si="20"/>
        <v>-0.84136413477000005</v>
      </c>
      <c r="BD29" s="1"/>
      <c r="BE29" s="1">
        <f t="shared" si="24"/>
        <v>0</v>
      </c>
      <c r="BF29" s="1">
        <f t="shared" si="25"/>
        <v>-6.4999999999999997E-3</v>
      </c>
      <c r="BG29" s="1">
        <f t="shared" si="26"/>
        <v>101325</v>
      </c>
      <c r="BH29" s="1">
        <f t="shared" si="27"/>
        <v>1.2250000000000001</v>
      </c>
      <c r="BI29" s="1">
        <f t="shared" si="28"/>
        <v>288.14999999999998</v>
      </c>
      <c r="BJ29" s="1">
        <f t="shared" si="29"/>
        <v>1.2350000000000001</v>
      </c>
      <c r="BK29" s="1">
        <f t="shared" si="30"/>
        <v>9.81</v>
      </c>
      <c r="BL29" s="1">
        <f t="shared" si="31"/>
        <v>293.14999999999998</v>
      </c>
      <c r="BM29" s="1">
        <f t="shared" si="32"/>
        <v>100600</v>
      </c>
      <c r="BN29" s="1">
        <f t="shared" si="33"/>
        <v>28</v>
      </c>
      <c r="BO29" s="1"/>
      <c r="BQ29" s="37"/>
      <c r="BR29" s="39"/>
      <c r="BS29" s="39"/>
      <c r="BT29" s="39"/>
      <c r="BU29" s="39"/>
      <c r="BV29" s="39"/>
      <c r="CB29" s="26"/>
    </row>
    <row r="30" spans="28:80" ht="15" x14ac:dyDescent="0.25">
      <c r="AB30" s="23">
        <v>7</v>
      </c>
      <c r="AC30" s="1">
        <v>623</v>
      </c>
      <c r="AD30" s="1">
        <f t="shared" si="0"/>
        <v>280.14999999999998</v>
      </c>
      <c r="AE30" s="1">
        <f t="shared" si="21"/>
        <v>0</v>
      </c>
      <c r="AF30" s="1">
        <f t="shared" si="1"/>
        <v>0</v>
      </c>
      <c r="AG30" s="1">
        <f t="shared" si="22"/>
        <v>3689.1428999999962</v>
      </c>
      <c r="AH30" s="1">
        <f t="shared" si="2"/>
        <v>8133.1582201979909</v>
      </c>
      <c r="AI30" s="6">
        <f t="shared" si="23"/>
        <v>205.71426000000008</v>
      </c>
      <c r="AJ30" s="1">
        <f t="shared" si="3"/>
        <v>284.10049999999995</v>
      </c>
      <c r="AK30" s="1">
        <f t="shared" si="4"/>
        <v>1.1533896476255587</v>
      </c>
      <c r="AL30" s="1">
        <f t="shared" si="5"/>
        <v>1.1696540267187043</v>
      </c>
      <c r="AM30" s="1">
        <f t="shared" si="6"/>
        <v>94061.076950921837</v>
      </c>
      <c r="AN30" s="1">
        <f t="shared" si="34"/>
        <v>-1294</v>
      </c>
      <c r="AO30" s="1">
        <f t="shared" si="7"/>
        <v>-4245.4069600000003</v>
      </c>
      <c r="AP30" s="1">
        <f t="shared" si="35"/>
        <v>35956.759061712059</v>
      </c>
      <c r="AQ30" s="60">
        <f t="shared" si="8"/>
        <v>54.728571749999993</v>
      </c>
      <c r="AR30" s="6">
        <f t="shared" si="9"/>
        <v>106.38358691051999</v>
      </c>
      <c r="AS30" s="6">
        <f t="shared" si="10"/>
        <v>-6.2099677080452427</v>
      </c>
      <c r="AT30" s="6">
        <f t="shared" si="11"/>
        <v>-12.071183629606665</v>
      </c>
      <c r="AU30" s="60">
        <f t="shared" si="12"/>
        <v>16.738118682140001</v>
      </c>
      <c r="AV30" s="6">
        <f t="shared" si="13"/>
        <v>1673.8118682140002</v>
      </c>
      <c r="AW30" s="61">
        <f t="shared" si="14"/>
        <v>-4106.480007320205</v>
      </c>
      <c r="AX30" s="62">
        <f t="shared" si="15"/>
        <v>8.3725168022823829E-2</v>
      </c>
      <c r="AY30" s="63">
        <f t="shared" si="16"/>
        <v>0.73310613679636771</v>
      </c>
      <c r="AZ30" s="6">
        <f t="shared" si="17"/>
        <v>0.11371338528421439</v>
      </c>
      <c r="BA30" s="6">
        <f t="shared" si="18"/>
        <v>6.5152970509300987</v>
      </c>
      <c r="BB30" s="62">
        <f t="shared" si="19"/>
        <v>4.9602947178600001</v>
      </c>
      <c r="BC30" s="63">
        <f t="shared" si="20"/>
        <v>-0.84516984857999999</v>
      </c>
      <c r="BD30" s="1"/>
      <c r="BE30" s="1">
        <f t="shared" si="24"/>
        <v>0</v>
      </c>
      <c r="BF30" s="1">
        <f t="shared" si="25"/>
        <v>-6.4999999999999997E-3</v>
      </c>
      <c r="BG30" s="1">
        <f t="shared" si="26"/>
        <v>101325</v>
      </c>
      <c r="BH30" s="1">
        <f t="shared" si="27"/>
        <v>1.2250000000000001</v>
      </c>
      <c r="BI30" s="1">
        <f t="shared" si="28"/>
        <v>288.14999999999998</v>
      </c>
      <c r="BJ30" s="1">
        <f t="shared" si="29"/>
        <v>1.2350000000000001</v>
      </c>
      <c r="BK30" s="1">
        <f t="shared" si="30"/>
        <v>9.81</v>
      </c>
      <c r="BL30" s="1">
        <f t="shared" si="31"/>
        <v>293.14999999999998</v>
      </c>
      <c r="BM30" s="1">
        <f t="shared" si="32"/>
        <v>100600</v>
      </c>
      <c r="BN30" s="1">
        <f t="shared" si="33"/>
        <v>28</v>
      </c>
      <c r="BO30" s="1"/>
      <c r="BQ30" s="14" t="s">
        <v>9</v>
      </c>
      <c r="BR30" s="15"/>
      <c r="BS30" s="15"/>
      <c r="BT30" s="15"/>
      <c r="BU30" s="15"/>
      <c r="BV30" s="16"/>
      <c r="BX30" s="18" t="s">
        <v>10</v>
      </c>
      <c r="BY30" s="19"/>
      <c r="CA30" s="20" t="s">
        <v>11</v>
      </c>
      <c r="CB30" s="21" t="s">
        <v>12</v>
      </c>
    </row>
    <row r="31" spans="28:80" x14ac:dyDescent="0.2">
      <c r="AB31" s="23">
        <v>5.6</v>
      </c>
      <c r="AC31" s="1">
        <v>574</v>
      </c>
      <c r="AD31" s="1">
        <f t="shared" si="0"/>
        <v>278.75</v>
      </c>
      <c r="AE31" s="1">
        <f t="shared" si="21"/>
        <v>0</v>
      </c>
      <c r="AF31" s="1">
        <f t="shared" si="1"/>
        <v>0</v>
      </c>
      <c r="AG31" s="1">
        <f t="shared" si="22"/>
        <v>3688.761949999996</v>
      </c>
      <c r="AH31" s="1">
        <f t="shared" si="2"/>
        <v>8132.31837020899</v>
      </c>
      <c r="AI31" s="6">
        <f t="shared" si="23"/>
        <v>217.14283000000009</v>
      </c>
      <c r="AJ31" s="1">
        <f t="shared" si="3"/>
        <v>284.41899999999998</v>
      </c>
      <c r="AK31" s="1">
        <f t="shared" si="4"/>
        <v>1.1589028977004547</v>
      </c>
      <c r="AL31" s="1">
        <f t="shared" si="5"/>
        <v>1.1824717605778137</v>
      </c>
      <c r="AM31" s="1">
        <f t="shared" si="6"/>
        <v>94616.647028163396</v>
      </c>
      <c r="AN31" s="1">
        <f t="shared" si="34"/>
        <v>-1343</v>
      </c>
      <c r="AO31" s="1">
        <f t="shared" si="7"/>
        <v>-4406.1681200000003</v>
      </c>
      <c r="AP31" s="1">
        <f t="shared" si="35"/>
        <v>35961.562399851005</v>
      </c>
      <c r="AQ31" s="60">
        <f t="shared" si="8"/>
        <v>54.585714624999994</v>
      </c>
      <c r="AR31" s="6">
        <f t="shared" si="9"/>
        <v>106.10589551665998</v>
      </c>
      <c r="AS31" s="6">
        <f t="shared" si="10"/>
        <v>-6.0802195749077015</v>
      </c>
      <c r="AT31" s="6">
        <f t="shared" si="11"/>
        <v>-11.818974018488586</v>
      </c>
      <c r="AU31" s="60">
        <f t="shared" si="12"/>
        <v>16.62542155337</v>
      </c>
      <c r="AV31" s="6">
        <f t="shared" si="13"/>
        <v>1662.5421553369999</v>
      </c>
      <c r="AW31" s="61">
        <f t="shared" si="14"/>
        <v>-4030.787468300724</v>
      </c>
      <c r="AX31" s="62">
        <f t="shared" si="15"/>
        <v>8.1717126254462563E-2</v>
      </c>
      <c r="AY31" s="63">
        <f t="shared" si="16"/>
        <v>0.72905742563877418</v>
      </c>
      <c r="AZ31" s="6">
        <f t="shared" si="17"/>
        <v>0.11162011194605087</v>
      </c>
      <c r="BA31" s="6">
        <f t="shared" si="18"/>
        <v>6.3953613232860755</v>
      </c>
      <c r="BB31" s="62">
        <f t="shared" si="19"/>
        <v>4.95870614663</v>
      </c>
      <c r="BC31" s="63">
        <f t="shared" si="20"/>
        <v>-0.84897556239000005</v>
      </c>
      <c r="BD31" s="1"/>
      <c r="BE31" s="1">
        <f t="shared" si="24"/>
        <v>0</v>
      </c>
      <c r="BF31" s="1">
        <f t="shared" si="25"/>
        <v>-6.4999999999999997E-3</v>
      </c>
      <c r="BG31" s="1">
        <f t="shared" si="26"/>
        <v>101325</v>
      </c>
      <c r="BH31" s="1">
        <f t="shared" si="27"/>
        <v>1.2250000000000001</v>
      </c>
      <c r="BI31" s="1">
        <f t="shared" si="28"/>
        <v>288.14999999999998</v>
      </c>
      <c r="BJ31" s="1">
        <f t="shared" si="29"/>
        <v>1.2350000000000001</v>
      </c>
      <c r="BK31" s="1">
        <f t="shared" si="30"/>
        <v>9.81</v>
      </c>
      <c r="BL31" s="1">
        <f t="shared" si="31"/>
        <v>293.14999999999998</v>
      </c>
      <c r="BM31" s="1">
        <f t="shared" si="32"/>
        <v>100600</v>
      </c>
      <c r="BN31" s="1">
        <f t="shared" si="33"/>
        <v>28</v>
      </c>
      <c r="BO31" s="1"/>
      <c r="BQ31" s="146" t="s">
        <v>25</v>
      </c>
      <c r="BR31" s="146"/>
      <c r="BS31" s="146"/>
      <c r="BT31" s="146"/>
      <c r="BU31" s="146"/>
      <c r="BV31" s="146"/>
      <c r="BX31" s="23" t="s">
        <v>25</v>
      </c>
      <c r="BY31" s="24"/>
      <c r="CA31" s="25" t="s">
        <v>25</v>
      </c>
      <c r="CB31" s="26" t="s">
        <v>21</v>
      </c>
    </row>
    <row r="32" spans="28:80" x14ac:dyDescent="0.2">
      <c r="AB32" s="23">
        <v>3.8</v>
      </c>
      <c r="AC32" s="1">
        <v>524</v>
      </c>
      <c r="AD32" s="1">
        <f t="shared" si="0"/>
        <v>276.95</v>
      </c>
      <c r="AE32" s="1">
        <f t="shared" si="21"/>
        <v>0</v>
      </c>
      <c r="AF32" s="1">
        <f t="shared" si="1"/>
        <v>0</v>
      </c>
      <c r="AG32" s="1">
        <f t="shared" si="22"/>
        <v>3688.3809999999958</v>
      </c>
      <c r="AH32" s="1">
        <f t="shared" si="2"/>
        <v>8131.4785202199901</v>
      </c>
      <c r="AI32" s="6">
        <f t="shared" si="23"/>
        <v>228.5714000000001</v>
      </c>
      <c r="AJ32" s="1">
        <f t="shared" si="3"/>
        <v>284.74399999999997</v>
      </c>
      <c r="AK32" s="1">
        <f t="shared" si="4"/>
        <v>1.1645494229881794</v>
      </c>
      <c r="AL32" s="1">
        <f t="shared" si="5"/>
        <v>1.1973224802287279</v>
      </c>
      <c r="AM32" s="1">
        <f t="shared" si="6"/>
        <v>95186.291297053322</v>
      </c>
      <c r="AN32" s="1">
        <f t="shared" si="34"/>
        <v>-1393</v>
      </c>
      <c r="AO32" s="1">
        <f t="shared" si="7"/>
        <v>-4570.2101199999997</v>
      </c>
      <c r="AP32" s="1">
        <f t="shared" si="35"/>
        <v>35966.26634106339</v>
      </c>
      <c r="AQ32" s="60">
        <f t="shared" si="8"/>
        <v>54.442857499999995</v>
      </c>
      <c r="AR32" s="6">
        <f t="shared" si="9"/>
        <v>105.82820412279999</v>
      </c>
      <c r="AS32" s="6">
        <f t="shared" si="10"/>
        <v>-5.9502192005288039</v>
      </c>
      <c r="AT32" s="6">
        <f t="shared" si="11"/>
        <v>-11.566274090755911</v>
      </c>
      <c r="AU32" s="60">
        <f t="shared" si="12"/>
        <v>16.512724424600002</v>
      </c>
      <c r="AV32" s="6">
        <f t="shared" si="13"/>
        <v>1651.2724424600001</v>
      </c>
      <c r="AW32" s="61">
        <f t="shared" si="14"/>
        <v>-3954.547869132211</v>
      </c>
      <c r="AX32" s="62">
        <f t="shared" si="15"/>
        <v>7.9593177241279872E-2</v>
      </c>
      <c r="AY32" s="63">
        <f t="shared" si="16"/>
        <v>0.7238929724270915</v>
      </c>
      <c r="AZ32" s="6">
        <f t="shared" si="17"/>
        <v>0.10951168699951425</v>
      </c>
      <c r="BA32" s="6">
        <f t="shared" si="18"/>
        <v>6.2745574724294393</v>
      </c>
      <c r="BB32" s="62">
        <f t="shared" si="19"/>
        <v>4.9571175754000008</v>
      </c>
      <c r="BC32" s="63">
        <f t="shared" si="20"/>
        <v>-0.85278127619999999</v>
      </c>
      <c r="BD32" s="1"/>
      <c r="BE32" s="1">
        <f t="shared" si="24"/>
        <v>0</v>
      </c>
      <c r="BF32" s="1">
        <f t="shared" si="25"/>
        <v>-6.4999999999999997E-3</v>
      </c>
      <c r="BG32" s="1">
        <f t="shared" si="26"/>
        <v>101325</v>
      </c>
      <c r="BH32" s="1">
        <f t="shared" si="27"/>
        <v>1.2250000000000001</v>
      </c>
      <c r="BI32" s="1">
        <f t="shared" si="28"/>
        <v>288.14999999999998</v>
      </c>
      <c r="BJ32" s="1">
        <f t="shared" si="29"/>
        <v>1.2350000000000001</v>
      </c>
      <c r="BK32" s="1">
        <f t="shared" si="30"/>
        <v>9.81</v>
      </c>
      <c r="BL32" s="1">
        <f t="shared" si="31"/>
        <v>293.14999999999998</v>
      </c>
      <c r="BM32" s="1">
        <f t="shared" si="32"/>
        <v>100600</v>
      </c>
      <c r="BN32" s="1">
        <f t="shared" si="33"/>
        <v>28</v>
      </c>
      <c r="BO32" s="1"/>
      <c r="BQ32" s="27" t="s">
        <v>26</v>
      </c>
      <c r="BR32" s="28" t="s">
        <v>27</v>
      </c>
      <c r="BS32" s="29" t="s">
        <v>28</v>
      </c>
      <c r="BT32" s="29" t="s">
        <v>29</v>
      </c>
      <c r="BU32" s="29" t="s">
        <v>30</v>
      </c>
      <c r="BV32" s="28" t="s">
        <v>31</v>
      </c>
      <c r="BX32" s="30" t="s">
        <v>32</v>
      </c>
      <c r="BY32" s="31"/>
      <c r="CA32" s="25" t="s">
        <v>33</v>
      </c>
      <c r="CB32" s="26"/>
    </row>
    <row r="33" spans="28:80" x14ac:dyDescent="0.2">
      <c r="AB33" s="30">
        <v>2.1</v>
      </c>
      <c r="AC33" s="64">
        <v>476</v>
      </c>
      <c r="AD33" s="64">
        <f t="shared" si="0"/>
        <v>275.25</v>
      </c>
      <c r="AE33" s="64">
        <f t="shared" si="21"/>
        <v>0</v>
      </c>
      <c r="AF33" s="64">
        <f t="shared" si="1"/>
        <v>0</v>
      </c>
      <c r="AG33" s="64">
        <f t="shared" si="22"/>
        <v>3688.0000499999956</v>
      </c>
      <c r="AH33" s="64">
        <f t="shared" si="2"/>
        <v>8130.6386702309892</v>
      </c>
      <c r="AI33" s="65">
        <f t="shared" si="23"/>
        <v>239.9999700000001</v>
      </c>
      <c r="AJ33" s="64">
        <f t="shared" si="3"/>
        <v>285.05599999999998</v>
      </c>
      <c r="AK33" s="64">
        <f t="shared" si="4"/>
        <v>1.1699898653396628</v>
      </c>
      <c r="AL33" s="64">
        <f t="shared" si="5"/>
        <v>1.2116716841208461</v>
      </c>
      <c r="AM33" s="64">
        <f t="shared" si="6"/>
        <v>95735.759341820085</v>
      </c>
      <c r="AN33" s="64">
        <f t="shared" si="34"/>
        <v>-1441</v>
      </c>
      <c r="AO33" s="64">
        <f t="shared" si="7"/>
        <v>-4727.6904400000003</v>
      </c>
      <c r="AP33" s="64">
        <f t="shared" si="35"/>
        <v>35970.958116514033</v>
      </c>
      <c r="AQ33" s="66">
        <f t="shared" si="8"/>
        <v>54.300000374999996</v>
      </c>
      <c r="AR33" s="65">
        <f t="shared" si="9"/>
        <v>105.55051272893999</v>
      </c>
      <c r="AS33" s="65">
        <f t="shared" si="10"/>
        <v>-5.8187105085485928</v>
      </c>
      <c r="AT33" s="65">
        <f t="shared" si="11"/>
        <v>-11.310642234937097</v>
      </c>
      <c r="AU33" s="66">
        <f t="shared" si="12"/>
        <v>16.40002729583</v>
      </c>
      <c r="AV33" s="65">
        <f t="shared" si="13"/>
        <v>1640.002729583</v>
      </c>
      <c r="AW33" s="67">
        <f t="shared" si="14"/>
        <v>-3876.9200391888435</v>
      </c>
      <c r="AX33" s="68">
        <f t="shared" si="15"/>
        <v>7.7512935450375881E-2</v>
      </c>
      <c r="AY33" s="69">
        <f t="shared" si="16"/>
        <v>0.71918288909484362</v>
      </c>
      <c r="AZ33" s="65">
        <f t="shared" si="17"/>
        <v>0.10736472211898235</v>
      </c>
      <c r="BA33" s="65">
        <f t="shared" si="18"/>
        <v>6.1515454460121601</v>
      </c>
      <c r="BB33" s="68">
        <f t="shared" si="19"/>
        <v>4.9555290041700006</v>
      </c>
      <c r="BC33" s="69">
        <f t="shared" si="20"/>
        <v>-0.85658699001000005</v>
      </c>
      <c r="BD33" s="1"/>
      <c r="BE33" s="1">
        <f t="shared" si="24"/>
        <v>0</v>
      </c>
      <c r="BF33" s="1">
        <f t="shared" si="25"/>
        <v>-6.4999999999999997E-3</v>
      </c>
      <c r="BG33" s="1">
        <f t="shared" si="26"/>
        <v>101325</v>
      </c>
      <c r="BH33" s="1">
        <f t="shared" si="27"/>
        <v>1.2250000000000001</v>
      </c>
      <c r="BI33" s="1">
        <f t="shared" si="28"/>
        <v>288.14999999999998</v>
      </c>
      <c r="BJ33" s="1">
        <f t="shared" si="29"/>
        <v>1.2350000000000001</v>
      </c>
      <c r="BK33" s="1">
        <f t="shared" si="30"/>
        <v>9.81</v>
      </c>
      <c r="BL33" s="1">
        <f t="shared" si="31"/>
        <v>293.14999999999998</v>
      </c>
      <c r="BM33" s="1">
        <f t="shared" si="32"/>
        <v>100600</v>
      </c>
      <c r="BN33" s="1">
        <f t="shared" si="33"/>
        <v>28</v>
      </c>
      <c r="BO33" s="1"/>
      <c r="BQ33" s="33">
        <v>0</v>
      </c>
      <c r="BR33" s="16">
        <v>53</v>
      </c>
      <c r="BS33" s="15">
        <v>0</v>
      </c>
      <c r="BT33" s="15">
        <v>11.75</v>
      </c>
      <c r="BU33" s="15">
        <v>9</v>
      </c>
      <c r="BV33" s="16">
        <v>-1.8</v>
      </c>
      <c r="BX33" s="34" t="s">
        <v>41</v>
      </c>
      <c r="BY33" s="19"/>
      <c r="CA33" s="35" t="s">
        <v>27</v>
      </c>
      <c r="CB33" s="21" t="s">
        <v>96</v>
      </c>
    </row>
    <row r="34" spans="28:80" x14ac:dyDescent="0.2">
      <c r="AB34" s="6"/>
      <c r="AC34" s="6"/>
      <c r="AD34" s="6"/>
      <c r="AE34" s="6"/>
      <c r="AF34" s="1"/>
      <c r="AG34" s="6"/>
      <c r="AH34" s="1"/>
      <c r="AI34" s="6"/>
      <c r="AJ34" s="6"/>
      <c r="AK34" s="6"/>
      <c r="AL34" s="6"/>
      <c r="AM34" s="6"/>
      <c r="AN34" s="6"/>
      <c r="AO34" s="1"/>
      <c r="AP34" s="6"/>
      <c r="AQ34" s="6"/>
      <c r="AR34" s="1"/>
      <c r="AS34" s="6"/>
      <c r="AT34" s="1"/>
      <c r="AU34" s="6"/>
      <c r="AV34" s="1"/>
      <c r="AW34" s="6"/>
      <c r="AX34" s="6"/>
      <c r="AY34" s="6"/>
      <c r="AZ34" s="6"/>
      <c r="BA34" s="6"/>
      <c r="BB34" s="6"/>
      <c r="BC34" s="6"/>
      <c r="BD34" s="1"/>
      <c r="BE34" s="1">
        <f t="shared" si="24"/>
        <v>0</v>
      </c>
      <c r="BF34" s="1">
        <f t="shared" si="25"/>
        <v>-6.4999999999999997E-3</v>
      </c>
      <c r="BG34" s="1">
        <f t="shared" si="26"/>
        <v>101325</v>
      </c>
      <c r="BH34" s="1">
        <f t="shared" si="27"/>
        <v>1.2250000000000001</v>
      </c>
      <c r="BI34" s="1">
        <f t="shared" si="28"/>
        <v>288.14999999999998</v>
      </c>
      <c r="BJ34" s="1">
        <f t="shared" si="29"/>
        <v>1.2350000000000001</v>
      </c>
      <c r="BK34" s="1">
        <f t="shared" si="30"/>
        <v>9.81</v>
      </c>
      <c r="BL34" s="1">
        <f t="shared" si="31"/>
        <v>293.14999999999998</v>
      </c>
      <c r="BM34" s="1">
        <f t="shared" si="32"/>
        <v>100600</v>
      </c>
      <c r="BN34" s="1">
        <f t="shared" si="33"/>
        <v>28</v>
      </c>
      <c r="BO34" s="1"/>
      <c r="BQ34" s="37">
        <v>67.5</v>
      </c>
      <c r="BR34" s="38">
        <v>69</v>
      </c>
      <c r="BS34" s="39">
        <v>30</v>
      </c>
      <c r="BT34" s="39">
        <v>25</v>
      </c>
      <c r="BU34" s="39">
        <v>2.5</v>
      </c>
      <c r="BV34" s="38">
        <v>-0.25</v>
      </c>
      <c r="BX34" s="30" t="s">
        <v>44</v>
      </c>
      <c r="BY34" s="31"/>
      <c r="CA34" s="25" t="s">
        <v>29</v>
      </c>
      <c r="CB34" s="26" t="s">
        <v>97</v>
      </c>
    </row>
    <row r="35" spans="28:80" ht="15" x14ac:dyDescent="0.25">
      <c r="AB35" s="43" t="s">
        <v>56</v>
      </c>
      <c r="AC35" s="3" t="s">
        <v>57</v>
      </c>
      <c r="AD35" s="3" t="s">
        <v>58</v>
      </c>
      <c r="AE35" s="3" t="s">
        <v>59</v>
      </c>
      <c r="AF35" s="44" t="s">
        <v>60</v>
      </c>
      <c r="AG35" s="3" t="s">
        <v>61</v>
      </c>
      <c r="AH35" s="44" t="s">
        <v>62</v>
      </c>
      <c r="AI35" s="8" t="s">
        <v>63</v>
      </c>
      <c r="AJ35" s="3" t="s">
        <v>64</v>
      </c>
      <c r="AK35" s="3" t="s">
        <v>65</v>
      </c>
      <c r="AL35" s="3" t="s">
        <v>66</v>
      </c>
      <c r="AM35" s="3" t="s">
        <v>67</v>
      </c>
      <c r="AN35" s="3" t="s">
        <v>68</v>
      </c>
      <c r="AO35" s="44" t="s">
        <v>69</v>
      </c>
      <c r="AP35" s="3" t="s">
        <v>70</v>
      </c>
      <c r="AQ35" s="45" t="s">
        <v>71</v>
      </c>
      <c r="AR35" s="46" t="s">
        <v>72</v>
      </c>
      <c r="AS35" s="47" t="s">
        <v>73</v>
      </c>
      <c r="AT35" s="46" t="s">
        <v>74</v>
      </c>
      <c r="AU35" s="45" t="s">
        <v>75</v>
      </c>
      <c r="AV35" s="46" t="s">
        <v>76</v>
      </c>
      <c r="AW35" s="47" t="s">
        <v>77</v>
      </c>
      <c r="AX35" s="48" t="s">
        <v>78</v>
      </c>
      <c r="AY35" s="49" t="s">
        <v>79</v>
      </c>
      <c r="AZ35" s="47" t="s">
        <v>80</v>
      </c>
      <c r="BA35" s="47" t="s">
        <v>81</v>
      </c>
      <c r="BB35" s="48" t="s">
        <v>82</v>
      </c>
      <c r="BC35" s="49" t="s">
        <v>83</v>
      </c>
      <c r="BD35" s="1"/>
      <c r="BE35" s="6">
        <f t="shared" si="24"/>
        <v>0</v>
      </c>
      <c r="BF35" s="6">
        <f t="shared" si="25"/>
        <v>-6.4999999999999997E-3</v>
      </c>
      <c r="BG35" s="6">
        <f t="shared" si="26"/>
        <v>101325</v>
      </c>
      <c r="BH35" s="6">
        <f t="shared" si="27"/>
        <v>1.2250000000000001</v>
      </c>
      <c r="BI35" s="6">
        <f t="shared" si="28"/>
        <v>288.14999999999998</v>
      </c>
      <c r="BJ35" s="6">
        <f t="shared" si="29"/>
        <v>1.2350000000000001</v>
      </c>
      <c r="BK35" s="6">
        <f t="shared" si="30"/>
        <v>9.81</v>
      </c>
      <c r="BL35" s="6">
        <f t="shared" si="31"/>
        <v>293.14999999999998</v>
      </c>
      <c r="BM35" s="6">
        <f t="shared" si="32"/>
        <v>100600</v>
      </c>
      <c r="BN35" s="6">
        <f t="shared" si="33"/>
        <v>28</v>
      </c>
      <c r="BO35" s="1"/>
      <c r="BQ35" s="37">
        <v>135</v>
      </c>
      <c r="BR35" s="38">
        <v>65</v>
      </c>
      <c r="BS35" s="39">
        <v>60</v>
      </c>
      <c r="BT35" s="39">
        <v>26.75</v>
      </c>
      <c r="BU35" s="39">
        <v>2.5</v>
      </c>
      <c r="BV35" s="38">
        <v>0</v>
      </c>
      <c r="BX35" s="23" t="s">
        <v>50</v>
      </c>
      <c r="BY35" s="24">
        <v>0.38461000000000001</v>
      </c>
      <c r="CA35" s="25" t="s">
        <v>30</v>
      </c>
      <c r="CB35" s="26" t="s">
        <v>98</v>
      </c>
    </row>
    <row r="36" spans="28:80" x14ac:dyDescent="0.2">
      <c r="AB36" s="50">
        <v>6.2</v>
      </c>
      <c r="AC36" s="51">
        <v>2039</v>
      </c>
      <c r="AD36" s="51">
        <f t="shared" ref="AD36:AD68" si="36">AB36+273.15</f>
        <v>279.34999999999997</v>
      </c>
      <c r="AE36" s="51">
        <v>0</v>
      </c>
      <c r="AF36" s="51">
        <f t="shared" ref="AF36:AF68" si="37">AE36*1.94384</f>
        <v>0</v>
      </c>
      <c r="AG36" s="51">
        <v>3657</v>
      </c>
      <c r="AH36" s="51">
        <f t="shared" ref="AH36:AH68" si="38">AG36 * 2.20462</f>
        <v>8062.2953399999997</v>
      </c>
      <c r="AI36" s="51">
        <v>0</v>
      </c>
      <c r="AJ36" s="51">
        <f t="shared" ref="AJ36:AJ68" si="39">BI36+(AC36*BF36)</f>
        <v>274.8965</v>
      </c>
      <c r="AK36" s="51">
        <f t="shared" ref="AK36:AK68" si="40">BH36 * ( ( 1 + ( BF36 * ( AC36 / BI36 ) ) ) ^ 4.256 )</f>
        <v>1.0025438676089231</v>
      </c>
      <c r="AL36" s="51">
        <f t="shared" ref="AL36:AL68" si="41">( AK36 * AJ36 ) / AD36</f>
        <v>0.98656094613265222</v>
      </c>
      <c r="AM36" s="51">
        <f t="shared" ref="AM36:AM68" si="42">BG36 * ( ( 1+ ( BF36 * ( AC36 / BI36 ) ) ) ^ 5.256 )</f>
        <v>79110.566607148314</v>
      </c>
      <c r="AN36" s="51">
        <v>0</v>
      </c>
      <c r="AO36" s="51">
        <f t="shared" ref="AO36:AO68" si="43">AN36 * 3.28084</f>
        <v>0</v>
      </c>
      <c r="AP36" s="51" t="e">
        <f t="shared" ref="AP36:AP68" si="44" xml:space="preserve"> AG36 * BK36 * COS( AZ36 )</f>
        <v>#DIV/0!</v>
      </c>
      <c r="AQ36" s="52">
        <f t="shared" ref="AQ36:AQ68" si="45">-0.05 * AI36 + 53.8</f>
        <v>53.8</v>
      </c>
      <c r="AR36" s="51">
        <f t="shared" ref="AR36:AR68" si="46">AQ36 * 1.94384</f>
        <v>104.578592</v>
      </c>
      <c r="AS36" s="51" t="e">
        <f t="shared" ref="AS36:AS68" si="47" xml:space="preserve"> ( AN36 / AI36 ) * ( ( ( AD35 + AD36 ) / 2 ) / ( ( AJ35 + AJ36 ) / 2 ) )</f>
        <v>#DIV/0!</v>
      </c>
      <c r="AT36" s="51" t="e">
        <f t="shared" ref="AT36:AT68" si="48">AS36 * 1.94384</f>
        <v>#DIV/0!</v>
      </c>
      <c r="AU36" s="52">
        <f t="shared" ref="AU36:AU68" si="49">-0.018333 * AI36 + 12.85</f>
        <v>12.85</v>
      </c>
      <c r="AV36" s="51">
        <f t="shared" ref="AV36:AV68" si="50">AU36 * 100</f>
        <v>1285</v>
      </c>
      <c r="AW36" s="53" t="e">
        <f t="shared" ref="AW36:AW68" si="51" xml:space="preserve"> - ( AG36 * BK36 * SIN( AZ36 ) )</f>
        <v>#DIV/0!</v>
      </c>
      <c r="AX36" s="50" t="e">
        <f t="shared" ref="AX36:AX68" si="52" xml:space="preserve"> - ( ( 2 * AW36 ) / ( ( ( AQ36 ) ^ 2 ) * BN36 * AL36 ) )</f>
        <v>#DIV/0!</v>
      </c>
      <c r="AY36" s="54" t="e">
        <f t="shared" ref="AY36:AY68" si="53" xml:space="preserve"> ( ( 2 * AP36 ) / ( ( ( AQ36 ) ^ 2 ) * BN36 * AL36 ) )</f>
        <v>#DIV/0!</v>
      </c>
      <c r="AZ36" s="51" t="e">
        <f t="shared" ref="AZ36:AZ68" si="54">ASIN( - ( AS36 / AQ36 ) )</f>
        <v>#DIV/0!</v>
      </c>
      <c r="BA36" s="51" t="e">
        <f t="shared" ref="BA36:BA68" si="55">AZ36 * ( 180 / 3.14159265359 )</f>
        <v>#DIV/0!</v>
      </c>
      <c r="BB36" s="50">
        <f t="shared" ref="BB36:BB68" si="56">0.020208 * AI36 + 7.433333</f>
        <v>7.4333330000000002</v>
      </c>
      <c r="BC36" s="54">
        <f t="shared" ref="BC36:BC68" si="57">-0.015417 * AI36 - 2.061111</f>
        <v>-2.0611109999999999</v>
      </c>
      <c r="BD36" s="1"/>
      <c r="BE36" s="1">
        <f t="shared" si="24"/>
        <v>0</v>
      </c>
      <c r="BF36" s="1">
        <f t="shared" si="25"/>
        <v>-6.4999999999999997E-3</v>
      </c>
      <c r="BG36" s="1">
        <f t="shared" si="26"/>
        <v>101325</v>
      </c>
      <c r="BH36" s="1">
        <f t="shared" si="27"/>
        <v>1.2250000000000001</v>
      </c>
      <c r="BI36" s="1">
        <f t="shared" si="28"/>
        <v>288.14999999999998</v>
      </c>
      <c r="BJ36" s="1">
        <f t="shared" si="29"/>
        <v>1.2350000000000001</v>
      </c>
      <c r="BK36" s="1">
        <f t="shared" si="30"/>
        <v>9.81</v>
      </c>
      <c r="BL36" s="1">
        <f t="shared" si="31"/>
        <v>293.14999999999998</v>
      </c>
      <c r="BM36" s="1">
        <f t="shared" si="32"/>
        <v>100600</v>
      </c>
      <c r="BN36" s="1">
        <f t="shared" si="33"/>
        <v>28</v>
      </c>
      <c r="BO36" s="1"/>
      <c r="BQ36" s="37">
        <v>202.5</v>
      </c>
      <c r="BR36" s="38">
        <v>38</v>
      </c>
      <c r="BS36" s="39">
        <v>90</v>
      </c>
      <c r="BT36" s="39">
        <v>23.75</v>
      </c>
      <c r="BU36" s="39">
        <v>3</v>
      </c>
      <c r="BV36" s="38">
        <v>0</v>
      </c>
      <c r="BX36" s="30" t="s">
        <v>52</v>
      </c>
      <c r="BY36" s="31">
        <v>11.153840000000001</v>
      </c>
      <c r="CA36" s="41" t="s">
        <v>31</v>
      </c>
      <c r="CB36" s="32" t="s">
        <v>99</v>
      </c>
    </row>
    <row r="37" spans="28:80" x14ac:dyDescent="0.2">
      <c r="AB37" s="23">
        <v>6.2</v>
      </c>
      <c r="AC37" s="1">
        <v>2018</v>
      </c>
      <c r="AD37" s="1">
        <f t="shared" si="36"/>
        <v>279.34999999999997</v>
      </c>
      <c r="AE37" s="1">
        <f t="shared" ref="AE37:AE68" si="58">AE36</f>
        <v>0</v>
      </c>
      <c r="AF37" s="1">
        <f t="shared" si="37"/>
        <v>0</v>
      </c>
      <c r="AG37" s="1">
        <f t="shared" ref="AG37:AG68" si="59">AG36-0.34375</f>
        <v>3656.65625</v>
      </c>
      <c r="AH37" s="1">
        <f t="shared" si="38"/>
        <v>8061.5375018749992</v>
      </c>
      <c r="AI37" s="6">
        <f t="shared" ref="AI37:AI68" si="60">AI36+10</f>
        <v>10</v>
      </c>
      <c r="AJ37" s="1">
        <f t="shared" si="39"/>
        <v>275.03299999999996</v>
      </c>
      <c r="AK37" s="1">
        <f t="shared" si="40"/>
        <v>1.0046642759848132</v>
      </c>
      <c r="AL37" s="1">
        <f t="shared" si="41"/>
        <v>0.98913846363676805</v>
      </c>
      <c r="AM37" s="1">
        <f t="shared" si="42"/>
        <v>79317.253148907126</v>
      </c>
      <c r="AN37" s="1">
        <f t="shared" ref="AN37:AN68" si="61">AN36 + (AC37-AC36)</f>
        <v>-21</v>
      </c>
      <c r="AO37" s="1">
        <f t="shared" si="43"/>
        <v>-68.897639999999996</v>
      </c>
      <c r="AP37" s="1">
        <f t="shared" si="44"/>
        <v>35843.04868343479</v>
      </c>
      <c r="AQ37" s="60">
        <f t="shared" si="45"/>
        <v>53.3</v>
      </c>
      <c r="AR37" s="6">
        <f t="shared" si="46"/>
        <v>103.60667199999999</v>
      </c>
      <c r="AS37" s="6">
        <f t="shared" si="47"/>
        <v>-2.1334916566578079</v>
      </c>
      <c r="AT37" s="6">
        <f t="shared" si="48"/>
        <v>-4.1471664218777136</v>
      </c>
      <c r="AU37" s="60">
        <f t="shared" si="49"/>
        <v>12.66667</v>
      </c>
      <c r="AV37" s="6">
        <f t="shared" si="50"/>
        <v>1266.6669999999999</v>
      </c>
      <c r="AW37" s="61">
        <f t="shared" si="51"/>
        <v>-1435.8758225569338</v>
      </c>
      <c r="AX37" s="62">
        <f t="shared" si="52"/>
        <v>3.6498695193697646E-2</v>
      </c>
      <c r="AY37" s="63">
        <f t="shared" si="53"/>
        <v>0.91109863969986837</v>
      </c>
      <c r="AZ37" s="6">
        <f t="shared" si="54"/>
        <v>4.0038682839057455E-2</v>
      </c>
      <c r="BA37" s="6">
        <f t="shared" si="55"/>
        <v>2.2940475439407177</v>
      </c>
      <c r="BB37" s="62">
        <f t="shared" si="56"/>
        <v>7.6354129999999998</v>
      </c>
      <c r="BC37" s="63">
        <f t="shared" si="57"/>
        <v>-2.2152810000000001</v>
      </c>
      <c r="BD37" s="1"/>
      <c r="BE37" s="1">
        <f t="shared" si="24"/>
        <v>0</v>
      </c>
      <c r="BF37" s="1">
        <f t="shared" si="25"/>
        <v>-6.4999999999999997E-3</v>
      </c>
      <c r="BG37" s="1">
        <f t="shared" si="26"/>
        <v>101325</v>
      </c>
      <c r="BH37" s="1">
        <f t="shared" si="27"/>
        <v>1.2250000000000001</v>
      </c>
      <c r="BI37" s="1">
        <f t="shared" si="28"/>
        <v>288.14999999999998</v>
      </c>
      <c r="BJ37" s="1">
        <f t="shared" si="29"/>
        <v>1.2350000000000001</v>
      </c>
      <c r="BK37" s="1">
        <f t="shared" si="30"/>
        <v>9.81</v>
      </c>
      <c r="BL37" s="1">
        <f t="shared" si="31"/>
        <v>293.14999999999998</v>
      </c>
      <c r="BM37" s="1">
        <f t="shared" si="32"/>
        <v>100600</v>
      </c>
      <c r="BN37" s="1">
        <f t="shared" si="33"/>
        <v>28</v>
      </c>
      <c r="BO37" s="1"/>
      <c r="BQ37" s="37">
        <v>270</v>
      </c>
      <c r="BR37" s="38">
        <v>36</v>
      </c>
      <c r="BS37" s="39">
        <v>120</v>
      </c>
      <c r="BT37" s="39">
        <v>23</v>
      </c>
      <c r="BU37" s="39">
        <v>2.5</v>
      </c>
      <c r="BV37" s="38">
        <v>0</v>
      </c>
      <c r="BX37" s="1"/>
      <c r="BY37" s="1"/>
      <c r="CB37" s="26"/>
    </row>
    <row r="38" spans="28:80" x14ac:dyDescent="0.2">
      <c r="AB38" s="23">
        <v>6.6</v>
      </c>
      <c r="AC38" s="1">
        <v>1937</v>
      </c>
      <c r="AD38" s="1">
        <f t="shared" si="36"/>
        <v>279.75</v>
      </c>
      <c r="AE38" s="1">
        <f t="shared" si="58"/>
        <v>0</v>
      </c>
      <c r="AF38" s="1">
        <f t="shared" si="37"/>
        <v>0</v>
      </c>
      <c r="AG38" s="1">
        <f t="shared" si="59"/>
        <v>3656.3125</v>
      </c>
      <c r="AH38" s="1">
        <f t="shared" si="38"/>
        <v>8060.7796637499996</v>
      </c>
      <c r="AI38" s="6">
        <f t="shared" si="60"/>
        <v>20</v>
      </c>
      <c r="AJ38" s="1">
        <f t="shared" si="39"/>
        <v>275.55949999999996</v>
      </c>
      <c r="AK38" s="1">
        <f t="shared" si="40"/>
        <v>1.0128751515177603</v>
      </c>
      <c r="AL38" s="1">
        <f t="shared" si="41"/>
        <v>0.99770284294783995</v>
      </c>
      <c r="AM38" s="1">
        <f t="shared" si="42"/>
        <v>80118.57287235673</v>
      </c>
      <c r="AN38" s="1">
        <f t="shared" si="61"/>
        <v>-102</v>
      </c>
      <c r="AO38" s="1">
        <f t="shared" si="43"/>
        <v>-334.64567999999997</v>
      </c>
      <c r="AP38" s="1">
        <f t="shared" si="44"/>
        <v>35695.475240115891</v>
      </c>
      <c r="AQ38" s="60">
        <f t="shared" si="45"/>
        <v>52.8</v>
      </c>
      <c r="AR38" s="6">
        <f t="shared" si="46"/>
        <v>102.63475199999999</v>
      </c>
      <c r="AS38" s="6">
        <f t="shared" si="47"/>
        <v>-5.1788028351276116</v>
      </c>
      <c r="AT38" s="6">
        <f t="shared" si="48"/>
        <v>-10.066764103034457</v>
      </c>
      <c r="AU38" s="60">
        <f t="shared" si="49"/>
        <v>12.48334</v>
      </c>
      <c r="AV38" s="6">
        <f t="shared" si="50"/>
        <v>1248.3340000000001</v>
      </c>
      <c r="AW38" s="61">
        <f t="shared" si="51"/>
        <v>-3518.0966726953393</v>
      </c>
      <c r="AX38" s="62">
        <f t="shared" si="52"/>
        <v>9.0346363922638923E-2</v>
      </c>
      <c r="AY38" s="63">
        <f t="shared" si="53"/>
        <v>0.91667645788832275</v>
      </c>
      <c r="AZ38" s="6">
        <f t="shared" si="54"/>
        <v>9.8241337881770099E-2</v>
      </c>
      <c r="BA38" s="6">
        <f t="shared" si="55"/>
        <v>5.6288140343437512</v>
      </c>
      <c r="BB38" s="62">
        <f t="shared" si="56"/>
        <v>7.8374930000000003</v>
      </c>
      <c r="BC38" s="63">
        <f t="shared" si="57"/>
        <v>-2.3694509999999998</v>
      </c>
      <c r="BD38" s="1"/>
      <c r="BE38" s="1">
        <f t="shared" si="24"/>
        <v>0</v>
      </c>
      <c r="BF38" s="1">
        <f t="shared" si="25"/>
        <v>-6.4999999999999997E-3</v>
      </c>
      <c r="BG38" s="1">
        <f t="shared" si="26"/>
        <v>101325</v>
      </c>
      <c r="BH38" s="1">
        <f t="shared" si="27"/>
        <v>1.2250000000000001</v>
      </c>
      <c r="BI38" s="1">
        <f t="shared" si="28"/>
        <v>288.14999999999998</v>
      </c>
      <c r="BJ38" s="1">
        <f t="shared" si="29"/>
        <v>1.2350000000000001</v>
      </c>
      <c r="BK38" s="1">
        <f t="shared" si="30"/>
        <v>9.81</v>
      </c>
      <c r="BL38" s="1">
        <f t="shared" si="31"/>
        <v>293.14999999999998</v>
      </c>
      <c r="BM38" s="1">
        <f t="shared" si="32"/>
        <v>100600</v>
      </c>
      <c r="BN38" s="1">
        <f t="shared" si="33"/>
        <v>28</v>
      </c>
      <c r="BO38" s="1"/>
      <c r="BQ38" s="37"/>
      <c r="BR38" s="38"/>
      <c r="BS38" s="39">
        <v>150</v>
      </c>
      <c r="BT38" s="39">
        <v>18</v>
      </c>
      <c r="BU38" s="39">
        <v>4</v>
      </c>
      <c r="BV38" s="38">
        <v>-0.25</v>
      </c>
      <c r="BX38" s="1"/>
      <c r="BY38" s="1"/>
      <c r="CB38" s="26"/>
    </row>
    <row r="39" spans="28:80" x14ac:dyDescent="0.2">
      <c r="AB39" s="23">
        <v>7.1</v>
      </c>
      <c r="AC39" s="1">
        <v>1869</v>
      </c>
      <c r="AD39" s="1">
        <f t="shared" si="36"/>
        <v>280.25</v>
      </c>
      <c r="AE39" s="1">
        <f t="shared" si="58"/>
        <v>0</v>
      </c>
      <c r="AF39" s="1">
        <f t="shared" si="37"/>
        <v>0</v>
      </c>
      <c r="AG39" s="1">
        <f t="shared" si="59"/>
        <v>3655.96875</v>
      </c>
      <c r="AH39" s="1">
        <f t="shared" si="38"/>
        <v>8060.0218256249991</v>
      </c>
      <c r="AI39" s="6">
        <f t="shared" si="60"/>
        <v>30</v>
      </c>
      <c r="AJ39" s="1">
        <f t="shared" si="39"/>
        <v>276.00149999999996</v>
      </c>
      <c r="AK39" s="1">
        <f t="shared" si="40"/>
        <v>1.0198077873787912</v>
      </c>
      <c r="AL39" s="1">
        <f t="shared" si="41"/>
        <v>1.0043478288250756</v>
      </c>
      <c r="AM39" s="1">
        <f t="shared" si="42"/>
        <v>80796.335914996482</v>
      </c>
      <c r="AN39" s="1">
        <f t="shared" si="61"/>
        <v>-170</v>
      </c>
      <c r="AO39" s="1">
        <f t="shared" si="43"/>
        <v>-557.74279999999999</v>
      </c>
      <c r="AP39" s="1">
        <f t="shared" si="44"/>
        <v>35647.381567931567</v>
      </c>
      <c r="AQ39" s="60">
        <f t="shared" si="45"/>
        <v>52.3</v>
      </c>
      <c r="AR39" s="6">
        <f t="shared" si="46"/>
        <v>101.66283199999999</v>
      </c>
      <c r="AS39" s="6">
        <f t="shared" si="47"/>
        <v>-5.7533678656274354</v>
      </c>
      <c r="AT39" s="6">
        <f t="shared" si="48"/>
        <v>-11.183626591921234</v>
      </c>
      <c r="AU39" s="60">
        <f t="shared" si="49"/>
        <v>12.30001</v>
      </c>
      <c r="AV39" s="6">
        <f t="shared" si="50"/>
        <v>1230.001</v>
      </c>
      <c r="AW39" s="61">
        <f t="shared" si="51"/>
        <v>-3945.4081442891643</v>
      </c>
      <c r="AX39" s="62">
        <f t="shared" si="52"/>
        <v>0.1025832320898641</v>
      </c>
      <c r="AY39" s="63">
        <f t="shared" si="53"/>
        <v>0.92685559593427302</v>
      </c>
      <c r="AZ39" s="6">
        <f t="shared" si="54"/>
        <v>0.11023012669448576</v>
      </c>
      <c r="BA39" s="6">
        <f t="shared" si="55"/>
        <v>6.3157210347859705</v>
      </c>
      <c r="BB39" s="62">
        <f t="shared" si="56"/>
        <v>8.0395730000000007</v>
      </c>
      <c r="BC39" s="63">
        <f t="shared" si="57"/>
        <v>-2.5236209999999999</v>
      </c>
      <c r="BD39" s="1"/>
      <c r="BE39" s="1">
        <f t="shared" si="24"/>
        <v>0</v>
      </c>
      <c r="BF39" s="1">
        <f t="shared" si="25"/>
        <v>-6.4999999999999997E-3</v>
      </c>
      <c r="BG39" s="1">
        <f t="shared" si="26"/>
        <v>101325</v>
      </c>
      <c r="BH39" s="1">
        <f t="shared" si="27"/>
        <v>1.2250000000000001</v>
      </c>
      <c r="BI39" s="1">
        <f t="shared" si="28"/>
        <v>288.14999999999998</v>
      </c>
      <c r="BJ39" s="1">
        <f t="shared" si="29"/>
        <v>1.2350000000000001</v>
      </c>
      <c r="BK39" s="1">
        <f t="shared" si="30"/>
        <v>9.81</v>
      </c>
      <c r="BL39" s="1">
        <f t="shared" si="31"/>
        <v>293.14999999999998</v>
      </c>
      <c r="BM39" s="1">
        <f t="shared" si="32"/>
        <v>100600</v>
      </c>
      <c r="BN39" s="1">
        <f t="shared" si="33"/>
        <v>28</v>
      </c>
      <c r="BO39" s="1"/>
      <c r="BQ39" s="37"/>
      <c r="BR39" s="38"/>
      <c r="BS39" s="39">
        <v>180</v>
      </c>
      <c r="BT39" s="39">
        <v>8.75</v>
      </c>
      <c r="BU39" s="39">
        <v>11</v>
      </c>
      <c r="BV39" s="38">
        <v>-4.5</v>
      </c>
      <c r="CB39" s="26"/>
    </row>
    <row r="40" spans="28:80" x14ac:dyDescent="0.2">
      <c r="AB40" s="23">
        <v>7.4</v>
      </c>
      <c r="AC40" s="1">
        <v>1801</v>
      </c>
      <c r="AD40" s="1">
        <f t="shared" si="36"/>
        <v>280.54999999999995</v>
      </c>
      <c r="AE40" s="1">
        <f t="shared" si="58"/>
        <v>0</v>
      </c>
      <c r="AF40" s="1">
        <f t="shared" si="37"/>
        <v>0</v>
      </c>
      <c r="AG40" s="1">
        <f t="shared" si="59"/>
        <v>3655.625</v>
      </c>
      <c r="AH40" s="1">
        <f t="shared" si="38"/>
        <v>8059.2639874999995</v>
      </c>
      <c r="AI40" s="6">
        <f t="shared" si="60"/>
        <v>40</v>
      </c>
      <c r="AJ40" s="1">
        <f t="shared" si="39"/>
        <v>276.44349999999997</v>
      </c>
      <c r="AK40" s="1">
        <f t="shared" si="40"/>
        <v>1.0267766664165261</v>
      </c>
      <c r="AL40" s="1">
        <f t="shared" si="41"/>
        <v>1.011747408242798</v>
      </c>
      <c r="AM40" s="1">
        <f t="shared" si="42"/>
        <v>81478.734184317349</v>
      </c>
      <c r="AN40" s="1">
        <f t="shared" si="61"/>
        <v>-238</v>
      </c>
      <c r="AO40" s="1">
        <f t="shared" si="43"/>
        <v>-780.83992000000001</v>
      </c>
      <c r="AP40" s="1">
        <f t="shared" si="44"/>
        <v>35617.058562963932</v>
      </c>
      <c r="AQ40" s="60">
        <f t="shared" si="45"/>
        <v>51.8</v>
      </c>
      <c r="AR40" s="6">
        <f t="shared" si="46"/>
        <v>100.690912</v>
      </c>
      <c r="AS40" s="6">
        <f t="shared" si="47"/>
        <v>-6.0399858809474258</v>
      </c>
      <c r="AT40" s="6">
        <f t="shared" si="48"/>
        <v>-11.740766154820845</v>
      </c>
      <c r="AU40" s="60">
        <f t="shared" si="49"/>
        <v>12.116679999999999</v>
      </c>
      <c r="AV40" s="6">
        <f t="shared" si="50"/>
        <v>1211.6679999999999</v>
      </c>
      <c r="AW40" s="61">
        <f t="shared" si="51"/>
        <v>-4181.5453362362368</v>
      </c>
      <c r="AX40" s="62">
        <f t="shared" si="52"/>
        <v>0.11002139672789235</v>
      </c>
      <c r="AY40" s="63">
        <f t="shared" si="53"/>
        <v>0.93712687902208747</v>
      </c>
      <c r="AZ40" s="6">
        <f t="shared" si="54"/>
        <v>0.11686789474405412</v>
      </c>
      <c r="BA40" s="6">
        <f t="shared" si="55"/>
        <v>6.6960371294129963</v>
      </c>
      <c r="BB40" s="62">
        <f t="shared" si="56"/>
        <v>8.2416529999999995</v>
      </c>
      <c r="BC40" s="63">
        <f t="shared" si="57"/>
        <v>-2.677791</v>
      </c>
      <c r="BD40" s="1"/>
      <c r="BE40" s="1">
        <f t="shared" si="24"/>
        <v>0</v>
      </c>
      <c r="BF40" s="1">
        <f t="shared" si="25"/>
        <v>-6.4999999999999997E-3</v>
      </c>
      <c r="BG40" s="1">
        <f t="shared" si="26"/>
        <v>101325</v>
      </c>
      <c r="BH40" s="1">
        <f t="shared" si="27"/>
        <v>1.2250000000000001</v>
      </c>
      <c r="BI40" s="1">
        <f t="shared" si="28"/>
        <v>288.14999999999998</v>
      </c>
      <c r="BJ40" s="1">
        <f t="shared" si="29"/>
        <v>1.2350000000000001</v>
      </c>
      <c r="BK40" s="1">
        <f t="shared" si="30"/>
        <v>9.81</v>
      </c>
      <c r="BL40" s="1">
        <f t="shared" si="31"/>
        <v>293.14999999999998</v>
      </c>
      <c r="BM40" s="1">
        <f t="shared" si="32"/>
        <v>100600</v>
      </c>
      <c r="BN40" s="1">
        <f t="shared" si="33"/>
        <v>28</v>
      </c>
      <c r="BO40" s="1"/>
      <c r="BQ40" s="37"/>
      <c r="BR40" s="38"/>
      <c r="BS40" s="39">
        <v>210</v>
      </c>
      <c r="BT40" s="39">
        <v>6.75</v>
      </c>
      <c r="BU40" s="39">
        <v>17</v>
      </c>
      <c r="BV40" s="38">
        <v>-13.75</v>
      </c>
      <c r="CB40" s="26"/>
    </row>
    <row r="41" spans="28:80" x14ac:dyDescent="0.2">
      <c r="AB41" s="23">
        <v>7.7</v>
      </c>
      <c r="AC41" s="1">
        <v>1735</v>
      </c>
      <c r="AD41" s="1">
        <f t="shared" si="36"/>
        <v>280.84999999999997</v>
      </c>
      <c r="AE41" s="1">
        <f t="shared" si="58"/>
        <v>0</v>
      </c>
      <c r="AF41" s="1">
        <f t="shared" si="37"/>
        <v>0</v>
      </c>
      <c r="AG41" s="1">
        <f t="shared" si="59"/>
        <v>3655.28125</v>
      </c>
      <c r="AH41" s="1">
        <f t="shared" si="38"/>
        <v>8058.506149374999</v>
      </c>
      <c r="AI41" s="6">
        <f t="shared" si="60"/>
        <v>50</v>
      </c>
      <c r="AJ41" s="1">
        <f t="shared" si="39"/>
        <v>276.8725</v>
      </c>
      <c r="AK41" s="1">
        <f t="shared" si="40"/>
        <v>1.033575362429018</v>
      </c>
      <c r="AL41" s="1">
        <f t="shared" si="41"/>
        <v>1.0189374916650467</v>
      </c>
      <c r="AM41" s="1">
        <f t="shared" si="42"/>
        <v>82145.517580258442</v>
      </c>
      <c r="AN41" s="1">
        <f t="shared" si="61"/>
        <v>-304</v>
      </c>
      <c r="AO41" s="1">
        <f t="shared" si="43"/>
        <v>-997.37536</v>
      </c>
      <c r="AP41" s="1">
        <f t="shared" si="44"/>
        <v>35598.107941156391</v>
      </c>
      <c r="AQ41" s="60">
        <f t="shared" si="45"/>
        <v>51.3</v>
      </c>
      <c r="AR41" s="6">
        <f t="shared" si="46"/>
        <v>99.718992</v>
      </c>
      <c r="AS41" s="6">
        <f t="shared" si="47"/>
        <v>-6.1688293850168776</v>
      </c>
      <c r="AT41" s="6">
        <f t="shared" si="48"/>
        <v>-11.991217311771207</v>
      </c>
      <c r="AU41" s="60">
        <f t="shared" si="49"/>
        <v>11.933349999999999</v>
      </c>
      <c r="AV41" s="6">
        <f t="shared" si="50"/>
        <v>1193.3349999999998</v>
      </c>
      <c r="AW41" s="61">
        <f t="shared" si="51"/>
        <v>-4311.9647298590062</v>
      </c>
      <c r="AX41" s="62">
        <f t="shared" si="52"/>
        <v>0.11485896317071866</v>
      </c>
      <c r="AY41" s="63">
        <f t="shared" si="53"/>
        <v>0.94823636674185985</v>
      </c>
      <c r="AZ41" s="6">
        <f t="shared" si="54"/>
        <v>0.12054179200901158</v>
      </c>
      <c r="BA41" s="6">
        <f t="shared" si="55"/>
        <v>6.9065359370597008</v>
      </c>
      <c r="BB41" s="62">
        <f t="shared" si="56"/>
        <v>8.4437329999999999</v>
      </c>
      <c r="BC41" s="63">
        <f t="shared" si="57"/>
        <v>-2.8319609999999997</v>
      </c>
      <c r="BD41" s="1"/>
      <c r="BE41" s="1">
        <f t="shared" si="24"/>
        <v>0</v>
      </c>
      <c r="BF41" s="1">
        <f t="shared" si="25"/>
        <v>-6.4999999999999997E-3</v>
      </c>
      <c r="BG41" s="1">
        <f t="shared" si="26"/>
        <v>101325</v>
      </c>
      <c r="BH41" s="1">
        <f t="shared" si="27"/>
        <v>1.2250000000000001</v>
      </c>
      <c r="BI41" s="1">
        <f t="shared" si="28"/>
        <v>288.14999999999998</v>
      </c>
      <c r="BJ41" s="1">
        <f t="shared" si="29"/>
        <v>1.2350000000000001</v>
      </c>
      <c r="BK41" s="1">
        <f t="shared" si="30"/>
        <v>9.81</v>
      </c>
      <c r="BL41" s="1">
        <f t="shared" si="31"/>
        <v>293.14999999999998</v>
      </c>
      <c r="BM41" s="1">
        <f t="shared" si="32"/>
        <v>100600</v>
      </c>
      <c r="BN41" s="1">
        <f t="shared" si="33"/>
        <v>28</v>
      </c>
      <c r="BO41" s="1"/>
      <c r="BQ41" s="37"/>
      <c r="BR41" s="38"/>
      <c r="BS41" s="39">
        <v>240</v>
      </c>
      <c r="BT41" s="39">
        <v>6.75</v>
      </c>
      <c r="BU41" s="39">
        <v>17.5</v>
      </c>
      <c r="BV41" s="38">
        <v>-14</v>
      </c>
      <c r="CB41" s="26"/>
    </row>
    <row r="42" spans="28:80" x14ac:dyDescent="0.2">
      <c r="AB42" s="23">
        <v>8</v>
      </c>
      <c r="AC42" s="1">
        <v>1676</v>
      </c>
      <c r="AD42" s="1">
        <f t="shared" si="36"/>
        <v>281.14999999999998</v>
      </c>
      <c r="AE42" s="1">
        <f t="shared" si="58"/>
        <v>0</v>
      </c>
      <c r="AF42" s="1">
        <f t="shared" si="37"/>
        <v>0</v>
      </c>
      <c r="AG42" s="1">
        <f t="shared" si="59"/>
        <v>3654.9375</v>
      </c>
      <c r="AH42" s="1">
        <f t="shared" si="38"/>
        <v>8057.7483112499995</v>
      </c>
      <c r="AI42" s="6">
        <f t="shared" si="60"/>
        <v>60</v>
      </c>
      <c r="AJ42" s="1">
        <f t="shared" si="39"/>
        <v>277.25599999999997</v>
      </c>
      <c r="AK42" s="1">
        <f t="shared" si="40"/>
        <v>1.039682090038015</v>
      </c>
      <c r="AL42" s="1">
        <f t="shared" si="41"/>
        <v>1.0252822249887246</v>
      </c>
      <c r="AM42" s="1">
        <f t="shared" si="42"/>
        <v>82745.315428314003</v>
      </c>
      <c r="AN42" s="1">
        <f t="shared" si="61"/>
        <v>-363</v>
      </c>
      <c r="AO42" s="1">
        <f t="shared" si="43"/>
        <v>-1190.9449199999999</v>
      </c>
      <c r="AP42" s="1">
        <f t="shared" si="44"/>
        <v>35592.426362587947</v>
      </c>
      <c r="AQ42" s="60">
        <f t="shared" si="45"/>
        <v>50.8</v>
      </c>
      <c r="AR42" s="6">
        <f t="shared" si="46"/>
        <v>98.747071999999989</v>
      </c>
      <c r="AS42" s="6">
        <f t="shared" si="47"/>
        <v>-6.1359413926553126</v>
      </c>
      <c r="AT42" s="6">
        <f t="shared" si="48"/>
        <v>-11.927288316699103</v>
      </c>
      <c r="AU42" s="60">
        <f t="shared" si="49"/>
        <v>11.750019999999999</v>
      </c>
      <c r="AV42" s="6">
        <f t="shared" si="50"/>
        <v>1175.002</v>
      </c>
      <c r="AW42" s="61">
        <f t="shared" si="51"/>
        <v>-4330.783293353461</v>
      </c>
      <c r="AX42" s="62">
        <f t="shared" si="52"/>
        <v>0.11691428130272596</v>
      </c>
      <c r="AY42" s="63">
        <f t="shared" si="53"/>
        <v>0.96085688572516181</v>
      </c>
      <c r="AZ42" s="6">
        <f t="shared" si="54"/>
        <v>0.12108189114157149</v>
      </c>
      <c r="BA42" s="6">
        <f t="shared" si="55"/>
        <v>6.9374813378740585</v>
      </c>
      <c r="BB42" s="62">
        <f t="shared" si="56"/>
        <v>8.6458130000000004</v>
      </c>
      <c r="BC42" s="63">
        <f t="shared" si="57"/>
        <v>-2.9861309999999999</v>
      </c>
      <c r="BD42" s="1"/>
      <c r="BE42" s="1">
        <f t="shared" si="24"/>
        <v>0</v>
      </c>
      <c r="BF42" s="1">
        <f t="shared" si="25"/>
        <v>-6.4999999999999997E-3</v>
      </c>
      <c r="BG42" s="1">
        <f t="shared" si="26"/>
        <v>101325</v>
      </c>
      <c r="BH42" s="1">
        <f t="shared" si="27"/>
        <v>1.2250000000000001</v>
      </c>
      <c r="BI42" s="1">
        <f t="shared" si="28"/>
        <v>288.14999999999998</v>
      </c>
      <c r="BJ42" s="1">
        <f t="shared" si="29"/>
        <v>1.2350000000000001</v>
      </c>
      <c r="BK42" s="1">
        <f t="shared" si="30"/>
        <v>9.81</v>
      </c>
      <c r="BL42" s="1">
        <f t="shared" si="31"/>
        <v>293.14999999999998</v>
      </c>
      <c r="BM42" s="1">
        <f t="shared" si="32"/>
        <v>100600</v>
      </c>
      <c r="BN42" s="1">
        <f t="shared" si="33"/>
        <v>28</v>
      </c>
      <c r="BO42" s="1"/>
      <c r="BQ42" s="27"/>
      <c r="BR42" s="28"/>
      <c r="BS42" s="29">
        <v>270</v>
      </c>
      <c r="BT42" s="29">
        <v>7.5</v>
      </c>
      <c r="BU42" s="29">
        <v>13.5</v>
      </c>
      <c r="BV42" s="28">
        <v>-7.25</v>
      </c>
      <c r="CB42" s="26"/>
    </row>
    <row r="43" spans="28:80" x14ac:dyDescent="0.2">
      <c r="AB43" s="23">
        <v>8.3000000000000007</v>
      </c>
      <c r="AC43" s="1">
        <v>1616</v>
      </c>
      <c r="AD43" s="1">
        <f t="shared" si="36"/>
        <v>281.45</v>
      </c>
      <c r="AE43" s="1">
        <f t="shared" si="58"/>
        <v>0</v>
      </c>
      <c r="AF43" s="1">
        <f t="shared" si="37"/>
        <v>0</v>
      </c>
      <c r="AG43" s="1">
        <f t="shared" si="59"/>
        <v>3654.59375</v>
      </c>
      <c r="AH43" s="1">
        <f t="shared" si="38"/>
        <v>8056.990473124999</v>
      </c>
      <c r="AI43" s="6">
        <f t="shared" si="60"/>
        <v>70</v>
      </c>
      <c r="AJ43" s="1">
        <f t="shared" si="39"/>
        <v>277.64599999999996</v>
      </c>
      <c r="AK43" s="1">
        <f t="shared" si="40"/>
        <v>1.0459205916121026</v>
      </c>
      <c r="AL43" s="1">
        <f t="shared" si="41"/>
        <v>1.0317842195016302</v>
      </c>
      <c r="AM43" s="1">
        <f t="shared" si="42"/>
        <v>83358.911334417528</v>
      </c>
      <c r="AN43" s="1">
        <f t="shared" si="61"/>
        <v>-423</v>
      </c>
      <c r="AO43" s="1">
        <f t="shared" si="43"/>
        <v>-1387.7953199999999</v>
      </c>
      <c r="AP43" s="1">
        <f t="shared" si="44"/>
        <v>35584.624778137892</v>
      </c>
      <c r="AQ43" s="60">
        <f t="shared" si="45"/>
        <v>50.3</v>
      </c>
      <c r="AR43" s="6">
        <f t="shared" si="46"/>
        <v>97.775151999999991</v>
      </c>
      <c r="AS43" s="6">
        <f t="shared" si="47"/>
        <v>-6.126688007200241</v>
      </c>
      <c r="AT43" s="6">
        <f t="shared" si="48"/>
        <v>-11.909301215916116</v>
      </c>
      <c r="AU43" s="60">
        <f t="shared" si="49"/>
        <v>11.566689999999999</v>
      </c>
      <c r="AV43" s="6">
        <f t="shared" si="50"/>
        <v>1156.6689999999999</v>
      </c>
      <c r="AW43" s="61">
        <f t="shared" si="51"/>
        <v>-4366.8260717747498</v>
      </c>
      <c r="AX43" s="62">
        <f t="shared" si="52"/>
        <v>0.11948489532517503</v>
      </c>
      <c r="AY43" s="63">
        <f t="shared" si="53"/>
        <v>0.97366487625494647</v>
      </c>
      <c r="AZ43" s="6">
        <f t="shared" si="54"/>
        <v>0.12210614833894821</v>
      </c>
      <c r="BA43" s="6">
        <f t="shared" si="55"/>
        <v>6.9961669524196397</v>
      </c>
      <c r="BB43" s="62">
        <f t="shared" si="56"/>
        <v>8.8478930000000009</v>
      </c>
      <c r="BC43" s="63">
        <f t="shared" si="57"/>
        <v>-3.140301</v>
      </c>
      <c r="BD43" s="1"/>
      <c r="BE43" s="1">
        <f t="shared" si="24"/>
        <v>0</v>
      </c>
      <c r="BF43" s="1">
        <f t="shared" si="25"/>
        <v>-6.4999999999999997E-3</v>
      </c>
      <c r="BG43" s="1">
        <f t="shared" si="26"/>
        <v>101325</v>
      </c>
      <c r="BH43" s="1">
        <f t="shared" si="27"/>
        <v>1.2250000000000001</v>
      </c>
      <c r="BI43" s="1">
        <f t="shared" si="28"/>
        <v>288.14999999999998</v>
      </c>
      <c r="BJ43" s="1">
        <f t="shared" si="29"/>
        <v>1.2350000000000001</v>
      </c>
      <c r="BK43" s="1">
        <f t="shared" si="30"/>
        <v>9.81</v>
      </c>
      <c r="BL43" s="1">
        <f t="shared" si="31"/>
        <v>293.14999999999998</v>
      </c>
      <c r="BM43" s="1">
        <f t="shared" si="32"/>
        <v>100600</v>
      </c>
      <c r="BN43" s="1">
        <f t="shared" si="33"/>
        <v>28</v>
      </c>
      <c r="BO43" s="1"/>
      <c r="BQ43" s="37"/>
      <c r="BR43" s="39"/>
      <c r="BS43" s="39"/>
      <c r="BT43" s="39"/>
      <c r="BU43" s="39"/>
      <c r="BV43" s="39"/>
      <c r="CB43" s="26"/>
    </row>
    <row r="44" spans="28:80" x14ac:dyDescent="0.2">
      <c r="AB44" s="23">
        <v>8.3000000000000007</v>
      </c>
      <c r="AC44" s="1">
        <v>1547</v>
      </c>
      <c r="AD44" s="1">
        <f t="shared" si="36"/>
        <v>281.45</v>
      </c>
      <c r="AE44" s="1">
        <f t="shared" si="58"/>
        <v>0</v>
      </c>
      <c r="AF44" s="1">
        <f t="shared" si="37"/>
        <v>0</v>
      </c>
      <c r="AG44" s="1">
        <f t="shared" si="59"/>
        <v>3654.25</v>
      </c>
      <c r="AH44" s="1">
        <f t="shared" si="38"/>
        <v>8056.2326349999994</v>
      </c>
      <c r="AI44" s="6">
        <f t="shared" si="60"/>
        <v>80</v>
      </c>
      <c r="AJ44" s="1">
        <f t="shared" si="39"/>
        <v>278.09449999999998</v>
      </c>
      <c r="AK44" s="1">
        <f t="shared" si="40"/>
        <v>1.0531302279495158</v>
      </c>
      <c r="AL44" s="1">
        <f t="shared" si="41"/>
        <v>1.0405746106822051</v>
      </c>
      <c r="AM44" s="1">
        <f t="shared" si="42"/>
        <v>84069.096104805198</v>
      </c>
      <c r="AN44" s="1">
        <f t="shared" si="61"/>
        <v>-492</v>
      </c>
      <c r="AO44" s="1">
        <f t="shared" si="43"/>
        <v>-1614.17328</v>
      </c>
      <c r="AP44" s="1">
        <f t="shared" si="44"/>
        <v>35566.642170896193</v>
      </c>
      <c r="AQ44" s="60">
        <f t="shared" si="45"/>
        <v>49.8</v>
      </c>
      <c r="AR44" s="6">
        <f t="shared" si="46"/>
        <v>96.803231999999994</v>
      </c>
      <c r="AS44" s="6">
        <f t="shared" si="47"/>
        <v>-6.2292292895695045</v>
      </c>
      <c r="AT44" s="6">
        <f t="shared" si="48"/>
        <v>-12.108625062236786</v>
      </c>
      <c r="AU44" s="60">
        <f t="shared" si="49"/>
        <v>11.38336</v>
      </c>
      <c r="AV44" s="6">
        <f t="shared" si="50"/>
        <v>1138.336</v>
      </c>
      <c r="AW44" s="61">
        <f t="shared" si="51"/>
        <v>-4484.0684879342543</v>
      </c>
      <c r="AX44" s="62">
        <f t="shared" si="52"/>
        <v>0.12411157611275497</v>
      </c>
      <c r="AY44" s="63">
        <f t="shared" si="53"/>
        <v>0.98442564576034752</v>
      </c>
      <c r="AZ44" s="6">
        <f t="shared" si="54"/>
        <v>0.12541342848130577</v>
      </c>
      <c r="BA44" s="6">
        <f t="shared" si="55"/>
        <v>7.1856601462441407</v>
      </c>
      <c r="BB44" s="62">
        <f t="shared" si="56"/>
        <v>9.0499729999999996</v>
      </c>
      <c r="BC44" s="63">
        <f t="shared" si="57"/>
        <v>-3.2944709999999997</v>
      </c>
      <c r="BD44" s="1"/>
      <c r="BE44" s="1">
        <f t="shared" si="24"/>
        <v>0</v>
      </c>
      <c r="BF44" s="1">
        <f t="shared" si="25"/>
        <v>-6.4999999999999997E-3</v>
      </c>
      <c r="BG44" s="1">
        <f t="shared" si="26"/>
        <v>101325</v>
      </c>
      <c r="BH44" s="1">
        <f t="shared" si="27"/>
        <v>1.2250000000000001</v>
      </c>
      <c r="BI44" s="1">
        <f t="shared" si="28"/>
        <v>288.14999999999998</v>
      </c>
      <c r="BJ44" s="1">
        <f t="shared" si="29"/>
        <v>1.2350000000000001</v>
      </c>
      <c r="BK44" s="1">
        <f t="shared" si="30"/>
        <v>9.81</v>
      </c>
      <c r="BL44" s="1">
        <f t="shared" si="31"/>
        <v>293.14999999999998</v>
      </c>
      <c r="BM44" s="1">
        <f t="shared" si="32"/>
        <v>100600</v>
      </c>
      <c r="BN44" s="1">
        <f t="shared" si="33"/>
        <v>28</v>
      </c>
      <c r="BO44" s="1"/>
      <c r="BQ44" s="14" t="s">
        <v>9</v>
      </c>
      <c r="BR44" s="15"/>
      <c r="BS44" s="15"/>
      <c r="BT44" s="15"/>
      <c r="BU44" s="15"/>
      <c r="BV44" s="16"/>
      <c r="BX44" s="18" t="s">
        <v>10</v>
      </c>
      <c r="BY44" s="19"/>
      <c r="CA44" s="20" t="s">
        <v>11</v>
      </c>
      <c r="CB44" s="21" t="s">
        <v>12</v>
      </c>
    </row>
    <row r="45" spans="28:80" x14ac:dyDescent="0.2">
      <c r="AB45" s="23">
        <v>8.6999999999999993</v>
      </c>
      <c r="AC45" s="1">
        <v>1478</v>
      </c>
      <c r="AD45" s="1">
        <f t="shared" si="36"/>
        <v>281.84999999999997</v>
      </c>
      <c r="AE45" s="1">
        <f t="shared" si="58"/>
        <v>0</v>
      </c>
      <c r="AF45" s="1">
        <f t="shared" si="37"/>
        <v>0</v>
      </c>
      <c r="AG45" s="1">
        <f t="shared" si="59"/>
        <v>3653.90625</v>
      </c>
      <c r="AH45" s="1">
        <f t="shared" si="38"/>
        <v>8055.4747968749989</v>
      </c>
      <c r="AI45" s="6">
        <f t="shared" si="60"/>
        <v>90</v>
      </c>
      <c r="AJ45" s="1">
        <f t="shared" si="39"/>
        <v>278.54300000000001</v>
      </c>
      <c r="AK45" s="1">
        <f t="shared" si="40"/>
        <v>1.0603778227357028</v>
      </c>
      <c r="AL45" s="1">
        <f t="shared" si="41"/>
        <v>1.0479362067705196</v>
      </c>
      <c r="AM45" s="1">
        <f t="shared" si="42"/>
        <v>84784.172286021087</v>
      </c>
      <c r="AN45" s="1">
        <f t="shared" si="61"/>
        <v>-561</v>
      </c>
      <c r="AO45" s="1">
        <f t="shared" si="43"/>
        <v>-1840.55124</v>
      </c>
      <c r="AP45" s="1">
        <f t="shared" si="44"/>
        <v>35550.197511059123</v>
      </c>
      <c r="AQ45" s="60">
        <f t="shared" si="45"/>
        <v>49.3</v>
      </c>
      <c r="AR45" s="6">
        <f t="shared" si="46"/>
        <v>95.831311999999997</v>
      </c>
      <c r="AS45" s="6">
        <f t="shared" si="47"/>
        <v>-6.3079412843487299</v>
      </c>
      <c r="AT45" s="6">
        <f t="shared" si="48"/>
        <v>-12.261628586168435</v>
      </c>
      <c r="AU45" s="60">
        <f t="shared" si="49"/>
        <v>11.20003</v>
      </c>
      <c r="AV45" s="6">
        <f t="shared" si="50"/>
        <v>1120.0029999999999</v>
      </c>
      <c r="AW45" s="61">
        <f t="shared" si="51"/>
        <v>-4586.3493281801366</v>
      </c>
      <c r="AX45" s="62">
        <f t="shared" si="52"/>
        <v>0.12862056427963367</v>
      </c>
      <c r="AY45" s="63">
        <f t="shared" si="53"/>
        <v>0.99697736411613802</v>
      </c>
      <c r="AZ45" s="6">
        <f t="shared" si="54"/>
        <v>0.12830184171815948</v>
      </c>
      <c r="BA45" s="6">
        <f t="shared" si="55"/>
        <v>7.3511540342055683</v>
      </c>
      <c r="BB45" s="62">
        <f t="shared" si="56"/>
        <v>9.2520530000000001</v>
      </c>
      <c r="BC45" s="63">
        <f t="shared" si="57"/>
        <v>-3.4486409999999998</v>
      </c>
      <c r="BD45" s="1"/>
      <c r="BE45" s="1">
        <f t="shared" ref="BE45:BE76" si="62">BE44</f>
        <v>0</v>
      </c>
      <c r="BF45" s="1">
        <f t="shared" ref="BF45:BF76" si="63">BF44</f>
        <v>-6.4999999999999997E-3</v>
      </c>
      <c r="BG45" s="1">
        <f t="shared" ref="BG45:BG76" si="64">BG44</f>
        <v>101325</v>
      </c>
      <c r="BH45" s="1">
        <f t="shared" ref="BH45:BH76" si="65">BH44</f>
        <v>1.2250000000000001</v>
      </c>
      <c r="BI45" s="1">
        <f t="shared" ref="BI45:BI76" si="66">BI44</f>
        <v>288.14999999999998</v>
      </c>
      <c r="BJ45" s="1">
        <f t="shared" ref="BJ45:BJ76" si="67">BJ44</f>
        <v>1.2350000000000001</v>
      </c>
      <c r="BK45" s="1">
        <f t="shared" ref="BK45:BK76" si="68">BK44</f>
        <v>9.81</v>
      </c>
      <c r="BL45" s="1">
        <f t="shared" ref="BL45:BL76" si="69">BL44</f>
        <v>293.14999999999998</v>
      </c>
      <c r="BM45" s="1">
        <f t="shared" ref="BM45:BM76" si="70">BM44</f>
        <v>100600</v>
      </c>
      <c r="BN45" s="1">
        <f t="shared" ref="BN45:BN76" si="71">BN44</f>
        <v>28</v>
      </c>
      <c r="BO45" s="1"/>
      <c r="BQ45" s="146" t="s">
        <v>37</v>
      </c>
      <c r="BR45" s="146"/>
      <c r="BS45" s="146"/>
      <c r="BT45" s="146"/>
      <c r="BU45" s="146"/>
      <c r="BV45" s="146"/>
      <c r="BX45" s="23" t="s">
        <v>37</v>
      </c>
      <c r="BY45" s="24"/>
      <c r="CA45" s="25" t="s">
        <v>37</v>
      </c>
      <c r="CB45" s="26" t="s">
        <v>21</v>
      </c>
    </row>
    <row r="46" spans="28:80" x14ac:dyDescent="0.2">
      <c r="AB46" s="23">
        <v>9.1999999999999993</v>
      </c>
      <c r="AC46" s="1">
        <v>1428</v>
      </c>
      <c r="AD46" s="1">
        <f t="shared" si="36"/>
        <v>282.34999999999997</v>
      </c>
      <c r="AE46" s="1">
        <f t="shared" si="58"/>
        <v>0</v>
      </c>
      <c r="AF46" s="1">
        <f t="shared" si="37"/>
        <v>0</v>
      </c>
      <c r="AG46" s="1">
        <f t="shared" si="59"/>
        <v>3653.5625</v>
      </c>
      <c r="AH46" s="1">
        <f t="shared" si="38"/>
        <v>8054.7169587499993</v>
      </c>
      <c r="AI46" s="6">
        <f t="shared" si="60"/>
        <v>100</v>
      </c>
      <c r="AJ46" s="1">
        <f t="shared" si="39"/>
        <v>278.86799999999999</v>
      </c>
      <c r="AK46" s="1">
        <f t="shared" si="40"/>
        <v>1.0656535005094048</v>
      </c>
      <c r="AL46" s="1">
        <f t="shared" si="41"/>
        <v>1.0525116358422408</v>
      </c>
      <c r="AM46" s="1">
        <f t="shared" si="42"/>
        <v>85305.414521232902</v>
      </c>
      <c r="AN46" s="1">
        <f t="shared" si="61"/>
        <v>-611</v>
      </c>
      <c r="AO46" s="1">
        <f t="shared" si="43"/>
        <v>-2004.5932399999999</v>
      </c>
      <c r="AP46" s="1">
        <f t="shared" si="44"/>
        <v>35552.468141676007</v>
      </c>
      <c r="AQ46" s="60">
        <f t="shared" si="45"/>
        <v>48.8</v>
      </c>
      <c r="AR46" s="6">
        <f t="shared" si="46"/>
        <v>94.859392</v>
      </c>
      <c r="AS46" s="6">
        <f t="shared" si="47"/>
        <v>-6.184416884489182</v>
      </c>
      <c r="AT46" s="6">
        <f t="shared" si="48"/>
        <v>-12.021516916745451</v>
      </c>
      <c r="AU46" s="60">
        <f t="shared" si="49"/>
        <v>11.0167</v>
      </c>
      <c r="AV46" s="6">
        <f t="shared" si="50"/>
        <v>1101.67</v>
      </c>
      <c r="AW46" s="61">
        <f t="shared" si="51"/>
        <v>-4542.1814948523188</v>
      </c>
      <c r="AX46" s="62">
        <f t="shared" si="52"/>
        <v>0.12944041543793663</v>
      </c>
      <c r="AY46" s="63">
        <f t="shared" si="53"/>
        <v>1.0131533165986299</v>
      </c>
      <c r="AZ46" s="6">
        <f t="shared" si="54"/>
        <v>0.12707155272908835</v>
      </c>
      <c r="BA46" s="6">
        <f t="shared" si="55"/>
        <v>7.2806636675503809</v>
      </c>
      <c r="BB46" s="62">
        <f t="shared" si="56"/>
        <v>9.4541330000000006</v>
      </c>
      <c r="BC46" s="63">
        <f t="shared" si="57"/>
        <v>-3.602811</v>
      </c>
      <c r="BD46" s="1"/>
      <c r="BE46" s="1">
        <f t="shared" si="62"/>
        <v>0</v>
      </c>
      <c r="BF46" s="1">
        <f t="shared" si="63"/>
        <v>-6.4999999999999997E-3</v>
      </c>
      <c r="BG46" s="1">
        <f t="shared" si="64"/>
        <v>101325</v>
      </c>
      <c r="BH46" s="1">
        <f t="shared" si="65"/>
        <v>1.2250000000000001</v>
      </c>
      <c r="BI46" s="1">
        <f t="shared" si="66"/>
        <v>288.14999999999998</v>
      </c>
      <c r="BJ46" s="1">
        <f t="shared" si="67"/>
        <v>1.2350000000000001</v>
      </c>
      <c r="BK46" s="1">
        <f t="shared" si="68"/>
        <v>9.81</v>
      </c>
      <c r="BL46" s="1">
        <f t="shared" si="69"/>
        <v>293.14999999999998</v>
      </c>
      <c r="BM46" s="1">
        <f t="shared" si="70"/>
        <v>100600</v>
      </c>
      <c r="BN46" s="1">
        <f t="shared" si="71"/>
        <v>28</v>
      </c>
      <c r="BO46" s="1"/>
      <c r="BQ46" s="27" t="s">
        <v>26</v>
      </c>
      <c r="BR46" s="28" t="s">
        <v>27</v>
      </c>
      <c r="BS46" s="29" t="s">
        <v>28</v>
      </c>
      <c r="BT46" s="29" t="s">
        <v>29</v>
      </c>
      <c r="BU46" s="29" t="s">
        <v>30</v>
      </c>
      <c r="BV46" s="28" t="s">
        <v>31</v>
      </c>
      <c r="BX46" s="30" t="s">
        <v>32</v>
      </c>
      <c r="BY46" s="31"/>
      <c r="CA46" s="25" t="s">
        <v>33</v>
      </c>
      <c r="CB46" s="26"/>
    </row>
    <row r="47" spans="28:80" x14ac:dyDescent="0.2">
      <c r="AB47" s="23">
        <v>9.5</v>
      </c>
      <c r="AC47" s="1">
        <v>1388</v>
      </c>
      <c r="AD47" s="1">
        <f t="shared" si="36"/>
        <v>282.64999999999998</v>
      </c>
      <c r="AE47" s="1">
        <f t="shared" si="58"/>
        <v>0</v>
      </c>
      <c r="AF47" s="1">
        <f t="shared" si="37"/>
        <v>0</v>
      </c>
      <c r="AG47" s="1">
        <f t="shared" si="59"/>
        <v>3653.21875</v>
      </c>
      <c r="AH47" s="1">
        <f t="shared" si="38"/>
        <v>8053.9591206249988</v>
      </c>
      <c r="AI47" s="6">
        <f t="shared" si="60"/>
        <v>110</v>
      </c>
      <c r="AJ47" s="1">
        <f t="shared" si="39"/>
        <v>279.12799999999999</v>
      </c>
      <c r="AK47" s="1">
        <f t="shared" si="40"/>
        <v>1.0698884814210528</v>
      </c>
      <c r="AL47" s="1">
        <f t="shared" si="41"/>
        <v>1.056556985820257</v>
      </c>
      <c r="AM47" s="1">
        <f t="shared" si="42"/>
        <v>85724.273940841013</v>
      </c>
      <c r="AN47" s="1">
        <f t="shared" si="61"/>
        <v>-651</v>
      </c>
      <c r="AO47" s="1">
        <f t="shared" si="43"/>
        <v>-2135.8268400000002</v>
      </c>
      <c r="AP47" s="1">
        <f t="shared" si="44"/>
        <v>35561.18245121542</v>
      </c>
      <c r="AQ47" s="60">
        <f t="shared" si="45"/>
        <v>48.3</v>
      </c>
      <c r="AR47" s="6">
        <f t="shared" si="46"/>
        <v>93.887471999999988</v>
      </c>
      <c r="AS47" s="6">
        <f t="shared" si="47"/>
        <v>-5.9924671991783578</v>
      </c>
      <c r="AT47" s="6">
        <f t="shared" si="48"/>
        <v>-11.648397440450859</v>
      </c>
      <c r="AU47" s="60">
        <f t="shared" si="49"/>
        <v>10.83337</v>
      </c>
      <c r="AV47" s="6">
        <f t="shared" si="50"/>
        <v>1083.337</v>
      </c>
      <c r="AW47" s="61">
        <f t="shared" si="51"/>
        <v>-4446.3456425907243</v>
      </c>
      <c r="AX47" s="62">
        <f t="shared" si="52"/>
        <v>0.1288510604271805</v>
      </c>
      <c r="AY47" s="63">
        <f t="shared" si="53"/>
        <v>1.0305307857743888</v>
      </c>
      <c r="AZ47" s="6">
        <f t="shared" si="54"/>
        <v>0.12438816000889062</v>
      </c>
      <c r="BA47" s="6">
        <f t="shared" si="55"/>
        <v>7.1269165899069318</v>
      </c>
      <c r="BB47" s="62">
        <f t="shared" si="56"/>
        <v>9.656213000000001</v>
      </c>
      <c r="BC47" s="63">
        <f t="shared" si="57"/>
        <v>-3.7569809999999997</v>
      </c>
      <c r="BD47" s="1"/>
      <c r="BE47" s="1">
        <f t="shared" si="62"/>
        <v>0</v>
      </c>
      <c r="BF47" s="1">
        <f t="shared" si="63"/>
        <v>-6.4999999999999997E-3</v>
      </c>
      <c r="BG47" s="1">
        <f t="shared" si="64"/>
        <v>101325</v>
      </c>
      <c r="BH47" s="1">
        <f t="shared" si="65"/>
        <v>1.2250000000000001</v>
      </c>
      <c r="BI47" s="1">
        <f t="shared" si="66"/>
        <v>288.14999999999998</v>
      </c>
      <c r="BJ47" s="1">
        <f t="shared" si="67"/>
        <v>1.2350000000000001</v>
      </c>
      <c r="BK47" s="1">
        <f t="shared" si="68"/>
        <v>9.81</v>
      </c>
      <c r="BL47" s="1">
        <f t="shared" si="69"/>
        <v>293.14999999999998</v>
      </c>
      <c r="BM47" s="1">
        <f t="shared" si="70"/>
        <v>100600</v>
      </c>
      <c r="BN47" s="1">
        <f t="shared" si="71"/>
        <v>28</v>
      </c>
      <c r="BO47" s="1"/>
      <c r="BQ47" s="33">
        <v>0</v>
      </c>
      <c r="BR47" s="16">
        <v>50</v>
      </c>
      <c r="BS47" s="15">
        <v>0</v>
      </c>
      <c r="BT47" s="15">
        <v>10</v>
      </c>
      <c r="BU47" s="15">
        <v>7.5</v>
      </c>
      <c r="BV47" s="16">
        <v>-1.25</v>
      </c>
      <c r="BX47" s="34" t="s">
        <v>41</v>
      </c>
      <c r="BY47" s="19"/>
      <c r="CA47" s="35" t="s">
        <v>27</v>
      </c>
      <c r="CB47" s="21" t="s">
        <v>100</v>
      </c>
    </row>
    <row r="48" spans="28:80" x14ac:dyDescent="0.2">
      <c r="AB48" s="23">
        <v>9.8000000000000007</v>
      </c>
      <c r="AC48" s="1">
        <v>1342</v>
      </c>
      <c r="AD48" s="1">
        <f t="shared" si="36"/>
        <v>282.95</v>
      </c>
      <c r="AE48" s="1">
        <f t="shared" si="58"/>
        <v>0</v>
      </c>
      <c r="AF48" s="1">
        <f t="shared" si="37"/>
        <v>0</v>
      </c>
      <c r="AG48" s="1">
        <f t="shared" si="59"/>
        <v>3652.875</v>
      </c>
      <c r="AH48" s="1">
        <f t="shared" si="38"/>
        <v>8053.2012824999993</v>
      </c>
      <c r="AI48" s="6">
        <f t="shared" si="60"/>
        <v>120</v>
      </c>
      <c r="AJ48" s="1">
        <f t="shared" si="39"/>
        <v>279.42699999999996</v>
      </c>
      <c r="AK48" s="1">
        <f t="shared" si="40"/>
        <v>1.0747746138388246</v>
      </c>
      <c r="AL48" s="1">
        <f t="shared" si="41"/>
        <v>1.0613926348158373</v>
      </c>
      <c r="AM48" s="1">
        <f t="shared" si="42"/>
        <v>86208.019457247341</v>
      </c>
      <c r="AN48" s="1">
        <f t="shared" si="61"/>
        <v>-697</v>
      </c>
      <c r="AO48" s="1">
        <f t="shared" si="43"/>
        <v>-2286.74548</v>
      </c>
      <c r="AP48" s="1">
        <f t="shared" si="44"/>
        <v>35562.395213553435</v>
      </c>
      <c r="AQ48" s="60">
        <f t="shared" si="45"/>
        <v>47.8</v>
      </c>
      <c r="AR48" s="6">
        <f t="shared" si="46"/>
        <v>92.915551999999991</v>
      </c>
      <c r="AS48" s="6">
        <f t="shared" si="47"/>
        <v>-5.881593277892657</v>
      </c>
      <c r="AT48" s="6">
        <f t="shared" si="48"/>
        <v>-11.432876277298863</v>
      </c>
      <c r="AU48" s="60">
        <f t="shared" si="49"/>
        <v>10.650040000000001</v>
      </c>
      <c r="AV48" s="6">
        <f t="shared" si="50"/>
        <v>1065.0040000000001</v>
      </c>
      <c r="AW48" s="61">
        <f t="shared" si="51"/>
        <v>-4409.3128178090965</v>
      </c>
      <c r="AX48" s="62">
        <f t="shared" si="52"/>
        <v>0.12987064943702881</v>
      </c>
      <c r="AY48" s="63">
        <f t="shared" si="53"/>
        <v>1.0474447045957875</v>
      </c>
      <c r="AZ48" s="6">
        <f t="shared" si="54"/>
        <v>0.12335851088091454</v>
      </c>
      <c r="BA48" s="6">
        <f t="shared" si="55"/>
        <v>7.0679220404945804</v>
      </c>
      <c r="BB48" s="62">
        <f t="shared" si="56"/>
        <v>9.8582929999999998</v>
      </c>
      <c r="BC48" s="63">
        <f t="shared" si="57"/>
        <v>-3.9111509999999998</v>
      </c>
      <c r="BD48" s="1"/>
      <c r="BE48" s="1">
        <f t="shared" si="62"/>
        <v>0</v>
      </c>
      <c r="BF48" s="1">
        <f t="shared" si="63"/>
        <v>-6.4999999999999997E-3</v>
      </c>
      <c r="BG48" s="1">
        <f t="shared" si="64"/>
        <v>101325</v>
      </c>
      <c r="BH48" s="1">
        <f t="shared" si="65"/>
        <v>1.2250000000000001</v>
      </c>
      <c r="BI48" s="1">
        <f t="shared" si="66"/>
        <v>288.14999999999998</v>
      </c>
      <c r="BJ48" s="1">
        <f t="shared" si="67"/>
        <v>1.2350000000000001</v>
      </c>
      <c r="BK48" s="1">
        <f t="shared" si="68"/>
        <v>9.81</v>
      </c>
      <c r="BL48" s="1">
        <f t="shared" si="69"/>
        <v>293.14999999999998</v>
      </c>
      <c r="BM48" s="1">
        <f t="shared" si="70"/>
        <v>100600</v>
      </c>
      <c r="BN48" s="1">
        <f t="shared" si="71"/>
        <v>28</v>
      </c>
      <c r="BO48" s="1"/>
      <c r="BQ48" s="37">
        <v>30</v>
      </c>
      <c r="BR48" s="38">
        <v>62</v>
      </c>
      <c r="BS48" s="39">
        <v>15</v>
      </c>
      <c r="BT48" s="39">
        <v>11.75</v>
      </c>
      <c r="BU48" s="39">
        <v>6.75</v>
      </c>
      <c r="BV48" s="38">
        <v>-1.25</v>
      </c>
      <c r="BX48" s="30" t="s">
        <v>44</v>
      </c>
      <c r="BY48" s="31"/>
      <c r="CA48" s="25" t="s">
        <v>29</v>
      </c>
      <c r="CB48" s="26" t="s">
        <v>101</v>
      </c>
    </row>
    <row r="49" spans="2:80" x14ac:dyDescent="0.2">
      <c r="AB49" s="23">
        <v>10.199999999999999</v>
      </c>
      <c r="AC49" s="1">
        <v>1292</v>
      </c>
      <c r="AD49" s="1">
        <f t="shared" si="36"/>
        <v>283.34999999999997</v>
      </c>
      <c r="AE49" s="1">
        <f t="shared" si="58"/>
        <v>0</v>
      </c>
      <c r="AF49" s="1">
        <f t="shared" si="37"/>
        <v>0</v>
      </c>
      <c r="AG49" s="1">
        <f t="shared" si="59"/>
        <v>3652.53125</v>
      </c>
      <c r="AH49" s="1">
        <f t="shared" si="38"/>
        <v>8052.4434443749997</v>
      </c>
      <c r="AI49" s="6">
        <f t="shared" si="60"/>
        <v>130</v>
      </c>
      <c r="AJ49" s="1">
        <f t="shared" si="39"/>
        <v>279.75199999999995</v>
      </c>
      <c r="AK49" s="1">
        <f t="shared" si="40"/>
        <v>1.0801049708405084</v>
      </c>
      <c r="AL49" s="1">
        <f t="shared" si="41"/>
        <v>1.0663897152023079</v>
      </c>
      <c r="AM49" s="1">
        <f t="shared" si="42"/>
        <v>86736.334468501169</v>
      </c>
      <c r="AN49" s="1">
        <f t="shared" si="61"/>
        <v>-747</v>
      </c>
      <c r="AO49" s="1">
        <f t="shared" si="43"/>
        <v>-2450.78748</v>
      </c>
      <c r="AP49" s="1">
        <f t="shared" si="44"/>
        <v>35559.118217746385</v>
      </c>
      <c r="AQ49" s="60">
        <f t="shared" si="45"/>
        <v>47.3</v>
      </c>
      <c r="AR49" s="6">
        <f t="shared" si="46"/>
        <v>91.943631999999994</v>
      </c>
      <c r="AS49" s="6">
        <f t="shared" si="47"/>
        <v>-5.8193296298268065</v>
      </c>
      <c r="AT49" s="6">
        <f t="shared" si="48"/>
        <v>-11.31184570764254</v>
      </c>
      <c r="AU49" s="60">
        <f t="shared" si="49"/>
        <v>10.466709999999999</v>
      </c>
      <c r="AV49" s="6">
        <f t="shared" si="50"/>
        <v>1046.6709999999998</v>
      </c>
      <c r="AW49" s="61">
        <f t="shared" si="51"/>
        <v>-4408.3367745836094</v>
      </c>
      <c r="AX49" s="62">
        <f t="shared" si="52"/>
        <v>0.13198011425129219</v>
      </c>
      <c r="AY49" s="63">
        <f t="shared" si="53"/>
        <v>1.0645957251069278</v>
      </c>
      <c r="AZ49" s="6">
        <f t="shared" si="54"/>
        <v>0.1233427312438225</v>
      </c>
      <c r="BA49" s="6">
        <f t="shared" si="55"/>
        <v>7.0670179338869588</v>
      </c>
      <c r="BB49" s="62">
        <f t="shared" si="56"/>
        <v>10.060373</v>
      </c>
      <c r="BC49" s="63">
        <f t="shared" si="57"/>
        <v>-4.065321</v>
      </c>
      <c r="BD49" s="1"/>
      <c r="BE49" s="1">
        <f t="shared" si="62"/>
        <v>0</v>
      </c>
      <c r="BF49" s="1">
        <f t="shared" si="63"/>
        <v>-6.4999999999999997E-3</v>
      </c>
      <c r="BG49" s="1">
        <f t="shared" si="64"/>
        <v>101325</v>
      </c>
      <c r="BH49" s="1">
        <f t="shared" si="65"/>
        <v>1.2250000000000001</v>
      </c>
      <c r="BI49" s="1">
        <f t="shared" si="66"/>
        <v>288.14999999999998</v>
      </c>
      <c r="BJ49" s="1">
        <f t="shared" si="67"/>
        <v>1.2350000000000001</v>
      </c>
      <c r="BK49" s="1">
        <f t="shared" si="68"/>
        <v>9.81</v>
      </c>
      <c r="BL49" s="1">
        <f t="shared" si="69"/>
        <v>293.14999999999998</v>
      </c>
      <c r="BM49" s="1">
        <f t="shared" si="70"/>
        <v>100600</v>
      </c>
      <c r="BN49" s="1">
        <f t="shared" si="71"/>
        <v>28</v>
      </c>
      <c r="BO49" s="1"/>
      <c r="BQ49" s="37">
        <v>60</v>
      </c>
      <c r="BR49" s="38">
        <v>73</v>
      </c>
      <c r="BS49" s="39">
        <v>30</v>
      </c>
      <c r="BT49" s="39">
        <v>12.5</v>
      </c>
      <c r="BU49" s="39">
        <v>5.75</v>
      </c>
      <c r="BV49" s="38">
        <v>-1.25</v>
      </c>
      <c r="BX49" s="23" t="s">
        <v>50</v>
      </c>
      <c r="BY49" s="24">
        <v>0.26666000000000001</v>
      </c>
      <c r="CA49" s="25" t="s">
        <v>30</v>
      </c>
      <c r="CB49" s="26" t="s">
        <v>102</v>
      </c>
    </row>
    <row r="50" spans="2:80" x14ac:dyDescent="0.2">
      <c r="AB50" s="23">
        <v>10.7</v>
      </c>
      <c r="AC50" s="1">
        <v>1245</v>
      </c>
      <c r="AD50" s="1">
        <f t="shared" si="36"/>
        <v>283.84999999999997</v>
      </c>
      <c r="AE50" s="1">
        <f t="shared" si="58"/>
        <v>0</v>
      </c>
      <c r="AF50" s="1">
        <f t="shared" si="37"/>
        <v>0</v>
      </c>
      <c r="AG50" s="1">
        <f t="shared" si="59"/>
        <v>3652.1875</v>
      </c>
      <c r="AH50" s="1">
        <f t="shared" si="38"/>
        <v>8051.6856062499992</v>
      </c>
      <c r="AI50" s="6">
        <f t="shared" si="60"/>
        <v>140</v>
      </c>
      <c r="AJ50" s="1">
        <f t="shared" si="39"/>
        <v>280.0575</v>
      </c>
      <c r="AK50" s="1">
        <f t="shared" si="40"/>
        <v>1.0851339247099052</v>
      </c>
      <c r="AL50" s="1">
        <f t="shared" si="41"/>
        <v>1.0706355262266842</v>
      </c>
      <c r="AM50" s="1">
        <f t="shared" si="42"/>
        <v>87235.338090358811</v>
      </c>
      <c r="AN50" s="1">
        <f t="shared" si="61"/>
        <v>-794</v>
      </c>
      <c r="AO50" s="1">
        <f t="shared" si="43"/>
        <v>-2604.9869600000002</v>
      </c>
      <c r="AP50" s="1">
        <f t="shared" si="44"/>
        <v>35556.863190548502</v>
      </c>
      <c r="AQ50" s="60">
        <f t="shared" si="45"/>
        <v>46.8</v>
      </c>
      <c r="AR50" s="6">
        <f t="shared" si="46"/>
        <v>90.971711999999997</v>
      </c>
      <c r="AS50" s="6">
        <f t="shared" si="47"/>
        <v>-5.7463017074813587</v>
      </c>
      <c r="AT50" s="6">
        <f t="shared" si="48"/>
        <v>-11.169891111070564</v>
      </c>
      <c r="AU50" s="60">
        <f t="shared" si="49"/>
        <v>10.283379999999999</v>
      </c>
      <c r="AV50" s="6">
        <f t="shared" si="50"/>
        <v>1028.338</v>
      </c>
      <c r="AW50" s="61">
        <f t="shared" si="51"/>
        <v>-4399.1082079516082</v>
      </c>
      <c r="AX50" s="62">
        <f t="shared" si="52"/>
        <v>0.13399952309775745</v>
      </c>
      <c r="AY50" s="63">
        <f t="shared" si="53"/>
        <v>1.0830837717911663</v>
      </c>
      <c r="AZ50" s="6">
        <f t="shared" si="54"/>
        <v>0.12309485164771998</v>
      </c>
      <c r="BA50" s="6">
        <f t="shared" si="55"/>
        <v>7.0528154792028781</v>
      </c>
      <c r="BB50" s="62">
        <f t="shared" si="56"/>
        <v>10.262453000000001</v>
      </c>
      <c r="BC50" s="63">
        <f t="shared" si="57"/>
        <v>-4.2194909999999997</v>
      </c>
      <c r="BD50" s="1"/>
      <c r="BE50" s="1">
        <f t="shared" si="62"/>
        <v>0</v>
      </c>
      <c r="BF50" s="1">
        <f t="shared" si="63"/>
        <v>-6.4999999999999997E-3</v>
      </c>
      <c r="BG50" s="1">
        <f t="shared" si="64"/>
        <v>101325</v>
      </c>
      <c r="BH50" s="1">
        <f t="shared" si="65"/>
        <v>1.2250000000000001</v>
      </c>
      <c r="BI50" s="1">
        <f t="shared" si="66"/>
        <v>288.14999999999998</v>
      </c>
      <c r="BJ50" s="1">
        <f t="shared" si="67"/>
        <v>1.2350000000000001</v>
      </c>
      <c r="BK50" s="1">
        <f t="shared" si="68"/>
        <v>9.81</v>
      </c>
      <c r="BL50" s="1">
        <f t="shared" si="69"/>
        <v>293.14999999999998</v>
      </c>
      <c r="BM50" s="1">
        <f t="shared" si="70"/>
        <v>100600</v>
      </c>
      <c r="BN50" s="1">
        <f t="shared" si="71"/>
        <v>28</v>
      </c>
      <c r="BO50" s="1"/>
      <c r="BQ50" s="37">
        <v>90</v>
      </c>
      <c r="BR50" s="38">
        <v>66</v>
      </c>
      <c r="BS50" s="39">
        <v>45</v>
      </c>
      <c r="BT50" s="39">
        <v>21</v>
      </c>
      <c r="BU50" s="39">
        <v>3.75</v>
      </c>
      <c r="BV50" s="38">
        <v>-0.9</v>
      </c>
      <c r="BX50" s="30" t="s">
        <v>52</v>
      </c>
      <c r="BY50" s="31">
        <v>8</v>
      </c>
      <c r="CA50" s="41" t="s">
        <v>31</v>
      </c>
      <c r="CB50" s="32" t="s">
        <v>103</v>
      </c>
    </row>
    <row r="51" spans="2:80" x14ac:dyDescent="0.2">
      <c r="B51" s="70"/>
      <c r="AB51" s="23">
        <v>11.1</v>
      </c>
      <c r="AC51" s="1">
        <v>1198</v>
      </c>
      <c r="AD51" s="1">
        <f t="shared" si="36"/>
        <v>284.25</v>
      </c>
      <c r="AE51" s="1">
        <f t="shared" si="58"/>
        <v>0</v>
      </c>
      <c r="AF51" s="1">
        <f t="shared" si="37"/>
        <v>0</v>
      </c>
      <c r="AG51" s="1">
        <f t="shared" si="59"/>
        <v>3651.84375</v>
      </c>
      <c r="AH51" s="1">
        <f t="shared" si="38"/>
        <v>8050.9277681249996</v>
      </c>
      <c r="AI51" s="6">
        <f t="shared" si="60"/>
        <v>150</v>
      </c>
      <c r="AJ51" s="1">
        <f t="shared" si="39"/>
        <v>280.363</v>
      </c>
      <c r="AK51" s="1">
        <f t="shared" si="40"/>
        <v>1.0901807721697327</v>
      </c>
      <c r="AL51" s="1">
        <f t="shared" si="41"/>
        <v>1.0752730055508277</v>
      </c>
      <c r="AM51" s="1">
        <f t="shared" si="42"/>
        <v>87736.663795299741</v>
      </c>
      <c r="AN51" s="1">
        <f t="shared" si="61"/>
        <v>-841</v>
      </c>
      <c r="AO51" s="1">
        <f t="shared" si="43"/>
        <v>-2759.1864399999999</v>
      </c>
      <c r="AP51" s="1">
        <f t="shared" si="44"/>
        <v>35553.651880896417</v>
      </c>
      <c r="AQ51" s="60">
        <f t="shared" si="45"/>
        <v>46.3</v>
      </c>
      <c r="AR51" s="6">
        <f t="shared" si="46"/>
        <v>89.999791999999999</v>
      </c>
      <c r="AS51" s="6">
        <f t="shared" si="47"/>
        <v>-5.6834953991392769</v>
      </c>
      <c r="AT51" s="6">
        <f t="shared" si="48"/>
        <v>-11.047805696662891</v>
      </c>
      <c r="AU51" s="60">
        <f t="shared" si="49"/>
        <v>10.10005</v>
      </c>
      <c r="AV51" s="6">
        <f t="shared" si="50"/>
        <v>1010.005</v>
      </c>
      <c r="AW51" s="61">
        <f t="shared" si="51"/>
        <v>-4397.5999234604787</v>
      </c>
      <c r="AX51" s="62">
        <f t="shared" si="52"/>
        <v>0.13627210219529903</v>
      </c>
      <c r="AY51" s="63">
        <f t="shared" si="53"/>
        <v>1.1017307092176511</v>
      </c>
      <c r="AZ51" s="6">
        <f t="shared" si="54"/>
        <v>0.12306407463638495</v>
      </c>
      <c r="BA51" s="6">
        <f t="shared" si="55"/>
        <v>7.0510520863473545</v>
      </c>
      <c r="BB51" s="62">
        <f t="shared" si="56"/>
        <v>10.464532999999999</v>
      </c>
      <c r="BC51" s="63">
        <f t="shared" si="57"/>
        <v>-4.3736610000000002</v>
      </c>
      <c r="BD51" s="1"/>
      <c r="BE51" s="1">
        <f t="shared" si="62"/>
        <v>0</v>
      </c>
      <c r="BF51" s="1">
        <f t="shared" si="63"/>
        <v>-6.4999999999999997E-3</v>
      </c>
      <c r="BG51" s="1">
        <f t="shared" si="64"/>
        <v>101325</v>
      </c>
      <c r="BH51" s="1">
        <f t="shared" si="65"/>
        <v>1.2250000000000001</v>
      </c>
      <c r="BI51" s="1">
        <f t="shared" si="66"/>
        <v>288.14999999999998</v>
      </c>
      <c r="BJ51" s="1">
        <f t="shared" si="67"/>
        <v>1.2350000000000001</v>
      </c>
      <c r="BK51" s="1">
        <f t="shared" si="68"/>
        <v>9.81</v>
      </c>
      <c r="BL51" s="1">
        <f t="shared" si="69"/>
        <v>293.14999999999998</v>
      </c>
      <c r="BM51" s="1">
        <f t="shared" si="70"/>
        <v>100600</v>
      </c>
      <c r="BN51" s="1">
        <f t="shared" si="71"/>
        <v>28</v>
      </c>
      <c r="BO51" s="1"/>
      <c r="BQ51" s="37">
        <v>120</v>
      </c>
      <c r="BR51" s="38">
        <v>69</v>
      </c>
      <c r="BS51" s="39">
        <v>60</v>
      </c>
      <c r="BT51" s="39">
        <v>28.5</v>
      </c>
      <c r="BU51" s="39">
        <v>2.75</v>
      </c>
      <c r="BV51" s="38">
        <v>-0.1</v>
      </c>
      <c r="CB51" s="26"/>
    </row>
    <row r="52" spans="2:80" x14ac:dyDescent="0.2">
      <c r="AB52" s="23">
        <v>11.5</v>
      </c>
      <c r="AC52" s="1">
        <v>1147</v>
      </c>
      <c r="AD52" s="1">
        <f t="shared" si="36"/>
        <v>284.64999999999998</v>
      </c>
      <c r="AE52" s="1">
        <f t="shared" si="58"/>
        <v>0</v>
      </c>
      <c r="AF52" s="1">
        <f t="shared" si="37"/>
        <v>0</v>
      </c>
      <c r="AG52" s="1">
        <f t="shared" si="59"/>
        <v>3651.5</v>
      </c>
      <c r="AH52" s="1">
        <f t="shared" si="38"/>
        <v>8050.1699299999991</v>
      </c>
      <c r="AI52" s="6">
        <f t="shared" si="60"/>
        <v>160</v>
      </c>
      <c r="AJ52" s="1">
        <f t="shared" si="39"/>
        <v>280.69450000000001</v>
      </c>
      <c r="AK52" s="1">
        <f t="shared" si="40"/>
        <v>1.0956774325094505</v>
      </c>
      <c r="AL52" s="1">
        <f t="shared" si="41"/>
        <v>1.0804518850501457</v>
      </c>
      <c r="AM52" s="1">
        <f t="shared" si="42"/>
        <v>88283.292053763842</v>
      </c>
      <c r="AN52" s="1">
        <f t="shared" si="61"/>
        <v>-892</v>
      </c>
      <c r="AO52" s="1">
        <f t="shared" si="43"/>
        <v>-2926.5092799999998</v>
      </c>
      <c r="AP52" s="1">
        <f t="shared" si="44"/>
        <v>35547.316423582641</v>
      </c>
      <c r="AQ52" s="60">
        <f t="shared" si="45"/>
        <v>45.8</v>
      </c>
      <c r="AR52" s="6">
        <f t="shared" si="46"/>
        <v>89.027872000000002</v>
      </c>
      <c r="AS52" s="6">
        <f t="shared" si="47"/>
        <v>-5.6529277302237295</v>
      </c>
      <c r="AT52" s="6">
        <f t="shared" si="48"/>
        <v>-10.988387039118095</v>
      </c>
      <c r="AU52" s="60">
        <f t="shared" si="49"/>
        <v>9.9167199999999998</v>
      </c>
      <c r="AV52" s="6">
        <f t="shared" si="50"/>
        <v>991.67200000000003</v>
      </c>
      <c r="AW52" s="61">
        <f t="shared" si="51"/>
        <v>-4421.282524100573</v>
      </c>
      <c r="AX52" s="62">
        <f t="shared" si="52"/>
        <v>0.13934257901511418</v>
      </c>
      <c r="AY52" s="63">
        <f t="shared" si="53"/>
        <v>1.1203207939162352</v>
      </c>
      <c r="AZ52" s="6">
        <f t="shared" si="54"/>
        <v>0.12374191863720205</v>
      </c>
      <c r="BA52" s="6">
        <f t="shared" si="55"/>
        <v>7.0898896867624339</v>
      </c>
      <c r="BB52" s="62">
        <f t="shared" si="56"/>
        <v>10.666613</v>
      </c>
      <c r="BC52" s="63">
        <f t="shared" si="57"/>
        <v>-4.5278309999999999</v>
      </c>
      <c r="BD52" s="1"/>
      <c r="BE52" s="1">
        <f t="shared" si="62"/>
        <v>0</v>
      </c>
      <c r="BF52" s="1">
        <f t="shared" si="63"/>
        <v>-6.4999999999999997E-3</v>
      </c>
      <c r="BG52" s="1">
        <f t="shared" si="64"/>
        <v>101325</v>
      </c>
      <c r="BH52" s="1">
        <f t="shared" si="65"/>
        <v>1.2250000000000001</v>
      </c>
      <c r="BI52" s="1">
        <f t="shared" si="66"/>
        <v>288.14999999999998</v>
      </c>
      <c r="BJ52" s="1">
        <f t="shared" si="67"/>
        <v>1.2350000000000001</v>
      </c>
      <c r="BK52" s="1">
        <f t="shared" si="68"/>
        <v>9.81</v>
      </c>
      <c r="BL52" s="1">
        <f t="shared" si="69"/>
        <v>293.14999999999998</v>
      </c>
      <c r="BM52" s="1">
        <f t="shared" si="70"/>
        <v>100600</v>
      </c>
      <c r="BN52" s="1">
        <f t="shared" si="71"/>
        <v>28</v>
      </c>
      <c r="BO52" s="1"/>
      <c r="BQ52" s="37"/>
      <c r="BR52" s="38"/>
      <c r="BS52" s="39">
        <v>75</v>
      </c>
      <c r="BT52" s="39">
        <v>29.5</v>
      </c>
      <c r="BU52" s="39">
        <v>2.75</v>
      </c>
      <c r="BV52" s="38">
        <v>0.2</v>
      </c>
      <c r="CB52" s="26"/>
    </row>
    <row r="53" spans="2:80" x14ac:dyDescent="0.2">
      <c r="AB53" s="23">
        <v>11.7</v>
      </c>
      <c r="AC53" s="1">
        <v>1102</v>
      </c>
      <c r="AD53" s="1">
        <f t="shared" si="36"/>
        <v>284.84999999999997</v>
      </c>
      <c r="AE53" s="1">
        <f t="shared" si="58"/>
        <v>0</v>
      </c>
      <c r="AF53" s="1">
        <f t="shared" si="37"/>
        <v>0</v>
      </c>
      <c r="AG53" s="1">
        <f t="shared" si="59"/>
        <v>3651.15625</v>
      </c>
      <c r="AH53" s="1">
        <f t="shared" si="38"/>
        <v>8049.4120918749995</v>
      </c>
      <c r="AI53" s="6">
        <f t="shared" si="60"/>
        <v>170</v>
      </c>
      <c r="AJ53" s="1">
        <f t="shared" si="39"/>
        <v>280.98699999999997</v>
      </c>
      <c r="AK53" s="1">
        <f t="shared" si="40"/>
        <v>1.1005450116744702</v>
      </c>
      <c r="AL53" s="1">
        <f t="shared" si="41"/>
        <v>1.0856199445159711</v>
      </c>
      <c r="AM53" s="1">
        <f t="shared" si="42"/>
        <v>88767.898193957386</v>
      </c>
      <c r="AN53" s="1">
        <f t="shared" si="61"/>
        <v>-937</v>
      </c>
      <c r="AO53" s="1">
        <f t="shared" si="43"/>
        <v>-3074.1470800000002</v>
      </c>
      <c r="AP53" s="1">
        <f t="shared" si="44"/>
        <v>35544.238146961754</v>
      </c>
      <c r="AQ53" s="60">
        <f t="shared" si="45"/>
        <v>45.3</v>
      </c>
      <c r="AR53" s="6">
        <f t="shared" si="46"/>
        <v>88.055951999999991</v>
      </c>
      <c r="AS53" s="6">
        <f t="shared" si="47"/>
        <v>-5.5884874257030006</v>
      </c>
      <c r="AT53" s="6">
        <f t="shared" si="48"/>
        <v>-10.863125397578521</v>
      </c>
      <c r="AU53" s="60">
        <f t="shared" si="49"/>
        <v>9.73339</v>
      </c>
      <c r="AV53" s="6">
        <f t="shared" si="50"/>
        <v>973.33899999999994</v>
      </c>
      <c r="AW53" s="61">
        <f t="shared" si="51"/>
        <v>-4418.7100259042572</v>
      </c>
      <c r="AX53" s="62">
        <f t="shared" si="52"/>
        <v>0.14167500909740011</v>
      </c>
      <c r="AY53" s="63">
        <f t="shared" si="53"/>
        <v>1.1396380919565856</v>
      </c>
      <c r="AZ53" s="6">
        <f t="shared" si="54"/>
        <v>0.12368125368614168</v>
      </c>
      <c r="BA53" s="6">
        <f t="shared" si="55"/>
        <v>7.0864138411023072</v>
      </c>
      <c r="BB53" s="62">
        <f t="shared" si="56"/>
        <v>10.868693</v>
      </c>
      <c r="BC53" s="63">
        <f t="shared" si="57"/>
        <v>-4.6820009999999996</v>
      </c>
      <c r="BD53" s="1"/>
      <c r="BE53" s="1">
        <f t="shared" si="62"/>
        <v>0</v>
      </c>
      <c r="BF53" s="1">
        <f t="shared" si="63"/>
        <v>-6.4999999999999997E-3</v>
      </c>
      <c r="BG53" s="1">
        <f t="shared" si="64"/>
        <v>101325</v>
      </c>
      <c r="BH53" s="1">
        <f t="shared" si="65"/>
        <v>1.2250000000000001</v>
      </c>
      <c r="BI53" s="1">
        <f t="shared" si="66"/>
        <v>288.14999999999998</v>
      </c>
      <c r="BJ53" s="1">
        <f t="shared" si="67"/>
        <v>1.2350000000000001</v>
      </c>
      <c r="BK53" s="1">
        <f t="shared" si="68"/>
        <v>9.81</v>
      </c>
      <c r="BL53" s="1">
        <f t="shared" si="69"/>
        <v>293.14999999999998</v>
      </c>
      <c r="BM53" s="1">
        <f t="shared" si="70"/>
        <v>100600</v>
      </c>
      <c r="BN53" s="1">
        <f t="shared" si="71"/>
        <v>28</v>
      </c>
      <c r="BO53" s="1"/>
      <c r="BQ53" s="37"/>
      <c r="BR53" s="38"/>
      <c r="BS53" s="39">
        <v>90</v>
      </c>
      <c r="BT53" s="39">
        <v>27.5</v>
      </c>
      <c r="BU53" s="39">
        <v>3</v>
      </c>
      <c r="BV53" s="38">
        <v>-0.1</v>
      </c>
      <c r="CB53" s="26"/>
    </row>
    <row r="54" spans="2:80" x14ac:dyDescent="0.2">
      <c r="AB54" s="23">
        <v>11.7</v>
      </c>
      <c r="AC54" s="1">
        <v>1059</v>
      </c>
      <c r="AD54" s="1">
        <f t="shared" si="36"/>
        <v>284.84999999999997</v>
      </c>
      <c r="AE54" s="1">
        <f t="shared" si="58"/>
        <v>0</v>
      </c>
      <c r="AF54" s="1">
        <f t="shared" si="37"/>
        <v>0</v>
      </c>
      <c r="AG54" s="1">
        <f t="shared" si="59"/>
        <v>3650.8125</v>
      </c>
      <c r="AH54" s="1">
        <f t="shared" si="38"/>
        <v>8048.654253749999</v>
      </c>
      <c r="AI54" s="6">
        <f t="shared" si="60"/>
        <v>180</v>
      </c>
      <c r="AJ54" s="1">
        <f t="shared" si="39"/>
        <v>281.26649999999995</v>
      </c>
      <c r="AK54" s="1">
        <f t="shared" si="40"/>
        <v>1.1052116942335819</v>
      </c>
      <c r="AL54" s="1">
        <f t="shared" si="41"/>
        <v>1.0913077935620492</v>
      </c>
      <c r="AM54" s="1">
        <f t="shared" si="42"/>
        <v>89232.976610778467</v>
      </c>
      <c r="AN54" s="1">
        <f t="shared" si="61"/>
        <v>-980</v>
      </c>
      <c r="AO54" s="1">
        <f t="shared" si="43"/>
        <v>-3215.2231999999999</v>
      </c>
      <c r="AP54" s="1">
        <f t="shared" si="44"/>
        <v>35541.909773494153</v>
      </c>
      <c r="AQ54" s="60">
        <f t="shared" si="45"/>
        <v>44.8</v>
      </c>
      <c r="AR54" s="6">
        <f t="shared" si="46"/>
        <v>87.084031999999993</v>
      </c>
      <c r="AS54" s="6">
        <f t="shared" si="47"/>
        <v>-5.5165508084876311</v>
      </c>
      <c r="AT54" s="6">
        <f t="shared" si="48"/>
        <v>-10.723292123570596</v>
      </c>
      <c r="AU54" s="60">
        <f t="shared" si="49"/>
        <v>9.5500600000000002</v>
      </c>
      <c r="AV54" s="6">
        <f t="shared" si="50"/>
        <v>955.00599999999997</v>
      </c>
      <c r="AW54" s="61">
        <f t="shared" si="51"/>
        <v>-4410.0970286138463</v>
      </c>
      <c r="AX54" s="62">
        <f t="shared" si="52"/>
        <v>0.14381918531261154</v>
      </c>
      <c r="AY54" s="63">
        <f t="shared" si="53"/>
        <v>1.1590693980002802</v>
      </c>
      <c r="AZ54" s="6">
        <f t="shared" si="54"/>
        <v>0.12345062171240982</v>
      </c>
      <c r="BA54" s="6">
        <f t="shared" si="55"/>
        <v>7.0731996023867003</v>
      </c>
      <c r="BB54" s="62">
        <f t="shared" si="56"/>
        <v>11.070773000000001</v>
      </c>
      <c r="BC54" s="63">
        <f t="shared" si="57"/>
        <v>-4.8361710000000002</v>
      </c>
      <c r="BD54" s="1"/>
      <c r="BE54" s="1">
        <f t="shared" si="62"/>
        <v>0</v>
      </c>
      <c r="BF54" s="1">
        <f t="shared" si="63"/>
        <v>-6.4999999999999997E-3</v>
      </c>
      <c r="BG54" s="1">
        <f t="shared" si="64"/>
        <v>101325</v>
      </c>
      <c r="BH54" s="1">
        <f t="shared" si="65"/>
        <v>1.2250000000000001</v>
      </c>
      <c r="BI54" s="1">
        <f t="shared" si="66"/>
        <v>288.14999999999998</v>
      </c>
      <c r="BJ54" s="1">
        <f t="shared" si="67"/>
        <v>1.2350000000000001</v>
      </c>
      <c r="BK54" s="1">
        <f t="shared" si="68"/>
        <v>9.81</v>
      </c>
      <c r="BL54" s="1">
        <f t="shared" si="69"/>
        <v>293.14999999999998</v>
      </c>
      <c r="BM54" s="1">
        <f t="shared" si="70"/>
        <v>100600</v>
      </c>
      <c r="BN54" s="1">
        <f t="shared" si="71"/>
        <v>28</v>
      </c>
      <c r="BO54" s="1"/>
      <c r="BQ54" s="37"/>
      <c r="BR54" s="38"/>
      <c r="BS54" s="39">
        <v>105</v>
      </c>
      <c r="BT54" s="39">
        <v>23</v>
      </c>
      <c r="BU54" s="39">
        <v>3</v>
      </c>
      <c r="BV54" s="38">
        <v>-0.1</v>
      </c>
      <c r="CB54" s="26"/>
    </row>
    <row r="55" spans="2:80" x14ac:dyDescent="0.2">
      <c r="AB55" s="23">
        <v>11.9</v>
      </c>
      <c r="AC55" s="1">
        <v>1032</v>
      </c>
      <c r="AD55" s="1">
        <f t="shared" si="36"/>
        <v>285.04999999999995</v>
      </c>
      <c r="AE55" s="1">
        <f t="shared" si="58"/>
        <v>0</v>
      </c>
      <c r="AF55" s="1">
        <f t="shared" si="37"/>
        <v>0</v>
      </c>
      <c r="AG55" s="1">
        <f t="shared" si="59"/>
        <v>3650.46875</v>
      </c>
      <c r="AH55" s="1">
        <f t="shared" si="38"/>
        <v>8047.8964156249995</v>
      </c>
      <c r="AI55" s="6">
        <f t="shared" si="60"/>
        <v>190</v>
      </c>
      <c r="AJ55" s="1">
        <f t="shared" si="39"/>
        <v>281.44199999999995</v>
      </c>
      <c r="AK55" s="1">
        <f t="shared" si="40"/>
        <v>1.1081496641689135</v>
      </c>
      <c r="AL55" s="1">
        <f t="shared" si="41"/>
        <v>1.0941233390037797</v>
      </c>
      <c r="AM55" s="1">
        <f t="shared" si="42"/>
        <v>89526.009596377291</v>
      </c>
      <c r="AN55" s="1">
        <f t="shared" si="61"/>
        <v>-1007</v>
      </c>
      <c r="AO55" s="1">
        <f t="shared" si="43"/>
        <v>-3303.8058799999999</v>
      </c>
      <c r="AP55" s="1">
        <f t="shared" si="44"/>
        <v>35547.243525177095</v>
      </c>
      <c r="AQ55" s="60">
        <f t="shared" si="45"/>
        <v>44.3</v>
      </c>
      <c r="AR55" s="6">
        <f t="shared" si="46"/>
        <v>86.112111999999996</v>
      </c>
      <c r="AS55" s="6">
        <f t="shared" si="47"/>
        <v>-5.3677348040770658</v>
      </c>
      <c r="AT55" s="6">
        <f t="shared" si="48"/>
        <v>-10.434017621557164</v>
      </c>
      <c r="AU55" s="60">
        <f t="shared" si="49"/>
        <v>9.3667300000000004</v>
      </c>
      <c r="AV55" s="6">
        <f t="shared" si="50"/>
        <v>936.673</v>
      </c>
      <c r="AW55" s="61">
        <f t="shared" si="51"/>
        <v>-4339.1530351060637</v>
      </c>
      <c r="AX55" s="62">
        <f t="shared" si="52"/>
        <v>0.1443454826431062</v>
      </c>
      <c r="AY55" s="63">
        <f t="shared" si="53"/>
        <v>1.1825081949773404</v>
      </c>
      <c r="AZ55" s="6">
        <f t="shared" si="54"/>
        <v>0.12146629512124292</v>
      </c>
      <c r="BA55" s="6">
        <f t="shared" si="55"/>
        <v>6.9595060635372628</v>
      </c>
      <c r="BB55" s="62">
        <f t="shared" si="56"/>
        <v>11.272853000000001</v>
      </c>
      <c r="BC55" s="63">
        <f t="shared" si="57"/>
        <v>-4.9903409999999999</v>
      </c>
      <c r="BD55" s="1"/>
      <c r="BE55" s="1">
        <f t="shared" si="62"/>
        <v>0</v>
      </c>
      <c r="BF55" s="1">
        <f t="shared" si="63"/>
        <v>-6.4999999999999997E-3</v>
      </c>
      <c r="BG55" s="1">
        <f t="shared" si="64"/>
        <v>101325</v>
      </c>
      <c r="BH55" s="1">
        <f t="shared" si="65"/>
        <v>1.2250000000000001</v>
      </c>
      <c r="BI55" s="1">
        <f t="shared" si="66"/>
        <v>288.14999999999998</v>
      </c>
      <c r="BJ55" s="1">
        <f t="shared" si="67"/>
        <v>1.2350000000000001</v>
      </c>
      <c r="BK55" s="1">
        <f t="shared" si="68"/>
        <v>9.81</v>
      </c>
      <c r="BL55" s="1">
        <f t="shared" si="69"/>
        <v>293.14999999999998</v>
      </c>
      <c r="BM55" s="1">
        <f t="shared" si="70"/>
        <v>100600</v>
      </c>
      <c r="BN55" s="1">
        <f t="shared" si="71"/>
        <v>28</v>
      </c>
      <c r="BO55" s="1"/>
      <c r="BQ55" s="37"/>
      <c r="BR55" s="38"/>
      <c r="BS55" s="39">
        <v>120</v>
      </c>
      <c r="BT55" s="39">
        <v>28</v>
      </c>
      <c r="BU55" s="39">
        <v>1.5</v>
      </c>
      <c r="BV55" s="38">
        <v>0.1</v>
      </c>
      <c r="CB55" s="26"/>
    </row>
    <row r="56" spans="2:80" x14ac:dyDescent="0.2">
      <c r="AB56" s="23">
        <v>12</v>
      </c>
      <c r="AC56" s="1">
        <v>1007</v>
      </c>
      <c r="AD56" s="1">
        <f t="shared" si="36"/>
        <v>285.14999999999998</v>
      </c>
      <c r="AE56" s="1">
        <f t="shared" si="58"/>
        <v>0</v>
      </c>
      <c r="AF56" s="1">
        <f t="shared" si="37"/>
        <v>0</v>
      </c>
      <c r="AG56" s="1">
        <f t="shared" si="59"/>
        <v>3650.125</v>
      </c>
      <c r="AH56" s="1">
        <f t="shared" si="38"/>
        <v>8047.138577499999</v>
      </c>
      <c r="AI56" s="6">
        <f t="shared" si="60"/>
        <v>200</v>
      </c>
      <c r="AJ56" s="1">
        <f t="shared" si="39"/>
        <v>281.60449999999997</v>
      </c>
      <c r="AK56" s="1">
        <f t="shared" si="40"/>
        <v>1.1108753306230814</v>
      </c>
      <c r="AL56" s="1">
        <f t="shared" si="41"/>
        <v>1.0970629214183676</v>
      </c>
      <c r="AM56" s="1">
        <f t="shared" si="42"/>
        <v>89798.030734278815</v>
      </c>
      <c r="AN56" s="1">
        <f t="shared" si="61"/>
        <v>-1032</v>
      </c>
      <c r="AO56" s="1">
        <f t="shared" si="43"/>
        <v>-3385.8268800000001</v>
      </c>
      <c r="AP56" s="1">
        <f t="shared" si="44"/>
        <v>35551.97512823945</v>
      </c>
      <c r="AQ56" s="60">
        <f t="shared" si="45"/>
        <v>43.8</v>
      </c>
      <c r="AR56" s="6">
        <f t="shared" si="46"/>
        <v>85.140191999999999</v>
      </c>
      <c r="AS56" s="6">
        <f t="shared" si="47"/>
        <v>-5.225557747006687</v>
      </c>
      <c r="AT56" s="6">
        <f t="shared" si="48"/>
        <v>-10.157648170941478</v>
      </c>
      <c r="AU56" s="60">
        <f t="shared" si="49"/>
        <v>9.1833999999999989</v>
      </c>
      <c r="AV56" s="6">
        <f t="shared" si="50"/>
        <v>918.33999999999992</v>
      </c>
      <c r="AW56" s="61">
        <f t="shared" si="51"/>
        <v>-4272.0397558991372</v>
      </c>
      <c r="AX56" s="62">
        <f t="shared" si="52"/>
        <v>0.14498647525795388</v>
      </c>
      <c r="AY56" s="63">
        <f t="shared" si="53"/>
        <v>1.2065794928954261</v>
      </c>
      <c r="AZ56" s="6">
        <f t="shared" si="54"/>
        <v>0.11958982444113032</v>
      </c>
      <c r="BA56" s="6">
        <f t="shared" si="55"/>
        <v>6.851992213186775</v>
      </c>
      <c r="BB56" s="62">
        <f t="shared" si="56"/>
        <v>11.474933</v>
      </c>
      <c r="BC56" s="63">
        <f t="shared" si="57"/>
        <v>-5.1445109999999996</v>
      </c>
      <c r="BD56" s="1"/>
      <c r="BE56" s="1">
        <f t="shared" si="62"/>
        <v>0</v>
      </c>
      <c r="BF56" s="1">
        <f t="shared" si="63"/>
        <v>-6.4999999999999997E-3</v>
      </c>
      <c r="BG56" s="1">
        <f t="shared" si="64"/>
        <v>101325</v>
      </c>
      <c r="BH56" s="1">
        <f t="shared" si="65"/>
        <v>1.2250000000000001</v>
      </c>
      <c r="BI56" s="1">
        <f t="shared" si="66"/>
        <v>288.14999999999998</v>
      </c>
      <c r="BJ56" s="1">
        <f t="shared" si="67"/>
        <v>1.2350000000000001</v>
      </c>
      <c r="BK56" s="1">
        <f t="shared" si="68"/>
        <v>9.81</v>
      </c>
      <c r="BL56" s="1">
        <f t="shared" si="69"/>
        <v>293.14999999999998</v>
      </c>
      <c r="BM56" s="1">
        <f t="shared" si="70"/>
        <v>100600</v>
      </c>
      <c r="BN56" s="1">
        <f t="shared" si="71"/>
        <v>28</v>
      </c>
      <c r="BO56" s="1"/>
      <c r="BQ56" s="27"/>
      <c r="BR56" s="28"/>
      <c r="BS56" s="29"/>
      <c r="BT56" s="29"/>
      <c r="BU56" s="29"/>
      <c r="BV56" s="28"/>
      <c r="CB56" s="26"/>
    </row>
    <row r="57" spans="2:80" x14ac:dyDescent="0.2">
      <c r="AB57" s="23">
        <v>11.9</v>
      </c>
      <c r="AC57" s="1">
        <v>982</v>
      </c>
      <c r="AD57" s="1">
        <f t="shared" si="36"/>
        <v>285.04999999999995</v>
      </c>
      <c r="AE57" s="1">
        <f t="shared" si="58"/>
        <v>0</v>
      </c>
      <c r="AF57" s="1">
        <f t="shared" si="37"/>
        <v>0</v>
      </c>
      <c r="AG57" s="1">
        <f t="shared" si="59"/>
        <v>3649.78125</v>
      </c>
      <c r="AH57" s="1">
        <f t="shared" si="38"/>
        <v>8046.3807393749994</v>
      </c>
      <c r="AI57" s="6">
        <f t="shared" si="60"/>
        <v>210</v>
      </c>
      <c r="AJ57" s="1">
        <f t="shared" si="39"/>
        <v>281.767</v>
      </c>
      <c r="AK57" s="1">
        <f t="shared" si="40"/>
        <v>1.1136061230810241</v>
      </c>
      <c r="AL57" s="1">
        <f t="shared" si="41"/>
        <v>1.1007804121458376</v>
      </c>
      <c r="AM57" s="1">
        <f t="shared" si="42"/>
        <v>90070.72075713391</v>
      </c>
      <c r="AN57" s="1">
        <f t="shared" si="61"/>
        <v>-1057</v>
      </c>
      <c r="AO57" s="1">
        <f t="shared" si="43"/>
        <v>-3467.8478799999998</v>
      </c>
      <c r="AP57" s="1">
        <f t="shared" si="44"/>
        <v>35555.687802497821</v>
      </c>
      <c r="AQ57" s="60">
        <f t="shared" si="45"/>
        <v>43.3</v>
      </c>
      <c r="AR57" s="6">
        <f t="shared" si="46"/>
        <v>84.168272000000002</v>
      </c>
      <c r="AS57" s="6">
        <f t="shared" si="47"/>
        <v>-5.0943412413774327</v>
      </c>
      <c r="AT57" s="6">
        <f t="shared" si="48"/>
        <v>-9.9025842786391092</v>
      </c>
      <c r="AU57" s="60">
        <f t="shared" si="49"/>
        <v>9.0000700000000009</v>
      </c>
      <c r="AV57" s="6">
        <f t="shared" si="50"/>
        <v>900.00700000000006</v>
      </c>
      <c r="AW57" s="61">
        <f t="shared" si="51"/>
        <v>-4212.4618365236356</v>
      </c>
      <c r="AX57" s="62">
        <f t="shared" si="52"/>
        <v>0.14579124948895172</v>
      </c>
      <c r="AY57" s="63">
        <f t="shared" si="53"/>
        <v>1.2305650121789897</v>
      </c>
      <c r="AZ57" s="6">
        <f t="shared" si="54"/>
        <v>0.1179253519791441</v>
      </c>
      <c r="BA57" s="6">
        <f t="shared" si="55"/>
        <v>6.7566249659992215</v>
      </c>
      <c r="BB57" s="62">
        <f t="shared" si="56"/>
        <v>11.677013000000001</v>
      </c>
      <c r="BC57" s="63">
        <f t="shared" si="57"/>
        <v>-5.2986810000000002</v>
      </c>
      <c r="BD57" s="1"/>
      <c r="BE57" s="1">
        <f t="shared" si="62"/>
        <v>0</v>
      </c>
      <c r="BF57" s="1">
        <f t="shared" si="63"/>
        <v>-6.4999999999999997E-3</v>
      </c>
      <c r="BG57" s="1">
        <f t="shared" si="64"/>
        <v>101325</v>
      </c>
      <c r="BH57" s="1">
        <f t="shared" si="65"/>
        <v>1.2250000000000001</v>
      </c>
      <c r="BI57" s="1">
        <f t="shared" si="66"/>
        <v>288.14999999999998</v>
      </c>
      <c r="BJ57" s="1">
        <f t="shared" si="67"/>
        <v>1.2350000000000001</v>
      </c>
      <c r="BK57" s="1">
        <f t="shared" si="68"/>
        <v>9.81</v>
      </c>
      <c r="BL57" s="1">
        <f t="shared" si="69"/>
        <v>293.14999999999998</v>
      </c>
      <c r="BM57" s="1">
        <f t="shared" si="70"/>
        <v>100600</v>
      </c>
      <c r="BN57" s="1">
        <f t="shared" si="71"/>
        <v>28</v>
      </c>
      <c r="BO57" s="1"/>
      <c r="BQ57" s="25"/>
      <c r="BX57" s="70" t="s">
        <v>104</v>
      </c>
      <c r="CB57" s="26"/>
    </row>
    <row r="58" spans="2:80" x14ac:dyDescent="0.2">
      <c r="AB58" s="23">
        <v>11.3</v>
      </c>
      <c r="AC58" s="1">
        <v>958</v>
      </c>
      <c r="AD58" s="1">
        <f t="shared" si="36"/>
        <v>284.45</v>
      </c>
      <c r="AE58" s="1">
        <f t="shared" si="58"/>
        <v>0</v>
      </c>
      <c r="AF58" s="1">
        <f t="shared" si="37"/>
        <v>0</v>
      </c>
      <c r="AG58" s="1">
        <f t="shared" si="59"/>
        <v>3649.4375</v>
      </c>
      <c r="AH58" s="1">
        <f t="shared" si="38"/>
        <v>8045.6229012499989</v>
      </c>
      <c r="AI58" s="6">
        <f t="shared" si="60"/>
        <v>220</v>
      </c>
      <c r="AJ58" s="1">
        <f t="shared" si="39"/>
        <v>281.923</v>
      </c>
      <c r="AK58" s="1">
        <f t="shared" si="40"/>
        <v>1.1162325125816059</v>
      </c>
      <c r="AL58" s="1">
        <f t="shared" si="41"/>
        <v>1.1063161140606228</v>
      </c>
      <c r="AM58" s="1">
        <f t="shared" si="42"/>
        <v>90333.133633371021</v>
      </c>
      <c r="AN58" s="1">
        <f t="shared" si="61"/>
        <v>-1081</v>
      </c>
      <c r="AO58" s="1">
        <f t="shared" si="43"/>
        <v>-3546.5880400000001</v>
      </c>
      <c r="AP58" s="1">
        <f t="shared" si="44"/>
        <v>35559.347725225976</v>
      </c>
      <c r="AQ58" s="60">
        <f t="shared" si="45"/>
        <v>42.8</v>
      </c>
      <c r="AR58" s="6">
        <f t="shared" si="46"/>
        <v>83.19635199999999</v>
      </c>
      <c r="AS58" s="6">
        <f t="shared" si="47"/>
        <v>-4.9642816248131227</v>
      </c>
      <c r="AT58" s="6">
        <f t="shared" si="48"/>
        <v>-9.6497691935767413</v>
      </c>
      <c r="AU58" s="60">
        <f t="shared" si="49"/>
        <v>8.8167399999999994</v>
      </c>
      <c r="AV58" s="6">
        <f t="shared" si="50"/>
        <v>881.67399999999998</v>
      </c>
      <c r="AW58" s="61">
        <f t="shared" si="51"/>
        <v>-4152.4802914095835</v>
      </c>
      <c r="AX58" s="62">
        <f t="shared" si="52"/>
        <v>0.14635675371865672</v>
      </c>
      <c r="AY58" s="63">
        <f t="shared" si="53"/>
        <v>1.2533113542244718</v>
      </c>
      <c r="AZ58" s="6">
        <f t="shared" si="54"/>
        <v>0.11624954344388667</v>
      </c>
      <c r="BA58" s="6">
        <f t="shared" si="55"/>
        <v>6.660608209656977</v>
      </c>
      <c r="BB58" s="62">
        <f t="shared" si="56"/>
        <v>11.879093000000001</v>
      </c>
      <c r="BC58" s="63">
        <f t="shared" si="57"/>
        <v>-5.4528509999999999</v>
      </c>
      <c r="BD58" s="1"/>
      <c r="BE58" s="1">
        <f t="shared" si="62"/>
        <v>0</v>
      </c>
      <c r="BF58" s="1">
        <f t="shared" si="63"/>
        <v>-6.4999999999999997E-3</v>
      </c>
      <c r="BG58" s="1">
        <f t="shared" si="64"/>
        <v>101325</v>
      </c>
      <c r="BH58" s="1">
        <f t="shared" si="65"/>
        <v>1.2250000000000001</v>
      </c>
      <c r="BI58" s="1">
        <f t="shared" si="66"/>
        <v>288.14999999999998</v>
      </c>
      <c r="BJ58" s="1">
        <f t="shared" si="67"/>
        <v>1.2350000000000001</v>
      </c>
      <c r="BK58" s="1">
        <f t="shared" si="68"/>
        <v>9.81</v>
      </c>
      <c r="BL58" s="1">
        <f t="shared" si="69"/>
        <v>293.14999999999998</v>
      </c>
      <c r="BM58" s="1">
        <f t="shared" si="70"/>
        <v>100600</v>
      </c>
      <c r="BN58" s="1">
        <f t="shared" si="71"/>
        <v>28</v>
      </c>
      <c r="BO58" s="1"/>
      <c r="BQ58" s="25"/>
      <c r="CB58" s="26"/>
    </row>
    <row r="59" spans="2:80" x14ac:dyDescent="0.2">
      <c r="AB59" s="23">
        <v>10.7</v>
      </c>
      <c r="AC59" s="1">
        <v>931</v>
      </c>
      <c r="AD59" s="1">
        <f t="shared" si="36"/>
        <v>283.84999999999997</v>
      </c>
      <c r="AE59" s="1">
        <f t="shared" si="58"/>
        <v>0</v>
      </c>
      <c r="AF59" s="1">
        <f t="shared" si="37"/>
        <v>0</v>
      </c>
      <c r="AG59" s="1">
        <f t="shared" si="59"/>
        <v>3649.09375</v>
      </c>
      <c r="AH59" s="1">
        <f t="shared" si="38"/>
        <v>8044.8650631249993</v>
      </c>
      <c r="AI59" s="6">
        <f t="shared" si="60"/>
        <v>230</v>
      </c>
      <c r="AJ59" s="1">
        <f t="shared" si="39"/>
        <v>282.0985</v>
      </c>
      <c r="AK59" s="1">
        <f t="shared" si="40"/>
        <v>1.1191928622885081</v>
      </c>
      <c r="AL59" s="1">
        <f t="shared" si="41"/>
        <v>1.1122868686358807</v>
      </c>
      <c r="AM59" s="1">
        <f t="shared" si="42"/>
        <v>90629.087735290959</v>
      </c>
      <c r="AN59" s="1">
        <f t="shared" si="61"/>
        <v>-1108</v>
      </c>
      <c r="AO59" s="1">
        <f t="shared" si="43"/>
        <v>-3635.1707200000001</v>
      </c>
      <c r="AP59" s="1">
        <f t="shared" si="44"/>
        <v>35561.14412168628</v>
      </c>
      <c r="AQ59" s="60">
        <f t="shared" si="45"/>
        <v>42.3</v>
      </c>
      <c r="AR59" s="6">
        <f t="shared" si="46"/>
        <v>82.224431999999993</v>
      </c>
      <c r="AS59" s="6">
        <f t="shared" si="47"/>
        <v>-4.8539346075652592</v>
      </c>
      <c r="AT59" s="6">
        <f t="shared" si="48"/>
        <v>-9.4352722475696531</v>
      </c>
      <c r="AU59" s="60">
        <f t="shared" si="49"/>
        <v>8.6334099999999996</v>
      </c>
      <c r="AV59" s="6">
        <f t="shared" si="50"/>
        <v>863.34100000000001</v>
      </c>
      <c r="AW59" s="61">
        <f t="shared" si="51"/>
        <v>-4107.7838423231597</v>
      </c>
      <c r="AX59" s="62">
        <f t="shared" si="52"/>
        <v>0.14742868838014772</v>
      </c>
      <c r="AY59" s="63">
        <f t="shared" si="53"/>
        <v>1.2762922871308091</v>
      </c>
      <c r="AZ59" s="6">
        <f t="shared" si="54"/>
        <v>0.11500356226580054</v>
      </c>
      <c r="BA59" s="6">
        <f t="shared" si="55"/>
        <v>6.5892187467999079</v>
      </c>
      <c r="BB59" s="62">
        <f t="shared" si="56"/>
        <v>12.081173</v>
      </c>
      <c r="BC59" s="63">
        <f t="shared" si="57"/>
        <v>-5.6070209999999996</v>
      </c>
      <c r="BD59" s="1"/>
      <c r="BE59" s="1">
        <f t="shared" si="62"/>
        <v>0</v>
      </c>
      <c r="BF59" s="1">
        <f t="shared" si="63"/>
        <v>-6.4999999999999997E-3</v>
      </c>
      <c r="BG59" s="1">
        <f t="shared" si="64"/>
        <v>101325</v>
      </c>
      <c r="BH59" s="1">
        <f t="shared" si="65"/>
        <v>1.2250000000000001</v>
      </c>
      <c r="BI59" s="1">
        <f t="shared" si="66"/>
        <v>288.14999999999998</v>
      </c>
      <c r="BJ59" s="1">
        <f t="shared" si="67"/>
        <v>1.2350000000000001</v>
      </c>
      <c r="BK59" s="1">
        <f t="shared" si="68"/>
        <v>9.81</v>
      </c>
      <c r="BL59" s="1">
        <f t="shared" si="69"/>
        <v>293.14999999999998</v>
      </c>
      <c r="BM59" s="1">
        <f t="shared" si="70"/>
        <v>100600</v>
      </c>
      <c r="BN59" s="1">
        <f t="shared" si="71"/>
        <v>28</v>
      </c>
      <c r="BO59" s="1"/>
      <c r="BQ59" s="25"/>
      <c r="CB59" s="26"/>
    </row>
    <row r="60" spans="2:80" x14ac:dyDescent="0.2">
      <c r="AB60" s="23">
        <v>9.5</v>
      </c>
      <c r="AC60" s="1">
        <v>900</v>
      </c>
      <c r="AD60" s="1">
        <f t="shared" si="36"/>
        <v>282.64999999999998</v>
      </c>
      <c r="AE60" s="1">
        <f t="shared" si="58"/>
        <v>0</v>
      </c>
      <c r="AF60" s="1">
        <f t="shared" si="37"/>
        <v>0</v>
      </c>
      <c r="AG60" s="1">
        <f t="shared" si="59"/>
        <v>3648.75</v>
      </c>
      <c r="AH60" s="1">
        <f t="shared" si="38"/>
        <v>8044.1072249999988</v>
      </c>
      <c r="AI60" s="6">
        <f t="shared" si="60"/>
        <v>240</v>
      </c>
      <c r="AJ60" s="1">
        <f t="shared" si="39"/>
        <v>282.29999999999995</v>
      </c>
      <c r="AK60" s="1">
        <f t="shared" si="40"/>
        <v>1.1225991852915929</v>
      </c>
      <c r="AL60" s="1">
        <f t="shared" si="41"/>
        <v>1.1212090925449023</v>
      </c>
      <c r="AM60" s="1">
        <f t="shared" si="42"/>
        <v>90969.854616655924</v>
      </c>
      <c r="AN60" s="1">
        <f t="shared" si="61"/>
        <v>-1139</v>
      </c>
      <c r="AO60" s="1">
        <f t="shared" si="43"/>
        <v>-3736.8767600000001</v>
      </c>
      <c r="AP60" s="1">
        <f t="shared" si="44"/>
        <v>35561.052514655712</v>
      </c>
      <c r="AQ60" s="60">
        <f t="shared" si="45"/>
        <v>41.8</v>
      </c>
      <c r="AR60" s="6">
        <f t="shared" si="46"/>
        <v>81.252511999999996</v>
      </c>
      <c r="AS60" s="6">
        <f t="shared" si="47"/>
        <v>-4.7635041257787423</v>
      </c>
      <c r="AT60" s="6">
        <f t="shared" si="48"/>
        <v>-9.2594898598537512</v>
      </c>
      <c r="AU60" s="60">
        <f t="shared" si="49"/>
        <v>8.4500799999999998</v>
      </c>
      <c r="AV60" s="6">
        <f t="shared" si="50"/>
        <v>845.00800000000004</v>
      </c>
      <c r="AW60" s="61">
        <f t="shared" si="51"/>
        <v>-4079.0908614917275</v>
      </c>
      <c r="AX60" s="62">
        <f t="shared" si="52"/>
        <v>0.14872917503760841</v>
      </c>
      <c r="AY60" s="63">
        <f t="shared" si="53"/>
        <v>1.2966041168398084</v>
      </c>
      <c r="AZ60" s="6">
        <f t="shared" si="54"/>
        <v>0.11420754204446691</v>
      </c>
      <c r="BA60" s="6">
        <f t="shared" si="55"/>
        <v>6.5436101477104245</v>
      </c>
      <c r="BB60" s="62">
        <f t="shared" si="56"/>
        <v>12.283253</v>
      </c>
      <c r="BC60" s="63">
        <f t="shared" si="57"/>
        <v>-5.7611910000000002</v>
      </c>
      <c r="BD60" s="1"/>
      <c r="BE60" s="1">
        <f t="shared" si="62"/>
        <v>0</v>
      </c>
      <c r="BF60" s="1">
        <f t="shared" si="63"/>
        <v>-6.4999999999999997E-3</v>
      </c>
      <c r="BG60" s="1">
        <f t="shared" si="64"/>
        <v>101325</v>
      </c>
      <c r="BH60" s="1">
        <f t="shared" si="65"/>
        <v>1.2250000000000001</v>
      </c>
      <c r="BI60" s="1">
        <f t="shared" si="66"/>
        <v>288.14999999999998</v>
      </c>
      <c r="BJ60" s="1">
        <f t="shared" si="67"/>
        <v>1.2350000000000001</v>
      </c>
      <c r="BK60" s="1">
        <f t="shared" si="68"/>
        <v>9.81</v>
      </c>
      <c r="BL60" s="1">
        <f t="shared" si="69"/>
        <v>293.14999999999998</v>
      </c>
      <c r="BM60" s="1">
        <f t="shared" si="70"/>
        <v>100600</v>
      </c>
      <c r="BN60" s="1">
        <f t="shared" si="71"/>
        <v>28</v>
      </c>
      <c r="BO60" s="1"/>
      <c r="BQ60" s="25"/>
      <c r="CB60" s="26"/>
    </row>
    <row r="61" spans="2:80" x14ac:dyDescent="0.2">
      <c r="AB61" s="23">
        <v>8.8000000000000007</v>
      </c>
      <c r="AC61" s="1">
        <v>861</v>
      </c>
      <c r="AD61" s="1">
        <f t="shared" si="36"/>
        <v>281.95</v>
      </c>
      <c r="AE61" s="1">
        <f t="shared" si="58"/>
        <v>0</v>
      </c>
      <c r="AF61" s="1">
        <f t="shared" si="37"/>
        <v>0</v>
      </c>
      <c r="AG61" s="1">
        <f t="shared" si="59"/>
        <v>3648.40625</v>
      </c>
      <c r="AH61" s="1">
        <f t="shared" si="38"/>
        <v>8043.3493868749993</v>
      </c>
      <c r="AI61" s="6">
        <f t="shared" si="60"/>
        <v>250</v>
      </c>
      <c r="AJ61" s="1">
        <f t="shared" si="39"/>
        <v>282.55349999999999</v>
      </c>
      <c r="AK61" s="1">
        <f t="shared" si="40"/>
        <v>1.1268958186191085</v>
      </c>
      <c r="AL61" s="1">
        <f t="shared" si="41"/>
        <v>1.1293078832636789</v>
      </c>
      <c r="AM61" s="1">
        <f t="shared" si="42"/>
        <v>91400.034258102896</v>
      </c>
      <c r="AN61" s="1">
        <f t="shared" si="61"/>
        <v>-1178</v>
      </c>
      <c r="AO61" s="1">
        <f t="shared" si="43"/>
        <v>-3864.8295199999998</v>
      </c>
      <c r="AP61" s="1">
        <f t="shared" si="44"/>
        <v>35557.368082881389</v>
      </c>
      <c r="AQ61" s="60">
        <f t="shared" si="45"/>
        <v>41.3</v>
      </c>
      <c r="AR61" s="6">
        <f t="shared" si="46"/>
        <v>80.280591999999999</v>
      </c>
      <c r="AS61" s="6">
        <f t="shared" si="47"/>
        <v>-4.7098853065440851</v>
      </c>
      <c r="AT61" s="6">
        <f t="shared" si="48"/>
        <v>-9.1552634542726548</v>
      </c>
      <c r="AU61" s="60">
        <f t="shared" si="49"/>
        <v>8.26675</v>
      </c>
      <c r="AV61" s="6">
        <f t="shared" si="50"/>
        <v>826.67499999999995</v>
      </c>
      <c r="AW61" s="61">
        <f t="shared" si="51"/>
        <v>-4081.6191439186955</v>
      </c>
      <c r="AX61" s="62">
        <f t="shared" si="52"/>
        <v>0.15135332962346923</v>
      </c>
      <c r="AY61" s="63">
        <f t="shared" si="53"/>
        <v>1.3185272467201494</v>
      </c>
      <c r="AZ61" s="6">
        <f t="shared" si="54"/>
        <v>0.11428945365536183</v>
      </c>
      <c r="BA61" s="6">
        <f t="shared" si="55"/>
        <v>6.5483033373078205</v>
      </c>
      <c r="BB61" s="62">
        <f t="shared" si="56"/>
        <v>12.485333000000001</v>
      </c>
      <c r="BC61" s="63">
        <f t="shared" si="57"/>
        <v>-5.9153609999999999</v>
      </c>
      <c r="BD61" s="1"/>
      <c r="BE61" s="1">
        <f t="shared" si="62"/>
        <v>0</v>
      </c>
      <c r="BF61" s="1">
        <f t="shared" si="63"/>
        <v>-6.4999999999999997E-3</v>
      </c>
      <c r="BG61" s="1">
        <f t="shared" si="64"/>
        <v>101325</v>
      </c>
      <c r="BH61" s="1">
        <f t="shared" si="65"/>
        <v>1.2250000000000001</v>
      </c>
      <c r="BI61" s="1">
        <f t="shared" si="66"/>
        <v>288.14999999999998</v>
      </c>
      <c r="BJ61" s="1">
        <f t="shared" si="67"/>
        <v>1.2350000000000001</v>
      </c>
      <c r="BK61" s="1">
        <f t="shared" si="68"/>
        <v>9.81</v>
      </c>
      <c r="BL61" s="1">
        <f t="shared" si="69"/>
        <v>293.14999999999998</v>
      </c>
      <c r="BM61" s="1">
        <f t="shared" si="70"/>
        <v>100600</v>
      </c>
      <c r="BN61" s="1">
        <f t="shared" si="71"/>
        <v>28</v>
      </c>
      <c r="BO61" s="1"/>
      <c r="BQ61" s="25"/>
      <c r="CB61" s="26"/>
    </row>
    <row r="62" spans="2:80" x14ac:dyDescent="0.2">
      <c r="AB62" s="23">
        <v>8.6999999999999993</v>
      </c>
      <c r="AC62" s="1">
        <v>827</v>
      </c>
      <c r="AD62" s="1">
        <f t="shared" si="36"/>
        <v>281.84999999999997</v>
      </c>
      <c r="AE62" s="1">
        <f t="shared" si="58"/>
        <v>0</v>
      </c>
      <c r="AF62" s="1">
        <f t="shared" si="37"/>
        <v>0</v>
      </c>
      <c r="AG62" s="1">
        <f t="shared" si="59"/>
        <v>3648.0625</v>
      </c>
      <c r="AH62" s="1">
        <f t="shared" si="38"/>
        <v>8042.5915487499997</v>
      </c>
      <c r="AI62" s="6">
        <f t="shared" si="60"/>
        <v>260</v>
      </c>
      <c r="AJ62" s="1">
        <f t="shared" si="39"/>
        <v>282.77449999999999</v>
      </c>
      <c r="AK62" s="1">
        <f t="shared" si="40"/>
        <v>1.1306518563721324</v>
      </c>
      <c r="AL62" s="1">
        <f t="shared" si="41"/>
        <v>1.1343605228302345</v>
      </c>
      <c r="AM62" s="1">
        <f t="shared" si="42"/>
        <v>91776.405262768487</v>
      </c>
      <c r="AN62" s="1">
        <f t="shared" si="61"/>
        <v>-1212</v>
      </c>
      <c r="AO62" s="1">
        <f t="shared" si="43"/>
        <v>-3976.37808</v>
      </c>
      <c r="AP62" s="1">
        <f t="shared" si="44"/>
        <v>35554.413014731006</v>
      </c>
      <c r="AQ62" s="60">
        <f t="shared" si="45"/>
        <v>40.799999999999997</v>
      </c>
      <c r="AR62" s="6">
        <f t="shared" si="46"/>
        <v>79.308672000000001</v>
      </c>
      <c r="AS62" s="6">
        <f t="shared" si="47"/>
        <v>-4.6489389957960414</v>
      </c>
      <c r="AT62" s="6">
        <f t="shared" si="48"/>
        <v>-9.0367935775881776</v>
      </c>
      <c r="AU62" s="60">
        <f t="shared" si="49"/>
        <v>8.0834200000000003</v>
      </c>
      <c r="AV62" s="6">
        <f t="shared" si="50"/>
        <v>808.34199999999998</v>
      </c>
      <c r="AW62" s="61">
        <f t="shared" si="51"/>
        <v>-4077.7909889851776</v>
      </c>
      <c r="AX62" s="62">
        <f t="shared" si="52"/>
        <v>0.1542501147808075</v>
      </c>
      <c r="AY62" s="63">
        <f t="shared" si="53"/>
        <v>1.3449125527278045</v>
      </c>
      <c r="AZ62" s="6">
        <f t="shared" si="54"/>
        <v>0.11419259909382132</v>
      </c>
      <c r="BA62" s="6">
        <f t="shared" si="55"/>
        <v>6.5427539797049592</v>
      </c>
      <c r="BB62" s="62">
        <f t="shared" si="56"/>
        <v>12.687412999999999</v>
      </c>
      <c r="BC62" s="63">
        <f t="shared" si="57"/>
        <v>-6.0695309999999996</v>
      </c>
      <c r="BD62" s="1"/>
      <c r="BE62" s="1">
        <f t="shared" si="62"/>
        <v>0</v>
      </c>
      <c r="BF62" s="1">
        <f t="shared" si="63"/>
        <v>-6.4999999999999997E-3</v>
      </c>
      <c r="BG62" s="1">
        <f t="shared" si="64"/>
        <v>101325</v>
      </c>
      <c r="BH62" s="1">
        <f t="shared" si="65"/>
        <v>1.2250000000000001</v>
      </c>
      <c r="BI62" s="1">
        <f t="shared" si="66"/>
        <v>288.14999999999998</v>
      </c>
      <c r="BJ62" s="1">
        <f t="shared" si="67"/>
        <v>1.2350000000000001</v>
      </c>
      <c r="BK62" s="1">
        <f t="shared" si="68"/>
        <v>9.81</v>
      </c>
      <c r="BL62" s="1">
        <f t="shared" si="69"/>
        <v>293.14999999999998</v>
      </c>
      <c r="BM62" s="1">
        <f t="shared" si="70"/>
        <v>100600</v>
      </c>
      <c r="BN62" s="1">
        <f t="shared" si="71"/>
        <v>28</v>
      </c>
      <c r="BO62" s="1"/>
      <c r="BQ62" s="25"/>
      <c r="CB62" s="26"/>
    </row>
    <row r="63" spans="2:80" x14ac:dyDescent="0.2">
      <c r="AB63" s="23">
        <v>8.6999999999999993</v>
      </c>
      <c r="AC63" s="1">
        <v>791</v>
      </c>
      <c r="AD63" s="1">
        <f t="shared" si="36"/>
        <v>281.84999999999997</v>
      </c>
      <c r="AE63" s="1">
        <f t="shared" si="58"/>
        <v>0</v>
      </c>
      <c r="AF63" s="1">
        <f t="shared" si="37"/>
        <v>0</v>
      </c>
      <c r="AG63" s="1">
        <f t="shared" si="59"/>
        <v>3647.71875</v>
      </c>
      <c r="AH63" s="1">
        <f t="shared" si="38"/>
        <v>8041.8337106249992</v>
      </c>
      <c r="AI63" s="6">
        <f t="shared" si="60"/>
        <v>270</v>
      </c>
      <c r="AJ63" s="1">
        <f t="shared" si="39"/>
        <v>283.00849999999997</v>
      </c>
      <c r="AK63" s="1">
        <f t="shared" si="40"/>
        <v>1.1346392690225362</v>
      </c>
      <c r="AL63" s="1">
        <f t="shared" si="41"/>
        <v>1.1393030248968048</v>
      </c>
      <c r="AM63" s="1">
        <f t="shared" si="42"/>
        <v>92176.28260647392</v>
      </c>
      <c r="AN63" s="1">
        <f t="shared" si="61"/>
        <v>-1248</v>
      </c>
      <c r="AO63" s="1">
        <f t="shared" si="43"/>
        <v>-4094.4883199999999</v>
      </c>
      <c r="AP63" s="1">
        <f t="shared" si="44"/>
        <v>35549.712644073908</v>
      </c>
      <c r="AQ63" s="60">
        <f t="shared" si="45"/>
        <v>40.299999999999997</v>
      </c>
      <c r="AR63" s="6">
        <f t="shared" si="46"/>
        <v>78.33675199999999</v>
      </c>
      <c r="AS63" s="6">
        <f t="shared" si="47"/>
        <v>-4.605204940174354</v>
      </c>
      <c r="AT63" s="6">
        <f t="shared" si="48"/>
        <v>-8.9517815709085156</v>
      </c>
      <c r="AU63" s="60">
        <f t="shared" si="49"/>
        <v>7.9000899999999996</v>
      </c>
      <c r="AV63" s="6">
        <f t="shared" si="50"/>
        <v>790.00900000000001</v>
      </c>
      <c r="AW63" s="61">
        <f t="shared" si="51"/>
        <v>-4089.1615513938355</v>
      </c>
      <c r="AX63" s="62">
        <f t="shared" si="52"/>
        <v>0.15785447212006387</v>
      </c>
      <c r="AY63" s="63">
        <f t="shared" si="53"/>
        <v>1.3723305017228882</v>
      </c>
      <c r="AZ63" s="6">
        <f t="shared" si="54"/>
        <v>0.11452325103760311</v>
      </c>
      <c r="BA63" s="6">
        <f t="shared" si="55"/>
        <v>6.5616989405714516</v>
      </c>
      <c r="BB63" s="62">
        <f t="shared" si="56"/>
        <v>12.889493</v>
      </c>
      <c r="BC63" s="63">
        <f t="shared" si="57"/>
        <v>-6.2237010000000001</v>
      </c>
      <c r="BD63" s="1"/>
      <c r="BE63" s="1">
        <f t="shared" si="62"/>
        <v>0</v>
      </c>
      <c r="BF63" s="1">
        <f t="shared" si="63"/>
        <v>-6.4999999999999997E-3</v>
      </c>
      <c r="BG63" s="1">
        <f t="shared" si="64"/>
        <v>101325</v>
      </c>
      <c r="BH63" s="1">
        <f t="shared" si="65"/>
        <v>1.2250000000000001</v>
      </c>
      <c r="BI63" s="1">
        <f t="shared" si="66"/>
        <v>288.14999999999998</v>
      </c>
      <c r="BJ63" s="1">
        <f t="shared" si="67"/>
        <v>1.2350000000000001</v>
      </c>
      <c r="BK63" s="1">
        <f t="shared" si="68"/>
        <v>9.81</v>
      </c>
      <c r="BL63" s="1">
        <f t="shared" si="69"/>
        <v>293.14999999999998</v>
      </c>
      <c r="BM63" s="1">
        <f t="shared" si="70"/>
        <v>100600</v>
      </c>
      <c r="BN63" s="1">
        <f t="shared" si="71"/>
        <v>28</v>
      </c>
      <c r="BO63" s="1"/>
      <c r="BQ63" s="4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32"/>
    </row>
    <row r="64" spans="2:80" x14ac:dyDescent="0.2">
      <c r="AB64" s="23">
        <v>7.9</v>
      </c>
      <c r="AC64" s="1">
        <v>756</v>
      </c>
      <c r="AD64" s="1">
        <f t="shared" si="36"/>
        <v>281.04999999999995</v>
      </c>
      <c r="AE64" s="1">
        <f t="shared" si="58"/>
        <v>0</v>
      </c>
      <c r="AF64" s="1">
        <f t="shared" si="37"/>
        <v>0</v>
      </c>
      <c r="AG64" s="1">
        <f t="shared" si="59"/>
        <v>3647.375</v>
      </c>
      <c r="AH64" s="1">
        <f t="shared" si="38"/>
        <v>8041.0758724999996</v>
      </c>
      <c r="AI64" s="6">
        <f t="shared" si="60"/>
        <v>280</v>
      </c>
      <c r="AJ64" s="1">
        <f t="shared" si="39"/>
        <v>283.23599999999999</v>
      </c>
      <c r="AK64" s="1">
        <f t="shared" si="40"/>
        <v>1.1385262255081821</v>
      </c>
      <c r="AL64" s="1">
        <f t="shared" si="41"/>
        <v>1.1473816545384645</v>
      </c>
      <c r="AM64" s="1">
        <f t="shared" si="42"/>
        <v>92566.403664089885</v>
      </c>
      <c r="AN64" s="1">
        <f t="shared" si="61"/>
        <v>-1283</v>
      </c>
      <c r="AO64" s="1">
        <f t="shared" si="43"/>
        <v>-4209.31772</v>
      </c>
      <c r="AP64" s="1">
        <f t="shared" si="44"/>
        <v>35545.637050743499</v>
      </c>
      <c r="AQ64" s="60">
        <f t="shared" si="45"/>
        <v>39.799999999999997</v>
      </c>
      <c r="AR64" s="6">
        <f t="shared" si="46"/>
        <v>77.364831999999993</v>
      </c>
      <c r="AS64" s="6">
        <f t="shared" si="47"/>
        <v>-4.5550786176037272</v>
      </c>
      <c r="AT64" s="6">
        <f t="shared" si="48"/>
        <v>-8.8543440200428289</v>
      </c>
      <c r="AU64" s="60">
        <f t="shared" si="49"/>
        <v>7.7167599999999998</v>
      </c>
      <c r="AV64" s="6">
        <f t="shared" si="50"/>
        <v>771.67599999999993</v>
      </c>
      <c r="AW64" s="61">
        <f t="shared" si="51"/>
        <v>-4095.0784812305601</v>
      </c>
      <c r="AX64" s="62">
        <f t="shared" si="52"/>
        <v>0.16093857359078007</v>
      </c>
      <c r="AY64" s="63">
        <f t="shared" si="53"/>
        <v>1.3969608032037513</v>
      </c>
      <c r="AZ64" s="6">
        <f t="shared" si="54"/>
        <v>0.11470055031438532</v>
      </c>
      <c r="BA64" s="6">
        <f t="shared" si="55"/>
        <v>6.5718574408417938</v>
      </c>
      <c r="BB64" s="62">
        <f t="shared" si="56"/>
        <v>13.091573</v>
      </c>
      <c r="BC64" s="63">
        <f t="shared" si="57"/>
        <v>-6.3778710000000007</v>
      </c>
      <c r="BD64" s="1"/>
      <c r="BE64" s="1">
        <f t="shared" si="62"/>
        <v>0</v>
      </c>
      <c r="BF64" s="1">
        <f t="shared" si="63"/>
        <v>-6.4999999999999997E-3</v>
      </c>
      <c r="BG64" s="1">
        <f t="shared" si="64"/>
        <v>101325</v>
      </c>
      <c r="BH64" s="1">
        <f t="shared" si="65"/>
        <v>1.2250000000000001</v>
      </c>
      <c r="BI64" s="1">
        <f t="shared" si="66"/>
        <v>288.14999999999998</v>
      </c>
      <c r="BJ64" s="1">
        <f t="shared" si="67"/>
        <v>1.2350000000000001</v>
      </c>
      <c r="BK64" s="1">
        <f t="shared" si="68"/>
        <v>9.81</v>
      </c>
      <c r="BL64" s="1">
        <f t="shared" si="69"/>
        <v>293.14999999999998</v>
      </c>
      <c r="BM64" s="1">
        <f t="shared" si="70"/>
        <v>100600</v>
      </c>
      <c r="BN64" s="1">
        <f t="shared" si="71"/>
        <v>28</v>
      </c>
      <c r="BO64" s="1"/>
    </row>
    <row r="65" spans="28:97" x14ac:dyDescent="0.2">
      <c r="AB65" s="23">
        <v>9.4</v>
      </c>
      <c r="AC65" s="1">
        <v>714</v>
      </c>
      <c r="AD65" s="1">
        <f t="shared" si="36"/>
        <v>282.54999999999995</v>
      </c>
      <c r="AE65" s="1">
        <f t="shared" si="58"/>
        <v>0</v>
      </c>
      <c r="AF65" s="1">
        <f t="shared" si="37"/>
        <v>0</v>
      </c>
      <c r="AG65" s="1">
        <f t="shared" si="59"/>
        <v>3647.03125</v>
      </c>
      <c r="AH65" s="1">
        <f t="shared" si="38"/>
        <v>8040.3180343749991</v>
      </c>
      <c r="AI65" s="6">
        <f t="shared" si="60"/>
        <v>290</v>
      </c>
      <c r="AJ65" s="1">
        <f t="shared" si="39"/>
        <v>283.50899999999996</v>
      </c>
      <c r="AK65" s="1">
        <f t="shared" si="40"/>
        <v>1.1432040108821944</v>
      </c>
      <c r="AL65" s="1">
        <f t="shared" si="41"/>
        <v>1.1470841476595295</v>
      </c>
      <c r="AM65" s="1">
        <f t="shared" si="42"/>
        <v>93036.312638940435</v>
      </c>
      <c r="AN65" s="1">
        <f t="shared" si="61"/>
        <v>-1325</v>
      </c>
      <c r="AO65" s="1">
        <f t="shared" si="43"/>
        <v>-4347.1130000000003</v>
      </c>
      <c r="AP65" s="1">
        <f t="shared" si="44"/>
        <v>35537.463272127199</v>
      </c>
      <c r="AQ65" s="60">
        <f t="shared" si="45"/>
        <v>39.299999999999997</v>
      </c>
      <c r="AR65" s="6">
        <f t="shared" si="46"/>
        <v>76.392911999999995</v>
      </c>
      <c r="AS65" s="6">
        <f t="shared" si="47"/>
        <v>-4.5436112634734167</v>
      </c>
      <c r="AT65" s="6">
        <f t="shared" si="48"/>
        <v>-8.8320533183901659</v>
      </c>
      <c r="AU65" s="60">
        <f t="shared" si="49"/>
        <v>7.5334300000000001</v>
      </c>
      <c r="AV65" s="6">
        <f t="shared" si="50"/>
        <v>753.34299999999996</v>
      </c>
      <c r="AW65" s="61">
        <f t="shared" si="51"/>
        <v>-4136.3483747304035</v>
      </c>
      <c r="AX65" s="62">
        <f t="shared" si="52"/>
        <v>0.16676645413637606</v>
      </c>
      <c r="AY65" s="63">
        <f t="shared" si="53"/>
        <v>1.4327750474548993</v>
      </c>
      <c r="AZ65" s="6">
        <f t="shared" si="54"/>
        <v>0.11587263751951124</v>
      </c>
      <c r="BA65" s="6">
        <f t="shared" si="55"/>
        <v>6.639013090916789</v>
      </c>
      <c r="BB65" s="62">
        <f t="shared" si="56"/>
        <v>13.293652999999999</v>
      </c>
      <c r="BC65" s="63">
        <f t="shared" si="57"/>
        <v>-6.5320409999999995</v>
      </c>
      <c r="BD65" s="1"/>
      <c r="BE65" s="1">
        <f t="shared" si="62"/>
        <v>0</v>
      </c>
      <c r="BF65" s="1">
        <f t="shared" si="63"/>
        <v>-6.4999999999999997E-3</v>
      </c>
      <c r="BG65" s="1">
        <f t="shared" si="64"/>
        <v>101325</v>
      </c>
      <c r="BH65" s="1">
        <f t="shared" si="65"/>
        <v>1.2250000000000001</v>
      </c>
      <c r="BI65" s="1">
        <f t="shared" si="66"/>
        <v>288.14999999999998</v>
      </c>
      <c r="BJ65" s="1">
        <f t="shared" si="67"/>
        <v>1.2350000000000001</v>
      </c>
      <c r="BK65" s="1">
        <f t="shared" si="68"/>
        <v>9.81</v>
      </c>
      <c r="BL65" s="1">
        <f t="shared" si="69"/>
        <v>293.14999999999998</v>
      </c>
      <c r="BM65" s="1">
        <f t="shared" si="70"/>
        <v>100600</v>
      </c>
      <c r="BN65" s="1">
        <f t="shared" si="71"/>
        <v>28</v>
      </c>
      <c r="BO65" s="1"/>
    </row>
    <row r="66" spans="28:97" x14ac:dyDescent="0.2">
      <c r="AB66" s="23">
        <v>6.8</v>
      </c>
      <c r="AC66" s="1">
        <v>676</v>
      </c>
      <c r="AD66" s="1">
        <f t="shared" si="36"/>
        <v>279.95</v>
      </c>
      <c r="AE66" s="1">
        <f t="shared" si="58"/>
        <v>0</v>
      </c>
      <c r="AF66" s="1">
        <f t="shared" si="37"/>
        <v>0</v>
      </c>
      <c r="AG66" s="1">
        <f t="shared" si="59"/>
        <v>3646.6875</v>
      </c>
      <c r="AH66" s="1">
        <f t="shared" si="38"/>
        <v>8039.5601962499995</v>
      </c>
      <c r="AI66" s="6">
        <f t="shared" si="60"/>
        <v>300</v>
      </c>
      <c r="AJ66" s="1">
        <f t="shared" si="39"/>
        <v>283.75599999999997</v>
      </c>
      <c r="AK66" s="1">
        <f t="shared" si="40"/>
        <v>1.1474489494708215</v>
      </c>
      <c r="AL66" s="1">
        <f t="shared" si="41"/>
        <v>1.1630488448152971</v>
      </c>
      <c r="AM66" s="1">
        <f t="shared" si="42"/>
        <v>93463.131036612176</v>
      </c>
      <c r="AN66" s="1">
        <f t="shared" si="61"/>
        <v>-1363</v>
      </c>
      <c r="AO66" s="1">
        <f t="shared" si="43"/>
        <v>-4471.7849200000001</v>
      </c>
      <c r="AP66" s="1">
        <f t="shared" si="44"/>
        <v>35532.030962744364</v>
      </c>
      <c r="AQ66" s="60">
        <f t="shared" si="45"/>
        <v>38.799999999999997</v>
      </c>
      <c r="AR66" s="6">
        <f t="shared" si="46"/>
        <v>75.420991999999998</v>
      </c>
      <c r="AS66" s="6">
        <f t="shared" si="47"/>
        <v>-4.5051695415722817</v>
      </c>
      <c r="AT66" s="6">
        <f t="shared" si="48"/>
        <v>-8.7573287616898643</v>
      </c>
      <c r="AU66" s="60">
        <f t="shared" si="49"/>
        <v>7.3501000000000003</v>
      </c>
      <c r="AV66" s="6">
        <f t="shared" si="50"/>
        <v>735.01</v>
      </c>
      <c r="AW66" s="61">
        <f t="shared" si="51"/>
        <v>-4153.8132703691645</v>
      </c>
      <c r="AX66" s="62">
        <f t="shared" si="52"/>
        <v>0.16945622538207064</v>
      </c>
      <c r="AY66" s="63">
        <f t="shared" si="53"/>
        <v>1.4495412901818774</v>
      </c>
      <c r="AZ66" s="6">
        <f t="shared" si="54"/>
        <v>0.11637512054596981</v>
      </c>
      <c r="BA66" s="6">
        <f t="shared" si="55"/>
        <v>6.6678032476098235</v>
      </c>
      <c r="BB66" s="62">
        <f t="shared" si="56"/>
        <v>13.495733000000001</v>
      </c>
      <c r="BC66" s="63">
        <f t="shared" si="57"/>
        <v>-6.6862110000000001</v>
      </c>
      <c r="BD66" s="1"/>
      <c r="BE66" s="1">
        <f t="shared" si="62"/>
        <v>0</v>
      </c>
      <c r="BF66" s="1">
        <f t="shared" si="63"/>
        <v>-6.4999999999999997E-3</v>
      </c>
      <c r="BG66" s="1">
        <f t="shared" si="64"/>
        <v>101325</v>
      </c>
      <c r="BH66" s="1">
        <f t="shared" si="65"/>
        <v>1.2250000000000001</v>
      </c>
      <c r="BI66" s="1">
        <f t="shared" si="66"/>
        <v>288.14999999999998</v>
      </c>
      <c r="BJ66" s="1">
        <f t="shared" si="67"/>
        <v>1.2350000000000001</v>
      </c>
      <c r="BK66" s="1">
        <f t="shared" si="68"/>
        <v>9.81</v>
      </c>
      <c r="BL66" s="1">
        <f t="shared" si="69"/>
        <v>293.14999999999998</v>
      </c>
      <c r="BM66" s="1">
        <f t="shared" si="70"/>
        <v>100600</v>
      </c>
      <c r="BN66" s="1">
        <f t="shared" si="71"/>
        <v>28</v>
      </c>
      <c r="BO66" s="1"/>
      <c r="BX66" s="70"/>
    </row>
    <row r="67" spans="28:97" x14ac:dyDescent="0.2">
      <c r="AB67" s="23">
        <v>5.4</v>
      </c>
      <c r="AC67" s="1">
        <v>641</v>
      </c>
      <c r="AD67" s="1">
        <f t="shared" si="36"/>
        <v>278.54999999999995</v>
      </c>
      <c r="AE67" s="1">
        <f t="shared" si="58"/>
        <v>0</v>
      </c>
      <c r="AF67" s="1">
        <f t="shared" si="37"/>
        <v>0</v>
      </c>
      <c r="AG67" s="1">
        <f t="shared" si="59"/>
        <v>3646.34375</v>
      </c>
      <c r="AH67" s="1">
        <f t="shared" si="38"/>
        <v>8038.802358124999</v>
      </c>
      <c r="AI67" s="6">
        <f t="shared" si="60"/>
        <v>310</v>
      </c>
      <c r="AJ67" s="1">
        <f t="shared" si="39"/>
        <v>283.98349999999999</v>
      </c>
      <c r="AK67" s="1">
        <f t="shared" si="40"/>
        <v>1.151369419790526</v>
      </c>
      <c r="AL67" s="1">
        <f t="shared" si="41"/>
        <v>1.1738284603305793</v>
      </c>
      <c r="AM67" s="1">
        <f t="shared" si="42"/>
        <v>93857.654646599214</v>
      </c>
      <c r="AN67" s="1">
        <f t="shared" si="61"/>
        <v>-1398</v>
      </c>
      <c r="AO67" s="1">
        <f t="shared" si="43"/>
        <v>-4586.6143199999997</v>
      </c>
      <c r="AP67" s="1">
        <f t="shared" si="44"/>
        <v>35529.862266681375</v>
      </c>
      <c r="AQ67" s="60">
        <f t="shared" si="45"/>
        <v>38.299999999999997</v>
      </c>
      <c r="AR67" s="6">
        <f t="shared" si="46"/>
        <v>74.449072000000001</v>
      </c>
      <c r="AS67" s="6">
        <f t="shared" si="47"/>
        <v>-4.4362860761135661</v>
      </c>
      <c r="AT67" s="6">
        <f t="shared" si="48"/>
        <v>-8.6234303261925938</v>
      </c>
      <c r="AU67" s="60">
        <f t="shared" si="49"/>
        <v>7.1667699999999996</v>
      </c>
      <c r="AV67" s="6">
        <f t="shared" si="50"/>
        <v>716.67699999999991</v>
      </c>
      <c r="AW67" s="61">
        <f t="shared" si="51"/>
        <v>-4143.3095954878863</v>
      </c>
      <c r="AX67" s="62">
        <f t="shared" si="52"/>
        <v>0.17187676345660818</v>
      </c>
      <c r="AY67" s="63">
        <f t="shared" si="53"/>
        <v>1.4738840030459215</v>
      </c>
      <c r="AZ67" s="6">
        <f t="shared" si="54"/>
        <v>0.11609050674024989</v>
      </c>
      <c r="BA67" s="6">
        <f t="shared" si="55"/>
        <v>6.6514960777509167</v>
      </c>
      <c r="BB67" s="62">
        <f t="shared" si="56"/>
        <v>13.697813</v>
      </c>
      <c r="BC67" s="63">
        <f t="shared" si="57"/>
        <v>-6.8403810000000007</v>
      </c>
      <c r="BD67" s="1"/>
      <c r="BE67" s="1">
        <f t="shared" si="62"/>
        <v>0</v>
      </c>
      <c r="BF67" s="1">
        <f t="shared" si="63"/>
        <v>-6.4999999999999997E-3</v>
      </c>
      <c r="BG67" s="1">
        <f t="shared" si="64"/>
        <v>101325</v>
      </c>
      <c r="BH67" s="1">
        <f t="shared" si="65"/>
        <v>1.2250000000000001</v>
      </c>
      <c r="BI67" s="1">
        <f t="shared" si="66"/>
        <v>288.14999999999998</v>
      </c>
      <c r="BJ67" s="1">
        <f t="shared" si="67"/>
        <v>1.2350000000000001</v>
      </c>
      <c r="BK67" s="1">
        <f t="shared" si="68"/>
        <v>9.81</v>
      </c>
      <c r="BL67" s="1">
        <f t="shared" si="69"/>
        <v>293.14999999999998</v>
      </c>
      <c r="BM67" s="1">
        <f t="shared" si="70"/>
        <v>100600</v>
      </c>
      <c r="BN67" s="1">
        <f t="shared" si="71"/>
        <v>28</v>
      </c>
      <c r="BO67" s="1"/>
    </row>
    <row r="68" spans="28:97" x14ac:dyDescent="0.2">
      <c r="AB68" s="30">
        <v>3.8</v>
      </c>
      <c r="AC68" s="64">
        <v>613</v>
      </c>
      <c r="AD68" s="64">
        <f t="shared" si="36"/>
        <v>276.95</v>
      </c>
      <c r="AE68" s="64">
        <f t="shared" si="58"/>
        <v>0</v>
      </c>
      <c r="AF68" s="64">
        <f t="shared" si="37"/>
        <v>0</v>
      </c>
      <c r="AG68" s="64">
        <f t="shared" si="59"/>
        <v>3646</v>
      </c>
      <c r="AH68" s="64">
        <f t="shared" si="38"/>
        <v>8038.0445199999995</v>
      </c>
      <c r="AI68" s="65">
        <f t="shared" si="60"/>
        <v>320</v>
      </c>
      <c r="AJ68" s="64">
        <f t="shared" si="39"/>
        <v>284.16549999999995</v>
      </c>
      <c r="AK68" s="64">
        <f t="shared" si="40"/>
        <v>1.1545131675742191</v>
      </c>
      <c r="AL68" s="64">
        <f t="shared" si="41"/>
        <v>1.1845922062477403</v>
      </c>
      <c r="AM68" s="64">
        <f t="shared" si="42"/>
        <v>94174.243509214182</v>
      </c>
      <c r="AN68" s="64">
        <f t="shared" si="61"/>
        <v>-1426</v>
      </c>
      <c r="AO68" s="64">
        <f t="shared" si="43"/>
        <v>-4678.4778399999996</v>
      </c>
      <c r="AP68" s="64">
        <f t="shared" si="44"/>
        <v>35528.860922780324</v>
      </c>
      <c r="AQ68" s="66">
        <f t="shared" si="45"/>
        <v>37.799999999999997</v>
      </c>
      <c r="AR68" s="65">
        <f t="shared" si="46"/>
        <v>73.47715199999999</v>
      </c>
      <c r="AS68" s="65">
        <f t="shared" si="47"/>
        <v>-4.357038162524268</v>
      </c>
      <c r="AT68" s="65">
        <f t="shared" si="48"/>
        <v>-8.469385061841173</v>
      </c>
      <c r="AU68" s="66">
        <f t="shared" si="49"/>
        <v>6.9834399999999999</v>
      </c>
      <c r="AV68" s="65">
        <f t="shared" si="50"/>
        <v>698.34399999999994</v>
      </c>
      <c r="AW68" s="67">
        <f t="shared" si="51"/>
        <v>-4122.7332483843329</v>
      </c>
      <c r="AX68" s="68">
        <f t="shared" si="52"/>
        <v>0.17398216443094194</v>
      </c>
      <c r="AY68" s="69">
        <f t="shared" si="53"/>
        <v>1.4993422447435016</v>
      </c>
      <c r="AZ68" s="65">
        <f t="shared" si="54"/>
        <v>0.11552233728905305</v>
      </c>
      <c r="BA68" s="65">
        <f t="shared" si="55"/>
        <v>6.6189423661490761</v>
      </c>
      <c r="BB68" s="68">
        <f t="shared" si="56"/>
        <v>13.899893</v>
      </c>
      <c r="BC68" s="69">
        <f t="shared" si="57"/>
        <v>-6.9945509999999995</v>
      </c>
      <c r="BD68" s="1"/>
      <c r="BE68" s="1">
        <f t="shared" si="62"/>
        <v>0</v>
      </c>
      <c r="BF68" s="1">
        <f t="shared" si="63"/>
        <v>-6.4999999999999997E-3</v>
      </c>
      <c r="BG68" s="1">
        <f t="shared" si="64"/>
        <v>101325</v>
      </c>
      <c r="BH68" s="1">
        <f t="shared" si="65"/>
        <v>1.2250000000000001</v>
      </c>
      <c r="BI68" s="1">
        <f t="shared" si="66"/>
        <v>288.14999999999998</v>
      </c>
      <c r="BJ68" s="1">
        <f t="shared" si="67"/>
        <v>1.2350000000000001</v>
      </c>
      <c r="BK68" s="1">
        <f t="shared" si="68"/>
        <v>9.81</v>
      </c>
      <c r="BL68" s="1">
        <f t="shared" si="69"/>
        <v>293.14999999999998</v>
      </c>
      <c r="BM68" s="1">
        <f t="shared" si="70"/>
        <v>100600</v>
      </c>
      <c r="BN68" s="1">
        <f t="shared" si="71"/>
        <v>28</v>
      </c>
      <c r="BO68" s="1"/>
    </row>
    <row r="69" spans="28:97" x14ac:dyDescent="0.2">
      <c r="AB69" s="6"/>
      <c r="AC69" s="6"/>
      <c r="AD69" s="6"/>
      <c r="AE69" s="6"/>
      <c r="AF69" s="1"/>
      <c r="AG69" s="6"/>
      <c r="AH69" s="1"/>
      <c r="AI69" s="6"/>
      <c r="AJ69" s="6"/>
      <c r="AK69" s="6"/>
      <c r="AL69" s="6"/>
      <c r="AM69" s="6"/>
      <c r="AN69" s="6"/>
      <c r="AO69" s="1"/>
      <c r="AP69" s="6"/>
      <c r="AQ69" s="6"/>
      <c r="AR69" s="1"/>
      <c r="AS69" s="6"/>
      <c r="AT69" s="1"/>
      <c r="AU69" s="6"/>
      <c r="AV69" s="1"/>
      <c r="AW69" s="6"/>
      <c r="AX69" s="6"/>
      <c r="AY69" s="6"/>
      <c r="AZ69" s="6"/>
      <c r="BA69" s="6"/>
      <c r="BB69" s="6"/>
      <c r="BC69" s="6"/>
      <c r="BD69" s="1"/>
      <c r="BE69" s="1">
        <f t="shared" si="62"/>
        <v>0</v>
      </c>
      <c r="BF69" s="1">
        <f t="shared" si="63"/>
        <v>-6.4999999999999997E-3</v>
      </c>
      <c r="BG69" s="1">
        <f t="shared" si="64"/>
        <v>101325</v>
      </c>
      <c r="BH69" s="1">
        <f t="shared" si="65"/>
        <v>1.2250000000000001</v>
      </c>
      <c r="BI69" s="1">
        <f t="shared" si="66"/>
        <v>288.14999999999998</v>
      </c>
      <c r="BJ69" s="1">
        <f t="shared" si="67"/>
        <v>1.2350000000000001</v>
      </c>
      <c r="BK69" s="1">
        <f t="shared" si="68"/>
        <v>9.81</v>
      </c>
      <c r="BL69" s="1">
        <f t="shared" si="69"/>
        <v>293.14999999999998</v>
      </c>
      <c r="BM69" s="1">
        <f t="shared" si="70"/>
        <v>100600</v>
      </c>
      <c r="BN69" s="1">
        <f t="shared" si="71"/>
        <v>28</v>
      </c>
      <c r="BO69" s="1"/>
    </row>
    <row r="70" spans="28:97" x14ac:dyDescent="0.2">
      <c r="AB70" s="43" t="s">
        <v>56</v>
      </c>
      <c r="AC70" s="3" t="s">
        <v>57</v>
      </c>
      <c r="AD70" s="3" t="s">
        <v>58</v>
      </c>
      <c r="AE70" s="3" t="s">
        <v>59</v>
      </c>
      <c r="AF70" s="44" t="s">
        <v>60</v>
      </c>
      <c r="AG70" s="3" t="s">
        <v>61</v>
      </c>
      <c r="AH70" s="44" t="s">
        <v>62</v>
      </c>
      <c r="AI70" s="8" t="s">
        <v>63</v>
      </c>
      <c r="AJ70" s="3" t="s">
        <v>64</v>
      </c>
      <c r="AK70" s="3" t="s">
        <v>65</v>
      </c>
      <c r="AL70" s="3" t="s">
        <v>66</v>
      </c>
      <c r="AM70" s="3" t="s">
        <v>67</v>
      </c>
      <c r="AN70" s="3" t="s">
        <v>68</v>
      </c>
      <c r="AO70" s="44" t="s">
        <v>69</v>
      </c>
      <c r="AP70" s="3" t="s">
        <v>70</v>
      </c>
      <c r="AQ70" s="45" t="s">
        <v>71</v>
      </c>
      <c r="AR70" s="46" t="s">
        <v>72</v>
      </c>
      <c r="AS70" s="47" t="s">
        <v>73</v>
      </c>
      <c r="AT70" s="46" t="s">
        <v>74</v>
      </c>
      <c r="AU70" s="45" t="s">
        <v>75</v>
      </c>
      <c r="AV70" s="46" t="s">
        <v>76</v>
      </c>
      <c r="AW70" s="47" t="s">
        <v>77</v>
      </c>
      <c r="AX70" s="48" t="s">
        <v>78</v>
      </c>
      <c r="AY70" s="49" t="s">
        <v>79</v>
      </c>
      <c r="AZ70" s="47" t="s">
        <v>80</v>
      </c>
      <c r="BA70" s="47" t="s">
        <v>81</v>
      </c>
      <c r="BB70" s="48" t="s">
        <v>82</v>
      </c>
      <c r="BC70" s="49" t="s">
        <v>83</v>
      </c>
      <c r="BD70" s="1"/>
      <c r="BE70" s="6">
        <f t="shared" si="62"/>
        <v>0</v>
      </c>
      <c r="BF70" s="6">
        <f t="shared" si="63"/>
        <v>-6.4999999999999997E-3</v>
      </c>
      <c r="BG70" s="6">
        <f t="shared" si="64"/>
        <v>101325</v>
      </c>
      <c r="BH70" s="6">
        <f t="shared" si="65"/>
        <v>1.2250000000000001</v>
      </c>
      <c r="BI70" s="6">
        <f t="shared" si="66"/>
        <v>288.14999999999998</v>
      </c>
      <c r="BJ70" s="6">
        <f t="shared" si="67"/>
        <v>1.2350000000000001</v>
      </c>
      <c r="BK70" s="6">
        <f t="shared" si="68"/>
        <v>9.81</v>
      </c>
      <c r="BL70" s="6">
        <f t="shared" si="69"/>
        <v>293.14999999999998</v>
      </c>
      <c r="BM70" s="6">
        <f t="shared" si="70"/>
        <v>100600</v>
      </c>
      <c r="BN70" s="6">
        <f t="shared" si="71"/>
        <v>28</v>
      </c>
      <c r="BO70" s="1"/>
    </row>
    <row r="71" spans="28:97" x14ac:dyDescent="0.2">
      <c r="AB71" s="50">
        <v>6.2</v>
      </c>
      <c r="AC71" s="51">
        <v>2069</v>
      </c>
      <c r="AD71" s="51">
        <f t="shared" ref="AD71:AD97" si="72">AB71+273.15</f>
        <v>279.34999999999997</v>
      </c>
      <c r="AE71" s="51">
        <v>0</v>
      </c>
      <c r="AF71" s="51">
        <f t="shared" ref="AF71:AF97" si="73">AE71*1.94384</f>
        <v>0</v>
      </c>
      <c r="AG71" s="51">
        <v>3616</v>
      </c>
      <c r="AH71" s="51">
        <f t="shared" ref="AH71:AH97" si="74">AG71 * 2.20462</f>
        <v>7971.9059199999992</v>
      </c>
      <c r="AI71" s="51">
        <v>0</v>
      </c>
      <c r="AJ71" s="51">
        <f t="shared" ref="AJ71:AJ97" si="75">BI71+(AC71*BF71)</f>
        <v>274.70149999999995</v>
      </c>
      <c r="AK71" s="51">
        <f t="shared" ref="AK71:AK97" si="76">BH71 * ( ( 1 + ( BF71 * ( AC71 / BI71 ) ) ) ^ 4.256 )</f>
        <v>0.99952065392452827</v>
      </c>
      <c r="AL71" s="51">
        <f t="shared" ref="AL71:AL97" si="77">( AK71 * AJ71 ) / AD71</f>
        <v>0.98288821519258562</v>
      </c>
      <c r="AM71" s="51">
        <f t="shared" ref="AM71:AM97" si="78">BG71 * ( ( 1+ ( BF71 * ( AC71 / BI71 ) ) ) ^ 5.256 )</f>
        <v>78816.05684897957</v>
      </c>
      <c r="AN71" s="51">
        <v>0</v>
      </c>
      <c r="AO71" s="51">
        <f t="shared" ref="AO71:AO97" si="79">AN71 * 3.28084</f>
        <v>0</v>
      </c>
      <c r="AP71" s="51" t="e">
        <f t="shared" ref="AP71:AP97" si="80" xml:space="preserve"> AG71 * BK71 * COS( AZ71 )</f>
        <v>#DIV/0!</v>
      </c>
      <c r="AQ71" s="52">
        <f t="shared" ref="AQ71:AQ97" si="81">-0.096296 * AI71 + 65.2</f>
        <v>65.2</v>
      </c>
      <c r="AR71" s="51">
        <f t="shared" ref="AR71:AR97" si="82">AQ71 * 1.94384</f>
        <v>126.73836800000001</v>
      </c>
      <c r="AS71" s="51" t="e">
        <f t="shared" ref="AS71:AS97" si="83" xml:space="preserve"> ( AN71 / AI71 ) * ( ( ( AD70 + AD71 ) / 2 ) / ( ( AJ70 + AJ71 ) / 2 ) )</f>
        <v>#DIV/0!</v>
      </c>
      <c r="AT71" s="51" t="e">
        <f t="shared" ref="AT71:AT97" si="84">AS71 * 1.94384</f>
        <v>#DIV/0!</v>
      </c>
      <c r="AU71" s="52">
        <f t="shared" ref="AU71:AU97" si="85">-0.063838 * AI71 + 24.418182</f>
        <v>24.418182000000002</v>
      </c>
      <c r="AV71" s="51">
        <f t="shared" ref="AV71:AV97" si="86">AU71 * 100</f>
        <v>2441.8182000000002</v>
      </c>
      <c r="AW71" s="53" t="e">
        <f t="shared" ref="AW71:AW97" si="87" xml:space="preserve"> - ( AG71 * BK71 * SIN( AZ71 ) )</f>
        <v>#DIV/0!</v>
      </c>
      <c r="AX71" s="50" t="e">
        <f t="shared" ref="AX71:AX97" si="88" xml:space="preserve"> - ( ( 2 * AW71 ) / ( ( ( AQ71 ) ^ 2 ) * BN71 * AL71 ) )</f>
        <v>#DIV/0!</v>
      </c>
      <c r="AY71" s="54" t="e">
        <f t="shared" ref="AY71:AY97" si="89" xml:space="preserve"> ( ( 2 * AP71 ) / ( ( ( AQ71 ) ^ 2 ) * BN71 * AL71 ) )</f>
        <v>#DIV/0!</v>
      </c>
      <c r="AZ71" s="51" t="e">
        <f t="shared" ref="AZ71:AZ97" si="90">ASIN( - ( AS71 / AQ71 ) )</f>
        <v>#DIV/0!</v>
      </c>
      <c r="BA71" s="51" t="e">
        <f t="shared" ref="BA71:BA97" si="91">AZ71 * ( 180 / 3.14159265359 )</f>
        <v>#DIV/0!</v>
      </c>
      <c r="BB71" s="50">
        <f t="shared" ref="BB71:BB97" si="92">0.049192 * AI71 + 1.609091</f>
        <v>1.609091</v>
      </c>
      <c r="BC71" s="54">
        <f t="shared" ref="BC71:BC97" si="93">-0.04602 *AI71 + 2.032727</f>
        <v>2.032727</v>
      </c>
      <c r="BD71" s="1"/>
      <c r="BE71" s="1">
        <f t="shared" si="62"/>
        <v>0</v>
      </c>
      <c r="BF71" s="1">
        <f t="shared" si="63"/>
        <v>-6.4999999999999997E-3</v>
      </c>
      <c r="BG71" s="1">
        <f t="shared" si="64"/>
        <v>101325</v>
      </c>
      <c r="BH71" s="1">
        <f t="shared" si="65"/>
        <v>1.2250000000000001</v>
      </c>
      <c r="BI71" s="1">
        <f t="shared" si="66"/>
        <v>288.14999999999998</v>
      </c>
      <c r="BJ71" s="1">
        <f t="shared" si="67"/>
        <v>1.2350000000000001</v>
      </c>
      <c r="BK71" s="1">
        <f t="shared" si="68"/>
        <v>9.81</v>
      </c>
      <c r="BL71" s="1">
        <f t="shared" si="69"/>
        <v>293.14999999999998</v>
      </c>
      <c r="BM71" s="1">
        <f t="shared" si="70"/>
        <v>100600</v>
      </c>
      <c r="BN71" s="1">
        <f t="shared" si="71"/>
        <v>28</v>
      </c>
      <c r="BO71" s="1"/>
    </row>
    <row r="72" spans="28:97" x14ac:dyDescent="0.2">
      <c r="AB72" s="23">
        <v>6.4</v>
      </c>
      <c r="AC72" s="1">
        <v>2043</v>
      </c>
      <c r="AD72" s="1">
        <f t="shared" si="72"/>
        <v>279.54999999999995</v>
      </c>
      <c r="AE72" s="1">
        <f t="shared" ref="AE72:AE97" si="94">AE71</f>
        <v>0</v>
      </c>
      <c r="AF72" s="1">
        <f t="shared" si="73"/>
        <v>0</v>
      </c>
      <c r="AG72" s="1">
        <f t="shared" ref="AG72:AG97" si="95">AG71-0.38461</f>
        <v>3615.6153899999999</v>
      </c>
      <c r="AH72" s="1">
        <f t="shared" si="74"/>
        <v>7971.0580011017992</v>
      </c>
      <c r="AI72" s="6">
        <f t="shared" ref="AI72:AI97" si="96">AI71+11.15384</f>
        <v>11.153840000000001</v>
      </c>
      <c r="AJ72" s="1">
        <f t="shared" si="75"/>
        <v>274.87049999999999</v>
      </c>
      <c r="AK72" s="1">
        <f t="shared" si="76"/>
        <v>1.0021403687884545</v>
      </c>
      <c r="AL72" s="1">
        <f t="shared" si="77"/>
        <v>0.98536513768222833</v>
      </c>
      <c r="AM72" s="1">
        <f t="shared" si="78"/>
        <v>79071.247234535433</v>
      </c>
      <c r="AN72" s="1">
        <f t="shared" ref="AN72:AN97" si="97">AN71 + (AC72-AC71)</f>
        <v>-26</v>
      </c>
      <c r="AO72" s="1">
        <f t="shared" si="79"/>
        <v>-85.301839999999999</v>
      </c>
      <c r="AP72" s="1">
        <f t="shared" si="80"/>
        <v>35444.942140410669</v>
      </c>
      <c r="AQ72" s="60">
        <f t="shared" si="81"/>
        <v>64.125929823359996</v>
      </c>
      <c r="AR72" s="6">
        <f t="shared" si="82"/>
        <v>124.6505474278401</v>
      </c>
      <c r="AS72" s="6">
        <f t="shared" si="83"/>
        <v>-2.3706009243716335</v>
      </c>
      <c r="AT72" s="6">
        <f t="shared" si="84"/>
        <v>-4.6080689008305562</v>
      </c>
      <c r="AU72" s="60">
        <f t="shared" si="85"/>
        <v>23.70614316208</v>
      </c>
      <c r="AV72" s="6">
        <f t="shared" si="86"/>
        <v>2370.6143162080002</v>
      </c>
      <c r="AW72" s="61">
        <f t="shared" si="87"/>
        <v>-1311.2213368818666</v>
      </c>
      <c r="AX72" s="62">
        <f t="shared" si="88"/>
        <v>2.3114442779198902E-2</v>
      </c>
      <c r="AY72" s="63">
        <f t="shared" si="89"/>
        <v>0.62482973993150603</v>
      </c>
      <c r="AZ72" s="6">
        <f t="shared" si="90"/>
        <v>3.697632482235505E-2</v>
      </c>
      <c r="BA72" s="6">
        <f t="shared" si="91"/>
        <v>2.1185873542256282</v>
      </c>
      <c r="BB72" s="62">
        <f t="shared" si="92"/>
        <v>2.1577706972800001</v>
      </c>
      <c r="BC72" s="63">
        <f t="shared" si="93"/>
        <v>1.5194272832</v>
      </c>
      <c r="BD72" s="1"/>
      <c r="BE72" s="1">
        <f t="shared" si="62"/>
        <v>0</v>
      </c>
      <c r="BF72" s="1">
        <f t="shared" si="63"/>
        <v>-6.4999999999999997E-3</v>
      </c>
      <c r="BG72" s="1">
        <f t="shared" si="64"/>
        <v>101325</v>
      </c>
      <c r="BH72" s="1">
        <f t="shared" si="65"/>
        <v>1.2250000000000001</v>
      </c>
      <c r="BI72" s="1">
        <f t="shared" si="66"/>
        <v>288.14999999999998</v>
      </c>
      <c r="BJ72" s="1">
        <f t="shared" si="67"/>
        <v>1.2350000000000001</v>
      </c>
      <c r="BK72" s="1">
        <f t="shared" si="68"/>
        <v>9.81</v>
      </c>
      <c r="BL72" s="1">
        <f t="shared" si="69"/>
        <v>293.14999999999998</v>
      </c>
      <c r="BM72" s="1">
        <f t="shared" si="70"/>
        <v>100600</v>
      </c>
      <c r="BN72" s="1">
        <f t="shared" si="71"/>
        <v>28</v>
      </c>
      <c r="BO72" s="1"/>
    </row>
    <row r="73" spans="28:97" x14ac:dyDescent="0.2">
      <c r="AB73" s="23">
        <v>6.7</v>
      </c>
      <c r="AC73" s="1">
        <v>1907</v>
      </c>
      <c r="AD73" s="1">
        <f t="shared" si="72"/>
        <v>279.84999999999997</v>
      </c>
      <c r="AE73" s="1">
        <f t="shared" si="94"/>
        <v>0</v>
      </c>
      <c r="AF73" s="1">
        <f t="shared" si="73"/>
        <v>0</v>
      </c>
      <c r="AG73" s="1">
        <f t="shared" si="95"/>
        <v>3615.2307799999999</v>
      </c>
      <c r="AH73" s="1">
        <f t="shared" si="74"/>
        <v>7970.2100822035991</v>
      </c>
      <c r="AI73" s="6">
        <f t="shared" si="96"/>
        <v>22.307680000000001</v>
      </c>
      <c r="AJ73" s="1">
        <f t="shared" si="75"/>
        <v>275.75449999999995</v>
      </c>
      <c r="AK73" s="1">
        <f t="shared" si="76"/>
        <v>1.015929208030856</v>
      </c>
      <c r="AL73" s="1">
        <f t="shared" si="77"/>
        <v>1.0010614643414137</v>
      </c>
      <c r="AM73" s="1">
        <f t="shared" si="78"/>
        <v>80417.016142808527</v>
      </c>
      <c r="AN73" s="1">
        <f t="shared" si="97"/>
        <v>-162</v>
      </c>
      <c r="AO73" s="1">
        <f t="shared" si="79"/>
        <v>-531.49608000000001</v>
      </c>
      <c r="AP73" s="1">
        <f t="shared" si="80"/>
        <v>35221.785626737423</v>
      </c>
      <c r="AQ73" s="60">
        <f t="shared" si="81"/>
        <v>63.051859646720004</v>
      </c>
      <c r="AR73" s="6">
        <f t="shared" si="82"/>
        <v>122.56272685568021</v>
      </c>
      <c r="AS73" s="6">
        <f t="shared" si="83"/>
        <v>-7.3778045323704502</v>
      </c>
      <c r="AT73" s="6">
        <f t="shared" si="84"/>
        <v>-14.341271562202976</v>
      </c>
      <c r="AU73" s="60">
        <f t="shared" si="85"/>
        <v>22.994104324160002</v>
      </c>
      <c r="AV73" s="6">
        <f t="shared" si="86"/>
        <v>2299.4104324160003</v>
      </c>
      <c r="AW73" s="61">
        <f t="shared" si="87"/>
        <v>-4149.8679541261681</v>
      </c>
      <c r="AX73" s="62">
        <f t="shared" si="88"/>
        <v>7.4481720203141991E-2</v>
      </c>
      <c r="AY73" s="63">
        <f t="shared" si="89"/>
        <v>0.63215967618856583</v>
      </c>
      <c r="AZ73" s="6">
        <f t="shared" si="90"/>
        <v>0.11728036225499479</v>
      </c>
      <c r="BA73" s="6">
        <f t="shared" si="91"/>
        <v>6.7196697769761613</v>
      </c>
      <c r="BB73" s="62">
        <f t="shared" si="92"/>
        <v>2.70645039456</v>
      </c>
      <c r="BC73" s="63">
        <f t="shared" si="93"/>
        <v>1.0061275664</v>
      </c>
      <c r="BD73" s="1"/>
      <c r="BE73" s="1">
        <f t="shared" si="62"/>
        <v>0</v>
      </c>
      <c r="BF73" s="1">
        <f t="shared" si="63"/>
        <v>-6.4999999999999997E-3</v>
      </c>
      <c r="BG73" s="1">
        <f t="shared" si="64"/>
        <v>101325</v>
      </c>
      <c r="BH73" s="1">
        <f t="shared" si="65"/>
        <v>1.2250000000000001</v>
      </c>
      <c r="BI73" s="1">
        <f t="shared" si="66"/>
        <v>288.14999999999998</v>
      </c>
      <c r="BJ73" s="1">
        <f t="shared" si="67"/>
        <v>1.2350000000000001</v>
      </c>
      <c r="BK73" s="1">
        <f t="shared" si="68"/>
        <v>9.81</v>
      </c>
      <c r="BL73" s="1">
        <f t="shared" si="69"/>
        <v>293.14999999999998</v>
      </c>
      <c r="BM73" s="1">
        <f t="shared" si="70"/>
        <v>100600</v>
      </c>
      <c r="BN73" s="1">
        <f t="shared" si="71"/>
        <v>28</v>
      </c>
      <c r="BO73" s="1"/>
    </row>
    <row r="74" spans="28:97" x14ac:dyDescent="0.2">
      <c r="AB74" s="23">
        <v>7.6</v>
      </c>
      <c r="AC74" s="1">
        <v>1724</v>
      </c>
      <c r="AD74" s="1">
        <f t="shared" si="72"/>
        <v>280.75</v>
      </c>
      <c r="AE74" s="1">
        <f t="shared" si="94"/>
        <v>0</v>
      </c>
      <c r="AF74" s="1">
        <f t="shared" si="73"/>
        <v>0</v>
      </c>
      <c r="AG74" s="1">
        <f t="shared" si="95"/>
        <v>3614.8461699999998</v>
      </c>
      <c r="AH74" s="1">
        <f t="shared" si="74"/>
        <v>7969.362163305399</v>
      </c>
      <c r="AI74" s="6">
        <f t="shared" si="96"/>
        <v>33.46152</v>
      </c>
      <c r="AJ74" s="1">
        <f t="shared" si="75"/>
        <v>276.94399999999996</v>
      </c>
      <c r="AK74" s="1">
        <f t="shared" si="76"/>
        <v>1.0347118182810831</v>
      </c>
      <c r="AL74" s="1">
        <f t="shared" si="77"/>
        <v>1.0206847009867719</v>
      </c>
      <c r="AM74" s="1">
        <f t="shared" si="78"/>
        <v>82257.076450945169</v>
      </c>
      <c r="AN74" s="1">
        <f t="shared" si="97"/>
        <v>-345</v>
      </c>
      <c r="AO74" s="1">
        <f t="shared" si="79"/>
        <v>-1131.8897999999999</v>
      </c>
      <c r="AP74" s="1">
        <f t="shared" si="80"/>
        <v>34953.179644440301</v>
      </c>
      <c r="AQ74" s="60">
        <f t="shared" si="81"/>
        <v>61.977789470080005</v>
      </c>
      <c r="AR74" s="6">
        <f t="shared" si="82"/>
        <v>120.47490628352031</v>
      </c>
      <c r="AS74" s="6">
        <f t="shared" si="83"/>
        <v>-10.457749567441724</v>
      </c>
      <c r="AT74" s="6">
        <f t="shared" si="84"/>
        <v>-20.328191919175921</v>
      </c>
      <c r="AU74" s="60">
        <f t="shared" si="85"/>
        <v>22.28206548624</v>
      </c>
      <c r="AV74" s="6">
        <f t="shared" si="86"/>
        <v>2228.2065486239999</v>
      </c>
      <c r="AW74" s="61">
        <f t="shared" si="87"/>
        <v>-5983.578363204726</v>
      </c>
      <c r="AX74" s="62">
        <f t="shared" si="88"/>
        <v>0.10901071228616802</v>
      </c>
      <c r="AY74" s="63">
        <f t="shared" si="89"/>
        <v>0.6367880185438225</v>
      </c>
      <c r="AZ74" s="6">
        <f t="shared" si="90"/>
        <v>0.16954493493934009</v>
      </c>
      <c r="BA74" s="6">
        <f t="shared" si="91"/>
        <v>9.714209209843677</v>
      </c>
      <c r="BB74" s="62">
        <f t="shared" si="92"/>
        <v>3.2551300918399999</v>
      </c>
      <c r="BC74" s="63">
        <f t="shared" si="93"/>
        <v>0.49282784960000003</v>
      </c>
      <c r="BD74" s="1"/>
      <c r="BE74" s="1">
        <f t="shared" si="62"/>
        <v>0</v>
      </c>
      <c r="BF74" s="1">
        <f t="shared" si="63"/>
        <v>-6.4999999999999997E-3</v>
      </c>
      <c r="BG74" s="1">
        <f t="shared" si="64"/>
        <v>101325</v>
      </c>
      <c r="BH74" s="1">
        <f t="shared" si="65"/>
        <v>1.2250000000000001</v>
      </c>
      <c r="BI74" s="1">
        <f t="shared" si="66"/>
        <v>288.14999999999998</v>
      </c>
      <c r="BJ74" s="1">
        <f t="shared" si="67"/>
        <v>1.2350000000000001</v>
      </c>
      <c r="BK74" s="1">
        <f t="shared" si="68"/>
        <v>9.81</v>
      </c>
      <c r="BL74" s="1">
        <f t="shared" si="69"/>
        <v>293.14999999999998</v>
      </c>
      <c r="BM74" s="1">
        <f t="shared" si="70"/>
        <v>100600</v>
      </c>
      <c r="BN74" s="1">
        <f t="shared" si="71"/>
        <v>28</v>
      </c>
      <c r="BO74" s="1"/>
    </row>
    <row r="75" spans="28:97" x14ac:dyDescent="0.2">
      <c r="AB75" s="23">
        <v>8.1999999999999993</v>
      </c>
      <c r="AC75" s="1">
        <v>1599</v>
      </c>
      <c r="AD75" s="1">
        <f t="shared" si="72"/>
        <v>281.34999999999997</v>
      </c>
      <c r="AE75" s="1">
        <f t="shared" si="94"/>
        <v>0</v>
      </c>
      <c r="AF75" s="1">
        <f t="shared" si="73"/>
        <v>0</v>
      </c>
      <c r="AG75" s="1">
        <f t="shared" si="95"/>
        <v>3614.4615599999997</v>
      </c>
      <c r="AH75" s="1">
        <f t="shared" si="74"/>
        <v>7968.5142444071989</v>
      </c>
      <c r="AI75" s="6">
        <f t="shared" si="96"/>
        <v>44.615360000000003</v>
      </c>
      <c r="AJ75" s="1">
        <f t="shared" si="75"/>
        <v>277.75649999999996</v>
      </c>
      <c r="AK75" s="1">
        <f t="shared" si="76"/>
        <v>1.0476933623447764</v>
      </c>
      <c r="AL75" s="1">
        <f t="shared" si="77"/>
        <v>1.0343118585324929</v>
      </c>
      <c r="AM75" s="1">
        <f t="shared" si="78"/>
        <v>83533.431679685513</v>
      </c>
      <c r="AN75" s="1">
        <f t="shared" si="97"/>
        <v>-470</v>
      </c>
      <c r="AO75" s="1">
        <f t="shared" si="79"/>
        <v>-1541.9947999999999</v>
      </c>
      <c r="AP75" s="1">
        <f t="shared" si="80"/>
        <v>34908.950935420675</v>
      </c>
      <c r="AQ75" s="60">
        <f t="shared" si="81"/>
        <v>60.903719293440005</v>
      </c>
      <c r="AR75" s="6">
        <f t="shared" si="82"/>
        <v>118.38708571136043</v>
      </c>
      <c r="AS75" s="6">
        <f t="shared" si="83"/>
        <v>-10.675014761334946</v>
      </c>
      <c r="AT75" s="6">
        <f t="shared" si="84"/>
        <v>-20.750520693673323</v>
      </c>
      <c r="AU75" s="60">
        <f t="shared" si="85"/>
        <v>21.570026648320002</v>
      </c>
      <c r="AV75" s="6">
        <f t="shared" si="86"/>
        <v>2157.0026648320004</v>
      </c>
      <c r="AW75" s="61">
        <f t="shared" si="87"/>
        <v>-6214.94496013751</v>
      </c>
      <c r="AX75" s="62">
        <f t="shared" si="88"/>
        <v>0.11570979308958743</v>
      </c>
      <c r="AY75" s="63">
        <f t="shared" si="89"/>
        <v>0.64993455543373202</v>
      </c>
      <c r="AZ75" s="6">
        <f t="shared" si="90"/>
        <v>0.17618700925184722</v>
      </c>
      <c r="BA75" s="6">
        <f t="shared" si="91"/>
        <v>10.094772035162569</v>
      </c>
      <c r="BB75" s="62">
        <f t="shared" si="92"/>
        <v>3.8038097891199998</v>
      </c>
      <c r="BC75" s="63">
        <f t="shared" si="93"/>
        <v>-2.0471867199999938E-2</v>
      </c>
      <c r="BD75" s="1"/>
      <c r="BE75" s="1">
        <f t="shared" si="62"/>
        <v>0</v>
      </c>
      <c r="BF75" s="1">
        <f t="shared" si="63"/>
        <v>-6.4999999999999997E-3</v>
      </c>
      <c r="BG75" s="1">
        <f t="shared" si="64"/>
        <v>101325</v>
      </c>
      <c r="BH75" s="1">
        <f t="shared" si="65"/>
        <v>1.2250000000000001</v>
      </c>
      <c r="BI75" s="1">
        <f t="shared" si="66"/>
        <v>288.14999999999998</v>
      </c>
      <c r="BJ75" s="1">
        <f t="shared" si="67"/>
        <v>1.2350000000000001</v>
      </c>
      <c r="BK75" s="1">
        <f t="shared" si="68"/>
        <v>9.81</v>
      </c>
      <c r="BL75" s="1">
        <f t="shared" si="69"/>
        <v>293.14999999999998</v>
      </c>
      <c r="BM75" s="1">
        <f t="shared" si="70"/>
        <v>100600</v>
      </c>
      <c r="BN75" s="1">
        <f t="shared" si="71"/>
        <v>28</v>
      </c>
      <c r="BO75" s="1"/>
    </row>
    <row r="76" spans="28:97" x14ac:dyDescent="0.2">
      <c r="AB76" s="23">
        <v>8.6999999999999993</v>
      </c>
      <c r="AC76" s="1">
        <v>1479</v>
      </c>
      <c r="AD76" s="1">
        <f t="shared" si="72"/>
        <v>281.84999999999997</v>
      </c>
      <c r="AE76" s="1">
        <f t="shared" si="94"/>
        <v>0</v>
      </c>
      <c r="AF76" s="1">
        <f t="shared" si="73"/>
        <v>0</v>
      </c>
      <c r="AG76" s="1">
        <f t="shared" si="95"/>
        <v>3614.0769499999997</v>
      </c>
      <c r="AH76" s="1">
        <f t="shared" si="74"/>
        <v>7967.6663255089989</v>
      </c>
      <c r="AI76" s="6">
        <f t="shared" si="96"/>
        <v>55.769200000000005</v>
      </c>
      <c r="AJ76" s="1">
        <f t="shared" si="75"/>
        <v>278.53649999999999</v>
      </c>
      <c r="AK76" s="1">
        <f t="shared" si="76"/>
        <v>1.0602725134021995</v>
      </c>
      <c r="AL76" s="1">
        <f t="shared" si="77"/>
        <v>1.0478076811397969</v>
      </c>
      <c r="AM76" s="1">
        <f t="shared" si="78"/>
        <v>84773.773810285697</v>
      </c>
      <c r="AN76" s="1">
        <f t="shared" si="97"/>
        <v>-590</v>
      </c>
      <c r="AO76" s="1">
        <f t="shared" si="79"/>
        <v>-1935.6956</v>
      </c>
      <c r="AP76" s="1">
        <f t="shared" si="80"/>
        <v>34881.353010814448</v>
      </c>
      <c r="AQ76" s="60">
        <f t="shared" si="81"/>
        <v>59.829649116799999</v>
      </c>
      <c r="AR76" s="6">
        <f t="shared" si="82"/>
        <v>116.29926513920051</v>
      </c>
      <c r="AS76" s="6">
        <f t="shared" si="83"/>
        <v>-10.710670228690201</v>
      </c>
      <c r="AT76" s="6">
        <f t="shared" si="84"/>
        <v>-20.819829217337162</v>
      </c>
      <c r="AU76" s="60">
        <f t="shared" si="85"/>
        <v>20.857987810400001</v>
      </c>
      <c r="AV76" s="6">
        <f t="shared" si="86"/>
        <v>2085.79878104</v>
      </c>
      <c r="AW76" s="61">
        <f t="shared" si="87"/>
        <v>-6346.9721804600922</v>
      </c>
      <c r="AX76" s="62">
        <f t="shared" si="88"/>
        <v>0.12087154395078928</v>
      </c>
      <c r="AY76" s="63">
        <f t="shared" si="89"/>
        <v>0.66427941916771172</v>
      </c>
      <c r="AZ76" s="6">
        <f t="shared" si="90"/>
        <v>0.17998969930002126</v>
      </c>
      <c r="BA76" s="6">
        <f t="shared" si="91"/>
        <v>10.312650125719326</v>
      </c>
      <c r="BB76" s="62">
        <f t="shared" si="92"/>
        <v>4.3524894864000006</v>
      </c>
      <c r="BC76" s="63">
        <f t="shared" si="93"/>
        <v>-0.53377158400000013</v>
      </c>
      <c r="BD76" s="1"/>
      <c r="BE76" s="1">
        <f t="shared" si="62"/>
        <v>0</v>
      </c>
      <c r="BF76" s="1">
        <f t="shared" si="63"/>
        <v>-6.4999999999999997E-3</v>
      </c>
      <c r="BG76" s="1">
        <f t="shared" si="64"/>
        <v>101325</v>
      </c>
      <c r="BH76" s="1">
        <f t="shared" si="65"/>
        <v>1.2250000000000001</v>
      </c>
      <c r="BI76" s="1">
        <f t="shared" si="66"/>
        <v>288.14999999999998</v>
      </c>
      <c r="BJ76" s="1">
        <f t="shared" si="67"/>
        <v>1.2350000000000001</v>
      </c>
      <c r="BK76" s="1">
        <f t="shared" si="68"/>
        <v>9.81</v>
      </c>
      <c r="BL76" s="1">
        <f t="shared" si="69"/>
        <v>293.14999999999998</v>
      </c>
      <c r="BM76" s="1">
        <f t="shared" si="70"/>
        <v>100600</v>
      </c>
      <c r="BN76" s="1">
        <f t="shared" si="71"/>
        <v>28</v>
      </c>
      <c r="BO76" s="1"/>
    </row>
    <row r="77" spans="28:97" x14ac:dyDescent="0.2">
      <c r="AB77" s="23">
        <v>9.6</v>
      </c>
      <c r="AC77" s="1">
        <v>1375</v>
      </c>
      <c r="AD77" s="1">
        <f t="shared" si="72"/>
        <v>282.75</v>
      </c>
      <c r="AE77" s="1">
        <f t="shared" si="94"/>
        <v>0</v>
      </c>
      <c r="AF77" s="1">
        <f t="shared" si="73"/>
        <v>0</v>
      </c>
      <c r="AG77" s="1">
        <f t="shared" si="95"/>
        <v>3613.6923399999996</v>
      </c>
      <c r="AH77" s="1">
        <f t="shared" si="74"/>
        <v>7966.8184066107988</v>
      </c>
      <c r="AI77" s="6">
        <f t="shared" si="96"/>
        <v>66.92304</v>
      </c>
      <c r="AJ77" s="1">
        <f t="shared" si="75"/>
        <v>279.21249999999998</v>
      </c>
      <c r="AK77" s="1">
        <f t="shared" si="76"/>
        <v>1.0712676186141423</v>
      </c>
      <c r="AL77" s="1">
        <f t="shared" si="77"/>
        <v>1.0578649335536734</v>
      </c>
      <c r="AM77" s="1">
        <f t="shared" si="78"/>
        <v>85860.76124447702</v>
      </c>
      <c r="AN77" s="1">
        <f t="shared" si="97"/>
        <v>-694</v>
      </c>
      <c r="AO77" s="1">
        <f t="shared" si="79"/>
        <v>-2276.9029599999999</v>
      </c>
      <c r="AP77" s="1">
        <f t="shared" si="80"/>
        <v>34879.932087414032</v>
      </c>
      <c r="AQ77" s="60">
        <f t="shared" si="81"/>
        <v>58.755578940159999</v>
      </c>
      <c r="AR77" s="6">
        <f t="shared" si="82"/>
        <v>114.21144456704062</v>
      </c>
      <c r="AS77" s="6">
        <f t="shared" si="83"/>
        <v>-10.497499998888513</v>
      </c>
      <c r="AT77" s="6">
        <f t="shared" si="84"/>
        <v>-20.405460397839448</v>
      </c>
      <c r="AU77" s="60">
        <f t="shared" si="85"/>
        <v>20.145948972479999</v>
      </c>
      <c r="AV77" s="6">
        <f t="shared" si="86"/>
        <v>2014.5948972480001</v>
      </c>
      <c r="AW77" s="61">
        <f t="shared" si="87"/>
        <v>-6333.6922271954318</v>
      </c>
      <c r="AX77" s="62">
        <f t="shared" si="88"/>
        <v>0.12387979534433187</v>
      </c>
      <c r="AY77" s="63">
        <f t="shared" si="89"/>
        <v>0.68221168531997867</v>
      </c>
      <c r="AZ77" s="6">
        <f t="shared" si="90"/>
        <v>0.17962831893878997</v>
      </c>
      <c r="BA77" s="6">
        <f t="shared" si="91"/>
        <v>10.291944556221862</v>
      </c>
      <c r="BB77" s="62">
        <f t="shared" si="92"/>
        <v>4.9011691836800004</v>
      </c>
      <c r="BC77" s="63">
        <f t="shared" si="93"/>
        <v>-1.0470713007999999</v>
      </c>
      <c r="BD77" s="1"/>
      <c r="BE77" s="1">
        <f t="shared" ref="BE77:BE108" si="98">BE76</f>
        <v>0</v>
      </c>
      <c r="BF77" s="1">
        <f t="shared" ref="BF77:BF108" si="99">BF76</f>
        <v>-6.4999999999999997E-3</v>
      </c>
      <c r="BG77" s="1">
        <f t="shared" ref="BG77:BG108" si="100">BG76</f>
        <v>101325</v>
      </c>
      <c r="BH77" s="1">
        <f t="shared" ref="BH77:BH108" si="101">BH76</f>
        <v>1.2250000000000001</v>
      </c>
      <c r="BI77" s="1">
        <f t="shared" ref="BI77:BI108" si="102">BI76</f>
        <v>288.14999999999998</v>
      </c>
      <c r="BJ77" s="1">
        <f t="shared" ref="BJ77:BJ108" si="103">BJ76</f>
        <v>1.2350000000000001</v>
      </c>
      <c r="BK77" s="1">
        <f t="shared" ref="BK77:BK108" si="104">BK76</f>
        <v>9.81</v>
      </c>
      <c r="BL77" s="1">
        <f t="shared" ref="BL77:BL108" si="105">BL76</f>
        <v>293.14999999999998</v>
      </c>
      <c r="BM77" s="1">
        <f t="shared" ref="BM77:BM108" si="106">BM76</f>
        <v>100600</v>
      </c>
      <c r="BN77" s="1">
        <f t="shared" ref="BN77:BN108" si="107">BN76</f>
        <v>28</v>
      </c>
      <c r="BO77" s="1"/>
    </row>
    <row r="78" spans="28:97" x14ac:dyDescent="0.2">
      <c r="AB78" s="23">
        <v>10.6</v>
      </c>
      <c r="AC78" s="1">
        <v>1283</v>
      </c>
      <c r="AD78" s="1">
        <f t="shared" si="72"/>
        <v>283.75</v>
      </c>
      <c r="AE78" s="1">
        <f t="shared" si="94"/>
        <v>0</v>
      </c>
      <c r="AF78" s="1">
        <f t="shared" si="73"/>
        <v>0</v>
      </c>
      <c r="AG78" s="1">
        <f t="shared" si="95"/>
        <v>3613.3077299999995</v>
      </c>
      <c r="AH78" s="1">
        <f t="shared" si="74"/>
        <v>7965.9704877125987</v>
      </c>
      <c r="AI78" s="6">
        <f t="shared" si="96"/>
        <v>78.076880000000003</v>
      </c>
      <c r="AJ78" s="1">
        <f t="shared" si="75"/>
        <v>279.81049999999999</v>
      </c>
      <c r="AK78" s="1">
        <f t="shared" si="76"/>
        <v>1.0810665789079204</v>
      </c>
      <c r="AL78" s="1">
        <f t="shared" si="77"/>
        <v>1.0660573743700956</v>
      </c>
      <c r="AM78" s="1">
        <f t="shared" si="78"/>
        <v>86831.708984398501</v>
      </c>
      <c r="AN78" s="1">
        <f t="shared" si="97"/>
        <v>-786</v>
      </c>
      <c r="AO78" s="1">
        <f t="shared" si="79"/>
        <v>-2578.7402400000001</v>
      </c>
      <c r="AP78" s="1">
        <f t="shared" si="80"/>
        <v>34887.759458618275</v>
      </c>
      <c r="AQ78" s="60">
        <f t="shared" si="81"/>
        <v>57.68150876352</v>
      </c>
      <c r="AR78" s="6">
        <f t="shared" si="82"/>
        <v>112.12362399488072</v>
      </c>
      <c r="AS78" s="6">
        <f t="shared" si="83"/>
        <v>-10.201647974802487</v>
      </c>
      <c r="AT78" s="6">
        <f t="shared" si="84"/>
        <v>-19.830371399340066</v>
      </c>
      <c r="AU78" s="60">
        <f t="shared" si="85"/>
        <v>19.433910134560001</v>
      </c>
      <c r="AV78" s="6">
        <f t="shared" si="86"/>
        <v>1943.3910134560001</v>
      </c>
      <c r="AW78" s="61">
        <f t="shared" si="87"/>
        <v>-6269.1358261985552</v>
      </c>
      <c r="AX78" s="62">
        <f t="shared" si="88"/>
        <v>0.12624838804258798</v>
      </c>
      <c r="AY78" s="63">
        <f t="shared" si="89"/>
        <v>0.70257265373988553</v>
      </c>
      <c r="AZ78" s="6">
        <f t="shared" si="90"/>
        <v>0.17779693601872662</v>
      </c>
      <c r="BA78" s="6">
        <f t="shared" si="91"/>
        <v>10.187014044229894</v>
      </c>
      <c r="BB78" s="62">
        <f t="shared" si="92"/>
        <v>5.4498488809600003</v>
      </c>
      <c r="BC78" s="63">
        <f t="shared" si="93"/>
        <v>-1.5603710176000001</v>
      </c>
      <c r="BD78" s="1"/>
      <c r="BE78" s="1">
        <f t="shared" si="98"/>
        <v>0</v>
      </c>
      <c r="BF78" s="1">
        <f t="shared" si="99"/>
        <v>-6.4999999999999997E-3</v>
      </c>
      <c r="BG78" s="1">
        <f t="shared" si="100"/>
        <v>101325</v>
      </c>
      <c r="BH78" s="1">
        <f t="shared" si="101"/>
        <v>1.2250000000000001</v>
      </c>
      <c r="BI78" s="1">
        <f t="shared" si="102"/>
        <v>288.14999999999998</v>
      </c>
      <c r="BJ78" s="1">
        <f t="shared" si="103"/>
        <v>1.2350000000000001</v>
      </c>
      <c r="BK78" s="1">
        <f t="shared" si="104"/>
        <v>9.81</v>
      </c>
      <c r="BL78" s="1">
        <f t="shared" si="105"/>
        <v>293.14999999999998</v>
      </c>
      <c r="BM78" s="1">
        <f t="shared" si="106"/>
        <v>100600</v>
      </c>
      <c r="BN78" s="1">
        <f t="shared" si="107"/>
        <v>28</v>
      </c>
      <c r="BO78" s="1"/>
    </row>
    <row r="79" spans="28:97" x14ac:dyDescent="0.2">
      <c r="AB79" s="23">
        <v>11.1</v>
      </c>
      <c r="AC79" s="1">
        <v>1216</v>
      </c>
      <c r="AD79" s="1">
        <f t="shared" si="72"/>
        <v>284.25</v>
      </c>
      <c r="AE79" s="1">
        <f t="shared" si="94"/>
        <v>0</v>
      </c>
      <c r="AF79" s="1">
        <f t="shared" si="73"/>
        <v>0</v>
      </c>
      <c r="AG79" s="1">
        <f t="shared" si="95"/>
        <v>3612.9231199999995</v>
      </c>
      <c r="AH79" s="1">
        <f t="shared" si="74"/>
        <v>7965.1225688143977</v>
      </c>
      <c r="AI79" s="6">
        <f t="shared" si="96"/>
        <v>89.230720000000005</v>
      </c>
      <c r="AJ79" s="1">
        <f t="shared" si="75"/>
        <v>280.24599999999998</v>
      </c>
      <c r="AK79" s="1">
        <f t="shared" si="76"/>
        <v>1.0882458199857845</v>
      </c>
      <c r="AL79" s="1">
        <f t="shared" si="77"/>
        <v>1.0729165807132319</v>
      </c>
      <c r="AM79" s="1">
        <f t="shared" si="78"/>
        <v>87544.391830256674</v>
      </c>
      <c r="AN79" s="1">
        <f t="shared" si="97"/>
        <v>-853</v>
      </c>
      <c r="AO79" s="1">
        <f t="shared" si="79"/>
        <v>-2798.5565200000001</v>
      </c>
      <c r="AP79" s="1">
        <f t="shared" si="80"/>
        <v>34919.086900787857</v>
      </c>
      <c r="AQ79" s="60">
        <f t="shared" si="81"/>
        <v>56.607438586880001</v>
      </c>
      <c r="AR79" s="6">
        <f t="shared" si="82"/>
        <v>110.03580342272082</v>
      </c>
      <c r="AS79" s="6">
        <f t="shared" si="83"/>
        <v>-9.6950739838611266</v>
      </c>
      <c r="AT79" s="6">
        <f t="shared" si="84"/>
        <v>-18.845672612788611</v>
      </c>
      <c r="AU79" s="60">
        <f t="shared" si="85"/>
        <v>18.72187129664</v>
      </c>
      <c r="AV79" s="6">
        <f t="shared" si="86"/>
        <v>1872.1871296639999</v>
      </c>
      <c r="AW79" s="61">
        <f t="shared" si="87"/>
        <v>-6070.232856708848</v>
      </c>
      <c r="AX79" s="62">
        <f t="shared" si="88"/>
        <v>0.12611430486638261</v>
      </c>
      <c r="AY79" s="63">
        <f t="shared" si="89"/>
        <v>0.72547404276173244</v>
      </c>
      <c r="AZ79" s="6">
        <f t="shared" si="90"/>
        <v>0.17211710116831055</v>
      </c>
      <c r="BA79" s="6">
        <f t="shared" si="91"/>
        <v>9.8615834789697558</v>
      </c>
      <c r="BB79" s="62">
        <f t="shared" si="92"/>
        <v>5.9985285782400002</v>
      </c>
      <c r="BC79" s="63">
        <f t="shared" si="93"/>
        <v>-2.0736707343999998</v>
      </c>
      <c r="BD79" s="1"/>
      <c r="BE79" s="1">
        <f t="shared" si="98"/>
        <v>0</v>
      </c>
      <c r="BF79" s="1">
        <f t="shared" si="99"/>
        <v>-6.4999999999999997E-3</v>
      </c>
      <c r="BG79" s="1">
        <f t="shared" si="100"/>
        <v>101325</v>
      </c>
      <c r="BH79" s="1">
        <f t="shared" si="101"/>
        <v>1.2250000000000001</v>
      </c>
      <c r="BI79" s="1">
        <f t="shared" si="102"/>
        <v>288.14999999999998</v>
      </c>
      <c r="BJ79" s="1">
        <f t="shared" si="103"/>
        <v>1.2350000000000001</v>
      </c>
      <c r="BK79" s="1">
        <f t="shared" si="104"/>
        <v>9.81</v>
      </c>
      <c r="BL79" s="1">
        <f t="shared" si="105"/>
        <v>293.14999999999998</v>
      </c>
      <c r="BM79" s="1">
        <f t="shared" si="106"/>
        <v>100600</v>
      </c>
      <c r="BN79" s="1">
        <f t="shared" si="107"/>
        <v>28</v>
      </c>
      <c r="BO79" s="1"/>
      <c r="BP79" s="35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21"/>
    </row>
    <row r="80" spans="28:97" x14ac:dyDescent="0.2">
      <c r="AB80" s="23">
        <v>11.5</v>
      </c>
      <c r="AC80" s="1">
        <v>1127</v>
      </c>
      <c r="AD80" s="1">
        <f t="shared" si="72"/>
        <v>284.64999999999998</v>
      </c>
      <c r="AE80" s="1">
        <f t="shared" si="94"/>
        <v>0</v>
      </c>
      <c r="AF80" s="1">
        <f t="shared" si="73"/>
        <v>0</v>
      </c>
      <c r="AG80" s="1">
        <f t="shared" si="95"/>
        <v>3612.5385099999994</v>
      </c>
      <c r="AH80" s="1">
        <f t="shared" si="74"/>
        <v>7964.2746499161976</v>
      </c>
      <c r="AI80" s="6">
        <f t="shared" si="96"/>
        <v>100.38456000000001</v>
      </c>
      <c r="AJ80" s="1">
        <f t="shared" si="75"/>
        <v>280.8245</v>
      </c>
      <c r="AK80" s="1">
        <f t="shared" si="76"/>
        <v>1.0978387632386126</v>
      </c>
      <c r="AL80" s="1">
        <f t="shared" si="77"/>
        <v>1.0830845661939288</v>
      </c>
      <c r="AM80" s="1">
        <f t="shared" si="78"/>
        <v>88498.407378672768</v>
      </c>
      <c r="AN80" s="1">
        <f t="shared" si="97"/>
        <v>-942</v>
      </c>
      <c r="AO80" s="1">
        <f t="shared" si="79"/>
        <v>-3090.5512800000001</v>
      </c>
      <c r="AP80" s="1">
        <f t="shared" si="80"/>
        <v>34914.954399393187</v>
      </c>
      <c r="AQ80" s="60">
        <f t="shared" si="81"/>
        <v>55.533368410240001</v>
      </c>
      <c r="AR80" s="6">
        <f t="shared" si="82"/>
        <v>107.94798285056092</v>
      </c>
      <c r="AS80" s="6">
        <f t="shared" si="83"/>
        <v>-9.5148617379458962</v>
      </c>
      <c r="AT80" s="6">
        <f t="shared" si="84"/>
        <v>-18.495368840688752</v>
      </c>
      <c r="AU80" s="60">
        <f t="shared" si="85"/>
        <v>18.009832458720002</v>
      </c>
      <c r="AV80" s="6">
        <f t="shared" si="86"/>
        <v>1800.9832458720002</v>
      </c>
      <c r="AW80" s="61">
        <f t="shared" si="87"/>
        <v>-6071.9747651701828</v>
      </c>
      <c r="AX80" s="62">
        <f t="shared" si="88"/>
        <v>0.12984688089629254</v>
      </c>
      <c r="AY80" s="63">
        <f t="shared" si="89"/>
        <v>0.74664307753762982</v>
      </c>
      <c r="AZ80" s="6">
        <f t="shared" si="90"/>
        <v>0.17218549864073626</v>
      </c>
      <c r="BA80" s="6">
        <f t="shared" si="91"/>
        <v>9.8655023654691121</v>
      </c>
      <c r="BB80" s="62">
        <f t="shared" si="92"/>
        <v>6.547208275520001</v>
      </c>
      <c r="BC80" s="63">
        <f t="shared" si="93"/>
        <v>-2.5869704512000005</v>
      </c>
      <c r="BD80" s="1"/>
      <c r="BE80" s="1">
        <f t="shared" si="98"/>
        <v>0</v>
      </c>
      <c r="BF80" s="1">
        <f t="shared" si="99"/>
        <v>-6.4999999999999997E-3</v>
      </c>
      <c r="BG80" s="1">
        <f t="shared" si="100"/>
        <v>101325</v>
      </c>
      <c r="BH80" s="1">
        <f t="shared" si="101"/>
        <v>1.2250000000000001</v>
      </c>
      <c r="BI80" s="1">
        <f t="shared" si="102"/>
        <v>288.14999999999998</v>
      </c>
      <c r="BJ80" s="1">
        <f t="shared" si="103"/>
        <v>1.2350000000000001</v>
      </c>
      <c r="BK80" s="1">
        <f t="shared" si="104"/>
        <v>9.81</v>
      </c>
      <c r="BL80" s="1">
        <f t="shared" si="105"/>
        <v>293.14999999999998</v>
      </c>
      <c r="BM80" s="1">
        <f t="shared" si="106"/>
        <v>100600</v>
      </c>
      <c r="BN80" s="1">
        <f t="shared" si="107"/>
        <v>28</v>
      </c>
      <c r="BO80" s="1"/>
      <c r="BP80" s="25"/>
      <c r="CS80" s="26"/>
    </row>
    <row r="81" spans="28:97" x14ac:dyDescent="0.2">
      <c r="AB81" s="23">
        <v>11.3</v>
      </c>
      <c r="AC81" s="1">
        <v>1047</v>
      </c>
      <c r="AD81" s="1">
        <f t="shared" si="72"/>
        <v>284.45</v>
      </c>
      <c r="AE81" s="1">
        <f t="shared" si="94"/>
        <v>0</v>
      </c>
      <c r="AF81" s="1">
        <f t="shared" si="73"/>
        <v>0</v>
      </c>
      <c r="AG81" s="1">
        <f t="shared" si="95"/>
        <v>3612.1538999999993</v>
      </c>
      <c r="AH81" s="1">
        <f t="shared" si="74"/>
        <v>7963.4267310179976</v>
      </c>
      <c r="AI81" s="6">
        <f t="shared" si="96"/>
        <v>111.53840000000001</v>
      </c>
      <c r="AJ81" s="1">
        <f t="shared" si="75"/>
        <v>281.34449999999998</v>
      </c>
      <c r="AK81" s="1">
        <f t="shared" si="76"/>
        <v>1.1065167220029943</v>
      </c>
      <c r="AL81" s="1">
        <f t="shared" si="77"/>
        <v>1.0944362590739021</v>
      </c>
      <c r="AM81" s="1">
        <f t="shared" si="78"/>
        <v>89363.117455877582</v>
      </c>
      <c r="AN81" s="1">
        <f t="shared" si="97"/>
        <v>-1022</v>
      </c>
      <c r="AO81" s="1">
        <f t="shared" si="79"/>
        <v>-3353.0184800000002</v>
      </c>
      <c r="AP81" s="1">
        <f t="shared" si="80"/>
        <v>34917.453523279</v>
      </c>
      <c r="AQ81" s="60">
        <f t="shared" si="81"/>
        <v>54.459298233600002</v>
      </c>
      <c r="AR81" s="6">
        <f t="shared" si="82"/>
        <v>105.86016227840103</v>
      </c>
      <c r="AS81" s="6">
        <f t="shared" si="83"/>
        <v>-9.2757316892533961</v>
      </c>
      <c r="AT81" s="6">
        <f t="shared" si="84"/>
        <v>-18.030538286838322</v>
      </c>
      <c r="AU81" s="60">
        <f t="shared" si="85"/>
        <v>17.2977936208</v>
      </c>
      <c r="AV81" s="6">
        <f t="shared" si="86"/>
        <v>1729.7793620800001</v>
      </c>
      <c r="AW81" s="61">
        <f t="shared" si="87"/>
        <v>-6035.4740926268369</v>
      </c>
      <c r="AX81" s="62">
        <f t="shared" si="88"/>
        <v>0.13281551176558981</v>
      </c>
      <c r="AY81" s="63">
        <f t="shared" si="89"/>
        <v>0.76838693830380933</v>
      </c>
      <c r="AZ81" s="6">
        <f t="shared" si="90"/>
        <v>0.17115857934965162</v>
      </c>
      <c r="BA81" s="6">
        <f t="shared" si="91"/>
        <v>9.8066642241893991</v>
      </c>
      <c r="BB81" s="62">
        <f t="shared" si="92"/>
        <v>7.0958879728000008</v>
      </c>
      <c r="BC81" s="63">
        <f t="shared" si="93"/>
        <v>-3.1002701680000002</v>
      </c>
      <c r="BD81" s="1"/>
      <c r="BE81" s="1">
        <f t="shared" si="98"/>
        <v>0</v>
      </c>
      <c r="BF81" s="1">
        <f t="shared" si="99"/>
        <v>-6.4999999999999997E-3</v>
      </c>
      <c r="BG81" s="1">
        <f t="shared" si="100"/>
        <v>101325</v>
      </c>
      <c r="BH81" s="1">
        <f t="shared" si="101"/>
        <v>1.2250000000000001</v>
      </c>
      <c r="BI81" s="1">
        <f t="shared" si="102"/>
        <v>288.14999999999998</v>
      </c>
      <c r="BJ81" s="1">
        <f t="shared" si="103"/>
        <v>1.2350000000000001</v>
      </c>
      <c r="BK81" s="1">
        <f t="shared" si="104"/>
        <v>9.81</v>
      </c>
      <c r="BL81" s="1">
        <f t="shared" si="105"/>
        <v>293.14999999999998</v>
      </c>
      <c r="BM81" s="1">
        <f t="shared" si="106"/>
        <v>100600</v>
      </c>
      <c r="BN81" s="1">
        <f t="shared" si="107"/>
        <v>28</v>
      </c>
      <c r="BO81" s="1"/>
      <c r="BP81" s="25"/>
      <c r="CS81" s="26"/>
    </row>
    <row r="82" spans="28:97" x14ac:dyDescent="0.2">
      <c r="AB82" s="23">
        <v>11.6</v>
      </c>
      <c r="AC82" s="1">
        <v>984</v>
      </c>
      <c r="AD82" s="1">
        <f t="shared" si="72"/>
        <v>284.75</v>
      </c>
      <c r="AE82" s="1">
        <f t="shared" si="94"/>
        <v>0</v>
      </c>
      <c r="AF82" s="1">
        <f t="shared" si="73"/>
        <v>0</v>
      </c>
      <c r="AG82" s="1">
        <f t="shared" si="95"/>
        <v>3611.7692899999993</v>
      </c>
      <c r="AH82" s="1">
        <f t="shared" si="74"/>
        <v>7962.5788121197975</v>
      </c>
      <c r="AI82" s="6">
        <f t="shared" si="96"/>
        <v>122.69224000000001</v>
      </c>
      <c r="AJ82" s="1">
        <f t="shared" si="75"/>
        <v>281.75399999999996</v>
      </c>
      <c r="AK82" s="1">
        <f t="shared" si="76"/>
        <v>1.1133874708902571</v>
      </c>
      <c r="AL82" s="1">
        <f t="shared" si="77"/>
        <v>1.101672953373884</v>
      </c>
      <c r="AM82" s="1">
        <f t="shared" si="78"/>
        <v>90048.880910731314</v>
      </c>
      <c r="AN82" s="1">
        <f t="shared" si="97"/>
        <v>-1085</v>
      </c>
      <c r="AO82" s="1">
        <f t="shared" si="79"/>
        <v>-3559.7114000000001</v>
      </c>
      <c r="AP82" s="1">
        <f t="shared" si="80"/>
        <v>34931.215120805377</v>
      </c>
      <c r="AQ82" s="60">
        <f t="shared" si="81"/>
        <v>53.385228056960003</v>
      </c>
      <c r="AR82" s="6">
        <f t="shared" si="82"/>
        <v>103.77234170624114</v>
      </c>
      <c r="AS82" s="6">
        <f t="shared" si="83"/>
        <v>-8.9390869913713509</v>
      </c>
      <c r="AT82" s="6">
        <f t="shared" si="84"/>
        <v>-17.376154857307288</v>
      </c>
      <c r="AU82" s="60">
        <f t="shared" si="85"/>
        <v>16.585754782880002</v>
      </c>
      <c r="AV82" s="6">
        <f t="shared" si="86"/>
        <v>1658.5754782880003</v>
      </c>
      <c r="AW82" s="61">
        <f t="shared" si="87"/>
        <v>-5932.8186000507112</v>
      </c>
      <c r="AX82" s="62">
        <f t="shared" si="88"/>
        <v>0.13497027785375137</v>
      </c>
      <c r="AY82" s="63">
        <f t="shared" si="89"/>
        <v>0.79467722316403933</v>
      </c>
      <c r="AZ82" s="6">
        <f t="shared" si="90"/>
        <v>0.16823745815319613</v>
      </c>
      <c r="BA82" s="6">
        <f t="shared" si="91"/>
        <v>9.6392963081863048</v>
      </c>
      <c r="BB82" s="62">
        <f t="shared" si="92"/>
        <v>7.6445676700800007</v>
      </c>
      <c r="BC82" s="63">
        <f t="shared" si="93"/>
        <v>-3.6135698848000009</v>
      </c>
      <c r="BD82" s="1"/>
      <c r="BE82" s="1">
        <f t="shared" si="98"/>
        <v>0</v>
      </c>
      <c r="BF82" s="1">
        <f t="shared" si="99"/>
        <v>-6.4999999999999997E-3</v>
      </c>
      <c r="BG82" s="1">
        <f t="shared" si="100"/>
        <v>101325</v>
      </c>
      <c r="BH82" s="1">
        <f t="shared" si="101"/>
        <v>1.2250000000000001</v>
      </c>
      <c r="BI82" s="1">
        <f t="shared" si="102"/>
        <v>288.14999999999998</v>
      </c>
      <c r="BJ82" s="1">
        <f t="shared" si="103"/>
        <v>1.2350000000000001</v>
      </c>
      <c r="BK82" s="1">
        <f t="shared" si="104"/>
        <v>9.81</v>
      </c>
      <c r="BL82" s="1">
        <f t="shared" si="105"/>
        <v>293.14999999999998</v>
      </c>
      <c r="BM82" s="1">
        <f t="shared" si="106"/>
        <v>100600</v>
      </c>
      <c r="BN82" s="1">
        <f t="shared" si="107"/>
        <v>28</v>
      </c>
      <c r="BO82" s="1"/>
      <c r="BP82" s="23" t="s">
        <v>84</v>
      </c>
      <c r="BQ82" s="1" t="s">
        <v>85</v>
      </c>
      <c r="BR82" s="1" t="s">
        <v>86</v>
      </c>
      <c r="BS82" s="1" t="s">
        <v>87</v>
      </c>
      <c r="BT82" s="1" t="s">
        <v>88</v>
      </c>
      <c r="BU82" s="1" t="s">
        <v>54</v>
      </c>
      <c r="BV82" s="1" t="s">
        <v>2</v>
      </c>
      <c r="BW82" s="1" t="s">
        <v>89</v>
      </c>
      <c r="BX82" s="1" t="s">
        <v>90</v>
      </c>
      <c r="BY82" s="1" t="s">
        <v>91</v>
      </c>
      <c r="CS82" s="26"/>
    </row>
    <row r="83" spans="28:97" x14ac:dyDescent="0.2">
      <c r="AB83" s="23">
        <v>10.8</v>
      </c>
      <c r="AC83" s="1">
        <v>920</v>
      </c>
      <c r="AD83" s="1">
        <f t="shared" si="72"/>
        <v>283.95</v>
      </c>
      <c r="AE83" s="1">
        <f t="shared" si="94"/>
        <v>0</v>
      </c>
      <c r="AF83" s="1">
        <f t="shared" si="73"/>
        <v>0</v>
      </c>
      <c r="AG83" s="1">
        <f t="shared" si="95"/>
        <v>3611.3846799999992</v>
      </c>
      <c r="AH83" s="1">
        <f t="shared" si="74"/>
        <v>7961.7308932215974</v>
      </c>
      <c r="AI83" s="6">
        <f t="shared" si="96"/>
        <v>133.84608</v>
      </c>
      <c r="AJ83" s="1">
        <f t="shared" si="75"/>
        <v>282.16999999999996</v>
      </c>
      <c r="AK83" s="1">
        <f t="shared" si="76"/>
        <v>1.1204006511374123</v>
      </c>
      <c r="AL83" s="1">
        <f t="shared" si="77"/>
        <v>1.1133771851785299</v>
      </c>
      <c r="AM83" s="1">
        <f t="shared" si="78"/>
        <v>90749.886493892496</v>
      </c>
      <c r="AN83" s="1">
        <f t="shared" si="97"/>
        <v>-1149</v>
      </c>
      <c r="AO83" s="1">
        <f t="shared" si="79"/>
        <v>-3769.68516</v>
      </c>
      <c r="AP83" s="1">
        <f t="shared" si="80"/>
        <v>34939.163196727131</v>
      </c>
      <c r="AQ83" s="60">
        <f t="shared" si="81"/>
        <v>52.311157880320003</v>
      </c>
      <c r="AR83" s="6">
        <f t="shared" si="82"/>
        <v>101.68452113408124</v>
      </c>
      <c r="AS83" s="6">
        <f t="shared" si="83"/>
        <v>-8.6571914625796129</v>
      </c>
      <c r="AT83" s="6">
        <f t="shared" si="84"/>
        <v>-16.828195052620757</v>
      </c>
      <c r="AU83" s="60">
        <f t="shared" si="85"/>
        <v>15.873715944960001</v>
      </c>
      <c r="AV83" s="6">
        <f t="shared" si="86"/>
        <v>1587.3715944960002</v>
      </c>
      <c r="AW83" s="61">
        <f t="shared" si="87"/>
        <v>-5863.0749803283134</v>
      </c>
      <c r="AX83" s="62">
        <f t="shared" si="88"/>
        <v>0.13745686314914507</v>
      </c>
      <c r="AY83" s="63">
        <f t="shared" si="89"/>
        <v>0.81913122213034295</v>
      </c>
      <c r="AZ83" s="6">
        <f t="shared" si="90"/>
        <v>0.1662590660342867</v>
      </c>
      <c r="BA83" s="6">
        <f t="shared" si="91"/>
        <v>9.5259427895508573</v>
      </c>
      <c r="BB83" s="62">
        <f t="shared" si="92"/>
        <v>8.1932473673599997</v>
      </c>
      <c r="BC83" s="63">
        <f t="shared" si="93"/>
        <v>-4.1268696015999993</v>
      </c>
      <c r="BD83" s="1"/>
      <c r="BE83" s="1">
        <f t="shared" si="98"/>
        <v>0</v>
      </c>
      <c r="BF83" s="1">
        <f t="shared" si="99"/>
        <v>-6.4999999999999997E-3</v>
      </c>
      <c r="BG83" s="1">
        <f t="shared" si="100"/>
        <v>101325</v>
      </c>
      <c r="BH83" s="1">
        <f t="shared" si="101"/>
        <v>1.2250000000000001</v>
      </c>
      <c r="BI83" s="1">
        <f t="shared" si="102"/>
        <v>288.14999999999998</v>
      </c>
      <c r="BJ83" s="1">
        <f t="shared" si="103"/>
        <v>1.2350000000000001</v>
      </c>
      <c r="BK83" s="1">
        <f t="shared" si="104"/>
        <v>9.81</v>
      </c>
      <c r="BL83" s="1">
        <f t="shared" si="105"/>
        <v>293.14999999999998</v>
      </c>
      <c r="BM83" s="1">
        <f t="shared" si="106"/>
        <v>100600</v>
      </c>
      <c r="BN83" s="1">
        <f t="shared" si="107"/>
        <v>28</v>
      </c>
      <c r="BO83" s="1"/>
      <c r="BP83" s="23">
        <f>BR117</f>
        <v>4214.7027520000001</v>
      </c>
      <c r="BQ83" s="1">
        <f>BY109</f>
        <v>-6.4999999999999997E-3</v>
      </c>
      <c r="BR83" s="1">
        <f>BY111</f>
        <v>101325</v>
      </c>
      <c r="BS83" s="1">
        <f>BY113</f>
        <v>1.2250000000000001</v>
      </c>
      <c r="BT83" s="1">
        <f>BY115</f>
        <v>288.14999999999998</v>
      </c>
      <c r="BU83" s="1">
        <f>BY117</f>
        <v>1.2350000000000001</v>
      </c>
      <c r="BV83" s="1">
        <f>CD109</f>
        <v>9.81</v>
      </c>
      <c r="BW83" s="1">
        <f>CD111</f>
        <v>293.14999999999998</v>
      </c>
      <c r="BX83" s="1">
        <f>CD113</f>
        <v>100600</v>
      </c>
      <c r="BY83" s="1">
        <f>CD115</f>
        <v>29</v>
      </c>
      <c r="CS83" s="26"/>
    </row>
    <row r="84" spans="28:97" x14ac:dyDescent="0.2">
      <c r="AB84" s="23">
        <v>8.6999999999999993</v>
      </c>
      <c r="AC84" s="1">
        <v>862</v>
      </c>
      <c r="AD84" s="1">
        <f t="shared" si="72"/>
        <v>281.84999999999997</v>
      </c>
      <c r="AE84" s="1">
        <f t="shared" si="94"/>
        <v>0</v>
      </c>
      <c r="AF84" s="1">
        <f t="shared" si="73"/>
        <v>0</v>
      </c>
      <c r="AG84" s="1">
        <f t="shared" si="95"/>
        <v>3611.0000699999991</v>
      </c>
      <c r="AH84" s="1">
        <f t="shared" si="74"/>
        <v>7960.8829743233973</v>
      </c>
      <c r="AI84" s="6">
        <f t="shared" si="96"/>
        <v>144.99992</v>
      </c>
      <c r="AJ84" s="1">
        <f t="shared" si="75"/>
        <v>282.54699999999997</v>
      </c>
      <c r="AK84" s="1">
        <f t="shared" si="76"/>
        <v>1.126785491624672</v>
      </c>
      <c r="AL84" s="1">
        <f t="shared" si="77"/>
        <v>1.1295719719782729</v>
      </c>
      <c r="AM84" s="1">
        <f t="shared" si="78"/>
        <v>91388.983473340821</v>
      </c>
      <c r="AN84" s="1">
        <f t="shared" si="97"/>
        <v>-1207</v>
      </c>
      <c r="AO84" s="1">
        <f t="shared" si="79"/>
        <v>-3959.97388</v>
      </c>
      <c r="AP84" s="1">
        <f t="shared" si="80"/>
        <v>34951.470806456811</v>
      </c>
      <c r="AQ84" s="60">
        <f t="shared" si="81"/>
        <v>51.237087703680004</v>
      </c>
      <c r="AR84" s="6">
        <f t="shared" si="82"/>
        <v>99.596700561921338</v>
      </c>
      <c r="AS84" s="6">
        <f t="shared" si="83"/>
        <v>-8.3401063539605982</v>
      </c>
      <c r="AT84" s="6">
        <f t="shared" si="84"/>
        <v>-16.211832335082768</v>
      </c>
      <c r="AU84" s="60">
        <f t="shared" si="85"/>
        <v>15.161677107040001</v>
      </c>
      <c r="AV84" s="6">
        <f t="shared" si="86"/>
        <v>1516.167710704</v>
      </c>
      <c r="AW84" s="61">
        <f t="shared" si="87"/>
        <v>-5766.1197355496843</v>
      </c>
      <c r="AX84" s="62">
        <f t="shared" si="88"/>
        <v>0.13889059542923848</v>
      </c>
      <c r="AY84" s="63">
        <f t="shared" si="89"/>
        <v>0.84188862078384508</v>
      </c>
      <c r="AZ84" s="6">
        <f t="shared" si="90"/>
        <v>0.16350230468514024</v>
      </c>
      <c r="BA84" s="6">
        <f t="shared" si="91"/>
        <v>9.3679919991199849</v>
      </c>
      <c r="BB84" s="62">
        <f t="shared" si="92"/>
        <v>8.7419270646400005</v>
      </c>
      <c r="BC84" s="63">
        <f t="shared" si="93"/>
        <v>-4.6401693183999999</v>
      </c>
      <c r="BD84" s="1"/>
      <c r="BE84" s="1">
        <f t="shared" si="98"/>
        <v>0</v>
      </c>
      <c r="BF84" s="1">
        <f t="shared" si="99"/>
        <v>-6.4999999999999997E-3</v>
      </c>
      <c r="BG84" s="1">
        <f t="shared" si="100"/>
        <v>101325</v>
      </c>
      <c r="BH84" s="1">
        <f t="shared" si="101"/>
        <v>1.2250000000000001</v>
      </c>
      <c r="BI84" s="1">
        <f t="shared" si="102"/>
        <v>288.14999999999998</v>
      </c>
      <c r="BJ84" s="1">
        <f t="shared" si="103"/>
        <v>1.2350000000000001</v>
      </c>
      <c r="BK84" s="1">
        <f t="shared" si="104"/>
        <v>9.81</v>
      </c>
      <c r="BL84" s="1">
        <f t="shared" si="105"/>
        <v>293.14999999999998</v>
      </c>
      <c r="BM84" s="1">
        <f t="shared" si="106"/>
        <v>100600</v>
      </c>
      <c r="BN84" s="1">
        <f t="shared" si="107"/>
        <v>28</v>
      </c>
      <c r="BO84" s="1"/>
      <c r="BP84" s="23">
        <f t="shared" ref="BP84:BP106" si="108">BP83</f>
        <v>4214.7027520000001</v>
      </c>
      <c r="BQ84" s="1">
        <f t="shared" ref="BQ84:BQ106" si="109">BQ83</f>
        <v>-6.4999999999999997E-3</v>
      </c>
      <c r="BR84" s="1">
        <f t="shared" ref="BR84:BR106" si="110">BR83</f>
        <v>101325</v>
      </c>
      <c r="BS84" s="1">
        <f t="shared" ref="BS84:BS106" si="111">BS83</f>
        <v>1.2250000000000001</v>
      </c>
      <c r="BT84" s="1">
        <f t="shared" ref="BT84:BT106" si="112">BT83</f>
        <v>288.14999999999998</v>
      </c>
      <c r="BU84" s="1">
        <f t="shared" ref="BU84:BU106" si="113">BU83</f>
        <v>1.2350000000000001</v>
      </c>
      <c r="BV84" s="1">
        <f t="shared" ref="BV84:BV106" si="114">BV83</f>
        <v>9.81</v>
      </c>
      <c r="BW84" s="1">
        <f t="shared" ref="BW84:BW106" si="115">BW83</f>
        <v>293.14999999999998</v>
      </c>
      <c r="BX84" s="1">
        <f t="shared" ref="BX84:BX106" si="116">BX83</f>
        <v>100600</v>
      </c>
      <c r="BY84" s="1">
        <f t="shared" ref="BY84:BY106" si="117">BY83</f>
        <v>29</v>
      </c>
      <c r="CS84" s="26"/>
    </row>
    <row r="85" spans="28:97" x14ac:dyDescent="0.2">
      <c r="AB85" s="23">
        <v>7.6</v>
      </c>
      <c r="AC85" s="1">
        <v>798</v>
      </c>
      <c r="AD85" s="1">
        <f t="shared" si="72"/>
        <v>280.75</v>
      </c>
      <c r="AE85" s="1">
        <f t="shared" si="94"/>
        <v>0</v>
      </c>
      <c r="AF85" s="1">
        <f t="shared" si="73"/>
        <v>0</v>
      </c>
      <c r="AG85" s="1">
        <f t="shared" si="95"/>
        <v>3610.6154599999991</v>
      </c>
      <c r="AH85" s="1">
        <f t="shared" si="74"/>
        <v>7960.0350554251972</v>
      </c>
      <c r="AI85" s="6">
        <f t="shared" si="96"/>
        <v>156.15376000000001</v>
      </c>
      <c r="AJ85" s="1">
        <f t="shared" si="75"/>
        <v>282.96299999999997</v>
      </c>
      <c r="AK85" s="1">
        <f t="shared" si="76"/>
        <v>1.1338630975543844</v>
      </c>
      <c r="AL85" s="1">
        <f t="shared" si="77"/>
        <v>1.1428007254613757</v>
      </c>
      <c r="AM85" s="1">
        <f t="shared" si="78"/>
        <v>92098.418396584049</v>
      </c>
      <c r="AN85" s="1">
        <f t="shared" si="97"/>
        <v>-1271</v>
      </c>
      <c r="AO85" s="1">
        <f t="shared" si="79"/>
        <v>-4169.9476400000003</v>
      </c>
      <c r="AP85" s="1">
        <f t="shared" si="80"/>
        <v>34955.606052183408</v>
      </c>
      <c r="AQ85" s="60">
        <f t="shared" si="81"/>
        <v>50.163017527039997</v>
      </c>
      <c r="AR85" s="6">
        <f t="shared" si="82"/>
        <v>97.508879989761425</v>
      </c>
      <c r="AS85" s="6">
        <f t="shared" si="83"/>
        <v>-8.0975295839955681</v>
      </c>
      <c r="AT85" s="6">
        <f t="shared" si="84"/>
        <v>-15.740301906553945</v>
      </c>
      <c r="AU85" s="60">
        <f t="shared" si="85"/>
        <v>14.449638269120001</v>
      </c>
      <c r="AV85" s="6">
        <f t="shared" si="86"/>
        <v>1444.9638269120001</v>
      </c>
      <c r="AW85" s="61">
        <f t="shared" si="87"/>
        <v>-5717.6706412745853</v>
      </c>
      <c r="AX85" s="62">
        <f t="shared" si="88"/>
        <v>0.14202123504169809</v>
      </c>
      <c r="AY85" s="63">
        <f t="shared" si="89"/>
        <v>0.86826238421726742</v>
      </c>
      <c r="AZ85" s="6">
        <f t="shared" si="90"/>
        <v>0.1621337027297784</v>
      </c>
      <c r="BA85" s="6">
        <f t="shared" si="91"/>
        <v>9.2895768832444041</v>
      </c>
      <c r="BB85" s="62">
        <f t="shared" si="92"/>
        <v>9.2906067619199995</v>
      </c>
      <c r="BC85" s="63">
        <f t="shared" si="93"/>
        <v>-5.1534690352000005</v>
      </c>
      <c r="BD85" s="1"/>
      <c r="BE85" s="1">
        <f t="shared" si="98"/>
        <v>0</v>
      </c>
      <c r="BF85" s="1">
        <f t="shared" si="99"/>
        <v>-6.4999999999999997E-3</v>
      </c>
      <c r="BG85" s="1">
        <f t="shared" si="100"/>
        <v>101325</v>
      </c>
      <c r="BH85" s="1">
        <f t="shared" si="101"/>
        <v>1.2250000000000001</v>
      </c>
      <c r="BI85" s="1">
        <f t="shared" si="102"/>
        <v>288.14999999999998</v>
      </c>
      <c r="BJ85" s="1">
        <f t="shared" si="103"/>
        <v>1.2350000000000001</v>
      </c>
      <c r="BK85" s="1">
        <f t="shared" si="104"/>
        <v>9.81</v>
      </c>
      <c r="BL85" s="1">
        <f t="shared" si="105"/>
        <v>293.14999999999998</v>
      </c>
      <c r="BM85" s="1">
        <f t="shared" si="106"/>
        <v>100600</v>
      </c>
      <c r="BN85" s="1">
        <f t="shared" si="107"/>
        <v>28</v>
      </c>
      <c r="BO85" s="1"/>
      <c r="BP85" s="23">
        <f t="shared" si="108"/>
        <v>4214.7027520000001</v>
      </c>
      <c r="BQ85" s="1">
        <f t="shared" si="109"/>
        <v>-6.4999999999999997E-3</v>
      </c>
      <c r="BR85" s="1">
        <f t="shared" si="110"/>
        <v>101325</v>
      </c>
      <c r="BS85" s="1">
        <f t="shared" si="111"/>
        <v>1.2250000000000001</v>
      </c>
      <c r="BT85" s="1">
        <f t="shared" si="112"/>
        <v>288.14999999999998</v>
      </c>
      <c r="BU85" s="1">
        <f t="shared" si="113"/>
        <v>1.2350000000000001</v>
      </c>
      <c r="BV85" s="1">
        <f t="shared" si="114"/>
        <v>9.81</v>
      </c>
      <c r="BW85" s="1">
        <f t="shared" si="115"/>
        <v>293.14999999999998</v>
      </c>
      <c r="BX85" s="1">
        <f t="shared" si="116"/>
        <v>100600</v>
      </c>
      <c r="BY85" s="1">
        <f t="shared" si="117"/>
        <v>29</v>
      </c>
      <c r="CS85" s="26"/>
    </row>
    <row r="86" spans="28:97" x14ac:dyDescent="0.2">
      <c r="AB86" s="23">
        <v>7.3</v>
      </c>
      <c r="AC86" s="1">
        <v>794</v>
      </c>
      <c r="AD86" s="1">
        <f t="shared" si="72"/>
        <v>280.45</v>
      </c>
      <c r="AE86" s="1">
        <f t="shared" si="94"/>
        <v>0</v>
      </c>
      <c r="AF86" s="1">
        <f t="shared" si="73"/>
        <v>0</v>
      </c>
      <c r="AG86" s="1">
        <f t="shared" si="95"/>
        <v>3610.230849999999</v>
      </c>
      <c r="AH86" s="1">
        <f t="shared" si="74"/>
        <v>7959.1871365269972</v>
      </c>
      <c r="AI86" s="6">
        <f t="shared" si="96"/>
        <v>167.30760000000001</v>
      </c>
      <c r="AJ86" s="1">
        <f t="shared" si="75"/>
        <v>282.98899999999998</v>
      </c>
      <c r="AK86" s="1">
        <f t="shared" si="76"/>
        <v>1.1343065743513436</v>
      </c>
      <c r="AL86" s="1">
        <f t="shared" si="77"/>
        <v>1.1445758002107769</v>
      </c>
      <c r="AM86" s="1">
        <f t="shared" si="78"/>
        <v>92142.905706311722</v>
      </c>
      <c r="AN86" s="1">
        <f t="shared" si="97"/>
        <v>-1275</v>
      </c>
      <c r="AO86" s="1">
        <f t="shared" si="79"/>
        <v>-4183.0709999999999</v>
      </c>
      <c r="AP86" s="1">
        <f t="shared" si="80"/>
        <v>34994.213691187011</v>
      </c>
      <c r="AQ86" s="60">
        <f t="shared" si="81"/>
        <v>49.088947350400005</v>
      </c>
      <c r="AR86" s="6">
        <f t="shared" si="82"/>
        <v>95.421059417601541</v>
      </c>
      <c r="AS86" s="6">
        <f t="shared" si="83"/>
        <v>-7.5567069187136084</v>
      </c>
      <c r="AT86" s="6">
        <f t="shared" si="84"/>
        <v>-14.689029176872261</v>
      </c>
      <c r="AU86" s="60">
        <f t="shared" si="85"/>
        <v>13.7375994312</v>
      </c>
      <c r="AV86" s="6">
        <f t="shared" si="86"/>
        <v>1373.7599431199999</v>
      </c>
      <c r="AW86" s="61">
        <f t="shared" si="87"/>
        <v>-5451.9622470017393</v>
      </c>
      <c r="AX86" s="62">
        <f t="shared" si="88"/>
        <v>0.14119288301144184</v>
      </c>
      <c r="AY86" s="63">
        <f t="shared" si="89"/>
        <v>0.90626708255259625</v>
      </c>
      <c r="AZ86" s="6">
        <f t="shared" si="90"/>
        <v>0.15455363517504675</v>
      </c>
      <c r="BA86" s="6">
        <f t="shared" si="91"/>
        <v>8.8552710039342593</v>
      </c>
      <c r="BB86" s="62">
        <f t="shared" si="92"/>
        <v>9.8392864592000002</v>
      </c>
      <c r="BC86" s="63">
        <f t="shared" si="93"/>
        <v>-5.6667687519999994</v>
      </c>
      <c r="BD86" s="1"/>
      <c r="BE86" s="1">
        <f t="shared" si="98"/>
        <v>0</v>
      </c>
      <c r="BF86" s="1">
        <f t="shared" si="99"/>
        <v>-6.4999999999999997E-3</v>
      </c>
      <c r="BG86" s="1">
        <f t="shared" si="100"/>
        <v>101325</v>
      </c>
      <c r="BH86" s="1">
        <f t="shared" si="101"/>
        <v>1.2250000000000001</v>
      </c>
      <c r="BI86" s="1">
        <f t="shared" si="102"/>
        <v>288.14999999999998</v>
      </c>
      <c r="BJ86" s="1">
        <f t="shared" si="103"/>
        <v>1.2350000000000001</v>
      </c>
      <c r="BK86" s="1">
        <f t="shared" si="104"/>
        <v>9.81</v>
      </c>
      <c r="BL86" s="1">
        <f t="shared" si="105"/>
        <v>293.14999999999998</v>
      </c>
      <c r="BM86" s="1">
        <f t="shared" si="106"/>
        <v>100600</v>
      </c>
      <c r="BN86" s="1">
        <f t="shared" si="107"/>
        <v>28</v>
      </c>
      <c r="BO86" s="1"/>
      <c r="BP86" s="23">
        <f t="shared" si="108"/>
        <v>4214.7027520000001</v>
      </c>
      <c r="BQ86" s="1">
        <f t="shared" si="109"/>
        <v>-6.4999999999999997E-3</v>
      </c>
      <c r="BR86" s="1">
        <f t="shared" si="110"/>
        <v>101325</v>
      </c>
      <c r="BS86" s="1">
        <f t="shared" si="111"/>
        <v>1.2250000000000001</v>
      </c>
      <c r="BT86" s="1">
        <f t="shared" si="112"/>
        <v>288.14999999999998</v>
      </c>
      <c r="BU86" s="1">
        <f t="shared" si="113"/>
        <v>1.2350000000000001</v>
      </c>
      <c r="BV86" s="1">
        <f t="shared" si="114"/>
        <v>9.81</v>
      </c>
      <c r="BW86" s="1">
        <f t="shared" si="115"/>
        <v>293.14999999999998</v>
      </c>
      <c r="BX86" s="1">
        <f t="shared" si="116"/>
        <v>100600</v>
      </c>
      <c r="BY86" s="1">
        <f t="shared" si="117"/>
        <v>29</v>
      </c>
      <c r="CS86" s="26"/>
    </row>
    <row r="87" spans="28:97" x14ac:dyDescent="0.2">
      <c r="AB87" s="23">
        <v>7</v>
      </c>
      <c r="AC87" s="1">
        <v>786</v>
      </c>
      <c r="AD87" s="1">
        <f t="shared" si="72"/>
        <v>280.14999999999998</v>
      </c>
      <c r="AE87" s="1">
        <f t="shared" si="94"/>
        <v>0</v>
      </c>
      <c r="AF87" s="1">
        <f t="shared" si="73"/>
        <v>0</v>
      </c>
      <c r="AG87" s="1">
        <f t="shared" si="95"/>
        <v>3609.8462399999989</v>
      </c>
      <c r="AH87" s="1">
        <f t="shared" si="74"/>
        <v>7958.3392176287971</v>
      </c>
      <c r="AI87" s="6">
        <f t="shared" si="96"/>
        <v>178.46144000000001</v>
      </c>
      <c r="AJ87" s="1">
        <f t="shared" si="75"/>
        <v>283.041</v>
      </c>
      <c r="AK87" s="1">
        <f t="shared" si="76"/>
        <v>1.1351939260298041</v>
      </c>
      <c r="AL87" s="1">
        <f t="shared" si="77"/>
        <v>1.1469085276366295</v>
      </c>
      <c r="AM87" s="1">
        <f t="shared" si="78"/>
        <v>92231.932528234625</v>
      </c>
      <c r="AN87" s="1">
        <f t="shared" si="97"/>
        <v>-1283</v>
      </c>
      <c r="AO87" s="1">
        <f t="shared" si="79"/>
        <v>-4209.31772</v>
      </c>
      <c r="AP87" s="1">
        <f t="shared" si="80"/>
        <v>35021.052246983701</v>
      </c>
      <c r="AQ87" s="60">
        <f t="shared" si="81"/>
        <v>48.014877173759999</v>
      </c>
      <c r="AR87" s="6">
        <f t="shared" si="82"/>
        <v>93.333238845441642</v>
      </c>
      <c r="AS87" s="6">
        <f t="shared" si="83"/>
        <v>-7.1202608966443464</v>
      </c>
      <c r="AT87" s="6">
        <f t="shared" si="84"/>
        <v>-13.840647941333147</v>
      </c>
      <c r="AU87" s="60">
        <f t="shared" si="85"/>
        <v>13.02556059328</v>
      </c>
      <c r="AV87" s="6">
        <f t="shared" si="86"/>
        <v>1302.5560593279999</v>
      </c>
      <c r="AW87" s="61">
        <f t="shared" si="87"/>
        <v>-5251.4326009490514</v>
      </c>
      <c r="AX87" s="62">
        <f t="shared" si="88"/>
        <v>0.14186306343929431</v>
      </c>
      <c r="AY87" s="63">
        <f t="shared" si="89"/>
        <v>0.94606446167219693</v>
      </c>
      <c r="AZ87" s="6">
        <f t="shared" si="90"/>
        <v>0.14884176845575645</v>
      </c>
      <c r="BA87" s="6">
        <f t="shared" si="91"/>
        <v>8.5280051477777121</v>
      </c>
      <c r="BB87" s="62">
        <f t="shared" si="92"/>
        <v>10.387966156479999</v>
      </c>
      <c r="BC87" s="63">
        <f t="shared" si="93"/>
        <v>-6.1800684688</v>
      </c>
      <c r="BD87" s="1"/>
      <c r="BE87" s="1">
        <f t="shared" si="98"/>
        <v>0</v>
      </c>
      <c r="BF87" s="1">
        <f t="shared" si="99"/>
        <v>-6.4999999999999997E-3</v>
      </c>
      <c r="BG87" s="1">
        <f t="shared" si="100"/>
        <v>101325</v>
      </c>
      <c r="BH87" s="1">
        <f t="shared" si="101"/>
        <v>1.2250000000000001</v>
      </c>
      <c r="BI87" s="1">
        <f t="shared" si="102"/>
        <v>288.14999999999998</v>
      </c>
      <c r="BJ87" s="1">
        <f t="shared" si="103"/>
        <v>1.2350000000000001</v>
      </c>
      <c r="BK87" s="1">
        <f t="shared" si="104"/>
        <v>9.81</v>
      </c>
      <c r="BL87" s="1">
        <f t="shared" si="105"/>
        <v>293.14999999999998</v>
      </c>
      <c r="BM87" s="1">
        <f t="shared" si="106"/>
        <v>100600</v>
      </c>
      <c r="BN87" s="1">
        <f t="shared" si="107"/>
        <v>28</v>
      </c>
      <c r="BO87" s="1"/>
      <c r="BP87" s="23">
        <f t="shared" si="108"/>
        <v>4214.7027520000001</v>
      </c>
      <c r="BQ87" s="1">
        <f t="shared" si="109"/>
        <v>-6.4999999999999997E-3</v>
      </c>
      <c r="BR87" s="1">
        <f t="shared" si="110"/>
        <v>101325</v>
      </c>
      <c r="BS87" s="1">
        <f t="shared" si="111"/>
        <v>1.2250000000000001</v>
      </c>
      <c r="BT87" s="1">
        <f t="shared" si="112"/>
        <v>288.14999999999998</v>
      </c>
      <c r="BU87" s="1">
        <f t="shared" si="113"/>
        <v>1.2350000000000001</v>
      </c>
      <c r="BV87" s="1">
        <f t="shared" si="114"/>
        <v>9.81</v>
      </c>
      <c r="BW87" s="1">
        <f t="shared" si="115"/>
        <v>293.14999999999998</v>
      </c>
      <c r="BX87" s="1">
        <f t="shared" si="116"/>
        <v>100600</v>
      </c>
      <c r="BY87" s="1">
        <f t="shared" si="117"/>
        <v>29</v>
      </c>
      <c r="CS87" s="26"/>
    </row>
    <row r="88" spans="28:97" x14ac:dyDescent="0.2">
      <c r="AB88" s="23">
        <v>6.3</v>
      </c>
      <c r="AC88" s="1">
        <v>731</v>
      </c>
      <c r="AD88" s="1">
        <f t="shared" si="72"/>
        <v>279.45</v>
      </c>
      <c r="AE88" s="1">
        <f t="shared" si="94"/>
        <v>0</v>
      </c>
      <c r="AF88" s="1">
        <f t="shared" si="73"/>
        <v>0</v>
      </c>
      <c r="AG88" s="1">
        <f t="shared" si="95"/>
        <v>3609.4616299999989</v>
      </c>
      <c r="AH88" s="1">
        <f t="shared" si="74"/>
        <v>7957.491298730597</v>
      </c>
      <c r="AI88" s="6">
        <f t="shared" si="96"/>
        <v>189.61528000000001</v>
      </c>
      <c r="AJ88" s="1">
        <f t="shared" si="75"/>
        <v>283.39849999999996</v>
      </c>
      <c r="AK88" s="1">
        <f t="shared" si="76"/>
        <v>1.1413088538181864</v>
      </c>
      <c r="AL88" s="1">
        <f t="shared" si="77"/>
        <v>1.1574350231125183</v>
      </c>
      <c r="AM88" s="1">
        <f t="shared" si="78"/>
        <v>92845.879261243565</v>
      </c>
      <c r="AN88" s="1">
        <f t="shared" si="97"/>
        <v>-1338</v>
      </c>
      <c r="AO88" s="1">
        <f t="shared" si="79"/>
        <v>-4389.7639200000003</v>
      </c>
      <c r="AP88" s="1">
        <f t="shared" si="80"/>
        <v>35016.165584902716</v>
      </c>
      <c r="AQ88" s="60">
        <f t="shared" si="81"/>
        <v>46.940806997119999</v>
      </c>
      <c r="AR88" s="6">
        <f t="shared" si="82"/>
        <v>91.245418273281743</v>
      </c>
      <c r="AS88" s="6">
        <f t="shared" si="83"/>
        <v>-6.9711905969663155</v>
      </c>
      <c r="AT88" s="6">
        <f t="shared" si="84"/>
        <v>-13.550879130007003</v>
      </c>
      <c r="AU88" s="60">
        <f t="shared" si="85"/>
        <v>12.31352175536</v>
      </c>
      <c r="AV88" s="6">
        <f t="shared" si="86"/>
        <v>1231.352175536</v>
      </c>
      <c r="AW88" s="61">
        <f t="shared" si="87"/>
        <v>-5258.5722103484513</v>
      </c>
      <c r="AX88" s="62">
        <f t="shared" si="88"/>
        <v>0.14727942617120368</v>
      </c>
      <c r="AY88" s="63">
        <f t="shared" si="89"/>
        <v>0.98071502449114256</v>
      </c>
      <c r="AZ88" s="6">
        <f t="shared" si="90"/>
        <v>0.14906163818047832</v>
      </c>
      <c r="BA88" s="6">
        <f t="shared" si="91"/>
        <v>8.5406027550469776</v>
      </c>
      <c r="BB88" s="62">
        <f t="shared" si="92"/>
        <v>10.93664585376</v>
      </c>
      <c r="BC88" s="63">
        <f t="shared" si="93"/>
        <v>-6.6933681856000007</v>
      </c>
      <c r="BD88" s="1"/>
      <c r="BE88" s="1">
        <f t="shared" si="98"/>
        <v>0</v>
      </c>
      <c r="BF88" s="1">
        <f t="shared" si="99"/>
        <v>-6.4999999999999997E-3</v>
      </c>
      <c r="BG88" s="1">
        <f t="shared" si="100"/>
        <v>101325</v>
      </c>
      <c r="BH88" s="1">
        <f t="shared" si="101"/>
        <v>1.2250000000000001</v>
      </c>
      <c r="BI88" s="1">
        <f t="shared" si="102"/>
        <v>288.14999999999998</v>
      </c>
      <c r="BJ88" s="1">
        <f t="shared" si="103"/>
        <v>1.2350000000000001</v>
      </c>
      <c r="BK88" s="1">
        <f t="shared" si="104"/>
        <v>9.81</v>
      </c>
      <c r="BL88" s="1">
        <f t="shared" si="105"/>
        <v>293.14999999999998</v>
      </c>
      <c r="BM88" s="1">
        <f t="shared" si="106"/>
        <v>100600</v>
      </c>
      <c r="BN88" s="1">
        <f t="shared" si="107"/>
        <v>28</v>
      </c>
      <c r="BO88" s="1"/>
      <c r="BP88" s="23">
        <f t="shared" si="108"/>
        <v>4214.7027520000001</v>
      </c>
      <c r="BQ88" s="1">
        <f t="shared" si="109"/>
        <v>-6.4999999999999997E-3</v>
      </c>
      <c r="BR88" s="1">
        <f t="shared" si="110"/>
        <v>101325</v>
      </c>
      <c r="BS88" s="1">
        <f t="shared" si="111"/>
        <v>1.2250000000000001</v>
      </c>
      <c r="BT88" s="1">
        <f t="shared" si="112"/>
        <v>288.14999999999998</v>
      </c>
      <c r="BU88" s="1">
        <f t="shared" si="113"/>
        <v>1.2350000000000001</v>
      </c>
      <c r="BV88" s="1">
        <f t="shared" si="114"/>
        <v>9.81</v>
      </c>
      <c r="BW88" s="1">
        <f t="shared" si="115"/>
        <v>293.14999999999998</v>
      </c>
      <c r="BX88" s="1">
        <f t="shared" si="116"/>
        <v>100600</v>
      </c>
      <c r="BY88" s="1">
        <f t="shared" si="117"/>
        <v>29</v>
      </c>
      <c r="CS88" s="26"/>
    </row>
    <row r="89" spans="28:97" x14ac:dyDescent="0.2">
      <c r="AB89" s="23">
        <v>6.1</v>
      </c>
      <c r="AC89" s="1">
        <v>718</v>
      </c>
      <c r="AD89" s="1">
        <f t="shared" si="72"/>
        <v>279.25</v>
      </c>
      <c r="AE89" s="1">
        <f t="shared" si="94"/>
        <v>0</v>
      </c>
      <c r="AF89" s="1">
        <f t="shared" si="73"/>
        <v>0</v>
      </c>
      <c r="AG89" s="1">
        <f t="shared" si="95"/>
        <v>3609.0770199999988</v>
      </c>
      <c r="AH89" s="1">
        <f t="shared" si="74"/>
        <v>7956.6433798323969</v>
      </c>
      <c r="AI89" s="6">
        <f t="shared" si="96"/>
        <v>200.76912000000002</v>
      </c>
      <c r="AJ89" s="1">
        <f t="shared" si="75"/>
        <v>283.483</v>
      </c>
      <c r="AK89" s="1">
        <f t="shared" si="76"/>
        <v>1.1427578751423151</v>
      </c>
      <c r="AL89" s="1">
        <f t="shared" si="77"/>
        <v>1.1600803248664957</v>
      </c>
      <c r="AM89" s="1">
        <f t="shared" si="78"/>
        <v>92991.476357196385</v>
      </c>
      <c r="AN89" s="1">
        <f t="shared" si="97"/>
        <v>-1351</v>
      </c>
      <c r="AO89" s="1">
        <f t="shared" si="79"/>
        <v>-4432.4148400000004</v>
      </c>
      <c r="AP89" s="1">
        <f t="shared" si="80"/>
        <v>35032.982052158957</v>
      </c>
      <c r="AQ89" s="60">
        <f t="shared" si="81"/>
        <v>45.86673682048</v>
      </c>
      <c r="AR89" s="6">
        <f t="shared" si="82"/>
        <v>89.157597701121844</v>
      </c>
      <c r="AS89" s="6">
        <f t="shared" si="83"/>
        <v>-6.6320046310282423</v>
      </c>
      <c r="AT89" s="6">
        <f t="shared" si="84"/>
        <v>-12.891555881977938</v>
      </c>
      <c r="AU89" s="60">
        <f t="shared" si="85"/>
        <v>11.60148291744</v>
      </c>
      <c r="AV89" s="6">
        <f t="shared" si="86"/>
        <v>1160.1482917440001</v>
      </c>
      <c r="AW89" s="61">
        <f t="shared" si="87"/>
        <v>-5119.3183215938006</v>
      </c>
      <c r="AX89" s="62">
        <f t="shared" si="88"/>
        <v>0.14983054226268316</v>
      </c>
      <c r="AY89" s="63">
        <f t="shared" si="89"/>
        <v>1.0253339152232375</v>
      </c>
      <c r="AZ89" s="6">
        <f t="shared" si="90"/>
        <v>0.14510153966715184</v>
      </c>
      <c r="BA89" s="6">
        <f t="shared" si="91"/>
        <v>8.3137058237773527</v>
      </c>
      <c r="BB89" s="62">
        <f t="shared" si="92"/>
        <v>11.485325551040001</v>
      </c>
      <c r="BC89" s="63">
        <f t="shared" si="93"/>
        <v>-7.2066679024000013</v>
      </c>
      <c r="BD89" s="1"/>
      <c r="BE89" s="1">
        <f t="shared" si="98"/>
        <v>0</v>
      </c>
      <c r="BF89" s="1">
        <f t="shared" si="99"/>
        <v>-6.4999999999999997E-3</v>
      </c>
      <c r="BG89" s="1">
        <f t="shared" si="100"/>
        <v>101325</v>
      </c>
      <c r="BH89" s="1">
        <f t="shared" si="101"/>
        <v>1.2250000000000001</v>
      </c>
      <c r="BI89" s="1">
        <f t="shared" si="102"/>
        <v>288.14999999999998</v>
      </c>
      <c r="BJ89" s="1">
        <f t="shared" si="103"/>
        <v>1.2350000000000001</v>
      </c>
      <c r="BK89" s="1">
        <f t="shared" si="104"/>
        <v>9.81</v>
      </c>
      <c r="BL89" s="1">
        <f t="shared" si="105"/>
        <v>293.14999999999998</v>
      </c>
      <c r="BM89" s="1">
        <f t="shared" si="106"/>
        <v>100600</v>
      </c>
      <c r="BN89" s="1">
        <f t="shared" si="107"/>
        <v>28</v>
      </c>
      <c r="BO89" s="1"/>
      <c r="BP89" s="23">
        <f t="shared" si="108"/>
        <v>4214.7027520000001</v>
      </c>
      <c r="BQ89" s="1">
        <f t="shared" si="109"/>
        <v>-6.4999999999999997E-3</v>
      </c>
      <c r="BR89" s="1">
        <f t="shared" si="110"/>
        <v>101325</v>
      </c>
      <c r="BS89" s="1">
        <f t="shared" si="111"/>
        <v>1.2250000000000001</v>
      </c>
      <c r="BT89" s="1">
        <f t="shared" si="112"/>
        <v>288.14999999999998</v>
      </c>
      <c r="BU89" s="1">
        <f t="shared" si="113"/>
        <v>1.2350000000000001</v>
      </c>
      <c r="BV89" s="1">
        <f t="shared" si="114"/>
        <v>9.81</v>
      </c>
      <c r="BW89" s="1">
        <f t="shared" si="115"/>
        <v>293.14999999999998</v>
      </c>
      <c r="BX89" s="1">
        <f t="shared" si="116"/>
        <v>100600</v>
      </c>
      <c r="BY89" s="1">
        <f t="shared" si="117"/>
        <v>29</v>
      </c>
      <c r="CC89" s="70" t="s">
        <v>105</v>
      </c>
      <c r="CS89" s="26"/>
    </row>
    <row r="90" spans="28:97" x14ac:dyDescent="0.2">
      <c r="AB90" s="23">
        <v>5.8</v>
      </c>
      <c r="AC90" s="1">
        <v>687</v>
      </c>
      <c r="AD90" s="1">
        <f t="shared" si="72"/>
        <v>278.95</v>
      </c>
      <c r="AE90" s="1">
        <f t="shared" si="94"/>
        <v>0</v>
      </c>
      <c r="AF90" s="1">
        <f t="shared" si="73"/>
        <v>0</v>
      </c>
      <c r="AG90" s="1">
        <f t="shared" si="95"/>
        <v>3608.6924099999987</v>
      </c>
      <c r="AH90" s="1">
        <f t="shared" si="74"/>
        <v>7955.7954609341969</v>
      </c>
      <c r="AI90" s="6">
        <f t="shared" si="96"/>
        <v>211.92296000000002</v>
      </c>
      <c r="AJ90" s="1">
        <f t="shared" si="75"/>
        <v>283.68449999999996</v>
      </c>
      <c r="AK90" s="1">
        <f t="shared" si="76"/>
        <v>1.1462189134720713</v>
      </c>
      <c r="AL90" s="1">
        <f t="shared" si="77"/>
        <v>1.1656732007846129</v>
      </c>
      <c r="AM90" s="1">
        <f t="shared" si="78"/>
        <v>93339.415626179049</v>
      </c>
      <c r="AN90" s="1">
        <f t="shared" si="97"/>
        <v>-1382</v>
      </c>
      <c r="AO90" s="1">
        <f t="shared" si="79"/>
        <v>-4534.1208800000004</v>
      </c>
      <c r="AP90" s="1">
        <f t="shared" si="80"/>
        <v>35035.981900807048</v>
      </c>
      <c r="AQ90" s="60">
        <f t="shared" si="81"/>
        <v>44.792666643840001</v>
      </c>
      <c r="AR90" s="6">
        <f t="shared" si="82"/>
        <v>87.069777128961945</v>
      </c>
      <c r="AS90" s="6">
        <f t="shared" si="83"/>
        <v>-6.4181302596212797</v>
      </c>
      <c r="AT90" s="6">
        <f t="shared" si="84"/>
        <v>-12.475818323862228</v>
      </c>
      <c r="AU90" s="60">
        <f t="shared" si="85"/>
        <v>10.889444079519999</v>
      </c>
      <c r="AV90" s="6">
        <f t="shared" si="86"/>
        <v>1088.9444079519999</v>
      </c>
      <c r="AW90" s="61">
        <f t="shared" si="87"/>
        <v>-5072.4816260252364</v>
      </c>
      <c r="AX90" s="62">
        <f t="shared" si="88"/>
        <v>0.15491797043647576</v>
      </c>
      <c r="AY90" s="63">
        <f t="shared" si="89"/>
        <v>1.0700291511110389</v>
      </c>
      <c r="AZ90" s="6">
        <f t="shared" si="90"/>
        <v>0.14378016711352426</v>
      </c>
      <c r="BA90" s="6">
        <f t="shared" si="91"/>
        <v>8.2379967532900729</v>
      </c>
      <c r="BB90" s="62">
        <f t="shared" si="92"/>
        <v>12.03400524832</v>
      </c>
      <c r="BC90" s="63">
        <f t="shared" si="93"/>
        <v>-7.7199676192000002</v>
      </c>
      <c r="BD90" s="1"/>
      <c r="BE90" s="1">
        <f t="shared" si="98"/>
        <v>0</v>
      </c>
      <c r="BF90" s="1">
        <f t="shared" si="99"/>
        <v>-6.4999999999999997E-3</v>
      </c>
      <c r="BG90" s="1">
        <f t="shared" si="100"/>
        <v>101325</v>
      </c>
      <c r="BH90" s="1">
        <f t="shared" si="101"/>
        <v>1.2250000000000001</v>
      </c>
      <c r="BI90" s="1">
        <f t="shared" si="102"/>
        <v>288.14999999999998</v>
      </c>
      <c r="BJ90" s="1">
        <f t="shared" si="103"/>
        <v>1.2350000000000001</v>
      </c>
      <c r="BK90" s="1">
        <f t="shared" si="104"/>
        <v>9.81</v>
      </c>
      <c r="BL90" s="1">
        <f t="shared" si="105"/>
        <v>293.14999999999998</v>
      </c>
      <c r="BM90" s="1">
        <f t="shared" si="106"/>
        <v>100600</v>
      </c>
      <c r="BN90" s="1">
        <f t="shared" si="107"/>
        <v>28</v>
      </c>
      <c r="BO90" s="1"/>
      <c r="BP90" s="23">
        <f t="shared" si="108"/>
        <v>4214.7027520000001</v>
      </c>
      <c r="BQ90" s="1">
        <f t="shared" si="109"/>
        <v>-6.4999999999999997E-3</v>
      </c>
      <c r="BR90" s="1">
        <f t="shared" si="110"/>
        <v>101325</v>
      </c>
      <c r="BS90" s="1">
        <f t="shared" si="111"/>
        <v>1.2250000000000001</v>
      </c>
      <c r="BT90" s="1">
        <f t="shared" si="112"/>
        <v>288.14999999999998</v>
      </c>
      <c r="BU90" s="1">
        <f t="shared" si="113"/>
        <v>1.2350000000000001</v>
      </c>
      <c r="BV90" s="1">
        <f t="shared" si="114"/>
        <v>9.81</v>
      </c>
      <c r="BW90" s="1">
        <f t="shared" si="115"/>
        <v>293.14999999999998</v>
      </c>
      <c r="BX90" s="1">
        <f t="shared" si="116"/>
        <v>100600</v>
      </c>
      <c r="BY90" s="1">
        <f t="shared" si="117"/>
        <v>29</v>
      </c>
      <c r="CS90" s="26"/>
    </row>
    <row r="91" spans="28:97" x14ac:dyDescent="0.2">
      <c r="AB91" s="23">
        <v>5.2</v>
      </c>
      <c r="AC91" s="1">
        <v>650</v>
      </c>
      <c r="AD91" s="1">
        <f t="shared" si="72"/>
        <v>278.34999999999997</v>
      </c>
      <c r="AE91" s="1">
        <f t="shared" si="94"/>
        <v>0</v>
      </c>
      <c r="AF91" s="1">
        <f t="shared" si="73"/>
        <v>0</v>
      </c>
      <c r="AG91" s="1">
        <f t="shared" si="95"/>
        <v>3608.3077999999987</v>
      </c>
      <c r="AH91" s="1">
        <f t="shared" si="74"/>
        <v>7954.9475420359968</v>
      </c>
      <c r="AI91" s="6">
        <f t="shared" si="96"/>
        <v>223.07680000000002</v>
      </c>
      <c r="AJ91" s="1">
        <f t="shared" si="75"/>
        <v>283.92499999999995</v>
      </c>
      <c r="AK91" s="1">
        <f t="shared" si="76"/>
        <v>1.1503603216181821</v>
      </c>
      <c r="AL91" s="1">
        <f t="shared" si="77"/>
        <v>1.1734005903195341</v>
      </c>
      <c r="AM91" s="1">
        <f t="shared" si="78"/>
        <v>93756.077166476345</v>
      </c>
      <c r="AN91" s="1">
        <f t="shared" si="97"/>
        <v>-1419</v>
      </c>
      <c r="AO91" s="1">
        <f t="shared" si="79"/>
        <v>-4655.5119599999998</v>
      </c>
      <c r="AP91" s="1">
        <f t="shared" si="80"/>
        <v>35034.439977922906</v>
      </c>
      <c r="AQ91" s="60">
        <f t="shared" si="81"/>
        <v>43.718596467200001</v>
      </c>
      <c r="AR91" s="6">
        <f t="shared" si="82"/>
        <v>84.981956556802047</v>
      </c>
      <c r="AS91" s="6">
        <f t="shared" si="83"/>
        <v>-6.2455023622878398</v>
      </c>
      <c r="AT91" s="6">
        <f t="shared" si="84"/>
        <v>-12.140257311909595</v>
      </c>
      <c r="AU91" s="60">
        <f t="shared" si="85"/>
        <v>10.177405241599999</v>
      </c>
      <c r="AV91" s="6">
        <f t="shared" si="86"/>
        <v>1017.7405241599999</v>
      </c>
      <c r="AW91" s="61">
        <f t="shared" si="87"/>
        <v>-5056.7764000524085</v>
      </c>
      <c r="AX91" s="62">
        <f t="shared" si="88"/>
        <v>0.16105232189230598</v>
      </c>
      <c r="AY91" s="63">
        <f t="shared" si="89"/>
        <v>1.1158052993172953</v>
      </c>
      <c r="AZ91" s="6">
        <f t="shared" si="90"/>
        <v>0.1433473050114272</v>
      </c>
      <c r="BA91" s="6">
        <f t="shared" si="91"/>
        <v>8.213195581728753</v>
      </c>
      <c r="BB91" s="62">
        <f t="shared" si="92"/>
        <v>12.582684945600001</v>
      </c>
      <c r="BC91" s="63">
        <f t="shared" si="93"/>
        <v>-8.2332673360000008</v>
      </c>
      <c r="BD91" s="1"/>
      <c r="BE91" s="1">
        <f t="shared" si="98"/>
        <v>0</v>
      </c>
      <c r="BF91" s="1">
        <f t="shared" si="99"/>
        <v>-6.4999999999999997E-3</v>
      </c>
      <c r="BG91" s="1">
        <f t="shared" si="100"/>
        <v>101325</v>
      </c>
      <c r="BH91" s="1">
        <f t="shared" si="101"/>
        <v>1.2250000000000001</v>
      </c>
      <c r="BI91" s="1">
        <f t="shared" si="102"/>
        <v>288.14999999999998</v>
      </c>
      <c r="BJ91" s="1">
        <f t="shared" si="103"/>
        <v>1.2350000000000001</v>
      </c>
      <c r="BK91" s="1">
        <f t="shared" si="104"/>
        <v>9.81</v>
      </c>
      <c r="BL91" s="1">
        <f t="shared" si="105"/>
        <v>293.14999999999998</v>
      </c>
      <c r="BM91" s="1">
        <f t="shared" si="106"/>
        <v>100600</v>
      </c>
      <c r="BN91" s="1">
        <f t="shared" si="107"/>
        <v>28</v>
      </c>
      <c r="BO91" s="1"/>
      <c r="BP91" s="23">
        <f t="shared" si="108"/>
        <v>4214.7027520000001</v>
      </c>
      <c r="BQ91" s="1">
        <f t="shared" si="109"/>
        <v>-6.4999999999999997E-3</v>
      </c>
      <c r="BR91" s="1">
        <f t="shared" si="110"/>
        <v>101325</v>
      </c>
      <c r="BS91" s="1">
        <f t="shared" si="111"/>
        <v>1.2250000000000001</v>
      </c>
      <c r="BT91" s="1">
        <f t="shared" si="112"/>
        <v>288.14999999999998</v>
      </c>
      <c r="BU91" s="1">
        <f t="shared" si="113"/>
        <v>1.2350000000000001</v>
      </c>
      <c r="BV91" s="1">
        <f t="shared" si="114"/>
        <v>9.81</v>
      </c>
      <c r="BW91" s="1">
        <f t="shared" si="115"/>
        <v>293.14999999999998</v>
      </c>
      <c r="BX91" s="1">
        <f t="shared" si="116"/>
        <v>100600</v>
      </c>
      <c r="BY91" s="1">
        <f t="shared" si="117"/>
        <v>29</v>
      </c>
      <c r="CS91" s="26"/>
    </row>
    <row r="92" spans="28:97" x14ac:dyDescent="0.2">
      <c r="AB92" s="23">
        <v>4</v>
      </c>
      <c r="AC92" s="1">
        <v>600</v>
      </c>
      <c r="AD92" s="1">
        <f t="shared" si="72"/>
        <v>277.14999999999998</v>
      </c>
      <c r="AE92" s="1">
        <f t="shared" si="94"/>
        <v>0</v>
      </c>
      <c r="AF92" s="1">
        <f t="shared" si="73"/>
        <v>0</v>
      </c>
      <c r="AG92" s="1">
        <f t="shared" si="95"/>
        <v>3607.9231899999986</v>
      </c>
      <c r="AH92" s="1">
        <f t="shared" si="74"/>
        <v>7954.0996231377958</v>
      </c>
      <c r="AI92" s="6">
        <f t="shared" si="96"/>
        <v>234.23064000000002</v>
      </c>
      <c r="AJ92" s="1">
        <f t="shared" si="75"/>
        <v>284.25</v>
      </c>
      <c r="AK92" s="1">
        <f t="shared" si="76"/>
        <v>1.1559749950123086</v>
      </c>
      <c r="AL92" s="1">
        <f t="shared" si="77"/>
        <v>1.1855886427286622</v>
      </c>
      <c r="AM92" s="1">
        <f t="shared" si="78"/>
        <v>94321.524831001705</v>
      </c>
      <c r="AN92" s="1">
        <f t="shared" si="97"/>
        <v>-1469</v>
      </c>
      <c r="AO92" s="1">
        <f t="shared" si="79"/>
        <v>-4819.5539600000002</v>
      </c>
      <c r="AP92" s="1">
        <f t="shared" si="80"/>
        <v>35025.943134301742</v>
      </c>
      <c r="AQ92" s="60">
        <f t="shared" si="81"/>
        <v>42.644526290559995</v>
      </c>
      <c r="AR92" s="6">
        <f t="shared" si="82"/>
        <v>82.894135984642134</v>
      </c>
      <c r="AS92" s="6">
        <f t="shared" si="83"/>
        <v>-6.1316877875151468</v>
      </c>
      <c r="AT92" s="6">
        <f t="shared" si="84"/>
        <v>-11.919019988883443</v>
      </c>
      <c r="AU92" s="60">
        <f t="shared" si="85"/>
        <v>9.4653664036799992</v>
      </c>
      <c r="AV92" s="6">
        <f t="shared" si="86"/>
        <v>946.53664036799989</v>
      </c>
      <c r="AW92" s="61">
        <f t="shared" si="87"/>
        <v>-5089.1239597457834</v>
      </c>
      <c r="AX92" s="62">
        <f t="shared" si="88"/>
        <v>0.16859875932531709</v>
      </c>
      <c r="AY92" s="63">
        <f t="shared" si="89"/>
        <v>1.1603825340771166</v>
      </c>
      <c r="AZ92" s="6">
        <f t="shared" si="90"/>
        <v>0.14428616121721696</v>
      </c>
      <c r="BA92" s="6">
        <f t="shared" si="91"/>
        <v>8.2669880798901687</v>
      </c>
      <c r="BB92" s="62">
        <f t="shared" si="92"/>
        <v>13.131364642880001</v>
      </c>
      <c r="BC92" s="63">
        <f t="shared" si="93"/>
        <v>-8.7465670528000015</v>
      </c>
      <c r="BD92" s="1"/>
      <c r="BE92" s="1">
        <f t="shared" si="98"/>
        <v>0</v>
      </c>
      <c r="BF92" s="1">
        <f t="shared" si="99"/>
        <v>-6.4999999999999997E-3</v>
      </c>
      <c r="BG92" s="1">
        <f t="shared" si="100"/>
        <v>101325</v>
      </c>
      <c r="BH92" s="1">
        <f t="shared" si="101"/>
        <v>1.2250000000000001</v>
      </c>
      <c r="BI92" s="1">
        <f t="shared" si="102"/>
        <v>288.14999999999998</v>
      </c>
      <c r="BJ92" s="1">
        <f t="shared" si="103"/>
        <v>1.2350000000000001</v>
      </c>
      <c r="BK92" s="1">
        <f t="shared" si="104"/>
        <v>9.81</v>
      </c>
      <c r="BL92" s="1">
        <f t="shared" si="105"/>
        <v>293.14999999999998</v>
      </c>
      <c r="BM92" s="1">
        <f t="shared" si="106"/>
        <v>100600</v>
      </c>
      <c r="BN92" s="1">
        <f t="shared" si="107"/>
        <v>28</v>
      </c>
      <c r="BO92" s="1"/>
      <c r="BP92" s="23">
        <f t="shared" si="108"/>
        <v>4214.7027520000001</v>
      </c>
      <c r="BQ92" s="1">
        <f t="shared" si="109"/>
        <v>-6.4999999999999997E-3</v>
      </c>
      <c r="BR92" s="1">
        <f t="shared" si="110"/>
        <v>101325</v>
      </c>
      <c r="BS92" s="1">
        <f t="shared" si="111"/>
        <v>1.2250000000000001</v>
      </c>
      <c r="BT92" s="1">
        <f t="shared" si="112"/>
        <v>288.14999999999998</v>
      </c>
      <c r="BU92" s="1">
        <f t="shared" si="113"/>
        <v>1.2350000000000001</v>
      </c>
      <c r="BV92" s="1">
        <f t="shared" si="114"/>
        <v>9.81</v>
      </c>
      <c r="BW92" s="1">
        <f t="shared" si="115"/>
        <v>293.14999999999998</v>
      </c>
      <c r="BX92" s="1">
        <f t="shared" si="116"/>
        <v>100600</v>
      </c>
      <c r="BY92" s="1">
        <f t="shared" si="117"/>
        <v>29</v>
      </c>
      <c r="CS92" s="26"/>
    </row>
    <row r="93" spans="28:97" x14ac:dyDescent="0.2">
      <c r="AB93" s="23">
        <v>2.4</v>
      </c>
      <c r="AC93" s="1">
        <v>556</v>
      </c>
      <c r="AD93" s="1">
        <f t="shared" si="72"/>
        <v>275.54999999999995</v>
      </c>
      <c r="AE93" s="1">
        <f t="shared" si="94"/>
        <v>0</v>
      </c>
      <c r="AF93" s="1">
        <f t="shared" si="73"/>
        <v>0</v>
      </c>
      <c r="AG93" s="1">
        <f t="shared" si="95"/>
        <v>3607.5385799999985</v>
      </c>
      <c r="AH93" s="1">
        <f t="shared" si="74"/>
        <v>7953.2517042395957</v>
      </c>
      <c r="AI93" s="6">
        <f t="shared" si="96"/>
        <v>245.38448000000002</v>
      </c>
      <c r="AJ93" s="1">
        <f t="shared" si="75"/>
        <v>284.536</v>
      </c>
      <c r="AK93" s="1">
        <f t="shared" si="76"/>
        <v>1.1609332283240772</v>
      </c>
      <c r="AL93" s="1">
        <f t="shared" si="77"/>
        <v>1.1987925859351103</v>
      </c>
      <c r="AM93" s="1">
        <f t="shared" si="78"/>
        <v>94821.400061728229</v>
      </c>
      <c r="AN93" s="1">
        <f t="shared" si="97"/>
        <v>-1513</v>
      </c>
      <c r="AO93" s="1">
        <f t="shared" si="79"/>
        <v>-4963.9109200000003</v>
      </c>
      <c r="AP93" s="1">
        <f t="shared" si="80"/>
        <v>35020.450122653536</v>
      </c>
      <c r="AQ93" s="60">
        <f t="shared" si="81"/>
        <v>41.570456113920002</v>
      </c>
      <c r="AR93" s="6">
        <f t="shared" si="82"/>
        <v>80.806315412482263</v>
      </c>
      <c r="AS93" s="6">
        <f t="shared" si="83"/>
        <v>-5.9914563995863679</v>
      </c>
      <c r="AT93" s="6">
        <f t="shared" si="84"/>
        <v>-11.646432607771965</v>
      </c>
      <c r="AU93" s="60">
        <f t="shared" si="85"/>
        <v>8.7533275657599994</v>
      </c>
      <c r="AV93" s="6">
        <f t="shared" si="86"/>
        <v>875.33275657599995</v>
      </c>
      <c r="AW93" s="61">
        <f t="shared" si="87"/>
        <v>-5100.6744457320374</v>
      </c>
      <c r="AX93" s="62">
        <f t="shared" si="88"/>
        <v>0.17586764251215017</v>
      </c>
      <c r="AY93" s="63">
        <f t="shared" si="89"/>
        <v>1.2074803182035856</v>
      </c>
      <c r="AZ93" s="6">
        <f t="shared" si="90"/>
        <v>0.14463146489862949</v>
      </c>
      <c r="BA93" s="6">
        <f t="shared" si="91"/>
        <v>8.2867725234854355</v>
      </c>
      <c r="BB93" s="62">
        <f t="shared" si="92"/>
        <v>13.68004434016</v>
      </c>
      <c r="BC93" s="63">
        <f t="shared" si="93"/>
        <v>-9.2598667696000021</v>
      </c>
      <c r="BD93" s="1"/>
      <c r="BE93" s="1">
        <f t="shared" si="98"/>
        <v>0</v>
      </c>
      <c r="BF93" s="1">
        <f t="shared" si="99"/>
        <v>-6.4999999999999997E-3</v>
      </c>
      <c r="BG93" s="1">
        <f t="shared" si="100"/>
        <v>101325</v>
      </c>
      <c r="BH93" s="1">
        <f t="shared" si="101"/>
        <v>1.2250000000000001</v>
      </c>
      <c r="BI93" s="1">
        <f t="shared" si="102"/>
        <v>288.14999999999998</v>
      </c>
      <c r="BJ93" s="1">
        <f t="shared" si="103"/>
        <v>1.2350000000000001</v>
      </c>
      <c r="BK93" s="1">
        <f t="shared" si="104"/>
        <v>9.81</v>
      </c>
      <c r="BL93" s="1">
        <f t="shared" si="105"/>
        <v>293.14999999999998</v>
      </c>
      <c r="BM93" s="1">
        <f t="shared" si="106"/>
        <v>100600</v>
      </c>
      <c r="BN93" s="1">
        <f t="shared" si="107"/>
        <v>28</v>
      </c>
      <c r="BO93" s="1"/>
      <c r="BP93" s="23">
        <f t="shared" si="108"/>
        <v>4214.7027520000001</v>
      </c>
      <c r="BQ93" s="1">
        <f t="shared" si="109"/>
        <v>-6.4999999999999997E-3</v>
      </c>
      <c r="BR93" s="1">
        <f t="shared" si="110"/>
        <v>101325</v>
      </c>
      <c r="BS93" s="1">
        <f t="shared" si="111"/>
        <v>1.2250000000000001</v>
      </c>
      <c r="BT93" s="1">
        <f t="shared" si="112"/>
        <v>288.14999999999998</v>
      </c>
      <c r="BU93" s="1">
        <f t="shared" si="113"/>
        <v>1.2350000000000001</v>
      </c>
      <c r="BV93" s="1">
        <f t="shared" si="114"/>
        <v>9.81</v>
      </c>
      <c r="BW93" s="1">
        <f t="shared" si="115"/>
        <v>293.14999999999998</v>
      </c>
      <c r="BX93" s="1">
        <f t="shared" si="116"/>
        <v>100600</v>
      </c>
      <c r="BY93" s="1">
        <f t="shared" si="117"/>
        <v>29</v>
      </c>
      <c r="CS93" s="26"/>
    </row>
    <row r="94" spans="28:97" x14ac:dyDescent="0.2">
      <c r="AB94" s="23">
        <v>1.9</v>
      </c>
      <c r="AC94" s="1">
        <v>498</v>
      </c>
      <c r="AD94" s="1">
        <f t="shared" si="72"/>
        <v>275.04999999999995</v>
      </c>
      <c r="AE94" s="1">
        <f t="shared" si="94"/>
        <v>0</v>
      </c>
      <c r="AF94" s="1">
        <f t="shared" si="73"/>
        <v>0</v>
      </c>
      <c r="AG94" s="1">
        <f t="shared" si="95"/>
        <v>3607.1539699999985</v>
      </c>
      <c r="AH94" s="1">
        <f t="shared" si="74"/>
        <v>7952.4037853413956</v>
      </c>
      <c r="AI94" s="6">
        <f t="shared" si="96"/>
        <v>256.53832</v>
      </c>
      <c r="AJ94" s="1">
        <f t="shared" si="75"/>
        <v>284.91299999999995</v>
      </c>
      <c r="AK94" s="1">
        <f t="shared" si="76"/>
        <v>1.1674939211365702</v>
      </c>
      <c r="AL94" s="1">
        <f t="shared" si="77"/>
        <v>1.2093590094629472</v>
      </c>
      <c r="AM94" s="1">
        <f t="shared" si="78"/>
        <v>95483.6019062798</v>
      </c>
      <c r="AN94" s="1">
        <f t="shared" si="97"/>
        <v>-1571</v>
      </c>
      <c r="AO94" s="1">
        <f t="shared" si="79"/>
        <v>-5154.1996399999998</v>
      </c>
      <c r="AP94" s="1">
        <f t="shared" si="80"/>
        <v>35005.884444066709</v>
      </c>
      <c r="AQ94" s="60">
        <f t="shared" si="81"/>
        <v>40.496385937280003</v>
      </c>
      <c r="AR94" s="6">
        <f t="shared" si="82"/>
        <v>78.718494840322364</v>
      </c>
      <c r="AS94" s="6">
        <f t="shared" si="83"/>
        <v>-5.9211397467949656</v>
      </c>
      <c r="AT94" s="6">
        <f t="shared" si="84"/>
        <v>-11.509748285409925</v>
      </c>
      <c r="AU94" s="60">
        <f t="shared" si="85"/>
        <v>8.0412887278400014</v>
      </c>
      <c r="AV94" s="6">
        <f t="shared" si="86"/>
        <v>804.12887278400012</v>
      </c>
      <c r="AW94" s="61">
        <f t="shared" si="87"/>
        <v>-5173.9560129835672</v>
      </c>
      <c r="AX94" s="62">
        <f t="shared" si="88"/>
        <v>0.18634035506703978</v>
      </c>
      <c r="AY94" s="63">
        <f t="shared" si="89"/>
        <v>1.2607391559522854</v>
      </c>
      <c r="AZ94" s="6">
        <f t="shared" si="90"/>
        <v>0.14674007944287898</v>
      </c>
      <c r="BA94" s="6">
        <f t="shared" si="91"/>
        <v>8.4075872374908247</v>
      </c>
      <c r="BB94" s="62">
        <f t="shared" si="92"/>
        <v>14.228724037439999</v>
      </c>
      <c r="BC94" s="63">
        <f t="shared" si="93"/>
        <v>-9.7731664863999992</v>
      </c>
      <c r="BD94" s="1"/>
      <c r="BE94" s="1">
        <f t="shared" si="98"/>
        <v>0</v>
      </c>
      <c r="BF94" s="1">
        <f t="shared" si="99"/>
        <v>-6.4999999999999997E-3</v>
      </c>
      <c r="BG94" s="1">
        <f t="shared" si="100"/>
        <v>101325</v>
      </c>
      <c r="BH94" s="1">
        <f t="shared" si="101"/>
        <v>1.2250000000000001</v>
      </c>
      <c r="BI94" s="1">
        <f t="shared" si="102"/>
        <v>288.14999999999998</v>
      </c>
      <c r="BJ94" s="1">
        <f t="shared" si="103"/>
        <v>1.2350000000000001</v>
      </c>
      <c r="BK94" s="1">
        <f t="shared" si="104"/>
        <v>9.81</v>
      </c>
      <c r="BL94" s="1">
        <f t="shared" si="105"/>
        <v>293.14999999999998</v>
      </c>
      <c r="BM94" s="1">
        <f t="shared" si="106"/>
        <v>100600</v>
      </c>
      <c r="BN94" s="1">
        <f t="shared" si="107"/>
        <v>28</v>
      </c>
      <c r="BO94" s="1"/>
      <c r="BP94" s="23">
        <f t="shared" si="108"/>
        <v>4214.7027520000001</v>
      </c>
      <c r="BQ94" s="1">
        <f t="shared" si="109"/>
        <v>-6.4999999999999997E-3</v>
      </c>
      <c r="BR94" s="1">
        <f t="shared" si="110"/>
        <v>101325</v>
      </c>
      <c r="BS94" s="1">
        <f t="shared" si="111"/>
        <v>1.2250000000000001</v>
      </c>
      <c r="BT94" s="1">
        <f t="shared" si="112"/>
        <v>288.14999999999998</v>
      </c>
      <c r="BU94" s="1">
        <f t="shared" si="113"/>
        <v>1.2350000000000001</v>
      </c>
      <c r="BV94" s="1">
        <f t="shared" si="114"/>
        <v>9.81</v>
      </c>
      <c r="BW94" s="1">
        <f t="shared" si="115"/>
        <v>293.14999999999998</v>
      </c>
      <c r="BX94" s="1">
        <f t="shared" si="116"/>
        <v>100600</v>
      </c>
      <c r="BY94" s="1">
        <f t="shared" si="117"/>
        <v>29</v>
      </c>
      <c r="CS94" s="26"/>
    </row>
    <row r="95" spans="28:97" x14ac:dyDescent="0.2">
      <c r="AB95" s="23">
        <v>1.7</v>
      </c>
      <c r="AC95" s="1">
        <v>435</v>
      </c>
      <c r="AD95" s="1">
        <f t="shared" si="72"/>
        <v>274.84999999999997</v>
      </c>
      <c r="AE95" s="1">
        <f t="shared" si="94"/>
        <v>0</v>
      </c>
      <c r="AF95" s="1">
        <f t="shared" si="73"/>
        <v>0</v>
      </c>
      <c r="AG95" s="1">
        <f t="shared" si="95"/>
        <v>3606.7693599999984</v>
      </c>
      <c r="AH95" s="1">
        <f t="shared" si="74"/>
        <v>7951.5558664431956</v>
      </c>
      <c r="AI95" s="6">
        <f t="shared" si="96"/>
        <v>267.69216</v>
      </c>
      <c r="AJ95" s="1">
        <f t="shared" si="75"/>
        <v>285.32249999999999</v>
      </c>
      <c r="AK95" s="1">
        <f t="shared" si="76"/>
        <v>1.1746522887845152</v>
      </c>
      <c r="AL95" s="1">
        <f t="shared" si="77"/>
        <v>1.2194095967499359</v>
      </c>
      <c r="AM95" s="1">
        <f t="shared" si="78"/>
        <v>96207.127894217178</v>
      </c>
      <c r="AN95" s="1">
        <f t="shared" si="97"/>
        <v>-1634</v>
      </c>
      <c r="AO95" s="1">
        <f t="shared" si="79"/>
        <v>-5360.8925600000002</v>
      </c>
      <c r="AP95" s="1">
        <f t="shared" si="80"/>
        <v>34985.758755209026</v>
      </c>
      <c r="AQ95" s="60">
        <f t="shared" si="81"/>
        <v>39.422315760640004</v>
      </c>
      <c r="AR95" s="6">
        <f t="shared" si="82"/>
        <v>76.630674268162466</v>
      </c>
      <c r="AS95" s="6">
        <f t="shared" si="83"/>
        <v>-5.8863471202666426</v>
      </c>
      <c r="AT95" s="6">
        <f t="shared" si="84"/>
        <v>-11.44211698625911</v>
      </c>
      <c r="AU95" s="60">
        <f t="shared" si="85"/>
        <v>7.3292498899199998</v>
      </c>
      <c r="AV95" s="6">
        <f t="shared" si="86"/>
        <v>732.92498899199995</v>
      </c>
      <c r="AW95" s="61">
        <f t="shared" si="87"/>
        <v>-5283.1277923601856</v>
      </c>
      <c r="AX95" s="62">
        <f t="shared" si="88"/>
        <v>0.19912656735570097</v>
      </c>
      <c r="AY95" s="63">
        <f t="shared" si="89"/>
        <v>1.3186495426693394</v>
      </c>
      <c r="AZ95" s="6">
        <f t="shared" si="90"/>
        <v>0.14987557405624302</v>
      </c>
      <c r="BA95" s="6">
        <f t="shared" si="91"/>
        <v>8.5872378455225764</v>
      </c>
      <c r="BB95" s="62">
        <f t="shared" si="92"/>
        <v>14.77740373472</v>
      </c>
      <c r="BC95" s="63">
        <f t="shared" si="93"/>
        <v>-10.2864662032</v>
      </c>
      <c r="BD95" s="1"/>
      <c r="BE95" s="1">
        <f t="shared" si="98"/>
        <v>0</v>
      </c>
      <c r="BF95" s="1">
        <f t="shared" si="99"/>
        <v>-6.4999999999999997E-3</v>
      </c>
      <c r="BG95" s="1">
        <f t="shared" si="100"/>
        <v>101325</v>
      </c>
      <c r="BH95" s="1">
        <f t="shared" si="101"/>
        <v>1.2250000000000001</v>
      </c>
      <c r="BI95" s="1">
        <f t="shared" si="102"/>
        <v>288.14999999999998</v>
      </c>
      <c r="BJ95" s="1">
        <f t="shared" si="103"/>
        <v>1.2350000000000001</v>
      </c>
      <c r="BK95" s="1">
        <f t="shared" si="104"/>
        <v>9.81</v>
      </c>
      <c r="BL95" s="1">
        <f t="shared" si="105"/>
        <v>293.14999999999998</v>
      </c>
      <c r="BM95" s="1">
        <f t="shared" si="106"/>
        <v>100600</v>
      </c>
      <c r="BN95" s="1">
        <f t="shared" si="107"/>
        <v>28</v>
      </c>
      <c r="BO95" s="1"/>
      <c r="BP95" s="23">
        <f t="shared" si="108"/>
        <v>4214.7027520000001</v>
      </c>
      <c r="BQ95" s="1">
        <f t="shared" si="109"/>
        <v>-6.4999999999999997E-3</v>
      </c>
      <c r="BR95" s="1">
        <f t="shared" si="110"/>
        <v>101325</v>
      </c>
      <c r="BS95" s="1">
        <f t="shared" si="111"/>
        <v>1.2250000000000001</v>
      </c>
      <c r="BT95" s="1">
        <f t="shared" si="112"/>
        <v>288.14999999999998</v>
      </c>
      <c r="BU95" s="1">
        <f t="shared" si="113"/>
        <v>1.2350000000000001</v>
      </c>
      <c r="BV95" s="1">
        <f t="shared" si="114"/>
        <v>9.81</v>
      </c>
      <c r="BW95" s="1">
        <f t="shared" si="115"/>
        <v>293.14999999999998</v>
      </c>
      <c r="BX95" s="1">
        <f t="shared" si="116"/>
        <v>100600</v>
      </c>
      <c r="BY95" s="1">
        <f t="shared" si="117"/>
        <v>29</v>
      </c>
      <c r="CS95" s="26"/>
    </row>
    <row r="96" spans="28:97" x14ac:dyDescent="0.2">
      <c r="AB96" s="23">
        <v>1.7</v>
      </c>
      <c r="AC96" s="1">
        <v>381</v>
      </c>
      <c r="AD96" s="1">
        <f t="shared" si="72"/>
        <v>274.84999999999997</v>
      </c>
      <c r="AE96" s="1">
        <f t="shared" si="94"/>
        <v>0</v>
      </c>
      <c r="AF96" s="1">
        <f t="shared" si="73"/>
        <v>0</v>
      </c>
      <c r="AG96" s="1">
        <f t="shared" si="95"/>
        <v>3606.3847499999983</v>
      </c>
      <c r="AH96" s="1">
        <f t="shared" si="74"/>
        <v>7950.7079475449955</v>
      </c>
      <c r="AI96" s="6">
        <f t="shared" si="96"/>
        <v>278.846</v>
      </c>
      <c r="AJ96" s="1">
        <f t="shared" si="75"/>
        <v>285.67349999999999</v>
      </c>
      <c r="AK96" s="1">
        <f t="shared" si="76"/>
        <v>1.1808147153725077</v>
      </c>
      <c r="AL96" s="1">
        <f t="shared" si="77"/>
        <v>1.2273147993158744</v>
      </c>
      <c r="AM96" s="1">
        <f t="shared" si="78"/>
        <v>96830.820570015378</v>
      </c>
      <c r="AN96" s="1">
        <f t="shared" si="97"/>
        <v>-1688</v>
      </c>
      <c r="AO96" s="1">
        <f t="shared" si="79"/>
        <v>-5538.0579200000002</v>
      </c>
      <c r="AP96" s="1">
        <f t="shared" si="80"/>
        <v>34967.720413462863</v>
      </c>
      <c r="AQ96" s="60">
        <f t="shared" si="81"/>
        <v>38.348245583999997</v>
      </c>
      <c r="AR96" s="6">
        <f t="shared" si="82"/>
        <v>74.542853696002553</v>
      </c>
      <c r="AS96" s="6">
        <f t="shared" si="83"/>
        <v>-5.8277470656793184</v>
      </c>
      <c r="AT96" s="6">
        <f t="shared" si="84"/>
        <v>-11.328207856150087</v>
      </c>
      <c r="AU96" s="60">
        <f t="shared" si="85"/>
        <v>6.6172110519999983</v>
      </c>
      <c r="AV96" s="6">
        <f t="shared" si="86"/>
        <v>661.72110519999978</v>
      </c>
      <c r="AW96" s="61">
        <f t="shared" si="87"/>
        <v>-5376.45802716449</v>
      </c>
      <c r="AX96" s="62">
        <f t="shared" si="88"/>
        <v>0.21277532034028945</v>
      </c>
      <c r="AY96" s="63">
        <f t="shared" si="89"/>
        <v>1.3838605035047933</v>
      </c>
      <c r="AZ96" s="6">
        <f t="shared" si="90"/>
        <v>0.15256017407226033</v>
      </c>
      <c r="BA96" s="6">
        <f t="shared" si="91"/>
        <v>8.7410540961211112</v>
      </c>
      <c r="BB96" s="62">
        <f t="shared" si="92"/>
        <v>15.326083431999999</v>
      </c>
      <c r="BC96" s="63">
        <f t="shared" si="93"/>
        <v>-10.79976592</v>
      </c>
      <c r="BD96" s="1"/>
      <c r="BE96" s="1">
        <f t="shared" si="98"/>
        <v>0</v>
      </c>
      <c r="BF96" s="1">
        <f t="shared" si="99"/>
        <v>-6.4999999999999997E-3</v>
      </c>
      <c r="BG96" s="1">
        <f t="shared" si="100"/>
        <v>101325</v>
      </c>
      <c r="BH96" s="1">
        <f t="shared" si="101"/>
        <v>1.2250000000000001</v>
      </c>
      <c r="BI96" s="1">
        <f t="shared" si="102"/>
        <v>288.14999999999998</v>
      </c>
      <c r="BJ96" s="1">
        <f t="shared" si="103"/>
        <v>1.2350000000000001</v>
      </c>
      <c r="BK96" s="1">
        <f t="shared" si="104"/>
        <v>9.81</v>
      </c>
      <c r="BL96" s="1">
        <f t="shared" si="105"/>
        <v>293.14999999999998</v>
      </c>
      <c r="BM96" s="1">
        <f t="shared" si="106"/>
        <v>100600</v>
      </c>
      <c r="BN96" s="1">
        <f t="shared" si="107"/>
        <v>28</v>
      </c>
      <c r="BO96" s="1"/>
      <c r="BP96" s="23">
        <f t="shared" si="108"/>
        <v>4214.7027520000001</v>
      </c>
      <c r="BQ96" s="1">
        <f t="shared" si="109"/>
        <v>-6.4999999999999997E-3</v>
      </c>
      <c r="BR96" s="1">
        <f t="shared" si="110"/>
        <v>101325</v>
      </c>
      <c r="BS96" s="1">
        <f t="shared" si="111"/>
        <v>1.2250000000000001</v>
      </c>
      <c r="BT96" s="1">
        <f t="shared" si="112"/>
        <v>288.14999999999998</v>
      </c>
      <c r="BU96" s="1">
        <f t="shared" si="113"/>
        <v>1.2350000000000001</v>
      </c>
      <c r="BV96" s="1">
        <f t="shared" si="114"/>
        <v>9.81</v>
      </c>
      <c r="BW96" s="1">
        <f t="shared" si="115"/>
        <v>293.14999999999998</v>
      </c>
      <c r="BX96" s="1">
        <f t="shared" si="116"/>
        <v>100600</v>
      </c>
      <c r="BY96" s="1">
        <f t="shared" si="117"/>
        <v>29</v>
      </c>
      <c r="CS96" s="26"/>
    </row>
    <row r="97" spans="28:97" x14ac:dyDescent="0.2">
      <c r="AB97" s="30">
        <v>2.1</v>
      </c>
      <c r="AC97" s="64">
        <v>340</v>
      </c>
      <c r="AD97" s="64">
        <f t="shared" si="72"/>
        <v>275.25</v>
      </c>
      <c r="AE97" s="64">
        <f t="shared" si="94"/>
        <v>0</v>
      </c>
      <c r="AF97" s="64">
        <f t="shared" si="73"/>
        <v>0</v>
      </c>
      <c r="AG97" s="64">
        <f t="shared" si="95"/>
        <v>3606.0001399999983</v>
      </c>
      <c r="AH97" s="64">
        <f t="shared" si="74"/>
        <v>7949.8600286467954</v>
      </c>
      <c r="AI97" s="65">
        <f t="shared" si="96"/>
        <v>289.99984000000001</v>
      </c>
      <c r="AJ97" s="64">
        <f t="shared" si="75"/>
        <v>285.94</v>
      </c>
      <c r="AK97" s="64">
        <f t="shared" si="76"/>
        <v>1.1855100891821579</v>
      </c>
      <c r="AL97" s="64">
        <f t="shared" si="77"/>
        <v>1.2315522430544823</v>
      </c>
      <c r="AM97" s="64">
        <f t="shared" si="78"/>
        <v>97306.548220188924</v>
      </c>
      <c r="AN97" s="64">
        <f t="shared" si="97"/>
        <v>-1729</v>
      </c>
      <c r="AO97" s="64">
        <f t="shared" si="79"/>
        <v>-5672.5723600000001</v>
      </c>
      <c r="AP97" s="64">
        <f t="shared" si="80"/>
        <v>34953.245178310346</v>
      </c>
      <c r="AQ97" s="66">
        <f t="shared" si="81"/>
        <v>37.274175407360005</v>
      </c>
      <c r="AR97" s="65">
        <f t="shared" si="82"/>
        <v>72.455033123842668</v>
      </c>
      <c r="AS97" s="65">
        <f t="shared" si="83"/>
        <v>-5.737681050990787</v>
      </c>
      <c r="AT97" s="65">
        <f t="shared" si="84"/>
        <v>-11.153133934157932</v>
      </c>
      <c r="AU97" s="66">
        <f t="shared" si="85"/>
        <v>5.9051722140800003</v>
      </c>
      <c r="AV97" s="65">
        <f t="shared" si="86"/>
        <v>590.51722140800007</v>
      </c>
      <c r="AW97" s="67">
        <f t="shared" si="87"/>
        <v>-5445.3162159961694</v>
      </c>
      <c r="AX97" s="68">
        <f t="shared" si="88"/>
        <v>0.22731397703953754</v>
      </c>
      <c r="AY97" s="69">
        <f t="shared" si="89"/>
        <v>1.4591184160397257</v>
      </c>
      <c r="AZ97" s="65">
        <f t="shared" si="90"/>
        <v>0.15454628086198463</v>
      </c>
      <c r="BA97" s="65">
        <f t="shared" si="91"/>
        <v>8.8548496328345827</v>
      </c>
      <c r="BB97" s="68">
        <f t="shared" si="92"/>
        <v>15.87476312928</v>
      </c>
      <c r="BC97" s="69">
        <f t="shared" si="93"/>
        <v>-11.313065636800001</v>
      </c>
      <c r="BD97" s="1"/>
      <c r="BE97" s="1">
        <f t="shared" si="98"/>
        <v>0</v>
      </c>
      <c r="BF97" s="1">
        <f t="shared" si="99"/>
        <v>-6.4999999999999997E-3</v>
      </c>
      <c r="BG97" s="1">
        <f t="shared" si="100"/>
        <v>101325</v>
      </c>
      <c r="BH97" s="1">
        <f t="shared" si="101"/>
        <v>1.2250000000000001</v>
      </c>
      <c r="BI97" s="1">
        <f t="shared" si="102"/>
        <v>288.14999999999998</v>
      </c>
      <c r="BJ97" s="1">
        <f t="shared" si="103"/>
        <v>1.2350000000000001</v>
      </c>
      <c r="BK97" s="1">
        <f t="shared" si="104"/>
        <v>9.81</v>
      </c>
      <c r="BL97" s="1">
        <f t="shared" si="105"/>
        <v>293.14999999999998</v>
      </c>
      <c r="BM97" s="1">
        <f t="shared" si="106"/>
        <v>100600</v>
      </c>
      <c r="BN97" s="1">
        <f t="shared" si="107"/>
        <v>28</v>
      </c>
      <c r="BO97" s="1"/>
      <c r="BP97" s="23">
        <f t="shared" si="108"/>
        <v>4214.7027520000001</v>
      </c>
      <c r="BQ97" s="1">
        <f t="shared" si="109"/>
        <v>-6.4999999999999997E-3</v>
      </c>
      <c r="BR97" s="1">
        <f t="shared" si="110"/>
        <v>101325</v>
      </c>
      <c r="BS97" s="1">
        <f t="shared" si="111"/>
        <v>1.2250000000000001</v>
      </c>
      <c r="BT97" s="1">
        <f t="shared" si="112"/>
        <v>288.14999999999998</v>
      </c>
      <c r="BU97" s="1">
        <f t="shared" si="113"/>
        <v>1.2350000000000001</v>
      </c>
      <c r="BV97" s="1">
        <f t="shared" si="114"/>
        <v>9.81</v>
      </c>
      <c r="BW97" s="1">
        <f t="shared" si="115"/>
        <v>293.14999999999998</v>
      </c>
      <c r="BX97" s="1">
        <f t="shared" si="116"/>
        <v>100600</v>
      </c>
      <c r="BY97" s="1">
        <f t="shared" si="117"/>
        <v>29</v>
      </c>
      <c r="CS97" s="26"/>
    </row>
    <row r="98" spans="28:97" x14ac:dyDescent="0.2">
      <c r="AB98" s="6"/>
      <c r="AC98" s="6"/>
      <c r="AD98" s="6"/>
      <c r="AE98" s="6"/>
      <c r="AF98" s="1"/>
      <c r="AG98" s="6"/>
      <c r="AH98" s="1"/>
      <c r="AI98" s="6"/>
      <c r="AJ98" s="6"/>
      <c r="AK98" s="6"/>
      <c r="AL98" s="6"/>
      <c r="AM98" s="6"/>
      <c r="AN98" s="6"/>
      <c r="AO98" s="1"/>
      <c r="AP98" s="6"/>
      <c r="AQ98" s="6"/>
      <c r="AR98" s="1"/>
      <c r="AS98" s="6"/>
      <c r="AT98" s="1"/>
      <c r="AU98" s="6"/>
      <c r="AV98" s="1"/>
      <c r="AW98" s="6"/>
      <c r="AX98" s="6"/>
      <c r="AY98" s="6"/>
      <c r="AZ98" s="6"/>
      <c r="BA98" s="6"/>
      <c r="BB98" s="6"/>
      <c r="BC98" s="6"/>
      <c r="BD98" s="1"/>
      <c r="BE98" s="1">
        <f t="shared" si="98"/>
        <v>0</v>
      </c>
      <c r="BF98" s="1">
        <f t="shared" si="99"/>
        <v>-6.4999999999999997E-3</v>
      </c>
      <c r="BG98" s="1">
        <f t="shared" si="100"/>
        <v>101325</v>
      </c>
      <c r="BH98" s="1">
        <f t="shared" si="101"/>
        <v>1.2250000000000001</v>
      </c>
      <c r="BI98" s="1">
        <f t="shared" si="102"/>
        <v>288.14999999999998</v>
      </c>
      <c r="BJ98" s="1">
        <f t="shared" si="103"/>
        <v>1.2350000000000001</v>
      </c>
      <c r="BK98" s="1">
        <f t="shared" si="104"/>
        <v>9.81</v>
      </c>
      <c r="BL98" s="1">
        <f t="shared" si="105"/>
        <v>293.14999999999998</v>
      </c>
      <c r="BM98" s="1">
        <f t="shared" si="106"/>
        <v>100600</v>
      </c>
      <c r="BN98" s="1">
        <f t="shared" si="107"/>
        <v>28</v>
      </c>
      <c r="BO98" s="1"/>
      <c r="BP98" s="23">
        <f t="shared" si="108"/>
        <v>4214.7027520000001</v>
      </c>
      <c r="BQ98" s="1">
        <f t="shared" si="109"/>
        <v>-6.4999999999999997E-3</v>
      </c>
      <c r="BR98" s="1">
        <f t="shared" si="110"/>
        <v>101325</v>
      </c>
      <c r="BS98" s="1">
        <f t="shared" si="111"/>
        <v>1.2250000000000001</v>
      </c>
      <c r="BT98" s="1">
        <f t="shared" si="112"/>
        <v>288.14999999999998</v>
      </c>
      <c r="BU98" s="1">
        <f t="shared" si="113"/>
        <v>1.2350000000000001</v>
      </c>
      <c r="BV98" s="1">
        <f t="shared" si="114"/>
        <v>9.81</v>
      </c>
      <c r="BW98" s="1">
        <f t="shared" si="115"/>
        <v>293.14999999999998</v>
      </c>
      <c r="BX98" s="1">
        <f t="shared" si="116"/>
        <v>100600</v>
      </c>
      <c r="BY98" s="1">
        <f t="shared" si="117"/>
        <v>29</v>
      </c>
      <c r="CS98" s="26"/>
    </row>
    <row r="99" spans="28:97" x14ac:dyDescent="0.2">
      <c r="AB99" s="43" t="s">
        <v>56</v>
      </c>
      <c r="AC99" s="3" t="s">
        <v>57</v>
      </c>
      <c r="AD99" s="3" t="s">
        <v>58</v>
      </c>
      <c r="AE99" s="3" t="s">
        <v>59</v>
      </c>
      <c r="AF99" s="44" t="s">
        <v>60</v>
      </c>
      <c r="AG99" s="3" t="s">
        <v>61</v>
      </c>
      <c r="AH99" s="44" t="s">
        <v>62</v>
      </c>
      <c r="AI99" s="8" t="s">
        <v>63</v>
      </c>
      <c r="AJ99" s="3" t="s">
        <v>64</v>
      </c>
      <c r="AK99" s="3" t="s">
        <v>65</v>
      </c>
      <c r="AL99" s="3" t="s">
        <v>66</v>
      </c>
      <c r="AM99" s="3" t="s">
        <v>67</v>
      </c>
      <c r="AN99" s="3" t="s">
        <v>68</v>
      </c>
      <c r="AO99" s="44" t="s">
        <v>69</v>
      </c>
      <c r="AP99" s="3" t="s">
        <v>70</v>
      </c>
      <c r="AQ99" s="45" t="s">
        <v>71</v>
      </c>
      <c r="AR99" s="46" t="s">
        <v>72</v>
      </c>
      <c r="AS99" s="47" t="s">
        <v>73</v>
      </c>
      <c r="AT99" s="46" t="s">
        <v>74</v>
      </c>
      <c r="AU99" s="45" t="s">
        <v>75</v>
      </c>
      <c r="AV99" s="46" t="s">
        <v>76</v>
      </c>
      <c r="AW99" s="47" t="s">
        <v>77</v>
      </c>
      <c r="AX99" s="48" t="s">
        <v>78</v>
      </c>
      <c r="AY99" s="49" t="s">
        <v>79</v>
      </c>
      <c r="AZ99" s="47" t="s">
        <v>80</v>
      </c>
      <c r="BA99" s="47" t="s">
        <v>81</v>
      </c>
      <c r="BB99" s="48" t="s">
        <v>82</v>
      </c>
      <c r="BC99" s="49" t="s">
        <v>83</v>
      </c>
      <c r="BD99" s="1"/>
      <c r="BE99" s="6">
        <f t="shared" si="98"/>
        <v>0</v>
      </c>
      <c r="BF99" s="6">
        <f t="shared" si="99"/>
        <v>-6.4999999999999997E-3</v>
      </c>
      <c r="BG99" s="6">
        <f t="shared" si="100"/>
        <v>101325</v>
      </c>
      <c r="BH99" s="6">
        <f t="shared" si="101"/>
        <v>1.2250000000000001</v>
      </c>
      <c r="BI99" s="6">
        <f t="shared" si="102"/>
        <v>288.14999999999998</v>
      </c>
      <c r="BJ99" s="6">
        <f t="shared" si="103"/>
        <v>1.2350000000000001</v>
      </c>
      <c r="BK99" s="6">
        <f t="shared" si="104"/>
        <v>9.81</v>
      </c>
      <c r="BL99" s="6">
        <f t="shared" si="105"/>
        <v>293.14999999999998</v>
      </c>
      <c r="BM99" s="6">
        <f t="shared" si="106"/>
        <v>100600</v>
      </c>
      <c r="BN99" s="6">
        <f t="shared" si="107"/>
        <v>28</v>
      </c>
      <c r="BO99" s="1"/>
      <c r="BP99" s="23">
        <f t="shared" si="108"/>
        <v>4214.7027520000001</v>
      </c>
      <c r="BQ99" s="1">
        <f t="shared" si="109"/>
        <v>-6.4999999999999997E-3</v>
      </c>
      <c r="BR99" s="1">
        <f t="shared" si="110"/>
        <v>101325</v>
      </c>
      <c r="BS99" s="1">
        <f t="shared" si="111"/>
        <v>1.2250000000000001</v>
      </c>
      <c r="BT99" s="1">
        <f t="shared" si="112"/>
        <v>288.14999999999998</v>
      </c>
      <c r="BU99" s="1">
        <f t="shared" si="113"/>
        <v>1.2350000000000001</v>
      </c>
      <c r="BV99" s="1">
        <f t="shared" si="114"/>
        <v>9.81</v>
      </c>
      <c r="BW99" s="1">
        <f t="shared" si="115"/>
        <v>293.14999999999998</v>
      </c>
      <c r="BX99" s="1">
        <f t="shared" si="116"/>
        <v>100600</v>
      </c>
      <c r="BY99" s="1">
        <f t="shared" si="117"/>
        <v>29</v>
      </c>
      <c r="CS99" s="26"/>
    </row>
    <row r="100" spans="28:97" x14ac:dyDescent="0.2">
      <c r="AB100" s="50">
        <v>8</v>
      </c>
      <c r="AC100" s="51">
        <v>1613</v>
      </c>
      <c r="AD100" s="51">
        <f t="shared" ref="AD100:AD115" si="118">AB100+273.15</f>
        <v>281.14999999999998</v>
      </c>
      <c r="AE100" s="51">
        <v>0</v>
      </c>
      <c r="AF100" s="51">
        <f t="shared" ref="AF100:AF115" si="119">AE100*1.94384</f>
        <v>0</v>
      </c>
      <c r="AG100" s="51">
        <v>3582</v>
      </c>
      <c r="AH100" s="51">
        <f t="shared" ref="AH100:AH115" si="120">AG100 * 2.20462</f>
        <v>7896.9488399999991</v>
      </c>
      <c r="AI100" s="51">
        <v>0</v>
      </c>
      <c r="AJ100" s="51">
        <f t="shared" ref="AJ100:AJ115" si="121">BI100+(AC100*BF100)</f>
        <v>277.66549999999995</v>
      </c>
      <c r="AK100" s="51">
        <f t="shared" ref="AK100:AK115" si="122">BH100 * ( ( 1 + ( BF100 * ( AC100 / BI100 ) ) ) ^ 4.256 )</f>
        <v>1.0462332666274439</v>
      </c>
      <c r="AL100" s="51">
        <f t="shared" ref="AL100:AL115" si="123">( AK100 * AJ100 ) / AD100</f>
        <v>1.0332665235452339</v>
      </c>
      <c r="AM100" s="51">
        <f t="shared" ref="AM100:AM115" si="124">BG100 * ( ( 1+ ( BF100 * ( AC100 / BI100 ) ) ) ^ 5.256 )</f>
        <v>83389.687569398826</v>
      </c>
      <c r="AN100" s="51">
        <v>0</v>
      </c>
      <c r="AO100" s="51">
        <f t="shared" ref="AO100:AO115" si="125">AN100 * 3.28084</f>
        <v>0</v>
      </c>
      <c r="AP100" s="51" t="e">
        <f t="shared" ref="AP100:AP115" si="126" xml:space="preserve"> AG100 * BK100 * COS( AZ100 )</f>
        <v>#DIV/0!</v>
      </c>
      <c r="AQ100" s="52">
        <f t="shared" ref="AQ100:AQ115" si="127">0.14 * AI100 + 55.6</f>
        <v>55.6</v>
      </c>
      <c r="AR100" s="51">
        <f t="shared" ref="AR100:AR115" si="128">AQ100 * 1.94384</f>
        <v>108.077504</v>
      </c>
      <c r="AS100" s="51" t="e">
        <f t="shared" ref="AS100:AS115" si="129" xml:space="preserve"> ( AN100 / AI100 ) * ( ( ( AD99 + AD100 ) / 2 ) / ( ( AJ99 + AJ100 ) / 2 ) )</f>
        <v>#DIV/0!</v>
      </c>
      <c r="AT100" s="51" t="e">
        <f t="shared" ref="AT100:AT115" si="130">AS100 * 1.94384</f>
        <v>#DIV/0!</v>
      </c>
      <c r="AU100" s="52">
        <f t="shared" ref="AU100:AU115" si="131">0.160278 * AI100 + 11.688889</f>
        <v>11.688889</v>
      </c>
      <c r="AV100" s="51">
        <f t="shared" ref="AV100:AV115" si="132">AU100 * 100</f>
        <v>1168.8888999999999</v>
      </c>
      <c r="AW100" s="53" t="e">
        <f t="shared" ref="AW100:AW115" si="133" xml:space="preserve"> - ( AG100 * BK100 * SIN( AZ100 ) )</f>
        <v>#DIV/0!</v>
      </c>
      <c r="AX100" s="50" t="e">
        <f t="shared" ref="AX100:AX115" si="134" xml:space="preserve"> - ( ( 2 * AW100 ) / ( ( ( AQ100 ) ^ 2 ) * BN100 * AL100 ) )</f>
        <v>#DIV/0!</v>
      </c>
      <c r="AY100" s="54" t="e">
        <f t="shared" ref="AY100:AY115" si="135" xml:space="preserve"> ( ( 2 * AP100 ) / ( ( ( AQ100 ) ^ 2 ) * BN100 * AL100 ) )</f>
        <v>#DIV/0!</v>
      </c>
      <c r="AZ100" s="51" t="e">
        <f t="shared" ref="AZ100:AZ115" si="136">ASIN( - ( AS100 / AQ100 ) )</f>
        <v>#DIV/0!</v>
      </c>
      <c r="BA100" s="51" t="e">
        <f t="shared" ref="BA100:BA115" si="137">AZ100 * ( 180 / 3.14159265359 )</f>
        <v>#DIV/0!</v>
      </c>
      <c r="BB100" s="50">
        <f t="shared" ref="BB100:BB115" si="138">-0.046389 * AI100 + 6.866667</f>
        <v>6.8666669999999996</v>
      </c>
      <c r="BC100" s="54">
        <f t="shared" ref="BC100:BC115" si="139">0.013611 * AI100 - 1.333333</f>
        <v>-1.3333330000000001</v>
      </c>
      <c r="BD100" s="1"/>
      <c r="BE100" s="1">
        <f t="shared" si="98"/>
        <v>0</v>
      </c>
      <c r="BF100" s="1">
        <f t="shared" si="99"/>
        <v>-6.4999999999999997E-3</v>
      </c>
      <c r="BG100" s="1">
        <f t="shared" si="100"/>
        <v>101325</v>
      </c>
      <c r="BH100" s="1">
        <f t="shared" si="101"/>
        <v>1.2250000000000001</v>
      </c>
      <c r="BI100" s="1">
        <f t="shared" si="102"/>
        <v>288.14999999999998</v>
      </c>
      <c r="BJ100" s="1">
        <f t="shared" si="103"/>
        <v>1.2350000000000001</v>
      </c>
      <c r="BK100" s="1">
        <f t="shared" si="104"/>
        <v>9.81</v>
      </c>
      <c r="BL100" s="1">
        <f t="shared" si="105"/>
        <v>293.14999999999998</v>
      </c>
      <c r="BM100" s="1">
        <f t="shared" si="106"/>
        <v>100600</v>
      </c>
      <c r="BN100" s="1">
        <f t="shared" si="107"/>
        <v>28</v>
      </c>
      <c r="BO100" s="1"/>
      <c r="BP100" s="23">
        <f t="shared" si="108"/>
        <v>4214.7027520000001</v>
      </c>
      <c r="BQ100" s="1">
        <f t="shared" si="109"/>
        <v>-6.4999999999999997E-3</v>
      </c>
      <c r="BR100" s="1">
        <f t="shared" si="110"/>
        <v>101325</v>
      </c>
      <c r="BS100" s="1">
        <f t="shared" si="111"/>
        <v>1.2250000000000001</v>
      </c>
      <c r="BT100" s="1">
        <f t="shared" si="112"/>
        <v>288.14999999999998</v>
      </c>
      <c r="BU100" s="1">
        <f t="shared" si="113"/>
        <v>1.2350000000000001</v>
      </c>
      <c r="BV100" s="1">
        <f t="shared" si="114"/>
        <v>9.81</v>
      </c>
      <c r="BW100" s="1">
        <f t="shared" si="115"/>
        <v>293.14999999999998</v>
      </c>
      <c r="BX100" s="1">
        <f t="shared" si="116"/>
        <v>100600</v>
      </c>
      <c r="BY100" s="1">
        <f t="shared" si="117"/>
        <v>29</v>
      </c>
      <c r="CS100" s="26"/>
    </row>
    <row r="101" spans="28:97" x14ac:dyDescent="0.2">
      <c r="AB101" s="23">
        <v>8.4</v>
      </c>
      <c r="AC101" s="1">
        <v>1576</v>
      </c>
      <c r="AD101" s="1">
        <f t="shared" si="118"/>
        <v>281.54999999999995</v>
      </c>
      <c r="AE101" s="1">
        <f t="shared" ref="AE101:AE115" si="140">AE100</f>
        <v>0</v>
      </c>
      <c r="AF101" s="1">
        <f t="shared" si="119"/>
        <v>0</v>
      </c>
      <c r="AG101" s="1">
        <f t="shared" ref="AG101:AG115" si="141">AG100-0.26666</f>
        <v>3581.7333400000002</v>
      </c>
      <c r="AH101" s="1">
        <f t="shared" si="120"/>
        <v>7896.3609560307996</v>
      </c>
      <c r="AI101" s="6">
        <f t="shared" ref="AI101:AI115" si="142">AI100+8</f>
        <v>8</v>
      </c>
      <c r="AJ101" s="1">
        <f t="shared" si="121"/>
        <v>277.90599999999995</v>
      </c>
      <c r="AK101" s="1">
        <f t="shared" si="122"/>
        <v>1.0500954746840963</v>
      </c>
      <c r="AL101" s="1">
        <f t="shared" si="123"/>
        <v>1.0365044680787017</v>
      </c>
      <c r="AM101" s="1">
        <f t="shared" si="124"/>
        <v>83770.018244364954</v>
      </c>
      <c r="AN101" s="1">
        <f t="shared" ref="AN101:AN115" si="143">AN100 + (AC101-AC100)</f>
        <v>-37</v>
      </c>
      <c r="AO101" s="1">
        <f t="shared" si="125"/>
        <v>-121.39108</v>
      </c>
      <c r="AP101" s="1">
        <f t="shared" si="126"/>
        <v>35016.771345833549</v>
      </c>
      <c r="AQ101" s="60">
        <f t="shared" si="127"/>
        <v>56.72</v>
      </c>
      <c r="AR101" s="6">
        <f t="shared" si="128"/>
        <v>110.2546048</v>
      </c>
      <c r="AS101" s="6">
        <f t="shared" si="129"/>
        <v>-4.6843430593541973</v>
      </c>
      <c r="AT101" s="6">
        <f t="shared" si="130"/>
        <v>-9.1056134124950621</v>
      </c>
      <c r="AU101" s="60">
        <f t="shared" si="131"/>
        <v>12.971112999999999</v>
      </c>
      <c r="AV101" s="6">
        <f t="shared" si="132"/>
        <v>1297.1112999999998</v>
      </c>
      <c r="AW101" s="61">
        <f t="shared" si="133"/>
        <v>-2901.8484529556572</v>
      </c>
      <c r="AX101" s="62">
        <f t="shared" si="134"/>
        <v>6.2158864081908564E-2</v>
      </c>
      <c r="AY101" s="63">
        <f t="shared" si="135"/>
        <v>0.75007457004033928</v>
      </c>
      <c r="AZ101" s="6">
        <f t="shared" si="136"/>
        <v>8.2681320593702604E-2</v>
      </c>
      <c r="BA101" s="6">
        <f t="shared" si="137"/>
        <v>4.737290714586945</v>
      </c>
      <c r="BB101" s="62">
        <f t="shared" si="138"/>
        <v>6.4955549999999995</v>
      </c>
      <c r="BC101" s="63">
        <f t="shared" si="139"/>
        <v>-1.224445</v>
      </c>
      <c r="BD101" s="1"/>
      <c r="BE101" s="1">
        <f t="shared" si="98"/>
        <v>0</v>
      </c>
      <c r="BF101" s="1">
        <f t="shared" si="99"/>
        <v>-6.4999999999999997E-3</v>
      </c>
      <c r="BG101" s="1">
        <f t="shared" si="100"/>
        <v>101325</v>
      </c>
      <c r="BH101" s="1">
        <f t="shared" si="101"/>
        <v>1.2250000000000001</v>
      </c>
      <c r="BI101" s="1">
        <f t="shared" si="102"/>
        <v>288.14999999999998</v>
      </c>
      <c r="BJ101" s="1">
        <f t="shared" si="103"/>
        <v>1.2350000000000001</v>
      </c>
      <c r="BK101" s="1">
        <f t="shared" si="104"/>
        <v>9.81</v>
      </c>
      <c r="BL101" s="1">
        <f t="shared" si="105"/>
        <v>293.14999999999998</v>
      </c>
      <c r="BM101" s="1">
        <f t="shared" si="106"/>
        <v>100600</v>
      </c>
      <c r="BN101" s="1">
        <f t="shared" si="107"/>
        <v>28</v>
      </c>
      <c r="BO101" s="1"/>
      <c r="BP101" s="23">
        <f t="shared" si="108"/>
        <v>4214.7027520000001</v>
      </c>
      <c r="BQ101" s="1">
        <f t="shared" si="109"/>
        <v>-6.4999999999999997E-3</v>
      </c>
      <c r="BR101" s="1">
        <f t="shared" si="110"/>
        <v>101325</v>
      </c>
      <c r="BS101" s="1">
        <f t="shared" si="111"/>
        <v>1.2250000000000001</v>
      </c>
      <c r="BT101" s="1">
        <f t="shared" si="112"/>
        <v>288.14999999999998</v>
      </c>
      <c r="BU101" s="1">
        <f t="shared" si="113"/>
        <v>1.2350000000000001</v>
      </c>
      <c r="BV101" s="1">
        <f t="shared" si="114"/>
        <v>9.81</v>
      </c>
      <c r="BW101" s="1">
        <f t="shared" si="115"/>
        <v>293.14999999999998</v>
      </c>
      <c r="BX101" s="1">
        <f t="shared" si="116"/>
        <v>100600</v>
      </c>
      <c r="BY101" s="1">
        <f t="shared" si="117"/>
        <v>29</v>
      </c>
      <c r="CS101" s="26"/>
    </row>
    <row r="102" spans="28:97" x14ac:dyDescent="0.2">
      <c r="AB102" s="23">
        <v>9.1</v>
      </c>
      <c r="AC102" s="1">
        <v>1426</v>
      </c>
      <c r="AD102" s="1">
        <f t="shared" si="118"/>
        <v>282.25</v>
      </c>
      <c r="AE102" s="1">
        <f t="shared" si="140"/>
        <v>0</v>
      </c>
      <c r="AF102" s="1">
        <f t="shared" si="119"/>
        <v>0</v>
      </c>
      <c r="AG102" s="1">
        <f t="shared" si="141"/>
        <v>3581.4666800000005</v>
      </c>
      <c r="AH102" s="1">
        <f t="shared" si="120"/>
        <v>7895.7730720616</v>
      </c>
      <c r="AI102" s="6">
        <f t="shared" si="142"/>
        <v>16</v>
      </c>
      <c r="AJ102" s="1">
        <f t="shared" si="121"/>
        <v>278.88099999999997</v>
      </c>
      <c r="AK102" s="1">
        <f t="shared" si="122"/>
        <v>1.0658649444602819</v>
      </c>
      <c r="AL102" s="1">
        <f t="shared" si="123"/>
        <v>1.0531425387990359</v>
      </c>
      <c r="AM102" s="1">
        <f t="shared" si="124"/>
        <v>85326.318054842544</v>
      </c>
      <c r="AN102" s="1">
        <f t="shared" si="143"/>
        <v>-187</v>
      </c>
      <c r="AO102" s="1">
        <f t="shared" si="125"/>
        <v>-613.51707999999996</v>
      </c>
      <c r="AP102" s="1">
        <f t="shared" si="126"/>
        <v>34390.865835782657</v>
      </c>
      <c r="AQ102" s="60">
        <f t="shared" si="127"/>
        <v>57.84</v>
      </c>
      <c r="AR102" s="6">
        <f t="shared" si="128"/>
        <v>112.4317056</v>
      </c>
      <c r="AS102" s="6">
        <f t="shared" si="129"/>
        <v>-11.834709682517733</v>
      </c>
      <c r="AT102" s="6">
        <f t="shared" si="130"/>
        <v>-23.004782069265271</v>
      </c>
      <c r="AU102" s="60">
        <f t="shared" si="131"/>
        <v>14.253337</v>
      </c>
      <c r="AV102" s="6">
        <f t="shared" si="132"/>
        <v>1425.3336999999999</v>
      </c>
      <c r="AW102" s="61">
        <f t="shared" si="133"/>
        <v>-7188.8471033709966</v>
      </c>
      <c r="AX102" s="62">
        <f t="shared" si="134"/>
        <v>0.14574292700933786</v>
      </c>
      <c r="AY102" s="63">
        <f t="shared" si="135"/>
        <v>0.69722243041475573</v>
      </c>
      <c r="AZ102" s="6">
        <f t="shared" si="136"/>
        <v>0.2060664497125389</v>
      </c>
      <c r="BA102" s="6">
        <f t="shared" si="137"/>
        <v>11.806737867772517</v>
      </c>
      <c r="BB102" s="62">
        <f t="shared" si="138"/>
        <v>6.1244429999999994</v>
      </c>
      <c r="BC102" s="63">
        <f t="shared" si="139"/>
        <v>-1.1155570000000001</v>
      </c>
      <c r="BD102" s="1"/>
      <c r="BE102" s="1">
        <f t="shared" si="98"/>
        <v>0</v>
      </c>
      <c r="BF102" s="1">
        <f t="shared" si="99"/>
        <v>-6.4999999999999997E-3</v>
      </c>
      <c r="BG102" s="1">
        <f t="shared" si="100"/>
        <v>101325</v>
      </c>
      <c r="BH102" s="1">
        <f t="shared" si="101"/>
        <v>1.2250000000000001</v>
      </c>
      <c r="BI102" s="1">
        <f t="shared" si="102"/>
        <v>288.14999999999998</v>
      </c>
      <c r="BJ102" s="1">
        <f t="shared" si="103"/>
        <v>1.2350000000000001</v>
      </c>
      <c r="BK102" s="1">
        <f t="shared" si="104"/>
        <v>9.81</v>
      </c>
      <c r="BL102" s="1">
        <f t="shared" si="105"/>
        <v>293.14999999999998</v>
      </c>
      <c r="BM102" s="1">
        <f t="shared" si="106"/>
        <v>100600</v>
      </c>
      <c r="BN102" s="1">
        <f t="shared" si="107"/>
        <v>28</v>
      </c>
      <c r="BO102" s="1"/>
      <c r="BP102" s="23">
        <f t="shared" si="108"/>
        <v>4214.7027520000001</v>
      </c>
      <c r="BQ102" s="1">
        <f t="shared" si="109"/>
        <v>-6.4999999999999997E-3</v>
      </c>
      <c r="BR102" s="1">
        <f t="shared" si="110"/>
        <v>101325</v>
      </c>
      <c r="BS102" s="1">
        <f t="shared" si="111"/>
        <v>1.2250000000000001</v>
      </c>
      <c r="BT102" s="1">
        <f t="shared" si="112"/>
        <v>288.14999999999998</v>
      </c>
      <c r="BU102" s="1">
        <f t="shared" si="113"/>
        <v>1.2350000000000001</v>
      </c>
      <c r="BV102" s="1">
        <f t="shared" si="114"/>
        <v>9.81</v>
      </c>
      <c r="BW102" s="1">
        <f t="shared" si="115"/>
        <v>293.14999999999998</v>
      </c>
      <c r="BX102" s="1">
        <f t="shared" si="116"/>
        <v>100600</v>
      </c>
      <c r="BY102" s="1">
        <f t="shared" si="117"/>
        <v>29</v>
      </c>
      <c r="CS102" s="26"/>
    </row>
    <row r="103" spans="28:97" x14ac:dyDescent="0.2">
      <c r="AB103" s="23">
        <v>10.6</v>
      </c>
      <c r="AC103" s="1">
        <v>1098</v>
      </c>
      <c r="AD103" s="1">
        <f t="shared" si="118"/>
        <v>283.75</v>
      </c>
      <c r="AE103" s="1">
        <f t="shared" si="140"/>
        <v>0</v>
      </c>
      <c r="AF103" s="1">
        <f t="shared" si="119"/>
        <v>0</v>
      </c>
      <c r="AG103" s="1">
        <f t="shared" si="141"/>
        <v>3581.2000200000007</v>
      </c>
      <c r="AH103" s="1">
        <f t="shared" si="120"/>
        <v>7895.1851880924005</v>
      </c>
      <c r="AI103" s="6">
        <f t="shared" si="142"/>
        <v>24</v>
      </c>
      <c r="AJ103" s="1">
        <f t="shared" si="121"/>
        <v>281.01299999999998</v>
      </c>
      <c r="AK103" s="1">
        <f t="shared" si="122"/>
        <v>1.1009784845944501</v>
      </c>
      <c r="AL103" s="1">
        <f t="shared" si="123"/>
        <v>1.0903586498373223</v>
      </c>
      <c r="AM103" s="1">
        <f t="shared" si="124"/>
        <v>88811.078322344998</v>
      </c>
      <c r="AN103" s="1">
        <f t="shared" si="143"/>
        <v>-515</v>
      </c>
      <c r="AO103" s="1">
        <f t="shared" si="125"/>
        <v>-1689.6325999999999</v>
      </c>
      <c r="AP103" s="1">
        <f t="shared" si="126"/>
        <v>32667.404307641405</v>
      </c>
      <c r="AQ103" s="60">
        <f t="shared" si="127"/>
        <v>58.96</v>
      </c>
      <c r="AR103" s="6">
        <f t="shared" si="128"/>
        <v>114.60880640000001</v>
      </c>
      <c r="AS103" s="6">
        <f t="shared" si="129"/>
        <v>-21.692350099602184</v>
      </c>
      <c r="AT103" s="6">
        <f t="shared" si="130"/>
        <v>-42.166457817610706</v>
      </c>
      <c r="AU103" s="60">
        <f t="shared" si="131"/>
        <v>15.535561</v>
      </c>
      <c r="AV103" s="6">
        <f t="shared" si="132"/>
        <v>1553.5561</v>
      </c>
      <c r="AW103" s="61">
        <f t="shared" si="133"/>
        <v>-12925.481065627893</v>
      </c>
      <c r="AX103" s="62">
        <f t="shared" si="134"/>
        <v>0.24357592317211449</v>
      </c>
      <c r="AY103" s="63">
        <f t="shared" si="135"/>
        <v>0.61560518494202221</v>
      </c>
      <c r="AZ103" s="6">
        <f t="shared" si="136"/>
        <v>0.37676723905164694</v>
      </c>
      <c r="BA103" s="6">
        <f t="shared" si="137"/>
        <v>21.58717265645452</v>
      </c>
      <c r="BB103" s="62">
        <f t="shared" si="138"/>
        <v>5.7533309999999993</v>
      </c>
      <c r="BC103" s="63">
        <f t="shared" si="139"/>
        <v>-1.006669</v>
      </c>
      <c r="BD103" s="1"/>
      <c r="BE103" s="1">
        <f t="shared" si="98"/>
        <v>0</v>
      </c>
      <c r="BF103" s="1">
        <f t="shared" si="99"/>
        <v>-6.4999999999999997E-3</v>
      </c>
      <c r="BG103" s="1">
        <f t="shared" si="100"/>
        <v>101325</v>
      </c>
      <c r="BH103" s="1">
        <f t="shared" si="101"/>
        <v>1.2250000000000001</v>
      </c>
      <c r="BI103" s="1">
        <f t="shared" si="102"/>
        <v>288.14999999999998</v>
      </c>
      <c r="BJ103" s="1">
        <f t="shared" si="103"/>
        <v>1.2350000000000001</v>
      </c>
      <c r="BK103" s="1">
        <f t="shared" si="104"/>
        <v>9.81</v>
      </c>
      <c r="BL103" s="1">
        <f t="shared" si="105"/>
        <v>293.14999999999998</v>
      </c>
      <c r="BM103" s="1">
        <f t="shared" si="106"/>
        <v>100600</v>
      </c>
      <c r="BN103" s="1">
        <f t="shared" si="107"/>
        <v>28</v>
      </c>
      <c r="BO103" s="1"/>
      <c r="BP103" s="23">
        <f t="shared" si="108"/>
        <v>4214.7027520000001</v>
      </c>
      <c r="BQ103" s="1">
        <f t="shared" si="109"/>
        <v>-6.4999999999999997E-3</v>
      </c>
      <c r="BR103" s="1">
        <f t="shared" si="110"/>
        <v>101325</v>
      </c>
      <c r="BS103" s="1">
        <f t="shared" si="111"/>
        <v>1.2250000000000001</v>
      </c>
      <c r="BT103" s="1">
        <f t="shared" si="112"/>
        <v>288.14999999999998</v>
      </c>
      <c r="BU103" s="1">
        <f t="shared" si="113"/>
        <v>1.2350000000000001</v>
      </c>
      <c r="BV103" s="1">
        <f t="shared" si="114"/>
        <v>9.81</v>
      </c>
      <c r="BW103" s="1">
        <f t="shared" si="115"/>
        <v>293.14999999999998</v>
      </c>
      <c r="BX103" s="1">
        <f t="shared" si="116"/>
        <v>100600</v>
      </c>
      <c r="BY103" s="1">
        <f t="shared" si="117"/>
        <v>29</v>
      </c>
      <c r="CS103" s="26"/>
    </row>
    <row r="104" spans="28:97" x14ac:dyDescent="0.2">
      <c r="AB104" s="23">
        <v>11.2</v>
      </c>
      <c r="AC104" s="1">
        <v>975</v>
      </c>
      <c r="AD104" s="1">
        <f t="shared" si="118"/>
        <v>284.34999999999997</v>
      </c>
      <c r="AE104" s="1">
        <f t="shared" si="140"/>
        <v>0</v>
      </c>
      <c r="AF104" s="1">
        <f t="shared" si="119"/>
        <v>0</v>
      </c>
      <c r="AG104" s="1">
        <f t="shared" si="141"/>
        <v>3580.9333600000009</v>
      </c>
      <c r="AH104" s="1">
        <f t="shared" si="120"/>
        <v>7894.597304123201</v>
      </c>
      <c r="AI104" s="6">
        <f t="shared" si="142"/>
        <v>32</v>
      </c>
      <c r="AJ104" s="1">
        <f t="shared" si="121"/>
        <v>281.8125</v>
      </c>
      <c r="AK104" s="1">
        <f t="shared" si="122"/>
        <v>1.1143716644581672</v>
      </c>
      <c r="AL104" s="1">
        <f t="shared" si="123"/>
        <v>1.1044271661336988</v>
      </c>
      <c r="AM104" s="1">
        <f t="shared" si="124"/>
        <v>90147.193998947885</v>
      </c>
      <c r="AN104" s="1">
        <f t="shared" si="143"/>
        <v>-638</v>
      </c>
      <c r="AO104" s="1">
        <f t="shared" si="125"/>
        <v>-2093.1759200000001</v>
      </c>
      <c r="AP104" s="1">
        <f t="shared" si="126"/>
        <v>33099.650013432714</v>
      </c>
      <c r="AQ104" s="60">
        <f t="shared" si="127"/>
        <v>60.08</v>
      </c>
      <c r="AR104" s="6">
        <f t="shared" si="128"/>
        <v>116.7859072</v>
      </c>
      <c r="AS104" s="6">
        <f t="shared" si="129"/>
        <v>-20.124343602057831</v>
      </c>
      <c r="AT104" s="6">
        <f t="shared" si="130"/>
        <v>-39.118504067424091</v>
      </c>
      <c r="AU104" s="60">
        <f t="shared" si="131"/>
        <v>16.817785000000001</v>
      </c>
      <c r="AV104" s="6">
        <f t="shared" si="132"/>
        <v>1681.7785000000001</v>
      </c>
      <c r="AW104" s="61">
        <f t="shared" si="133"/>
        <v>-11766.764084389142</v>
      </c>
      <c r="AX104" s="62">
        <f t="shared" si="134"/>
        <v>0.2108298413303793</v>
      </c>
      <c r="AY104" s="63">
        <f t="shared" si="135"/>
        <v>0.59305973251229516</v>
      </c>
      <c r="AZ104" s="6">
        <f t="shared" si="136"/>
        <v>0.34156183766942338</v>
      </c>
      <c r="BA104" s="6">
        <f t="shared" si="137"/>
        <v>19.570051741189211</v>
      </c>
      <c r="BB104" s="62">
        <f t="shared" si="138"/>
        <v>5.3822189999999992</v>
      </c>
      <c r="BC104" s="63">
        <f t="shared" si="139"/>
        <v>-0.89778100000000016</v>
      </c>
      <c r="BD104" s="1"/>
      <c r="BE104" s="1">
        <f t="shared" si="98"/>
        <v>0</v>
      </c>
      <c r="BF104" s="1">
        <f t="shared" si="99"/>
        <v>-6.4999999999999997E-3</v>
      </c>
      <c r="BG104" s="1">
        <f t="shared" si="100"/>
        <v>101325</v>
      </c>
      <c r="BH104" s="1">
        <f t="shared" si="101"/>
        <v>1.2250000000000001</v>
      </c>
      <c r="BI104" s="1">
        <f t="shared" si="102"/>
        <v>288.14999999999998</v>
      </c>
      <c r="BJ104" s="1">
        <f t="shared" si="103"/>
        <v>1.2350000000000001</v>
      </c>
      <c r="BK104" s="1">
        <f t="shared" si="104"/>
        <v>9.81</v>
      </c>
      <c r="BL104" s="1">
        <f t="shared" si="105"/>
        <v>293.14999999999998</v>
      </c>
      <c r="BM104" s="1">
        <f t="shared" si="106"/>
        <v>100600</v>
      </c>
      <c r="BN104" s="1">
        <f t="shared" si="107"/>
        <v>28</v>
      </c>
      <c r="BO104" s="1"/>
      <c r="BP104" s="23">
        <f t="shared" si="108"/>
        <v>4214.7027520000001</v>
      </c>
      <c r="BQ104" s="1">
        <f t="shared" si="109"/>
        <v>-6.4999999999999997E-3</v>
      </c>
      <c r="BR104" s="1">
        <f t="shared" si="110"/>
        <v>101325</v>
      </c>
      <c r="BS104" s="1">
        <f t="shared" si="111"/>
        <v>1.2250000000000001</v>
      </c>
      <c r="BT104" s="1">
        <f t="shared" si="112"/>
        <v>288.14999999999998</v>
      </c>
      <c r="BU104" s="1">
        <f t="shared" si="113"/>
        <v>1.2350000000000001</v>
      </c>
      <c r="BV104" s="1">
        <f t="shared" si="114"/>
        <v>9.81</v>
      </c>
      <c r="BW104" s="1">
        <f t="shared" si="115"/>
        <v>293.14999999999998</v>
      </c>
      <c r="BX104" s="1">
        <f t="shared" si="116"/>
        <v>100600</v>
      </c>
      <c r="BY104" s="1">
        <f t="shared" si="117"/>
        <v>29</v>
      </c>
      <c r="CS104" s="26"/>
    </row>
    <row r="105" spans="28:97" x14ac:dyDescent="0.2">
      <c r="AB105" s="23">
        <v>11</v>
      </c>
      <c r="AC105" s="1">
        <v>866</v>
      </c>
      <c r="AD105" s="1">
        <f t="shared" si="118"/>
        <v>284.14999999999998</v>
      </c>
      <c r="AE105" s="1">
        <f t="shared" si="140"/>
        <v>0</v>
      </c>
      <c r="AF105" s="1">
        <f t="shared" si="119"/>
        <v>0</v>
      </c>
      <c r="AG105" s="1">
        <f t="shared" si="141"/>
        <v>3580.6667000000011</v>
      </c>
      <c r="AH105" s="1">
        <f t="shared" si="120"/>
        <v>7894.0094201540014</v>
      </c>
      <c r="AI105" s="6">
        <f t="shared" si="142"/>
        <v>40</v>
      </c>
      <c r="AJ105" s="1">
        <f t="shared" si="121"/>
        <v>282.52099999999996</v>
      </c>
      <c r="AK105" s="1">
        <f t="shared" si="122"/>
        <v>1.1263442662792629</v>
      </c>
      <c r="AL105" s="1">
        <f t="shared" si="123"/>
        <v>1.1198870612475227</v>
      </c>
      <c r="AM105" s="1">
        <f t="shared" si="124"/>
        <v>91344.79115270669</v>
      </c>
      <c r="AN105" s="1">
        <f t="shared" si="143"/>
        <v>-747</v>
      </c>
      <c r="AO105" s="1">
        <f t="shared" si="125"/>
        <v>-2450.78748</v>
      </c>
      <c r="AP105" s="1">
        <f t="shared" si="126"/>
        <v>33425.536953660885</v>
      </c>
      <c r="AQ105" s="60">
        <f t="shared" si="127"/>
        <v>61.2</v>
      </c>
      <c r="AR105" s="6">
        <f t="shared" si="128"/>
        <v>118.963008</v>
      </c>
      <c r="AS105" s="6">
        <f t="shared" si="129"/>
        <v>-18.81287837776776</v>
      </c>
      <c r="AT105" s="6">
        <f t="shared" si="130"/>
        <v>-36.56922550584008</v>
      </c>
      <c r="AU105" s="60">
        <f t="shared" si="131"/>
        <v>18.100009</v>
      </c>
      <c r="AV105" s="6">
        <f t="shared" si="132"/>
        <v>1810.0009</v>
      </c>
      <c r="AW105" s="61">
        <f t="shared" si="133"/>
        <v>-10797.836085423696</v>
      </c>
      <c r="AX105" s="62">
        <f t="shared" si="134"/>
        <v>0.18387878417437312</v>
      </c>
      <c r="AY105" s="63">
        <f t="shared" si="135"/>
        <v>0.56921100179615947</v>
      </c>
      <c r="AZ105" s="6">
        <f t="shared" si="136"/>
        <v>0.31245949754784758</v>
      </c>
      <c r="BA105" s="6">
        <f t="shared" si="137"/>
        <v>17.902610478268784</v>
      </c>
      <c r="BB105" s="62">
        <f t="shared" si="138"/>
        <v>5.0111069999999991</v>
      </c>
      <c r="BC105" s="63">
        <f t="shared" si="139"/>
        <v>-0.78889300000000007</v>
      </c>
      <c r="BD105" s="1"/>
      <c r="BE105" s="1">
        <f t="shared" si="98"/>
        <v>0</v>
      </c>
      <c r="BF105" s="1">
        <f t="shared" si="99"/>
        <v>-6.4999999999999997E-3</v>
      </c>
      <c r="BG105" s="1">
        <f t="shared" si="100"/>
        <v>101325</v>
      </c>
      <c r="BH105" s="1">
        <f t="shared" si="101"/>
        <v>1.2250000000000001</v>
      </c>
      <c r="BI105" s="1">
        <f t="shared" si="102"/>
        <v>288.14999999999998</v>
      </c>
      <c r="BJ105" s="1">
        <f t="shared" si="103"/>
        <v>1.2350000000000001</v>
      </c>
      <c r="BK105" s="1">
        <f t="shared" si="104"/>
        <v>9.81</v>
      </c>
      <c r="BL105" s="1">
        <f t="shared" si="105"/>
        <v>293.14999999999998</v>
      </c>
      <c r="BM105" s="1">
        <f t="shared" si="106"/>
        <v>100600</v>
      </c>
      <c r="BN105" s="1">
        <f t="shared" si="107"/>
        <v>28</v>
      </c>
      <c r="BO105" s="1"/>
      <c r="BP105" s="23">
        <f t="shared" si="108"/>
        <v>4214.7027520000001</v>
      </c>
      <c r="BQ105" s="1">
        <f t="shared" si="109"/>
        <v>-6.4999999999999997E-3</v>
      </c>
      <c r="BR105" s="1">
        <f t="shared" si="110"/>
        <v>101325</v>
      </c>
      <c r="BS105" s="1">
        <f t="shared" si="111"/>
        <v>1.2250000000000001</v>
      </c>
      <c r="BT105" s="1">
        <f t="shared" si="112"/>
        <v>288.14999999999998</v>
      </c>
      <c r="BU105" s="1">
        <f t="shared" si="113"/>
        <v>1.2350000000000001</v>
      </c>
      <c r="BV105" s="1">
        <f t="shared" si="114"/>
        <v>9.81</v>
      </c>
      <c r="BW105" s="1">
        <f t="shared" si="115"/>
        <v>293.14999999999998</v>
      </c>
      <c r="BX105" s="1">
        <f t="shared" si="116"/>
        <v>100600</v>
      </c>
      <c r="BY105" s="1">
        <f t="shared" si="117"/>
        <v>29</v>
      </c>
      <c r="CS105" s="26"/>
    </row>
    <row r="106" spans="28:97" x14ac:dyDescent="0.2">
      <c r="AB106" s="23">
        <v>9.6999999999999993</v>
      </c>
      <c r="AC106" s="1">
        <v>759</v>
      </c>
      <c r="AD106" s="1">
        <f t="shared" si="118"/>
        <v>282.84999999999997</v>
      </c>
      <c r="AE106" s="1">
        <f t="shared" si="140"/>
        <v>0</v>
      </c>
      <c r="AF106" s="1">
        <f t="shared" si="119"/>
        <v>0</v>
      </c>
      <c r="AG106" s="1">
        <f t="shared" si="141"/>
        <v>3580.4000400000014</v>
      </c>
      <c r="AH106" s="1">
        <f t="shared" si="120"/>
        <v>7893.4215361848019</v>
      </c>
      <c r="AI106" s="6">
        <f t="shared" si="142"/>
        <v>48</v>
      </c>
      <c r="AJ106" s="1">
        <f t="shared" si="121"/>
        <v>283.2165</v>
      </c>
      <c r="AK106" s="1">
        <f t="shared" si="122"/>
        <v>1.1381926592296239</v>
      </c>
      <c r="AL106" s="1">
        <f t="shared" si="123"/>
        <v>1.1396674607484774</v>
      </c>
      <c r="AM106" s="1">
        <f t="shared" si="124"/>
        <v>92532.912420067529</v>
      </c>
      <c r="AN106" s="1">
        <f t="shared" si="143"/>
        <v>-854</v>
      </c>
      <c r="AO106" s="1">
        <f t="shared" si="125"/>
        <v>-2801.83736</v>
      </c>
      <c r="AP106" s="1">
        <f t="shared" si="126"/>
        <v>33655.272079606875</v>
      </c>
      <c r="AQ106" s="60">
        <f t="shared" si="127"/>
        <v>62.32</v>
      </c>
      <c r="AR106" s="6">
        <f t="shared" si="128"/>
        <v>121.14010880000001</v>
      </c>
      <c r="AS106" s="6">
        <f t="shared" si="129"/>
        <v>-17.831370556132484</v>
      </c>
      <c r="AT106" s="6">
        <f t="shared" si="130"/>
        <v>-34.661331341832565</v>
      </c>
      <c r="AU106" s="60">
        <f t="shared" si="131"/>
        <v>19.382232999999999</v>
      </c>
      <c r="AV106" s="6">
        <f t="shared" si="132"/>
        <v>1938.2232999999999</v>
      </c>
      <c r="AW106" s="61">
        <f t="shared" si="133"/>
        <v>-10049.809771379236</v>
      </c>
      <c r="AX106" s="62">
        <f t="shared" si="134"/>
        <v>0.16217980263631313</v>
      </c>
      <c r="AY106" s="63">
        <f t="shared" si="135"/>
        <v>0.54311529349405574</v>
      </c>
      <c r="AZ106" s="6">
        <f t="shared" si="136"/>
        <v>0.29018132262351587</v>
      </c>
      <c r="BA106" s="6">
        <f t="shared" si="137"/>
        <v>16.626165079850477</v>
      </c>
      <c r="BB106" s="62">
        <f t="shared" si="138"/>
        <v>4.6399949999999999</v>
      </c>
      <c r="BC106" s="63">
        <f t="shared" si="139"/>
        <v>-0.68000500000000008</v>
      </c>
      <c r="BD106" s="1"/>
      <c r="BE106" s="1">
        <f t="shared" si="98"/>
        <v>0</v>
      </c>
      <c r="BF106" s="1">
        <f t="shared" si="99"/>
        <v>-6.4999999999999997E-3</v>
      </c>
      <c r="BG106" s="1">
        <f t="shared" si="100"/>
        <v>101325</v>
      </c>
      <c r="BH106" s="1">
        <f t="shared" si="101"/>
        <v>1.2250000000000001</v>
      </c>
      <c r="BI106" s="1">
        <f t="shared" si="102"/>
        <v>288.14999999999998</v>
      </c>
      <c r="BJ106" s="1">
        <f t="shared" si="103"/>
        <v>1.2350000000000001</v>
      </c>
      <c r="BK106" s="1">
        <f t="shared" si="104"/>
        <v>9.81</v>
      </c>
      <c r="BL106" s="1">
        <f t="shared" si="105"/>
        <v>293.14999999999998</v>
      </c>
      <c r="BM106" s="1">
        <f t="shared" si="106"/>
        <v>100600</v>
      </c>
      <c r="BN106" s="1">
        <f t="shared" si="107"/>
        <v>28</v>
      </c>
      <c r="BO106" s="1"/>
      <c r="BP106" s="23">
        <f t="shared" si="108"/>
        <v>4214.7027520000001</v>
      </c>
      <c r="BQ106" s="1">
        <f t="shared" si="109"/>
        <v>-6.4999999999999997E-3</v>
      </c>
      <c r="BR106" s="1">
        <f t="shared" si="110"/>
        <v>101325</v>
      </c>
      <c r="BS106" s="1">
        <f t="shared" si="111"/>
        <v>1.2250000000000001</v>
      </c>
      <c r="BT106" s="1">
        <f t="shared" si="112"/>
        <v>288.14999999999998</v>
      </c>
      <c r="BU106" s="1">
        <f t="shared" si="113"/>
        <v>1.2350000000000001</v>
      </c>
      <c r="BV106" s="1">
        <f t="shared" si="114"/>
        <v>9.81</v>
      </c>
      <c r="BW106" s="1">
        <f t="shared" si="115"/>
        <v>293.14999999999998</v>
      </c>
      <c r="BX106" s="1">
        <f t="shared" si="116"/>
        <v>100600</v>
      </c>
      <c r="BY106" s="1">
        <f t="shared" si="117"/>
        <v>29</v>
      </c>
      <c r="CS106" s="26"/>
    </row>
    <row r="107" spans="28:97" x14ac:dyDescent="0.2">
      <c r="AB107" s="23">
        <v>7.4</v>
      </c>
      <c r="AC107" s="1">
        <v>718</v>
      </c>
      <c r="AD107" s="1">
        <f t="shared" si="118"/>
        <v>280.54999999999995</v>
      </c>
      <c r="AE107" s="1">
        <f t="shared" si="140"/>
        <v>0</v>
      </c>
      <c r="AF107" s="1">
        <f t="shared" si="119"/>
        <v>0</v>
      </c>
      <c r="AG107" s="1">
        <f t="shared" si="141"/>
        <v>3580.1333800000016</v>
      </c>
      <c r="AH107" s="1">
        <f t="shared" si="120"/>
        <v>7892.8336522156023</v>
      </c>
      <c r="AI107" s="6">
        <f t="shared" si="142"/>
        <v>56</v>
      </c>
      <c r="AJ107" s="1">
        <f t="shared" si="121"/>
        <v>283.483</v>
      </c>
      <c r="AK107" s="1">
        <f t="shared" si="122"/>
        <v>1.1427578751423151</v>
      </c>
      <c r="AL107" s="1">
        <f t="shared" si="123"/>
        <v>1.1547047967170521</v>
      </c>
      <c r="AM107" s="1">
        <f t="shared" si="124"/>
        <v>92991.476357196385</v>
      </c>
      <c r="AN107" s="1">
        <f t="shared" si="143"/>
        <v>-895</v>
      </c>
      <c r="AO107" s="1">
        <f t="shared" si="125"/>
        <v>-2936.3517999999999</v>
      </c>
      <c r="AP107" s="1">
        <f t="shared" si="126"/>
        <v>34001.704811068521</v>
      </c>
      <c r="AQ107" s="60">
        <f t="shared" si="127"/>
        <v>63.440000000000005</v>
      </c>
      <c r="AR107" s="6">
        <f t="shared" si="128"/>
        <v>123.31720960000001</v>
      </c>
      <c r="AS107" s="6">
        <f t="shared" si="129"/>
        <v>-15.88908987164147</v>
      </c>
      <c r="AT107" s="6">
        <f t="shared" si="130"/>
        <v>-30.885848456091555</v>
      </c>
      <c r="AU107" s="60">
        <f t="shared" si="131"/>
        <v>20.664456999999999</v>
      </c>
      <c r="AV107" s="6">
        <f t="shared" si="132"/>
        <v>2066.4456999999998</v>
      </c>
      <c r="AW107" s="61">
        <f t="shared" si="133"/>
        <v>-8796.3815995846744</v>
      </c>
      <c r="AX107" s="62">
        <f t="shared" si="134"/>
        <v>0.13520062747810882</v>
      </c>
      <c r="AY107" s="63">
        <f t="shared" si="135"/>
        <v>0.52260713950824367</v>
      </c>
      <c r="AZ107" s="6">
        <f t="shared" si="136"/>
        <v>0.25315386372404847</v>
      </c>
      <c r="BA107" s="6">
        <f t="shared" si="137"/>
        <v>14.504647958817015</v>
      </c>
      <c r="BB107" s="62">
        <f t="shared" si="138"/>
        <v>4.2688829999999998</v>
      </c>
      <c r="BC107" s="63">
        <f t="shared" si="139"/>
        <v>-0.5711170000000001</v>
      </c>
      <c r="BD107" s="1"/>
      <c r="BE107" s="1">
        <f t="shared" si="98"/>
        <v>0</v>
      </c>
      <c r="BF107" s="1">
        <f t="shared" si="99"/>
        <v>-6.4999999999999997E-3</v>
      </c>
      <c r="BG107" s="1">
        <f t="shared" si="100"/>
        <v>101325</v>
      </c>
      <c r="BH107" s="1">
        <f t="shared" si="101"/>
        <v>1.2250000000000001</v>
      </c>
      <c r="BI107" s="1">
        <f t="shared" si="102"/>
        <v>288.14999999999998</v>
      </c>
      <c r="BJ107" s="1">
        <f t="shared" si="103"/>
        <v>1.2350000000000001</v>
      </c>
      <c r="BK107" s="1">
        <f t="shared" si="104"/>
        <v>9.81</v>
      </c>
      <c r="BL107" s="1">
        <f t="shared" si="105"/>
        <v>293.14999999999998</v>
      </c>
      <c r="BM107" s="1">
        <f t="shared" si="106"/>
        <v>100600</v>
      </c>
      <c r="BN107" s="1">
        <f t="shared" si="107"/>
        <v>28</v>
      </c>
      <c r="BO107" s="1"/>
      <c r="BP107" s="23"/>
      <c r="BQ107" s="1"/>
      <c r="BR107" s="1"/>
      <c r="BS107" s="1"/>
      <c r="BT107" s="1"/>
      <c r="BU107" s="1"/>
      <c r="BV107" s="1"/>
      <c r="BW107" s="1"/>
      <c r="BX107" s="1"/>
      <c r="BY107" s="1"/>
      <c r="CS107" s="26"/>
    </row>
    <row r="108" spans="28:97" x14ac:dyDescent="0.2">
      <c r="AB108" s="23">
        <v>6.1</v>
      </c>
      <c r="AC108" s="1">
        <v>689</v>
      </c>
      <c r="AD108" s="1">
        <f t="shared" si="118"/>
        <v>279.25</v>
      </c>
      <c r="AE108" s="1">
        <f t="shared" si="140"/>
        <v>0</v>
      </c>
      <c r="AF108" s="1">
        <f t="shared" si="119"/>
        <v>0</v>
      </c>
      <c r="AG108" s="1">
        <f t="shared" si="141"/>
        <v>3579.8667200000018</v>
      </c>
      <c r="AH108" s="1">
        <f t="shared" si="120"/>
        <v>7892.2457682464037</v>
      </c>
      <c r="AI108" s="6">
        <f t="shared" si="142"/>
        <v>64</v>
      </c>
      <c r="AJ108" s="1">
        <f t="shared" si="121"/>
        <v>283.67149999999998</v>
      </c>
      <c r="AK108" s="1">
        <f t="shared" si="122"/>
        <v>1.1459953789857993</v>
      </c>
      <c r="AL108" s="1">
        <f t="shared" si="123"/>
        <v>1.1641404768127845</v>
      </c>
      <c r="AM108" s="1">
        <f t="shared" si="124"/>
        <v>93316.936168579225</v>
      </c>
      <c r="AN108" s="1">
        <f t="shared" si="143"/>
        <v>-924</v>
      </c>
      <c r="AO108" s="1">
        <f t="shared" si="125"/>
        <v>-3031.4961600000001</v>
      </c>
      <c r="AP108" s="1">
        <f t="shared" si="126"/>
        <v>34252.298750434202</v>
      </c>
      <c r="AQ108" s="60">
        <f t="shared" si="127"/>
        <v>64.56</v>
      </c>
      <c r="AR108" s="6">
        <f t="shared" si="128"/>
        <v>125.4943104</v>
      </c>
      <c r="AS108" s="6">
        <f t="shared" si="129"/>
        <v>-14.250283652867076</v>
      </c>
      <c r="AT108" s="6">
        <f t="shared" si="130"/>
        <v>-27.700271375789136</v>
      </c>
      <c r="AU108" s="60">
        <f t="shared" si="131"/>
        <v>21.946680999999998</v>
      </c>
      <c r="AV108" s="6">
        <f t="shared" si="132"/>
        <v>2194.6680999999999</v>
      </c>
      <c r="AW108" s="61">
        <f t="shared" si="133"/>
        <v>-7751.680296107369</v>
      </c>
      <c r="AX108" s="62">
        <f t="shared" si="134"/>
        <v>0.11411306853564721</v>
      </c>
      <c r="AY108" s="63">
        <f t="shared" si="135"/>
        <v>0.50423066554673901</v>
      </c>
      <c r="AZ108" s="6">
        <f t="shared" si="136"/>
        <v>0.22256215102124888</v>
      </c>
      <c r="BA108" s="6">
        <f t="shared" si="137"/>
        <v>12.751871932869966</v>
      </c>
      <c r="BB108" s="62">
        <f t="shared" si="138"/>
        <v>3.8977709999999997</v>
      </c>
      <c r="BC108" s="63">
        <f t="shared" si="139"/>
        <v>-0.46222900000000011</v>
      </c>
      <c r="BD108" s="1"/>
      <c r="BE108" s="1">
        <f t="shared" si="98"/>
        <v>0</v>
      </c>
      <c r="BF108" s="1">
        <f t="shared" si="99"/>
        <v>-6.4999999999999997E-3</v>
      </c>
      <c r="BG108" s="1">
        <f t="shared" si="100"/>
        <v>101325</v>
      </c>
      <c r="BH108" s="1">
        <f t="shared" si="101"/>
        <v>1.2250000000000001</v>
      </c>
      <c r="BI108" s="1">
        <f t="shared" si="102"/>
        <v>288.14999999999998</v>
      </c>
      <c r="BJ108" s="1">
        <f t="shared" si="103"/>
        <v>1.2350000000000001</v>
      </c>
      <c r="BK108" s="1">
        <f t="shared" si="104"/>
        <v>9.81</v>
      </c>
      <c r="BL108" s="1">
        <f t="shared" si="105"/>
        <v>293.14999999999998</v>
      </c>
      <c r="BM108" s="1">
        <f t="shared" si="106"/>
        <v>100600</v>
      </c>
      <c r="BN108" s="1">
        <f t="shared" si="107"/>
        <v>28</v>
      </c>
      <c r="BO108" s="1"/>
      <c r="BP108" s="23"/>
      <c r="BQ108" s="1"/>
      <c r="BR108" s="1"/>
      <c r="BS108" s="1"/>
      <c r="BT108" s="1"/>
      <c r="BU108" s="1"/>
      <c r="BV108" s="1"/>
      <c r="BW108" s="1"/>
      <c r="BX108" s="1"/>
      <c r="BY108" s="1"/>
      <c r="CS108" s="26"/>
    </row>
    <row r="109" spans="28:97" x14ac:dyDescent="0.2">
      <c r="AB109" s="23">
        <v>4.5</v>
      </c>
      <c r="AC109" s="1">
        <v>646</v>
      </c>
      <c r="AD109" s="1">
        <f t="shared" si="118"/>
        <v>277.64999999999998</v>
      </c>
      <c r="AE109" s="1">
        <f t="shared" si="140"/>
        <v>0</v>
      </c>
      <c r="AF109" s="1">
        <f t="shared" si="119"/>
        <v>0</v>
      </c>
      <c r="AG109" s="1">
        <f t="shared" si="141"/>
        <v>3579.600060000002</v>
      </c>
      <c r="AH109" s="1">
        <f t="shared" si="120"/>
        <v>7891.6578842772042</v>
      </c>
      <c r="AI109" s="6">
        <f t="shared" si="142"/>
        <v>72</v>
      </c>
      <c r="AJ109" s="1">
        <f t="shared" si="121"/>
        <v>283.95099999999996</v>
      </c>
      <c r="AK109" s="1">
        <f t="shared" si="122"/>
        <v>1.1508087261274453</v>
      </c>
      <c r="AL109" s="1">
        <f t="shared" si="123"/>
        <v>1.1769252245366979</v>
      </c>
      <c r="AM109" s="1">
        <f t="shared" si="124"/>
        <v>93801.211717668702</v>
      </c>
      <c r="AN109" s="1">
        <f t="shared" si="143"/>
        <v>-967</v>
      </c>
      <c r="AO109" s="1">
        <f t="shared" si="125"/>
        <v>-3172.5722799999999</v>
      </c>
      <c r="AP109" s="1">
        <f t="shared" si="126"/>
        <v>34401.926440404408</v>
      </c>
      <c r="AQ109" s="60">
        <f t="shared" si="127"/>
        <v>65.680000000000007</v>
      </c>
      <c r="AR109" s="6">
        <f t="shared" si="128"/>
        <v>127.67141120000001</v>
      </c>
      <c r="AS109" s="6">
        <f t="shared" si="129"/>
        <v>-13.176849735323897</v>
      </c>
      <c r="AT109" s="6">
        <f t="shared" si="130"/>
        <v>-25.613687589512004</v>
      </c>
      <c r="AU109" s="60">
        <f t="shared" si="131"/>
        <v>23.228904999999997</v>
      </c>
      <c r="AV109" s="6">
        <f t="shared" si="132"/>
        <v>2322.8904999999995</v>
      </c>
      <c r="AW109" s="61">
        <f t="shared" si="133"/>
        <v>-7045.0156688818615</v>
      </c>
      <c r="AX109" s="62">
        <f t="shared" si="134"/>
        <v>9.911485922464254E-2</v>
      </c>
      <c r="AY109" s="63">
        <f t="shared" si="135"/>
        <v>0.48399354330156691</v>
      </c>
      <c r="AZ109" s="6">
        <f t="shared" si="136"/>
        <v>0.20199273794573608</v>
      </c>
      <c r="BA109" s="6">
        <f t="shared" si="137"/>
        <v>11.573331376581949</v>
      </c>
      <c r="BB109" s="62">
        <f t="shared" si="138"/>
        <v>3.5266589999999995</v>
      </c>
      <c r="BC109" s="63">
        <f t="shared" si="139"/>
        <v>-0.35334100000000013</v>
      </c>
      <c r="BD109" s="1"/>
      <c r="BE109" s="1">
        <f t="shared" ref="BE109:BE118" si="144">BE108</f>
        <v>0</v>
      </c>
      <c r="BF109" s="1">
        <f t="shared" ref="BF109:BF118" si="145">BF108</f>
        <v>-6.4999999999999997E-3</v>
      </c>
      <c r="BG109" s="1">
        <f t="shared" ref="BG109:BG118" si="146">BG108</f>
        <v>101325</v>
      </c>
      <c r="BH109" s="1">
        <f t="shared" ref="BH109:BH118" si="147">BH108</f>
        <v>1.2250000000000001</v>
      </c>
      <c r="BI109" s="1">
        <f t="shared" ref="BI109:BI118" si="148">BI108</f>
        <v>288.14999999999998</v>
      </c>
      <c r="BJ109" s="1">
        <f t="shared" ref="BJ109:BJ118" si="149">BJ108</f>
        <v>1.2350000000000001</v>
      </c>
      <c r="BK109" s="1">
        <f t="shared" ref="BK109:BK118" si="150">BK108</f>
        <v>9.81</v>
      </c>
      <c r="BL109" s="1">
        <f t="shared" ref="BL109:BL118" si="151">BL108</f>
        <v>293.14999999999998</v>
      </c>
      <c r="BM109" s="1">
        <f t="shared" ref="BM109:BM118" si="152">BM108</f>
        <v>100600</v>
      </c>
      <c r="BN109" s="1">
        <f t="shared" ref="BN109:BN118" si="153">BN108</f>
        <v>28</v>
      </c>
      <c r="BO109" s="1"/>
      <c r="BP109" s="23" t="s">
        <v>106</v>
      </c>
      <c r="BQ109" s="72" t="s">
        <v>107</v>
      </c>
      <c r="BR109" s="73">
        <v>0.78400000000000003</v>
      </c>
      <c r="BS109" s="1"/>
      <c r="BT109" s="1"/>
      <c r="BU109" s="1"/>
      <c r="BV109" s="1"/>
      <c r="BW109" s="1"/>
      <c r="BX109" s="2" t="s">
        <v>0</v>
      </c>
      <c r="BY109" s="43">
        <v>-6.4999999999999997E-3</v>
      </c>
      <c r="BZ109" s="4" t="s">
        <v>1</v>
      </c>
      <c r="CA109" s="5"/>
      <c r="CB109" s="1"/>
      <c r="CC109" s="2" t="s">
        <v>2</v>
      </c>
      <c r="CD109" s="43">
        <v>9.81</v>
      </c>
      <c r="CE109" s="4" t="s">
        <v>3</v>
      </c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26"/>
    </row>
    <row r="110" spans="28:97" x14ac:dyDescent="0.2">
      <c r="AB110" s="23">
        <v>1.3</v>
      </c>
      <c r="AC110" s="1">
        <v>588</v>
      </c>
      <c r="AD110" s="1">
        <f t="shared" si="118"/>
        <v>274.45</v>
      </c>
      <c r="AE110" s="1">
        <f t="shared" si="140"/>
        <v>0</v>
      </c>
      <c r="AF110" s="1">
        <f t="shared" si="119"/>
        <v>0</v>
      </c>
      <c r="AG110" s="1">
        <f t="shared" si="141"/>
        <v>3579.3334000000023</v>
      </c>
      <c r="AH110" s="1">
        <f t="shared" si="120"/>
        <v>7891.0700003080046</v>
      </c>
      <c r="AI110" s="6">
        <f t="shared" si="142"/>
        <v>80</v>
      </c>
      <c r="AJ110" s="1">
        <f t="shared" si="121"/>
        <v>284.32799999999997</v>
      </c>
      <c r="AK110" s="1">
        <f t="shared" si="122"/>
        <v>1.1573256306324886</v>
      </c>
      <c r="AL110" s="1">
        <f t="shared" si="123"/>
        <v>1.1989800761758944</v>
      </c>
      <c r="AM110" s="1">
        <f t="shared" si="124"/>
        <v>94457.64231122112</v>
      </c>
      <c r="AN110" s="1">
        <f t="shared" si="143"/>
        <v>-1025</v>
      </c>
      <c r="AO110" s="1">
        <f t="shared" si="125"/>
        <v>-3362.8609999999999</v>
      </c>
      <c r="AP110" s="1">
        <f t="shared" si="126"/>
        <v>34498.241807660175</v>
      </c>
      <c r="AQ110" s="60">
        <f t="shared" si="127"/>
        <v>66.8</v>
      </c>
      <c r="AR110" s="6">
        <f t="shared" si="128"/>
        <v>129.848512</v>
      </c>
      <c r="AS110" s="6">
        <f t="shared" si="129"/>
        <v>-12.447725940955056</v>
      </c>
      <c r="AT110" s="6">
        <f t="shared" si="130"/>
        <v>-24.196387593066078</v>
      </c>
      <c r="AU110" s="60">
        <f t="shared" si="131"/>
        <v>24.511129</v>
      </c>
      <c r="AV110" s="6">
        <f t="shared" si="132"/>
        <v>2451.1129000000001</v>
      </c>
      <c r="AW110" s="61">
        <f t="shared" si="133"/>
        <v>-6543.1174478190514</v>
      </c>
      <c r="AX110" s="62">
        <f t="shared" si="134"/>
        <v>8.7355808765945744E-2</v>
      </c>
      <c r="AY110" s="63">
        <f t="shared" si="135"/>
        <v>0.46057889654965856</v>
      </c>
      <c r="AZ110" s="6">
        <f t="shared" si="136"/>
        <v>0.18743883426256211</v>
      </c>
      <c r="BA110" s="6">
        <f t="shared" si="137"/>
        <v>10.739454120096232</v>
      </c>
      <c r="BB110" s="62">
        <f t="shared" si="138"/>
        <v>3.1555469999999994</v>
      </c>
      <c r="BC110" s="63">
        <f t="shared" si="139"/>
        <v>-0.24445300000000003</v>
      </c>
      <c r="BD110" s="1"/>
      <c r="BE110" s="1">
        <f t="shared" si="144"/>
        <v>0</v>
      </c>
      <c r="BF110" s="1">
        <f t="shared" si="145"/>
        <v>-6.4999999999999997E-3</v>
      </c>
      <c r="BG110" s="1">
        <f t="shared" si="146"/>
        <v>101325</v>
      </c>
      <c r="BH110" s="1">
        <f t="shared" si="147"/>
        <v>1.2250000000000001</v>
      </c>
      <c r="BI110" s="1">
        <f t="shared" si="148"/>
        <v>288.14999999999998</v>
      </c>
      <c r="BJ110" s="1">
        <f t="shared" si="149"/>
        <v>1.2350000000000001</v>
      </c>
      <c r="BK110" s="1">
        <f t="shared" si="150"/>
        <v>9.81</v>
      </c>
      <c r="BL110" s="1">
        <f t="shared" si="151"/>
        <v>293.14999999999998</v>
      </c>
      <c r="BM110" s="1">
        <f t="shared" si="152"/>
        <v>100600</v>
      </c>
      <c r="BN110" s="1">
        <f t="shared" si="153"/>
        <v>28</v>
      </c>
      <c r="BO110" s="1"/>
      <c r="BP110" s="23" t="s">
        <v>108</v>
      </c>
      <c r="BQ110" s="72" t="s">
        <v>109</v>
      </c>
      <c r="BR110" s="74">
        <v>767.47799999999995</v>
      </c>
      <c r="BS110" s="1"/>
      <c r="BT110" s="1"/>
      <c r="BU110" s="1"/>
      <c r="BV110" s="1"/>
      <c r="BW110" s="1"/>
      <c r="BX110" s="1"/>
      <c r="BY110" s="1"/>
      <c r="BZ110" s="12"/>
      <c r="CA110" s="5"/>
      <c r="CB110" s="1"/>
      <c r="CC110" s="1"/>
      <c r="CD110" s="1"/>
      <c r="CE110" s="12"/>
      <c r="CF110" s="1"/>
      <c r="CG110" s="1"/>
      <c r="CH110" s="1" t="s">
        <v>6</v>
      </c>
      <c r="CI110" s="1"/>
      <c r="CJ110" s="1" t="s">
        <v>7</v>
      </c>
      <c r="CK110" s="1"/>
      <c r="CL110" s="1"/>
      <c r="CM110" s="1" t="s">
        <v>8</v>
      </c>
      <c r="CN110" s="1"/>
      <c r="CO110" s="1"/>
      <c r="CP110" s="1"/>
      <c r="CQ110" s="1"/>
      <c r="CR110" s="1"/>
      <c r="CS110" s="26"/>
    </row>
    <row r="111" spans="28:97" x14ac:dyDescent="0.2">
      <c r="AB111" s="23">
        <v>0.6</v>
      </c>
      <c r="AC111" s="1">
        <v>550</v>
      </c>
      <c r="AD111" s="1">
        <f t="shared" si="118"/>
        <v>273.75</v>
      </c>
      <c r="AE111" s="1">
        <f t="shared" si="140"/>
        <v>0</v>
      </c>
      <c r="AF111" s="1">
        <f t="shared" si="119"/>
        <v>0</v>
      </c>
      <c r="AG111" s="1">
        <f t="shared" si="141"/>
        <v>3579.0667400000025</v>
      </c>
      <c r="AH111" s="1">
        <f t="shared" si="120"/>
        <v>7890.4821163388051</v>
      </c>
      <c r="AI111" s="6">
        <f t="shared" si="142"/>
        <v>88</v>
      </c>
      <c r="AJ111" s="1">
        <f t="shared" si="121"/>
        <v>284.57499999999999</v>
      </c>
      <c r="AK111" s="1">
        <f t="shared" si="122"/>
        <v>1.1616106095485803</v>
      </c>
      <c r="AL111" s="1">
        <f t="shared" si="123"/>
        <v>1.2075446181270768</v>
      </c>
      <c r="AM111" s="1">
        <f t="shared" si="124"/>
        <v>94889.730747336114</v>
      </c>
      <c r="AN111" s="1">
        <f t="shared" si="143"/>
        <v>-1063</v>
      </c>
      <c r="AO111" s="1">
        <f t="shared" si="125"/>
        <v>-3487.5329200000001</v>
      </c>
      <c r="AP111" s="1">
        <f t="shared" si="126"/>
        <v>34591.198258146425</v>
      </c>
      <c r="AQ111" s="60">
        <f t="shared" si="127"/>
        <v>67.92</v>
      </c>
      <c r="AR111" s="6">
        <f t="shared" si="128"/>
        <v>132.0256128</v>
      </c>
      <c r="AS111" s="6">
        <f t="shared" si="129"/>
        <v>-11.639957634573589</v>
      </c>
      <c r="AT111" s="6">
        <f t="shared" si="130"/>
        <v>-22.626215248389524</v>
      </c>
      <c r="AU111" s="60">
        <f t="shared" si="131"/>
        <v>25.793353</v>
      </c>
      <c r="AV111" s="6">
        <f t="shared" si="132"/>
        <v>2579.3353000000002</v>
      </c>
      <c r="AW111" s="61">
        <f t="shared" si="133"/>
        <v>-6017.1733960009014</v>
      </c>
      <c r="AX111" s="62">
        <f t="shared" si="134"/>
        <v>7.7155332973477875E-2</v>
      </c>
      <c r="AY111" s="63">
        <f t="shared" si="135"/>
        <v>0.44354637034935057</v>
      </c>
      <c r="AZ111" s="6">
        <f t="shared" si="136"/>
        <v>0.17222765277910934</v>
      </c>
      <c r="BA111" s="6">
        <f t="shared" si="137"/>
        <v>9.8679176196868994</v>
      </c>
      <c r="BB111" s="62">
        <f t="shared" si="138"/>
        <v>2.7844349999999993</v>
      </c>
      <c r="BC111" s="63">
        <f t="shared" si="139"/>
        <v>-0.13556500000000016</v>
      </c>
      <c r="BD111" s="1"/>
      <c r="BE111" s="1">
        <f t="shared" si="144"/>
        <v>0</v>
      </c>
      <c r="BF111" s="1">
        <f t="shared" si="145"/>
        <v>-6.4999999999999997E-3</v>
      </c>
      <c r="BG111" s="1">
        <f t="shared" si="146"/>
        <v>101325</v>
      </c>
      <c r="BH111" s="1">
        <f t="shared" si="147"/>
        <v>1.2250000000000001</v>
      </c>
      <c r="BI111" s="1">
        <f t="shared" si="148"/>
        <v>288.14999999999998</v>
      </c>
      <c r="BJ111" s="1">
        <f t="shared" si="149"/>
        <v>1.2350000000000001</v>
      </c>
      <c r="BK111" s="1">
        <f t="shared" si="150"/>
        <v>9.81</v>
      </c>
      <c r="BL111" s="1">
        <f t="shared" si="151"/>
        <v>293.14999999999998</v>
      </c>
      <c r="BM111" s="1">
        <f t="shared" si="152"/>
        <v>100600</v>
      </c>
      <c r="BN111" s="1">
        <f t="shared" si="153"/>
        <v>28</v>
      </c>
      <c r="BO111" s="1"/>
      <c r="BP111" s="23" t="s">
        <v>110</v>
      </c>
      <c r="BQ111" s="72" t="s">
        <v>111</v>
      </c>
      <c r="BR111" s="75">
        <v>1</v>
      </c>
      <c r="BS111" s="1"/>
      <c r="BT111" s="1"/>
      <c r="BU111" s="1"/>
      <c r="BV111" s="1"/>
      <c r="BW111" s="1"/>
      <c r="BX111" s="2" t="s">
        <v>17</v>
      </c>
      <c r="BY111" s="43">
        <v>101325</v>
      </c>
      <c r="BZ111" s="4" t="s">
        <v>18</v>
      </c>
      <c r="CA111" s="5"/>
      <c r="CB111" s="1"/>
      <c r="CC111" s="2" t="s">
        <v>19</v>
      </c>
      <c r="CD111" s="43">
        <v>293.14999999999998</v>
      </c>
      <c r="CE111" s="4" t="s">
        <v>20</v>
      </c>
      <c r="CF111" s="1"/>
      <c r="CG111" s="1"/>
      <c r="CH111" s="1" t="s">
        <v>14</v>
      </c>
      <c r="CI111" s="1"/>
      <c r="CJ111" s="1" t="s">
        <v>15</v>
      </c>
      <c r="CK111" s="1"/>
      <c r="CL111" s="1"/>
      <c r="CM111" s="1" t="s">
        <v>16</v>
      </c>
      <c r="CN111" s="1"/>
      <c r="CO111" s="1"/>
      <c r="CP111" s="1"/>
      <c r="CQ111" s="1"/>
      <c r="CR111" s="1"/>
      <c r="CS111" s="26"/>
    </row>
    <row r="112" spans="28:97" x14ac:dyDescent="0.2">
      <c r="AB112" s="23">
        <v>0.7</v>
      </c>
      <c r="AC112" s="1">
        <v>545</v>
      </c>
      <c r="AD112" s="1">
        <f t="shared" si="118"/>
        <v>273.84999999999997</v>
      </c>
      <c r="AE112" s="1">
        <f t="shared" si="140"/>
        <v>0</v>
      </c>
      <c r="AF112" s="1">
        <f t="shared" si="119"/>
        <v>0</v>
      </c>
      <c r="AG112" s="1">
        <f t="shared" si="141"/>
        <v>3578.8000800000027</v>
      </c>
      <c r="AH112" s="1">
        <f t="shared" si="120"/>
        <v>7889.8942323696056</v>
      </c>
      <c r="AI112" s="6">
        <f t="shared" si="142"/>
        <v>96</v>
      </c>
      <c r="AJ112" s="1">
        <f t="shared" si="121"/>
        <v>284.60749999999996</v>
      </c>
      <c r="AK112" s="1">
        <f t="shared" si="122"/>
        <v>1.162175324845462</v>
      </c>
      <c r="AL112" s="1">
        <f t="shared" si="123"/>
        <v>1.2078284234652359</v>
      </c>
      <c r="AM112" s="1">
        <f t="shared" si="124"/>
        <v>94946.703438431286</v>
      </c>
      <c r="AN112" s="1">
        <f t="shared" si="143"/>
        <v>-1068</v>
      </c>
      <c r="AO112" s="1">
        <f t="shared" si="125"/>
        <v>-3503.93712</v>
      </c>
      <c r="AP112" s="1">
        <f t="shared" si="126"/>
        <v>34683.573448554431</v>
      </c>
      <c r="AQ112" s="60">
        <f t="shared" si="127"/>
        <v>69.040000000000006</v>
      </c>
      <c r="AR112" s="6">
        <f t="shared" si="128"/>
        <v>134.20271360000001</v>
      </c>
      <c r="AS112" s="6">
        <f t="shared" si="129"/>
        <v>-10.703157598836928</v>
      </c>
      <c r="AT112" s="6">
        <f t="shared" si="130"/>
        <v>-20.805225866923173</v>
      </c>
      <c r="AU112" s="60">
        <f t="shared" si="131"/>
        <v>27.075576999999999</v>
      </c>
      <c r="AV112" s="6">
        <f t="shared" si="132"/>
        <v>2707.5576999999998</v>
      </c>
      <c r="AW112" s="61">
        <f t="shared" si="133"/>
        <v>-5442.7399343600518</v>
      </c>
      <c r="AX112" s="62">
        <f t="shared" si="134"/>
        <v>6.7527821099896662E-2</v>
      </c>
      <c r="AY112" s="63">
        <f t="shared" si="135"/>
        <v>0.43031748185383223</v>
      </c>
      <c r="AZ112" s="6">
        <f t="shared" si="136"/>
        <v>0.15565615484104425</v>
      </c>
      <c r="BA112" s="6">
        <f t="shared" si="137"/>
        <v>8.918440727626086</v>
      </c>
      <c r="BB112" s="62">
        <f t="shared" si="138"/>
        <v>2.4133230000000001</v>
      </c>
      <c r="BC112" s="63">
        <f t="shared" si="139"/>
        <v>-2.6677000000000062E-2</v>
      </c>
      <c r="BD112" s="1"/>
      <c r="BE112" s="1">
        <f t="shared" si="144"/>
        <v>0</v>
      </c>
      <c r="BF112" s="1">
        <f t="shared" si="145"/>
        <v>-6.4999999999999997E-3</v>
      </c>
      <c r="BG112" s="1">
        <f t="shared" si="146"/>
        <v>101325</v>
      </c>
      <c r="BH112" s="1">
        <f t="shared" si="147"/>
        <v>1.2250000000000001</v>
      </c>
      <c r="BI112" s="1">
        <f t="shared" si="148"/>
        <v>288.14999999999998</v>
      </c>
      <c r="BJ112" s="1">
        <f t="shared" si="149"/>
        <v>1.2350000000000001</v>
      </c>
      <c r="BK112" s="1">
        <f t="shared" si="150"/>
        <v>9.81</v>
      </c>
      <c r="BL112" s="1">
        <f t="shared" si="151"/>
        <v>293.14999999999998</v>
      </c>
      <c r="BM112" s="1">
        <f t="shared" si="152"/>
        <v>100600</v>
      </c>
      <c r="BN112" s="1">
        <f t="shared" si="153"/>
        <v>28</v>
      </c>
      <c r="BO112" s="1"/>
      <c r="BP112" s="76" t="s">
        <v>112</v>
      </c>
      <c r="BQ112" s="72" t="s">
        <v>113</v>
      </c>
      <c r="BR112" s="1">
        <f>(BR109*BR110)*BR111</f>
        <v>601.70275200000003</v>
      </c>
      <c r="BS112" s="1"/>
      <c r="BT112" s="11"/>
      <c r="BU112" s="1"/>
      <c r="BV112" s="1"/>
      <c r="BW112" s="1"/>
      <c r="BX112" s="1"/>
      <c r="BY112" s="1"/>
      <c r="BZ112" s="12"/>
      <c r="CA112" s="5"/>
      <c r="CB112" s="1"/>
      <c r="CC112" s="1"/>
      <c r="CD112" s="1"/>
      <c r="CE112" s="1"/>
      <c r="CF112" s="1"/>
      <c r="CG112" s="1"/>
      <c r="CH112" s="1" t="s">
        <v>23</v>
      </c>
      <c r="CI112" s="1"/>
      <c r="CJ112" s="1" t="s">
        <v>24</v>
      </c>
      <c r="CK112" s="1"/>
      <c r="CL112" s="1"/>
      <c r="CM112" s="1" t="s">
        <v>25</v>
      </c>
      <c r="CN112" s="1"/>
      <c r="CO112" s="1"/>
      <c r="CP112" s="1"/>
      <c r="CQ112" s="1"/>
      <c r="CR112" s="1"/>
      <c r="CS112" s="26"/>
    </row>
    <row r="113" spans="26:97" x14ac:dyDescent="0.2">
      <c r="AB113" s="23">
        <v>1.1000000000000001</v>
      </c>
      <c r="AC113" s="1">
        <v>546</v>
      </c>
      <c r="AD113" s="1">
        <f t="shared" si="118"/>
        <v>274.25</v>
      </c>
      <c r="AE113" s="1">
        <f t="shared" si="140"/>
        <v>0</v>
      </c>
      <c r="AF113" s="1">
        <f t="shared" si="119"/>
        <v>0</v>
      </c>
      <c r="AG113" s="1">
        <f t="shared" si="141"/>
        <v>3578.5334200000029</v>
      </c>
      <c r="AH113" s="1">
        <f t="shared" si="120"/>
        <v>7889.306348400406</v>
      </c>
      <c r="AI113" s="6">
        <f t="shared" si="142"/>
        <v>104</v>
      </c>
      <c r="AJ113" s="1">
        <f t="shared" si="121"/>
        <v>284.601</v>
      </c>
      <c r="AK113" s="1">
        <f t="shared" si="122"/>
        <v>1.1620623649873367</v>
      </c>
      <c r="AL113" s="1">
        <f t="shared" si="123"/>
        <v>1.2059220096180896</v>
      </c>
      <c r="AM113" s="1">
        <f t="shared" si="124"/>
        <v>94935.30668489309</v>
      </c>
      <c r="AN113" s="1">
        <f t="shared" si="143"/>
        <v>-1067</v>
      </c>
      <c r="AO113" s="1">
        <f t="shared" si="125"/>
        <v>-3500.6562800000002</v>
      </c>
      <c r="AP113" s="1">
        <f t="shared" si="126"/>
        <v>34755.650686511952</v>
      </c>
      <c r="AQ113" s="60">
        <f t="shared" si="127"/>
        <v>70.16</v>
      </c>
      <c r="AR113" s="6">
        <f t="shared" si="128"/>
        <v>136.37981439999999</v>
      </c>
      <c r="AS113" s="6">
        <f t="shared" si="129"/>
        <v>-9.8791483126265547</v>
      </c>
      <c r="AT113" s="6">
        <f t="shared" si="130"/>
        <v>-19.203483656016001</v>
      </c>
      <c r="AU113" s="60">
        <f t="shared" si="131"/>
        <v>28.357800999999998</v>
      </c>
      <c r="AV113" s="6">
        <f t="shared" si="132"/>
        <v>2835.7800999999999</v>
      </c>
      <c r="AW113" s="61">
        <f t="shared" si="133"/>
        <v>-4943.152510306616</v>
      </c>
      <c r="AX113" s="62">
        <f t="shared" si="134"/>
        <v>5.9480908308199257E-2</v>
      </c>
      <c r="AY113" s="63">
        <f t="shared" si="135"/>
        <v>0.41821442234805511</v>
      </c>
      <c r="AZ113" s="6">
        <f t="shared" si="136"/>
        <v>0.14127834848590395</v>
      </c>
      <c r="BA113" s="6">
        <f t="shared" si="137"/>
        <v>8.0946531048202282</v>
      </c>
      <c r="BB113" s="62">
        <f t="shared" si="138"/>
        <v>2.042211</v>
      </c>
      <c r="BC113" s="63">
        <f t="shared" si="139"/>
        <v>8.2210999999999812E-2</v>
      </c>
      <c r="BD113" s="1"/>
      <c r="BE113" s="1">
        <f t="shared" si="144"/>
        <v>0</v>
      </c>
      <c r="BF113" s="1">
        <f t="shared" si="145"/>
        <v>-6.4999999999999997E-3</v>
      </c>
      <c r="BG113" s="1">
        <f t="shared" si="146"/>
        <v>101325</v>
      </c>
      <c r="BH113" s="1">
        <f t="shared" si="147"/>
        <v>1.2250000000000001</v>
      </c>
      <c r="BI113" s="1">
        <f t="shared" si="148"/>
        <v>288.14999999999998</v>
      </c>
      <c r="BJ113" s="1">
        <f t="shared" si="149"/>
        <v>1.2350000000000001</v>
      </c>
      <c r="BK113" s="1">
        <f t="shared" si="150"/>
        <v>9.81</v>
      </c>
      <c r="BL113" s="1">
        <f t="shared" si="151"/>
        <v>293.14999999999998</v>
      </c>
      <c r="BM113" s="1">
        <f t="shared" si="152"/>
        <v>100600</v>
      </c>
      <c r="BN113" s="1">
        <f t="shared" si="153"/>
        <v>28</v>
      </c>
      <c r="BO113" s="1"/>
      <c r="BP113" s="23"/>
      <c r="BQ113" s="72"/>
      <c r="BR113" s="1"/>
      <c r="BS113" s="1"/>
      <c r="BT113" s="1"/>
      <c r="BU113" s="1"/>
      <c r="BV113" s="1"/>
      <c r="BW113" s="1"/>
      <c r="BX113" s="2" t="s">
        <v>38</v>
      </c>
      <c r="BY113" s="43">
        <v>1.2250000000000001</v>
      </c>
      <c r="BZ113" s="4" t="s">
        <v>39</v>
      </c>
      <c r="CA113" s="5"/>
      <c r="CB113" s="1"/>
      <c r="CC113" s="77" t="s">
        <v>40</v>
      </c>
      <c r="CD113" s="78">
        <v>100600</v>
      </c>
      <c r="CE113" s="79" t="s">
        <v>18</v>
      </c>
      <c r="CF113" s="1"/>
      <c r="CG113" s="1"/>
      <c r="CH113" s="1" t="s">
        <v>35</v>
      </c>
      <c r="CI113" s="1"/>
      <c r="CJ113" s="1" t="s">
        <v>36</v>
      </c>
      <c r="CK113" s="1"/>
      <c r="CL113" s="1"/>
      <c r="CM113" s="1" t="s">
        <v>37</v>
      </c>
      <c r="CN113" s="1"/>
      <c r="CO113" s="1"/>
      <c r="CP113" s="1"/>
      <c r="CQ113" s="1"/>
      <c r="CR113" s="1"/>
      <c r="CS113" s="26"/>
    </row>
    <row r="114" spans="26:97" x14ac:dyDescent="0.2">
      <c r="AB114" s="23">
        <v>0.8</v>
      </c>
      <c r="AC114" s="1">
        <v>539</v>
      </c>
      <c r="AD114" s="1">
        <f t="shared" si="118"/>
        <v>273.95</v>
      </c>
      <c r="AE114" s="1">
        <f t="shared" si="140"/>
        <v>0</v>
      </c>
      <c r="AF114" s="1">
        <f t="shared" si="119"/>
        <v>0</v>
      </c>
      <c r="AG114" s="1">
        <f t="shared" si="141"/>
        <v>3578.2667600000032</v>
      </c>
      <c r="AH114" s="1">
        <f t="shared" si="120"/>
        <v>7888.7184644312065</v>
      </c>
      <c r="AI114" s="6">
        <f t="shared" si="142"/>
        <v>112</v>
      </c>
      <c r="AJ114" s="1">
        <f t="shared" si="121"/>
        <v>284.6465</v>
      </c>
      <c r="AK114" s="1">
        <f t="shared" si="122"/>
        <v>1.1628532604144044</v>
      </c>
      <c r="AL114" s="1">
        <f t="shared" si="123"/>
        <v>1.2082573848897564</v>
      </c>
      <c r="AM114" s="1">
        <f t="shared" si="124"/>
        <v>95015.107226854918</v>
      </c>
      <c r="AN114" s="1">
        <f t="shared" si="143"/>
        <v>-1074</v>
      </c>
      <c r="AO114" s="1">
        <f t="shared" si="125"/>
        <v>-3523.6221599999999</v>
      </c>
      <c r="AP114" s="1">
        <f t="shared" si="126"/>
        <v>34806.955745737803</v>
      </c>
      <c r="AQ114" s="60">
        <f t="shared" si="127"/>
        <v>71.28</v>
      </c>
      <c r="AR114" s="6">
        <f t="shared" si="128"/>
        <v>138.55691519999999</v>
      </c>
      <c r="AS114" s="6">
        <f t="shared" si="129"/>
        <v>-9.2347290564674047</v>
      </c>
      <c r="AT114" s="6">
        <f t="shared" si="130"/>
        <v>-17.9508357291236</v>
      </c>
      <c r="AU114" s="60">
        <f t="shared" si="131"/>
        <v>29.640025000000001</v>
      </c>
      <c r="AV114" s="6">
        <f t="shared" si="132"/>
        <v>2964.0025000000001</v>
      </c>
      <c r="AW114" s="61">
        <f t="shared" si="133"/>
        <v>-4547.7668159338664</v>
      </c>
      <c r="AX114" s="62">
        <f t="shared" si="134"/>
        <v>5.2914575014403387E-2</v>
      </c>
      <c r="AY114" s="63">
        <f t="shared" si="135"/>
        <v>0.4049889419083279</v>
      </c>
      <c r="AZ114" s="6">
        <f t="shared" si="136"/>
        <v>0.1299208727119579</v>
      </c>
      <c r="BA114" s="6">
        <f t="shared" si="137"/>
        <v>7.4439176770510835</v>
      </c>
      <c r="BB114" s="62">
        <f t="shared" si="138"/>
        <v>1.6710989999999999</v>
      </c>
      <c r="BC114" s="63">
        <f t="shared" si="139"/>
        <v>0.19109899999999991</v>
      </c>
      <c r="BD114" s="1"/>
      <c r="BE114" s="1">
        <f t="shared" si="144"/>
        <v>0</v>
      </c>
      <c r="BF114" s="1">
        <f t="shared" si="145"/>
        <v>-6.4999999999999997E-3</v>
      </c>
      <c r="BG114" s="1">
        <f t="shared" si="146"/>
        <v>101325</v>
      </c>
      <c r="BH114" s="1">
        <f t="shared" si="147"/>
        <v>1.2250000000000001</v>
      </c>
      <c r="BI114" s="1">
        <f t="shared" si="148"/>
        <v>288.14999999999998</v>
      </c>
      <c r="BJ114" s="1">
        <f t="shared" si="149"/>
        <v>1.2350000000000001</v>
      </c>
      <c r="BK114" s="1">
        <f t="shared" si="150"/>
        <v>9.81</v>
      </c>
      <c r="BL114" s="1">
        <f t="shared" si="151"/>
        <v>293.14999999999998</v>
      </c>
      <c r="BM114" s="1">
        <f t="shared" si="152"/>
        <v>100600</v>
      </c>
      <c r="BN114" s="1">
        <f t="shared" si="153"/>
        <v>28</v>
      </c>
      <c r="BO114" s="1"/>
      <c r="BP114" s="23" t="s">
        <v>114</v>
      </c>
      <c r="BQ114" s="72" t="s">
        <v>113</v>
      </c>
      <c r="BR114" s="78">
        <v>3188</v>
      </c>
      <c r="BS114" s="1"/>
      <c r="BT114" s="1"/>
      <c r="BU114" s="1"/>
      <c r="BV114" s="1"/>
      <c r="BW114" s="1"/>
      <c r="BX114" s="1"/>
      <c r="BY114" s="1"/>
      <c r="BZ114" s="12"/>
      <c r="CA114" s="5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26"/>
    </row>
    <row r="115" spans="26:97" x14ac:dyDescent="0.2">
      <c r="AB115" s="30">
        <v>0.9</v>
      </c>
      <c r="AC115" s="64">
        <v>532</v>
      </c>
      <c r="AD115" s="64">
        <f t="shared" si="118"/>
        <v>274.04999999999995</v>
      </c>
      <c r="AE115" s="64">
        <f t="shared" si="140"/>
        <v>0</v>
      </c>
      <c r="AF115" s="64">
        <f t="shared" si="119"/>
        <v>0</v>
      </c>
      <c r="AG115" s="64">
        <f t="shared" si="141"/>
        <v>3578.0001000000034</v>
      </c>
      <c r="AH115" s="64">
        <f t="shared" si="120"/>
        <v>7888.1305804620069</v>
      </c>
      <c r="AI115" s="65">
        <f t="shared" si="142"/>
        <v>120</v>
      </c>
      <c r="AJ115" s="64">
        <f t="shared" si="121"/>
        <v>284.69199999999995</v>
      </c>
      <c r="AK115" s="64">
        <f t="shared" si="122"/>
        <v>1.1636445675804954</v>
      </c>
      <c r="AL115" s="64">
        <f t="shared" si="123"/>
        <v>1.2088315972765058</v>
      </c>
      <c r="AM115" s="64">
        <f t="shared" si="124"/>
        <v>95094.96207643325</v>
      </c>
      <c r="AN115" s="64">
        <f t="shared" si="143"/>
        <v>-1081</v>
      </c>
      <c r="AO115" s="64">
        <f t="shared" si="125"/>
        <v>-3546.5880400000001</v>
      </c>
      <c r="AP115" s="64">
        <f t="shared" si="126"/>
        <v>34847.555694046663</v>
      </c>
      <c r="AQ115" s="66">
        <f t="shared" si="127"/>
        <v>72.400000000000006</v>
      </c>
      <c r="AR115" s="65">
        <f t="shared" si="128"/>
        <v>140.73401600000003</v>
      </c>
      <c r="AS115" s="65">
        <f t="shared" si="129"/>
        <v>-8.6707058571775253</v>
      </c>
      <c r="AT115" s="65">
        <f t="shared" si="130"/>
        <v>-16.85446487341596</v>
      </c>
      <c r="AU115" s="66">
        <f t="shared" si="131"/>
        <v>30.922249000000001</v>
      </c>
      <c r="AV115" s="65">
        <f t="shared" si="132"/>
        <v>3092.2249000000002</v>
      </c>
      <c r="AW115" s="67">
        <f t="shared" si="133"/>
        <v>-4203.6373593915487</v>
      </c>
      <c r="AX115" s="68">
        <f t="shared" si="134"/>
        <v>4.7386460621491919E-2</v>
      </c>
      <c r="AY115" s="69">
        <f t="shared" si="135"/>
        <v>0.39282701728823838</v>
      </c>
      <c r="AZ115" s="65">
        <f t="shared" si="136"/>
        <v>0.12004927785545129</v>
      </c>
      <c r="BA115" s="65">
        <f t="shared" si="137"/>
        <v>6.8783169547102405</v>
      </c>
      <c r="BB115" s="68">
        <f t="shared" si="138"/>
        <v>1.2999869999999998</v>
      </c>
      <c r="BC115" s="69">
        <f t="shared" si="139"/>
        <v>0.29998699999999978</v>
      </c>
      <c r="BD115" s="1"/>
      <c r="BE115" s="1">
        <f t="shared" si="144"/>
        <v>0</v>
      </c>
      <c r="BF115" s="1">
        <f t="shared" si="145"/>
        <v>-6.4999999999999997E-3</v>
      </c>
      <c r="BG115" s="1">
        <f t="shared" si="146"/>
        <v>101325</v>
      </c>
      <c r="BH115" s="1">
        <f t="shared" si="147"/>
        <v>1.2250000000000001</v>
      </c>
      <c r="BI115" s="1">
        <f t="shared" si="148"/>
        <v>288.14999999999998</v>
      </c>
      <c r="BJ115" s="1">
        <f t="shared" si="149"/>
        <v>1.2350000000000001</v>
      </c>
      <c r="BK115" s="1">
        <f t="shared" si="150"/>
        <v>9.81</v>
      </c>
      <c r="BL115" s="1">
        <f t="shared" si="151"/>
        <v>293.14999999999998</v>
      </c>
      <c r="BM115" s="1">
        <f t="shared" si="152"/>
        <v>100600</v>
      </c>
      <c r="BN115" s="1">
        <f t="shared" si="153"/>
        <v>28</v>
      </c>
      <c r="BO115" s="1"/>
      <c r="BP115" s="23" t="s">
        <v>115</v>
      </c>
      <c r="BQ115" s="72" t="s">
        <v>113</v>
      </c>
      <c r="BR115" s="1">
        <f>BR112</f>
        <v>601.70275200000003</v>
      </c>
      <c r="BS115" s="1"/>
      <c r="BT115" s="1"/>
      <c r="BU115" s="1"/>
      <c r="BV115" s="1"/>
      <c r="BW115" s="1"/>
      <c r="BX115" s="2" t="s">
        <v>47</v>
      </c>
      <c r="BY115" s="43">
        <v>288.14999999999998</v>
      </c>
      <c r="BZ115" s="4" t="s">
        <v>20</v>
      </c>
      <c r="CA115" s="5"/>
      <c r="CB115" s="1"/>
      <c r="CC115" s="77" t="s">
        <v>48</v>
      </c>
      <c r="CD115" s="78">
        <v>29</v>
      </c>
      <c r="CE115" s="79" t="s">
        <v>49</v>
      </c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26"/>
    </row>
    <row r="116" spans="26:97" x14ac:dyDescent="0.2"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>
        <f t="shared" si="144"/>
        <v>0</v>
      </c>
      <c r="BF116" s="1">
        <f t="shared" si="145"/>
        <v>-6.4999999999999997E-3</v>
      </c>
      <c r="BG116" s="1">
        <f t="shared" si="146"/>
        <v>101325</v>
      </c>
      <c r="BH116" s="1">
        <f t="shared" si="147"/>
        <v>1.2250000000000001</v>
      </c>
      <c r="BI116" s="1">
        <f t="shared" si="148"/>
        <v>288.14999999999998</v>
      </c>
      <c r="BJ116" s="1">
        <f t="shared" si="149"/>
        <v>1.2350000000000001</v>
      </c>
      <c r="BK116" s="1">
        <f t="shared" si="150"/>
        <v>9.81</v>
      </c>
      <c r="BL116" s="1">
        <f t="shared" si="151"/>
        <v>293.14999999999998</v>
      </c>
      <c r="BM116" s="1">
        <f t="shared" si="152"/>
        <v>100600</v>
      </c>
      <c r="BN116" s="1">
        <f t="shared" si="153"/>
        <v>28</v>
      </c>
      <c r="BO116" s="1"/>
      <c r="BP116" s="23" t="s">
        <v>116</v>
      </c>
      <c r="BQ116" s="72" t="s">
        <v>113</v>
      </c>
      <c r="BR116" s="78">
        <v>425</v>
      </c>
      <c r="BS116" s="1"/>
      <c r="BT116" s="1"/>
      <c r="BU116" s="1"/>
      <c r="BV116" s="1"/>
      <c r="BW116" s="1"/>
      <c r="BX116" s="1"/>
      <c r="BY116" s="1"/>
      <c r="BZ116" s="12"/>
      <c r="CA116" s="5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26"/>
    </row>
    <row r="117" spans="26:97" x14ac:dyDescent="0.2"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>
        <f t="shared" si="144"/>
        <v>0</v>
      </c>
      <c r="BF117" s="1">
        <f t="shared" si="145"/>
        <v>-6.4999999999999997E-3</v>
      </c>
      <c r="BG117" s="1">
        <f t="shared" si="146"/>
        <v>101325</v>
      </c>
      <c r="BH117" s="1">
        <f t="shared" si="147"/>
        <v>1.2250000000000001</v>
      </c>
      <c r="BI117" s="1">
        <f t="shared" si="148"/>
        <v>288.14999999999998</v>
      </c>
      <c r="BJ117" s="1">
        <f t="shared" si="149"/>
        <v>1.2350000000000001</v>
      </c>
      <c r="BK117" s="1">
        <f t="shared" si="150"/>
        <v>9.81</v>
      </c>
      <c r="BL117" s="1">
        <f t="shared" si="151"/>
        <v>293.14999999999998</v>
      </c>
      <c r="BM117" s="1">
        <f t="shared" si="152"/>
        <v>100600</v>
      </c>
      <c r="BN117" s="1">
        <f t="shared" si="153"/>
        <v>28</v>
      </c>
      <c r="BO117" s="1"/>
      <c r="BP117" s="76" t="s">
        <v>117</v>
      </c>
      <c r="BQ117" s="72" t="s">
        <v>113</v>
      </c>
      <c r="BR117" s="77">
        <f>SUM(BR114:BR116)</f>
        <v>4214.7027520000001</v>
      </c>
      <c r="BS117" s="1"/>
      <c r="BT117" s="11"/>
      <c r="BU117" s="1"/>
      <c r="BV117" s="1"/>
      <c r="BW117" s="1"/>
      <c r="BX117" s="2" t="s">
        <v>54</v>
      </c>
      <c r="BY117" s="43">
        <v>1.2350000000000001</v>
      </c>
      <c r="BZ117" s="4" t="s">
        <v>55</v>
      </c>
      <c r="CA117" s="5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26"/>
    </row>
    <row r="118" spans="26:97" x14ac:dyDescent="0.2">
      <c r="Z118" s="1"/>
      <c r="AA118" s="1"/>
      <c r="BE118" s="1">
        <f t="shared" si="144"/>
        <v>0</v>
      </c>
      <c r="BF118" s="1">
        <f t="shared" si="145"/>
        <v>-6.4999999999999997E-3</v>
      </c>
      <c r="BG118" s="1">
        <f t="shared" si="146"/>
        <v>101325</v>
      </c>
      <c r="BH118" s="1">
        <f t="shared" si="147"/>
        <v>1.2250000000000001</v>
      </c>
      <c r="BI118" s="1">
        <f t="shared" si="148"/>
        <v>288.14999999999998</v>
      </c>
      <c r="BJ118" s="1">
        <f t="shared" si="149"/>
        <v>1.2350000000000001</v>
      </c>
      <c r="BK118" s="1">
        <f t="shared" si="150"/>
        <v>9.81</v>
      </c>
      <c r="BL118" s="1">
        <f t="shared" si="151"/>
        <v>293.14999999999998</v>
      </c>
      <c r="BM118" s="1">
        <f t="shared" si="152"/>
        <v>100600</v>
      </c>
      <c r="BN118" s="1">
        <f t="shared" si="153"/>
        <v>28</v>
      </c>
      <c r="BO118" s="1"/>
      <c r="BP118" s="23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26"/>
    </row>
    <row r="119" spans="26:97" x14ac:dyDescent="0.2">
      <c r="Z119" s="1"/>
      <c r="AA119" s="1"/>
      <c r="BO119" s="1"/>
      <c r="BP119" s="80" t="s">
        <v>56</v>
      </c>
      <c r="BQ119" s="8" t="s">
        <v>57</v>
      </c>
      <c r="BR119" s="8" t="s">
        <v>118</v>
      </c>
      <c r="BS119" s="8" t="s">
        <v>58</v>
      </c>
      <c r="BT119" s="8" t="s">
        <v>59</v>
      </c>
      <c r="BU119" s="8" t="s">
        <v>60</v>
      </c>
      <c r="BV119" s="8" t="s">
        <v>119</v>
      </c>
      <c r="BW119" s="8" t="s">
        <v>120</v>
      </c>
      <c r="BX119" s="8" t="s">
        <v>61</v>
      </c>
      <c r="BY119" s="8" t="s">
        <v>62</v>
      </c>
      <c r="BZ119" s="8" t="s">
        <v>63</v>
      </c>
      <c r="CA119" s="8" t="s">
        <v>64</v>
      </c>
      <c r="CB119" s="8" t="s">
        <v>65</v>
      </c>
      <c r="CC119" s="8" t="s">
        <v>66</v>
      </c>
      <c r="CD119" s="8" t="s">
        <v>121</v>
      </c>
      <c r="CE119" s="8" t="s">
        <v>68</v>
      </c>
      <c r="CF119" s="8" t="s">
        <v>69</v>
      </c>
      <c r="CG119" s="8" t="s">
        <v>70</v>
      </c>
      <c r="CH119" s="7" t="s">
        <v>71</v>
      </c>
      <c r="CI119" s="47" t="s">
        <v>72</v>
      </c>
      <c r="CJ119" s="47" t="s">
        <v>122</v>
      </c>
      <c r="CK119" s="47" t="s">
        <v>74</v>
      </c>
      <c r="CL119" s="47" t="s">
        <v>76</v>
      </c>
      <c r="CM119" s="47" t="s">
        <v>75</v>
      </c>
      <c r="CN119" s="47" t="s">
        <v>77</v>
      </c>
      <c r="CO119" s="47" t="s">
        <v>78</v>
      </c>
      <c r="CP119" s="47" t="s">
        <v>79</v>
      </c>
      <c r="CQ119" s="47" t="s">
        <v>80</v>
      </c>
      <c r="CR119" s="81" t="s">
        <v>81</v>
      </c>
      <c r="CS119" s="26"/>
    </row>
    <row r="120" spans="26:97" x14ac:dyDescent="0.2">
      <c r="Z120" s="1"/>
      <c r="AA120" s="1"/>
      <c r="AB120" s="3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2" t="s">
        <v>0</v>
      </c>
      <c r="BF120" s="3">
        <v>-6.4999999999999997E-3</v>
      </c>
      <c r="BG120" s="4" t="s">
        <v>1</v>
      </c>
      <c r="BH120" s="82"/>
      <c r="BI120" s="83"/>
      <c r="BJ120" s="7" t="s">
        <v>2</v>
      </c>
      <c r="BK120" s="8">
        <v>9.81</v>
      </c>
      <c r="BL120" s="9" t="s">
        <v>3</v>
      </c>
      <c r="BM120" s="44"/>
      <c r="BN120" s="19"/>
      <c r="BO120" s="1"/>
      <c r="BP120" s="84">
        <v>12</v>
      </c>
      <c r="BQ120" s="85">
        <f>BR120 * 0.3048</f>
        <v>762</v>
      </c>
      <c r="BR120" s="83">
        <v>2500</v>
      </c>
      <c r="BS120" s="83">
        <f>BP120+273.15</f>
        <v>285.14999999999998</v>
      </c>
      <c r="BT120" s="83">
        <v>41.1556</v>
      </c>
      <c r="BU120" s="83">
        <f>BT120 * 1.94384</f>
        <v>79.999901503999993</v>
      </c>
      <c r="BV120" s="83">
        <v>83</v>
      </c>
      <c r="BW120" s="83">
        <f>BV120*0.453592</f>
        <v>37.648136000000001</v>
      </c>
      <c r="BX120" s="83">
        <f>BP83-BW120</f>
        <v>4177.0546160000004</v>
      </c>
      <c r="BY120" s="83">
        <f>BX120 * 2.20462</f>
        <v>9208.8181475259207</v>
      </c>
      <c r="BZ120" s="83">
        <v>0</v>
      </c>
      <c r="CA120" s="83">
        <f>BT83+(BQ120*BQ83)</f>
        <v>283.197</v>
      </c>
      <c r="CB120" s="83">
        <f>BS83 * ( ( 1 + ( BQ83 * ( BQ120 / BT83 ) ) ) ^ 4.256 )</f>
        <v>1.1378591677221912</v>
      </c>
      <c r="CC120" s="83">
        <f>( CB120 * CA120 ) / BS120</f>
        <v>1.1300659397559931</v>
      </c>
      <c r="CD120" s="83">
        <f>BR83 * ( ( 1+ ( BQ83 * ( BQ120 / BT83 ) ) ) ^ 5.256 )</f>
        <v>92499.430988673048</v>
      </c>
      <c r="CE120" s="83"/>
      <c r="CF120" s="83"/>
      <c r="CG120" s="83"/>
      <c r="CH120" s="84">
        <f>SQRT( ( CL120 * 2 ) / CC120 )</f>
        <v>42.849433951353795</v>
      </c>
      <c r="CI120" s="83">
        <f>CH120 * 1.94384</f>
        <v>83.292443691999566</v>
      </c>
      <c r="CJ120" s="83"/>
      <c r="CK120" s="83"/>
      <c r="CL120" s="83">
        <f xml:space="preserve"> ( ( BT120 ) ^2 ) * ( BS83 / 2 )</f>
        <v>1037.4423394580001</v>
      </c>
      <c r="CM120" s="83">
        <f>CL120 / 100</f>
        <v>10.374423394580001</v>
      </c>
      <c r="CN120" s="83"/>
      <c r="CO120" s="83"/>
      <c r="CP120" s="83"/>
      <c r="CQ120" s="83"/>
      <c r="CR120" s="86"/>
      <c r="CS120" s="26"/>
    </row>
    <row r="121" spans="26:97" x14ac:dyDescent="0.2">
      <c r="Z121" s="1"/>
      <c r="AA121" s="1"/>
      <c r="AB121" s="23"/>
      <c r="AC121" s="11" t="s">
        <v>123</v>
      </c>
      <c r="AD121" s="1"/>
      <c r="AE121" s="1"/>
      <c r="AF121" s="1" t="s">
        <v>124</v>
      </c>
      <c r="AG121" t="s">
        <v>125</v>
      </c>
      <c r="AH121" s="1"/>
      <c r="AI121" s="1"/>
      <c r="AJ121" s="1" t="s">
        <v>21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 t="s">
        <v>8</v>
      </c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2"/>
      <c r="BH121" s="5"/>
      <c r="BI121" s="6"/>
      <c r="BJ121" s="6"/>
      <c r="BK121" s="6"/>
      <c r="BL121" s="13"/>
      <c r="BM121" s="1"/>
      <c r="BN121" s="24"/>
      <c r="BO121" s="1"/>
      <c r="BP121" s="87">
        <v>14.5</v>
      </c>
      <c r="BQ121" s="88">
        <f>BR121 * 0.3048</f>
        <v>441.96000000000004</v>
      </c>
      <c r="BR121" s="65">
        <v>1450</v>
      </c>
      <c r="BS121" s="65">
        <f>BP121+273.15</f>
        <v>287.64999999999998</v>
      </c>
      <c r="BT121" s="65">
        <v>41.1556</v>
      </c>
      <c r="BU121" s="65">
        <f>BT121 * 1.94384</f>
        <v>79.999901503999993</v>
      </c>
      <c r="BV121" s="65">
        <v>90</v>
      </c>
      <c r="BW121" s="65">
        <f>BV121*0.453592</f>
        <v>40.823279999999997</v>
      </c>
      <c r="BX121" s="65">
        <f>BP84-BW121</f>
        <v>4173.8794720000005</v>
      </c>
      <c r="BY121" s="65">
        <f>BX121 * 2.20462</f>
        <v>9201.8181615606409</v>
      </c>
      <c r="BZ121" s="65">
        <v>98</v>
      </c>
      <c r="CA121" s="65">
        <f>BT84+(BQ121*BQ84)</f>
        <v>285.27725999999996</v>
      </c>
      <c r="CB121" s="65">
        <f>BS84 * ( ( 1 + ( BQ84 * ( BQ121 / BT84 ) ) ) ^ 4.256 )</f>
        <v>1.1738598140629615</v>
      </c>
      <c r="CC121" s="65">
        <f>( CB121 * CA121 ) / BS121</f>
        <v>1.1641769907178554</v>
      </c>
      <c r="CD121" s="65">
        <f>BR84 * ( ( 1+ ( BQ84 * ( BQ121 / BT84 ) ) ) ^ 5.256 )</f>
        <v>96126.978056575113</v>
      </c>
      <c r="CE121" s="65">
        <f>BQ121-BQ120</f>
        <v>-320.03999999999996</v>
      </c>
      <c r="CF121" s="65">
        <f>CE121 * 3.28084</f>
        <v>-1050.0000335999998</v>
      </c>
      <c r="CG121" s="65">
        <f xml:space="preserve"> BX121 * BV84 * COS( CQ121 )</f>
        <v>40821.189799734464</v>
      </c>
      <c r="CH121" s="87">
        <f>SQRT( ( CL121 * 2 ) / CC121 )</f>
        <v>42.217010470122872</v>
      </c>
      <c r="CI121" s="65">
        <f>CH121 * 1.94384</f>
        <v>82.063113632243642</v>
      </c>
      <c r="CJ121" s="65">
        <f xml:space="preserve"> ( CE121 / BZ121 ) * ( ( ( BS120 + BS121 ) / 2 ) / ( ( CA120 + CA121 ) / 2 ) )</f>
        <v>-3.2905643658468238</v>
      </c>
      <c r="CK121" s="65">
        <f>CJ121 * 1.94384</f>
        <v>-6.39633063690769</v>
      </c>
      <c r="CL121" s="65">
        <f xml:space="preserve"> ( ( BT121 ) ^2 ) * ( BS84 / 2 )</f>
        <v>1037.4423394580001</v>
      </c>
      <c r="CM121" s="65">
        <f>CL121 / 100</f>
        <v>10.374423394580001</v>
      </c>
      <c r="CN121" s="67">
        <f xml:space="preserve"> - ( BX121 * BV84 * SIN( CQ121 ) )</f>
        <v>-3191.4777824777116</v>
      </c>
      <c r="CO121" s="65">
        <f xml:space="preserve"> - ( ( 2 * CN121 ) / ( ( ( CH121 ) ^ 2 ) * BY84 * CC121 ) )</f>
        <v>0.10607910804369879</v>
      </c>
      <c r="CP121" s="65">
        <f xml:space="preserve"> ( ( 2 * CG121 ) / ( ( ( CH121 ) ^ 2 ) * BY84 * CC121 ) )</f>
        <v>1.3568245491204851</v>
      </c>
      <c r="CQ121" s="65">
        <f>ASIN( - ( CJ121 / CH121 ) )</f>
        <v>7.802317874854646E-2</v>
      </c>
      <c r="CR121" s="89">
        <f>CQ121 * ( 180 / 3.14159265359 )</f>
        <v>4.4703988464862343</v>
      </c>
      <c r="CS121" s="26"/>
    </row>
    <row r="122" spans="26:97" x14ac:dyDescent="0.2">
      <c r="Z122" s="1"/>
      <c r="AA122" s="1"/>
      <c r="AB122" s="23"/>
      <c r="AC122" s="1" t="s">
        <v>126</v>
      </c>
      <c r="AD122" s="1"/>
      <c r="AE122" s="1"/>
      <c r="AF122" s="1" t="s">
        <v>127</v>
      </c>
      <c r="AG122" t="s">
        <v>128</v>
      </c>
      <c r="AH122" s="1"/>
      <c r="AI122" s="1"/>
      <c r="AJ122" s="1" t="s">
        <v>129</v>
      </c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 t="s">
        <v>16</v>
      </c>
      <c r="AW122" s="1"/>
      <c r="AX122" s="1"/>
      <c r="AY122" s="1"/>
      <c r="AZ122" s="1"/>
      <c r="BA122" s="1"/>
      <c r="BB122" s="1"/>
      <c r="BC122" s="1"/>
      <c r="BD122" s="1"/>
      <c r="BE122" s="2" t="s">
        <v>17</v>
      </c>
      <c r="BF122" s="3">
        <v>101325</v>
      </c>
      <c r="BG122" s="4" t="s">
        <v>18</v>
      </c>
      <c r="BH122" s="5"/>
      <c r="BI122" s="6"/>
      <c r="BJ122" s="7" t="s">
        <v>19</v>
      </c>
      <c r="BK122" s="8">
        <v>293.14999999999998</v>
      </c>
      <c r="BL122" s="9" t="s">
        <v>20</v>
      </c>
      <c r="BM122" s="1"/>
      <c r="BN122" s="24"/>
      <c r="BO122" s="1"/>
      <c r="BP122" s="90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83"/>
      <c r="CN122" s="61"/>
      <c r="CO122" s="6"/>
      <c r="CP122" s="6"/>
      <c r="CQ122" s="6"/>
      <c r="CR122" s="6"/>
      <c r="CS122" s="26"/>
    </row>
    <row r="123" spans="26:97" x14ac:dyDescent="0.2">
      <c r="Z123" s="1"/>
      <c r="AA123" s="1"/>
      <c r="AB123" s="23"/>
      <c r="AC123" s="1"/>
      <c r="AD123" s="11"/>
      <c r="AE123" s="1"/>
      <c r="AF123" s="1" t="s">
        <v>130</v>
      </c>
      <c r="AG123" t="s">
        <v>131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 t="s">
        <v>25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2"/>
      <c r="BH123" s="5"/>
      <c r="BI123" s="6"/>
      <c r="BJ123" s="6"/>
      <c r="BK123" s="6"/>
      <c r="BL123" s="6"/>
      <c r="BM123" s="1"/>
      <c r="BN123" s="24"/>
      <c r="BO123" s="1"/>
      <c r="BP123" s="80" t="s">
        <v>56</v>
      </c>
      <c r="BQ123" s="8" t="s">
        <v>57</v>
      </c>
      <c r="BR123" s="8" t="s">
        <v>57</v>
      </c>
      <c r="BS123" s="8" t="s">
        <v>58</v>
      </c>
      <c r="BT123" s="8" t="s">
        <v>59</v>
      </c>
      <c r="BU123" s="8" t="s">
        <v>60</v>
      </c>
      <c r="BV123" s="8" t="s">
        <v>119</v>
      </c>
      <c r="BW123" s="8" t="s">
        <v>120</v>
      </c>
      <c r="BX123" s="8" t="s">
        <v>61</v>
      </c>
      <c r="BY123" s="8" t="s">
        <v>62</v>
      </c>
      <c r="BZ123" s="8" t="s">
        <v>63</v>
      </c>
      <c r="CA123" s="8" t="s">
        <v>64</v>
      </c>
      <c r="CB123" s="8" t="s">
        <v>65</v>
      </c>
      <c r="CC123" s="8" t="s">
        <v>66</v>
      </c>
      <c r="CD123" s="8" t="s">
        <v>121</v>
      </c>
      <c r="CE123" s="8" t="s">
        <v>68</v>
      </c>
      <c r="CF123" s="8" t="s">
        <v>69</v>
      </c>
      <c r="CG123" s="8" t="s">
        <v>70</v>
      </c>
      <c r="CH123" s="7" t="s">
        <v>71</v>
      </c>
      <c r="CI123" s="47" t="s">
        <v>72</v>
      </c>
      <c r="CJ123" s="47" t="s">
        <v>122</v>
      </c>
      <c r="CK123" s="47" t="s">
        <v>74</v>
      </c>
      <c r="CL123" s="47" t="s">
        <v>76</v>
      </c>
      <c r="CM123" s="47" t="s">
        <v>75</v>
      </c>
      <c r="CN123" s="47" t="s">
        <v>77</v>
      </c>
      <c r="CO123" s="47" t="s">
        <v>78</v>
      </c>
      <c r="CP123" s="47" t="s">
        <v>79</v>
      </c>
      <c r="CQ123" s="47" t="s">
        <v>80</v>
      </c>
      <c r="CR123" s="81" t="s">
        <v>81</v>
      </c>
      <c r="CS123" s="26"/>
    </row>
    <row r="124" spans="26:97" x14ac:dyDescent="0.2">
      <c r="Z124" s="1"/>
      <c r="AA124" s="1"/>
      <c r="AB124" s="23"/>
      <c r="AC124" s="1"/>
      <c r="AD124" s="1"/>
      <c r="AE124" s="1"/>
      <c r="AF124" s="1" t="s">
        <v>132</v>
      </c>
      <c r="AG124" t="s">
        <v>133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 t="s">
        <v>37</v>
      </c>
      <c r="AW124" s="1"/>
      <c r="AX124" s="1"/>
      <c r="AY124" s="1"/>
      <c r="AZ124" s="1"/>
      <c r="BA124" s="1"/>
      <c r="BB124" s="1"/>
      <c r="BC124" s="1"/>
      <c r="BD124" s="1"/>
      <c r="BE124" s="2" t="s">
        <v>38</v>
      </c>
      <c r="BF124" s="3">
        <v>1.2250000000000001</v>
      </c>
      <c r="BG124" s="4" t="s">
        <v>39</v>
      </c>
      <c r="BH124" s="5"/>
      <c r="BI124" s="6"/>
      <c r="BJ124" s="7" t="s">
        <v>40</v>
      </c>
      <c r="BK124" s="8">
        <v>100600</v>
      </c>
      <c r="BL124" s="9" t="s">
        <v>18</v>
      </c>
      <c r="BM124" s="1"/>
      <c r="BN124" s="24"/>
      <c r="BO124" s="1"/>
      <c r="BP124" s="84">
        <v>12</v>
      </c>
      <c r="BQ124" s="85">
        <f>BR124 * 0.3048</f>
        <v>762</v>
      </c>
      <c r="BR124" s="83">
        <v>2500</v>
      </c>
      <c r="BS124" s="83">
        <f>BP124+273.15</f>
        <v>285.14999999999998</v>
      </c>
      <c r="BT124" s="83">
        <v>51.444000000000003</v>
      </c>
      <c r="BU124" s="83">
        <f>BT124 * 1.94384</f>
        <v>99.998904960000004</v>
      </c>
      <c r="BV124" s="83">
        <v>107</v>
      </c>
      <c r="BW124" s="83">
        <f>BV124*0.453592</f>
        <v>48.534343999999997</v>
      </c>
      <c r="BX124" s="83">
        <f>BP86-BW124</f>
        <v>4166.1684080000005</v>
      </c>
      <c r="BY124" s="83">
        <f>BX124 * 2.20462</f>
        <v>9184.8181956449607</v>
      </c>
      <c r="BZ124" s="83">
        <v>0</v>
      </c>
      <c r="CA124" s="83">
        <f>BT86+(BQ124*BQ86)</f>
        <v>283.197</v>
      </c>
      <c r="CB124" s="83">
        <f>BS86 * ( ( 1 + ( BQ86 * ( BQ124 / BT86 ) ) ) ^ 4.256 )</f>
        <v>1.1378591677221912</v>
      </c>
      <c r="CC124" s="83">
        <f>( CB124 * CA124 ) / BS124</f>
        <v>1.1300659397559931</v>
      </c>
      <c r="CD124" s="83">
        <f>BR86 * ( ( 1+ ( BQ86 * ( BQ124 / BT86 ) ) ) ^ 5.256 )</f>
        <v>92499.430988673048</v>
      </c>
      <c r="CE124" s="83"/>
      <c r="CF124" s="83"/>
      <c r="CG124" s="83"/>
      <c r="CH124" s="84">
        <f>SQRT( ( CL124 * 2 ) / CC124 )</f>
        <v>53.561271860778234</v>
      </c>
      <c r="CI124" s="83">
        <f>CH124 * 1.94384</f>
        <v>104.11454269385516</v>
      </c>
      <c r="CJ124" s="83"/>
      <c r="CK124" s="83"/>
      <c r="CL124" s="83">
        <f xml:space="preserve"> ( ( BT124 ) ^2 ) * ( BS86 / 2 )</f>
        <v>1620.9721458000004</v>
      </c>
      <c r="CM124" s="83">
        <f>CL124 / 100</f>
        <v>16.209721458000004</v>
      </c>
      <c r="CN124" s="91"/>
      <c r="CO124" s="83"/>
      <c r="CP124" s="83"/>
      <c r="CQ124" s="83"/>
      <c r="CR124" s="86"/>
      <c r="CS124" s="26"/>
    </row>
    <row r="125" spans="26:97" x14ac:dyDescent="0.2">
      <c r="Z125" s="1"/>
      <c r="AA125" s="1"/>
      <c r="AB125" s="23"/>
      <c r="AC125" s="1"/>
      <c r="AD125" s="1"/>
      <c r="AE125" s="1"/>
      <c r="AF125" s="1"/>
      <c r="AG125" s="1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2"/>
      <c r="BH125" s="5"/>
      <c r="BI125" s="6"/>
      <c r="BJ125" s="6"/>
      <c r="BK125" s="6"/>
      <c r="BL125" s="6"/>
      <c r="BM125" s="1"/>
      <c r="BN125" s="24"/>
      <c r="BO125" s="1"/>
      <c r="BP125" s="87">
        <v>15</v>
      </c>
      <c r="BQ125" s="88">
        <f>BR125 * 0.3048</f>
        <v>457.20000000000005</v>
      </c>
      <c r="BR125" s="65">
        <v>1500</v>
      </c>
      <c r="BS125" s="65">
        <f>BP125+273.15</f>
        <v>288.14999999999998</v>
      </c>
      <c r="BT125" s="65">
        <v>51.444000000000003</v>
      </c>
      <c r="BU125" s="65">
        <f>BT125 * 1.94384</f>
        <v>99.998904960000004</v>
      </c>
      <c r="BV125" s="65">
        <v>113</v>
      </c>
      <c r="BW125" s="65">
        <f>BV125*0.453592</f>
        <v>51.255896</v>
      </c>
      <c r="BX125" s="65">
        <f>BP87-BW125</f>
        <v>4163.4468560000005</v>
      </c>
      <c r="BY125" s="65">
        <f>BX125 * 2.20462</f>
        <v>9178.8182076747198</v>
      </c>
      <c r="BZ125" s="65">
        <v>68</v>
      </c>
      <c r="CA125" s="65">
        <f>BT87+(BQ125*BQ87)</f>
        <v>285.1782</v>
      </c>
      <c r="CB125" s="65">
        <f>BS87 * ( ( 1 + ( BQ87 * ( BQ125 / BT87 ) ) ) ^ 4.256 )</f>
        <v>1.1721259960607973</v>
      </c>
      <c r="CC125" s="65">
        <f>( CB125 * CA125 ) / BS125</f>
        <v>1.1600374170738341</v>
      </c>
      <c r="CD125" s="65">
        <f>BR87 * ( ( 1+ ( BQ87 * ( BQ125 / BT87 ) ) ) ^ 5.256 )</f>
        <v>95951.666355107125</v>
      </c>
      <c r="CE125" s="65">
        <f>BQ125-BQ124</f>
        <v>-304.79999999999995</v>
      </c>
      <c r="CF125" s="65">
        <f>CE125 * 3.28084</f>
        <v>-1000.0000319999998</v>
      </c>
      <c r="CG125" s="65">
        <f xml:space="preserve"> BX125 * BV87 * COS( CQ125 )</f>
        <v>40693.76922729447</v>
      </c>
      <c r="CH125" s="87">
        <f>SQRT( ( CL125 * 2 ) / CC125 )</f>
        <v>52.864822102680783</v>
      </c>
      <c r="CI125" s="65">
        <f>CH125 * 1.94384</f>
        <v>102.76075579607502</v>
      </c>
      <c r="CJ125" s="65">
        <f xml:space="preserve"> ( CE125 / BZ125 ) * ( ( ( BS124 + BS125 ) / 2 ) / ( ( CA124 + CA125 ) / 2 ) )</f>
        <v>-4.5211911800100886</v>
      </c>
      <c r="CK125" s="65">
        <f>CJ125 * 1.94384</f>
        <v>-8.7884722633508101</v>
      </c>
      <c r="CL125" s="65">
        <f xml:space="preserve"> ( ( BT125 ) ^2 ) * ( BS87 / 2 )</f>
        <v>1620.9721458000004</v>
      </c>
      <c r="CM125" s="65">
        <f>CL125 / 100</f>
        <v>16.209721458000004</v>
      </c>
      <c r="CN125" s="67">
        <f xml:space="preserve"> - ( BX125 * BV87 * SIN( CQ125 ) )</f>
        <v>-3493.0767615275008</v>
      </c>
      <c r="CO125" s="65">
        <f xml:space="preserve"> - ( ( 2 * CN125 ) / ( ( ( CH125 ) ^ 2 ) * BY87 * CC125 ) )</f>
        <v>7.4307830102686212E-2</v>
      </c>
      <c r="CP125" s="65">
        <f xml:space="preserve"> ( ( 2 * CG125 ) / ( ( ( CH125 ) ^ 2 ) * BY87 * CC125 ) )</f>
        <v>0.86567398783913363</v>
      </c>
      <c r="CQ125" s="65">
        <f>ASIN( - ( CJ125 / CH125 ) )</f>
        <v>8.5628226314269071E-2</v>
      </c>
      <c r="CR125" s="89">
        <f>CQ125 * ( 180 / 3.14159265359 )</f>
        <v>4.9061359749983513</v>
      </c>
      <c r="CS125" s="26"/>
    </row>
    <row r="126" spans="26:97" x14ac:dyDescent="0.2">
      <c r="Z126" s="1"/>
      <c r="AA126" s="1"/>
      <c r="AB126" s="2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2" t="s">
        <v>47</v>
      </c>
      <c r="BF126" s="3">
        <v>288.14999999999998</v>
      </c>
      <c r="BG126" s="4" t="s">
        <v>20</v>
      </c>
      <c r="BH126" s="5"/>
      <c r="BI126" s="6"/>
      <c r="BJ126" s="7" t="s">
        <v>48</v>
      </c>
      <c r="BK126" s="8">
        <v>28</v>
      </c>
      <c r="BL126" s="9" t="s">
        <v>49</v>
      </c>
      <c r="BM126" s="1"/>
      <c r="BN126" s="24"/>
      <c r="BO126" s="1"/>
      <c r="BP126" s="90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83"/>
      <c r="CN126" s="61"/>
      <c r="CO126" s="6"/>
      <c r="CP126" s="6"/>
      <c r="CQ126" s="6"/>
      <c r="CR126" s="6"/>
      <c r="CS126" s="26"/>
    </row>
    <row r="127" spans="26:97" x14ac:dyDescent="0.2">
      <c r="Z127" s="1"/>
      <c r="AA127" s="1"/>
      <c r="AB127" s="2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2"/>
      <c r="BH127" s="5"/>
      <c r="BI127" s="6"/>
      <c r="BJ127" s="6"/>
      <c r="BK127" s="6"/>
      <c r="BL127" s="6"/>
      <c r="BM127" s="1"/>
      <c r="BN127" s="24"/>
      <c r="BO127" s="1"/>
      <c r="BP127" s="80" t="s">
        <v>56</v>
      </c>
      <c r="BQ127" s="8" t="s">
        <v>57</v>
      </c>
      <c r="BR127" s="8" t="s">
        <v>57</v>
      </c>
      <c r="BS127" s="8" t="s">
        <v>58</v>
      </c>
      <c r="BT127" s="8" t="s">
        <v>59</v>
      </c>
      <c r="BU127" s="8" t="s">
        <v>60</v>
      </c>
      <c r="BV127" s="8" t="s">
        <v>119</v>
      </c>
      <c r="BW127" s="8" t="s">
        <v>120</v>
      </c>
      <c r="BX127" s="8" t="s">
        <v>61</v>
      </c>
      <c r="BY127" s="8" t="s">
        <v>62</v>
      </c>
      <c r="BZ127" s="8" t="s">
        <v>63</v>
      </c>
      <c r="CA127" s="8" t="s">
        <v>64</v>
      </c>
      <c r="CB127" s="8" t="s">
        <v>65</v>
      </c>
      <c r="CC127" s="8" t="s">
        <v>66</v>
      </c>
      <c r="CD127" s="8" t="s">
        <v>121</v>
      </c>
      <c r="CE127" s="8" t="s">
        <v>68</v>
      </c>
      <c r="CF127" s="8" t="s">
        <v>69</v>
      </c>
      <c r="CG127" s="8" t="s">
        <v>70</v>
      </c>
      <c r="CH127" s="7" t="s">
        <v>71</v>
      </c>
      <c r="CI127" s="47" t="s">
        <v>72</v>
      </c>
      <c r="CJ127" s="47" t="s">
        <v>122</v>
      </c>
      <c r="CK127" s="47" t="s">
        <v>74</v>
      </c>
      <c r="CL127" s="47" t="s">
        <v>76</v>
      </c>
      <c r="CM127" s="47" t="s">
        <v>75</v>
      </c>
      <c r="CN127" s="47" t="s">
        <v>77</v>
      </c>
      <c r="CO127" s="47" t="s">
        <v>78</v>
      </c>
      <c r="CP127" s="47" t="s">
        <v>79</v>
      </c>
      <c r="CQ127" s="47" t="s">
        <v>80</v>
      </c>
      <c r="CR127" s="81" t="s">
        <v>81</v>
      </c>
      <c r="CS127" s="26"/>
    </row>
    <row r="128" spans="26:97" x14ac:dyDescent="0.2">
      <c r="Z128" s="1"/>
      <c r="AA128" s="1"/>
      <c r="AB128" s="2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" t="s">
        <v>54</v>
      </c>
      <c r="BF128" s="3">
        <v>1.2350000000000001</v>
      </c>
      <c r="BG128" s="4" t="s">
        <v>55</v>
      </c>
      <c r="BH128" s="5"/>
      <c r="BI128" s="6"/>
      <c r="BJ128" s="6"/>
      <c r="BK128" s="6"/>
      <c r="BL128" s="6"/>
      <c r="BM128" s="1"/>
      <c r="BN128" s="24"/>
      <c r="BP128" s="84">
        <v>13</v>
      </c>
      <c r="BQ128" s="85">
        <f>BR128 * 0.3048</f>
        <v>762</v>
      </c>
      <c r="BR128" s="83">
        <v>2500</v>
      </c>
      <c r="BS128" s="83">
        <f>BP128+273.15</f>
        <v>286.14999999999998</v>
      </c>
      <c r="BT128" s="83">
        <v>61.7333</v>
      </c>
      <c r="BU128" s="83">
        <f>BT128 * 1.94384</f>
        <v>119.999657872</v>
      </c>
      <c r="BV128" s="83">
        <v>130</v>
      </c>
      <c r="BW128" s="83">
        <f>BV128*0.453592</f>
        <v>58.96696</v>
      </c>
      <c r="BX128" s="83">
        <f>BP89-BW128</f>
        <v>4155.7357920000004</v>
      </c>
      <c r="BY128" s="83">
        <f>BX128 * 2.20462</f>
        <v>9161.8182417590397</v>
      </c>
      <c r="BZ128" s="83">
        <v>0</v>
      </c>
      <c r="CA128" s="83">
        <f>BT89+(BQ128*BQ89)</f>
        <v>283.197</v>
      </c>
      <c r="CB128" s="83">
        <f>BS89 * ( ( 1 + ( BQ89 * ( BQ128 / BT89 ) ) ) ^ 4.256 )</f>
        <v>1.1378591677221912</v>
      </c>
      <c r="CC128" s="83">
        <f>( CB128 * CA128 ) / BS128</f>
        <v>1.1261167315094232</v>
      </c>
      <c r="CD128" s="83">
        <f>BR89 * ( ( 1+ ( BQ89 * ( BQ128 / BT89 ) ) ) ^ 5.256 )</f>
        <v>92499.430988673048</v>
      </c>
      <c r="CE128" s="83"/>
      <c r="CF128" s="83"/>
      <c r="CG128" s="83"/>
      <c r="CH128" s="84">
        <f>SQRT( ( CL128 * 2 ) / CC128 )</f>
        <v>64.386650343384531</v>
      </c>
      <c r="CI128" s="83">
        <f>CH128 * 1.94384</f>
        <v>125.15734640348458</v>
      </c>
      <c r="CJ128" s="83"/>
      <c r="CK128" s="83"/>
      <c r="CL128" s="83">
        <f xml:space="preserve"> ( ( BT128 ) ^2 ) * ( BS89 / 2 )</f>
        <v>2334.2377014451249</v>
      </c>
      <c r="CM128" s="83">
        <f>CL128 / 100</f>
        <v>23.342377014451248</v>
      </c>
      <c r="CN128" s="91"/>
      <c r="CO128" s="83"/>
      <c r="CP128" s="83"/>
      <c r="CQ128" s="83"/>
      <c r="CR128" s="86"/>
      <c r="CS128" s="26"/>
    </row>
    <row r="129" spans="5:97" x14ac:dyDescent="0.2">
      <c r="Z129" s="1"/>
      <c r="AA129" s="1"/>
      <c r="AB129" s="2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24"/>
      <c r="BP129" s="87">
        <v>16</v>
      </c>
      <c r="BQ129" s="88">
        <f>BR129 * 0.3048</f>
        <v>457.20000000000005</v>
      </c>
      <c r="BR129" s="65">
        <v>1500</v>
      </c>
      <c r="BS129" s="65">
        <f>BP129+273.15</f>
        <v>289.14999999999998</v>
      </c>
      <c r="BT129" s="65">
        <v>61.7333</v>
      </c>
      <c r="BU129" s="65">
        <f>BT129 * 1.94384</f>
        <v>119.999657872</v>
      </c>
      <c r="BV129" s="65">
        <v>134</v>
      </c>
      <c r="BW129" s="65">
        <f>BV129*0.453592</f>
        <v>60.781328000000002</v>
      </c>
      <c r="BX129" s="65">
        <f>BP90-BW129</f>
        <v>4153.9214240000001</v>
      </c>
      <c r="BY129" s="65">
        <f>BX129 * 2.20462</f>
        <v>9157.8182497788803</v>
      </c>
      <c r="BZ129" s="65">
        <v>48</v>
      </c>
      <c r="CA129" s="65">
        <f>BT90+(BQ129*BQ90)</f>
        <v>285.1782</v>
      </c>
      <c r="CB129" s="65">
        <f>BS90 * ( ( 1 + ( BQ90 * ( BQ129 / BT90 ) ) ) ^ 4.256 )</f>
        <v>1.1721259960607973</v>
      </c>
      <c r="CC129" s="65">
        <f>( CB129 * CA129 ) / BS129</f>
        <v>1.1560255290673536</v>
      </c>
      <c r="CD129" s="65">
        <f>BR90 * ( ( 1+ ( BQ90 * ( BQ129 / BT90 ) ) ) ^ 5.256 )</f>
        <v>95951.666355107125</v>
      </c>
      <c r="CE129" s="65">
        <f>BQ129-BQ128</f>
        <v>-304.79999999999995</v>
      </c>
      <c r="CF129" s="65">
        <f>CE129 * 3.28084</f>
        <v>-1000.0000319999998</v>
      </c>
      <c r="CG129" s="65">
        <f xml:space="preserve"> BX129 * BV90 * COS( CQ129 )</f>
        <v>40541.005615360198</v>
      </c>
      <c r="CH129" s="87">
        <f>SQRT( ( CL129 * 2 ) / CC129 )</f>
        <v>63.548283598851455</v>
      </c>
      <c r="CI129" s="65">
        <f>CH129 * 1.94384</f>
        <v>123.52769559079141</v>
      </c>
      <c r="CJ129" s="65">
        <f xml:space="preserve"> ( CE129 / BZ129 ) * ( ( ( BS128 + BS129 ) / 2 ) / ( ( CA128 + CA129 ) / 2 ) )</f>
        <v>-6.427365233388084</v>
      </c>
      <c r="CK129" s="65">
        <f>CJ129 * 1.94384</f>
        <v>-12.493769635269093</v>
      </c>
      <c r="CL129" s="65">
        <f xml:space="preserve"> ( ( BT129 ) ^2 ) * ( BS90 / 2 )</f>
        <v>2334.2377014451249</v>
      </c>
      <c r="CM129" s="65">
        <f>CL129 / 100</f>
        <v>23.342377014451248</v>
      </c>
      <c r="CN129" s="67">
        <f xml:space="preserve"> - ( BX129 * BV90 * SIN( CQ129 ) )</f>
        <v>-4121.5107673817447</v>
      </c>
      <c r="CO129" s="65">
        <f xml:space="preserve"> - ( ( 2 * CN129 ) / ( ( ( CH129 ) ^ 2 ) * BY90 * CC129 ) )</f>
        <v>6.0885427759225653E-2</v>
      </c>
      <c r="CP129" s="65">
        <f xml:space="preserve"> ( ( 2 * CG129 ) / ( ( ( CH129 ) ^ 2 ) * BY90 * CC129 ) )</f>
        <v>0.59889603788380674</v>
      </c>
      <c r="CQ129" s="65">
        <f>ASIN( - ( CJ129 / CH129 ) )</f>
        <v>0.10131468299063626</v>
      </c>
      <c r="CR129" s="89">
        <f>CQ129 * ( 180 / 3.14159265359 )</f>
        <v>5.804903738068945</v>
      </c>
      <c r="CS129" s="26"/>
    </row>
    <row r="130" spans="5:97" x14ac:dyDescent="0.2">
      <c r="Z130" s="1"/>
      <c r="AA130" s="1"/>
      <c r="AB130" s="43" t="s">
        <v>56</v>
      </c>
      <c r="AC130" s="3" t="s">
        <v>57</v>
      </c>
      <c r="AD130" s="3" t="s">
        <v>134</v>
      </c>
      <c r="AE130" s="3" t="s">
        <v>59</v>
      </c>
      <c r="AF130" s="44" t="s">
        <v>60</v>
      </c>
      <c r="AG130" s="3" t="s">
        <v>61</v>
      </c>
      <c r="AH130" s="44" t="s">
        <v>62</v>
      </c>
      <c r="AI130" s="8" t="s">
        <v>63</v>
      </c>
      <c r="AJ130" s="3" t="s">
        <v>64</v>
      </c>
      <c r="AK130" s="3" t="s">
        <v>65</v>
      </c>
      <c r="AL130" s="3" t="s">
        <v>66</v>
      </c>
      <c r="AM130" s="3" t="s">
        <v>67</v>
      </c>
      <c r="AN130" s="3" t="s">
        <v>68</v>
      </c>
      <c r="AO130" s="44" t="s">
        <v>69</v>
      </c>
      <c r="AP130" s="3" t="s">
        <v>70</v>
      </c>
      <c r="AQ130" s="45" t="s">
        <v>71</v>
      </c>
      <c r="AR130" s="46" t="s">
        <v>72</v>
      </c>
      <c r="AS130" s="47" t="s">
        <v>73</v>
      </c>
      <c r="AT130" s="46" t="s">
        <v>74</v>
      </c>
      <c r="AU130" s="45" t="s">
        <v>75</v>
      </c>
      <c r="AV130" s="46" t="s">
        <v>76</v>
      </c>
      <c r="AW130" s="47" t="s">
        <v>77</v>
      </c>
      <c r="AX130" s="48" t="s">
        <v>78</v>
      </c>
      <c r="AY130" s="49" t="s">
        <v>79</v>
      </c>
      <c r="AZ130" s="47" t="s">
        <v>80</v>
      </c>
      <c r="BA130" s="47" t="s">
        <v>81</v>
      </c>
      <c r="BB130" s="48" t="s">
        <v>82</v>
      </c>
      <c r="BC130" s="49" t="s">
        <v>83</v>
      </c>
      <c r="BD130" s="1"/>
      <c r="BE130" s="1" t="s">
        <v>84</v>
      </c>
      <c r="BF130" s="1" t="s">
        <v>85</v>
      </c>
      <c r="BG130" s="1" t="s">
        <v>86</v>
      </c>
      <c r="BH130" s="1" t="s">
        <v>87</v>
      </c>
      <c r="BI130" s="1" t="s">
        <v>88</v>
      </c>
      <c r="BJ130" s="1" t="s">
        <v>54</v>
      </c>
      <c r="BK130" s="1" t="s">
        <v>2</v>
      </c>
      <c r="BL130" s="1" t="s">
        <v>89</v>
      </c>
      <c r="BM130" s="1" t="s">
        <v>90</v>
      </c>
      <c r="BN130" s="24" t="s">
        <v>91</v>
      </c>
      <c r="BP130" s="90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83"/>
      <c r="CN130" s="61"/>
      <c r="CO130" s="6"/>
      <c r="CP130" s="6"/>
      <c r="CQ130" s="6"/>
      <c r="CR130" s="6"/>
      <c r="CS130" s="26"/>
    </row>
    <row r="131" spans="5:97" x14ac:dyDescent="0.2">
      <c r="Z131" s="1"/>
      <c r="AA131" s="1"/>
      <c r="AB131" s="50">
        <v>7</v>
      </c>
      <c r="AC131" s="51">
        <v>1917</v>
      </c>
      <c r="AD131" s="56">
        <f t="shared" ref="AD131:AD152" si="154">(- 0.014284 * AI131 + 10.191304) +273.15</f>
        <v>283.34130399999998</v>
      </c>
      <c r="AE131" s="51">
        <v>0</v>
      </c>
      <c r="AF131" s="51">
        <f t="shared" ref="AF131:AF152" si="155">AE131*1.94384</f>
        <v>0</v>
      </c>
      <c r="AG131" s="51">
        <v>3696</v>
      </c>
      <c r="AH131" s="51">
        <f t="shared" ref="AH131:AH152" si="156">AG131 * 2.20462</f>
        <v>8148.2755199999992</v>
      </c>
      <c r="AI131" s="51">
        <v>0</v>
      </c>
      <c r="AJ131" s="51">
        <f t="shared" ref="AJ131:AJ152" si="157">BI131+(AC131*BF131)</f>
        <v>275.68949999999995</v>
      </c>
      <c r="AK131" s="51">
        <f t="shared" ref="AK131:AK152" si="158">BH131 * ( ( 1 + ( BF131 * ( AC131 / BI131 ) ) ) ^ 4.256 )</f>
        <v>1.0149104075239699</v>
      </c>
      <c r="AL131" s="51">
        <f t="shared" ref="AL131:AL152" si="159">( AK131 * AJ131 ) / AD131</f>
        <v>0.98750213556961497</v>
      </c>
      <c r="AM131" s="51">
        <f t="shared" ref="AM131:AM152" si="160">BG131 * ( ( 1+ ( BF131 * ( AC131 / BI131 ) ) ) ^ 5.256 )</f>
        <v>80317.435204060894</v>
      </c>
      <c r="AN131" s="51">
        <v>0</v>
      </c>
      <c r="AO131" s="51">
        <f t="shared" ref="AO131:AO152" si="161">AN131 * 3.28084</f>
        <v>0</v>
      </c>
      <c r="AP131" s="51" t="e">
        <f xml:space="preserve"> AG131 * BK131 * COS( AZ131 )</f>
        <v>#DIV/0!</v>
      </c>
      <c r="AQ131" s="52">
        <f t="shared" ref="AQ131:AQ152" si="162">-0.0125 * AI131 + 57.3</f>
        <v>57.3</v>
      </c>
      <c r="AR131" s="51">
        <f t="shared" ref="AR131:AR152" si="163">AQ131 * 1.94384</f>
        <v>111.382032</v>
      </c>
      <c r="AS131" s="51" t="e">
        <f t="shared" ref="AS131:AS152" si="164" xml:space="preserve"> ( AN131 / AI131 ) * ( ( ( AD130 + AD131 ) / 2 ) / ( ( AJ130 + AJ131 ) / 2 ) )</f>
        <v>#DIV/0!</v>
      </c>
      <c r="AT131" s="51" t="e">
        <f t="shared" ref="AT131:AT152" si="165">AS131 * 1.94384</f>
        <v>#DIV/0!</v>
      </c>
      <c r="AU131" s="52">
        <f t="shared" ref="AU131:AU152" si="166">-0.009861 * AI131 + 18.766667</f>
        <v>18.766667000000002</v>
      </c>
      <c r="AV131" s="51">
        <f t="shared" ref="AV131:AV152" si="167">AU131 * 100</f>
        <v>1876.6667000000002</v>
      </c>
      <c r="AW131" s="53" t="e">
        <f t="shared" ref="AW131:AW152" si="168" xml:space="preserve"> - ( AG131 * BK131 * SIN( AZ131 ) )</f>
        <v>#DIV/0!</v>
      </c>
      <c r="AX131" s="50" t="e">
        <f t="shared" ref="AX131:AX152" si="169" xml:space="preserve"> - ( ( 2 * AW131 ) / ( ( ( AQ131 ) ^ 2 ) * BN131 * AL131 ) )</f>
        <v>#DIV/0!</v>
      </c>
      <c r="AY131" s="54" t="e">
        <f t="shared" ref="AY131:AY152" si="170" xml:space="preserve"> ( ( 2 * AP131 ) / ( ( ( AQ131 ) ^ 2 ) * BN131 * AL131 ) )</f>
        <v>#DIV/0!</v>
      </c>
      <c r="AZ131" s="51" t="e">
        <f t="shared" ref="AZ131:AZ152" si="171">ASIN( - ( AS131 / AQ131 ) )</f>
        <v>#DIV/0!</v>
      </c>
      <c r="BA131" s="51" t="e">
        <f t="shared" ref="BA131:BA152" si="172">AZ131 * ( 180 / 3.14159265359 )</f>
        <v>#DIV/0!</v>
      </c>
      <c r="BB131" s="50">
        <f t="shared" ref="BB131:BB152" si="173">-0.000139*AI131+4.988889</f>
        <v>4.9888890000000004</v>
      </c>
      <c r="BC131" s="54">
        <f t="shared" ref="BC131:BC152" si="174">-0.000333 *AI131 - 0.776667</f>
        <v>-0.776667</v>
      </c>
      <c r="BD131" s="1"/>
      <c r="BE131" s="1">
        <f>AD125</f>
        <v>0</v>
      </c>
      <c r="BF131" s="1">
        <f>BF120</f>
        <v>-6.4999999999999997E-3</v>
      </c>
      <c r="BG131" s="1">
        <f>BF122</f>
        <v>101325</v>
      </c>
      <c r="BH131" s="1">
        <f>BF124</f>
        <v>1.2250000000000001</v>
      </c>
      <c r="BI131" s="1">
        <f>BF126</f>
        <v>288.14999999999998</v>
      </c>
      <c r="BJ131" s="1">
        <f>BF128</f>
        <v>1.2350000000000001</v>
      </c>
      <c r="BK131" s="1">
        <f>BK120</f>
        <v>9.81</v>
      </c>
      <c r="BL131" s="1">
        <f>BK122</f>
        <v>293.14999999999998</v>
      </c>
      <c r="BM131" s="1">
        <f>BK124</f>
        <v>100600</v>
      </c>
      <c r="BN131" s="24">
        <f>BK126</f>
        <v>28</v>
      </c>
      <c r="BP131" s="80" t="s">
        <v>56</v>
      </c>
      <c r="BQ131" s="8" t="s">
        <v>57</v>
      </c>
      <c r="BR131" s="8" t="s">
        <v>57</v>
      </c>
      <c r="BS131" s="8" t="s">
        <v>58</v>
      </c>
      <c r="BT131" s="8" t="s">
        <v>59</v>
      </c>
      <c r="BU131" s="8" t="s">
        <v>60</v>
      </c>
      <c r="BV131" s="8" t="s">
        <v>119</v>
      </c>
      <c r="BW131" s="8" t="s">
        <v>120</v>
      </c>
      <c r="BX131" s="8" t="s">
        <v>61</v>
      </c>
      <c r="BY131" s="8" t="s">
        <v>62</v>
      </c>
      <c r="BZ131" s="8" t="s">
        <v>63</v>
      </c>
      <c r="CA131" s="8" t="s">
        <v>64</v>
      </c>
      <c r="CB131" s="8" t="s">
        <v>65</v>
      </c>
      <c r="CC131" s="8" t="s">
        <v>66</v>
      </c>
      <c r="CD131" s="8" t="s">
        <v>121</v>
      </c>
      <c r="CE131" s="8" t="s">
        <v>68</v>
      </c>
      <c r="CF131" s="8" t="s">
        <v>69</v>
      </c>
      <c r="CG131" s="8" t="s">
        <v>70</v>
      </c>
      <c r="CH131" s="7" t="s">
        <v>71</v>
      </c>
      <c r="CI131" s="47" t="s">
        <v>72</v>
      </c>
      <c r="CJ131" s="47" t="s">
        <v>122</v>
      </c>
      <c r="CK131" s="47" t="s">
        <v>74</v>
      </c>
      <c r="CL131" s="47" t="s">
        <v>76</v>
      </c>
      <c r="CM131" s="47" t="s">
        <v>75</v>
      </c>
      <c r="CN131" s="47" t="s">
        <v>77</v>
      </c>
      <c r="CO131" s="47" t="s">
        <v>78</v>
      </c>
      <c r="CP131" s="47" t="s">
        <v>79</v>
      </c>
      <c r="CQ131" s="47" t="s">
        <v>80</v>
      </c>
      <c r="CR131" s="81" t="s">
        <v>81</v>
      </c>
      <c r="CS131" s="26"/>
    </row>
    <row r="132" spans="5:97" x14ac:dyDescent="0.2">
      <c r="Z132" s="1"/>
      <c r="AA132" s="1"/>
      <c r="AB132" s="55">
        <v>7.2</v>
      </c>
      <c r="AC132" s="56">
        <v>1822</v>
      </c>
      <c r="AD132" s="56">
        <f t="shared" si="154"/>
        <v>283.17805830611996</v>
      </c>
      <c r="AE132" s="56">
        <f t="shared" ref="AE132:AE152" si="175">AE131</f>
        <v>0</v>
      </c>
      <c r="AF132" s="56">
        <f t="shared" si="155"/>
        <v>0</v>
      </c>
      <c r="AG132" s="56">
        <f t="shared" ref="AG132:AG152" si="176">AG131-0.38095</f>
        <v>3695.6190499999998</v>
      </c>
      <c r="AH132" s="56">
        <f t="shared" si="156"/>
        <v>8147.4356700109984</v>
      </c>
      <c r="AI132" s="56">
        <f t="shared" ref="AI132:AI152" si="177">AI131+11.42857</f>
        <v>11.428570000000001</v>
      </c>
      <c r="AJ132" s="56">
        <f t="shared" si="157"/>
        <v>276.30699999999996</v>
      </c>
      <c r="AK132" s="56">
        <f t="shared" si="158"/>
        <v>1.0246206366341153</v>
      </c>
      <c r="AL132" s="56">
        <f t="shared" si="159"/>
        <v>0.99975914779532893</v>
      </c>
      <c r="AM132" s="56">
        <f t="shared" si="160"/>
        <v>81267.497389108728</v>
      </c>
      <c r="AN132" s="56">
        <f>AC132-AC131</f>
        <v>-95</v>
      </c>
      <c r="AO132" s="56">
        <f t="shared" si="161"/>
        <v>-311.6798</v>
      </c>
      <c r="AP132" s="56">
        <f xml:space="preserve"> AG132 * BG132 * COS( AZ132 )</f>
        <v>370263982.73703539</v>
      </c>
      <c r="AQ132" s="57">
        <f t="shared" si="162"/>
        <v>57.157142874999998</v>
      </c>
      <c r="AR132" s="56">
        <f t="shared" si="163"/>
        <v>111.10434060614</v>
      </c>
      <c r="AS132" s="56">
        <f t="shared" si="164"/>
        <v>-8.5312004475005203</v>
      </c>
      <c r="AT132" s="56">
        <f t="shared" si="165"/>
        <v>-16.583288677869412</v>
      </c>
      <c r="AU132" s="57">
        <f t="shared" si="166"/>
        <v>18.65396987123</v>
      </c>
      <c r="AV132" s="56">
        <f t="shared" si="167"/>
        <v>1865.3969871229999</v>
      </c>
      <c r="AW132" s="58">
        <f t="shared" si="168"/>
        <v>-5411.2280751719736</v>
      </c>
      <c r="AX132" s="55">
        <f t="shared" si="169"/>
        <v>0.1183399533891573</v>
      </c>
      <c r="AY132" s="59">
        <f t="shared" si="170"/>
        <v>8097.4266562201719</v>
      </c>
      <c r="AZ132" s="56">
        <f t="shared" si="171"/>
        <v>0.14981852533258391</v>
      </c>
      <c r="BA132" s="56">
        <f t="shared" si="172"/>
        <v>8.5839691944303009</v>
      </c>
      <c r="BB132" s="55">
        <f t="shared" si="173"/>
        <v>4.9873004287700002</v>
      </c>
      <c r="BC132" s="59">
        <f t="shared" si="174"/>
        <v>-0.78047271381000005</v>
      </c>
      <c r="BD132" s="1"/>
      <c r="BE132" s="6">
        <f t="shared" ref="BE132:BE163" si="178">BE131</f>
        <v>0</v>
      </c>
      <c r="BF132" s="6">
        <f t="shared" ref="BF132:BF163" si="179">BF131</f>
        <v>-6.4999999999999997E-3</v>
      </c>
      <c r="BG132" s="6">
        <f t="shared" ref="BG132:BG163" si="180">BG131</f>
        <v>101325</v>
      </c>
      <c r="BH132" s="6">
        <f t="shared" ref="BH132:BH163" si="181">BH131</f>
        <v>1.2250000000000001</v>
      </c>
      <c r="BI132" s="6">
        <f t="shared" ref="BI132:BI163" si="182">BI131</f>
        <v>288.14999999999998</v>
      </c>
      <c r="BJ132" s="6">
        <f t="shared" ref="BJ132:BJ163" si="183">BJ131</f>
        <v>1.2350000000000001</v>
      </c>
      <c r="BK132" s="6">
        <f t="shared" ref="BK132:BK163" si="184">BK131</f>
        <v>9.81</v>
      </c>
      <c r="BL132" s="6">
        <f t="shared" ref="BL132:BL163" si="185">BL131</f>
        <v>293.14999999999998</v>
      </c>
      <c r="BM132" s="6">
        <f t="shared" ref="BM132:BM163" si="186">BM131</f>
        <v>100600</v>
      </c>
      <c r="BN132" s="92">
        <f t="shared" ref="BN132:BN163" si="187">BN131</f>
        <v>28</v>
      </c>
      <c r="BP132" s="84">
        <v>13</v>
      </c>
      <c r="BQ132" s="85">
        <f>BR132 * 0.3048</f>
        <v>731.52</v>
      </c>
      <c r="BR132" s="83">
        <v>2400</v>
      </c>
      <c r="BS132" s="83">
        <f>BP132+273.15</f>
        <v>286.14999999999998</v>
      </c>
      <c r="BT132" s="83">
        <v>69.45</v>
      </c>
      <c r="BU132" s="83">
        <f>BT132 * 1.94384</f>
        <v>134.99968800000002</v>
      </c>
      <c r="BV132" s="83">
        <v>148</v>
      </c>
      <c r="BW132" s="83">
        <f>BV132*0.453592</f>
        <v>67.131615999999994</v>
      </c>
      <c r="BX132" s="83">
        <f>BP92-BW132</f>
        <v>4147.5711360000005</v>
      </c>
      <c r="BY132" s="83">
        <f>BX132 * 2.20462</f>
        <v>9143.8182778483206</v>
      </c>
      <c r="BZ132" s="83">
        <v>0</v>
      </c>
      <c r="CA132" s="83">
        <f>BT92+(BQ132*BQ92)</f>
        <v>283.39511999999996</v>
      </c>
      <c r="CB132" s="83">
        <f>BS92 * ( ( 1 + ( BQ92 * ( BQ132 / BT92 ) ) ) ^ 4.256 )</f>
        <v>1.141250922217812</v>
      </c>
      <c r="CC132" s="83">
        <f>( CB132 * CA132 ) / BS132</f>
        <v>1.1302636451232833</v>
      </c>
      <c r="CD132" s="83">
        <f>BR92 * ( ( 1+ ( BQ92 * ( BQ132 / BT92 ) ) ) ^ 5.256 )</f>
        <v>92840.059219218121</v>
      </c>
      <c r="CE132" s="83"/>
      <c r="CF132" s="83"/>
      <c r="CG132" s="83"/>
      <c r="CH132" s="84">
        <f>SQRT( ( CL132 * 2 ) / CC132 )</f>
        <v>72.302017353186315</v>
      </c>
      <c r="CI132" s="83">
        <f>CH132 * 1.94384</f>
        <v>140.5435534118177</v>
      </c>
      <c r="CJ132" s="83"/>
      <c r="CK132" s="83"/>
      <c r="CL132" s="83">
        <f xml:space="preserve"> ( ( BT132 ) ^2 ) * ( BS92 / 2 )</f>
        <v>2954.2727812500007</v>
      </c>
      <c r="CM132" s="83">
        <f>CL132 / 100</f>
        <v>29.542727812500008</v>
      </c>
      <c r="CN132" s="91"/>
      <c r="CO132" s="83"/>
      <c r="CP132" s="83"/>
      <c r="CQ132" s="83"/>
      <c r="CR132" s="86"/>
      <c r="CS132" s="26"/>
    </row>
    <row r="133" spans="5:97" x14ac:dyDescent="0.2">
      <c r="Z133" s="1"/>
      <c r="AA133" s="1"/>
      <c r="AB133" s="23">
        <v>8</v>
      </c>
      <c r="AC133" s="1">
        <v>1663</v>
      </c>
      <c r="AD133" s="6">
        <f t="shared" si="154"/>
        <v>283.01481261223995</v>
      </c>
      <c r="AE133" s="1">
        <f t="shared" si="175"/>
        <v>0</v>
      </c>
      <c r="AF133" s="1">
        <f t="shared" si="155"/>
        <v>0</v>
      </c>
      <c r="AG133" s="1">
        <f t="shared" si="176"/>
        <v>3695.2380999999996</v>
      </c>
      <c r="AH133" s="1">
        <f t="shared" si="156"/>
        <v>8146.5958200219984</v>
      </c>
      <c r="AI133" s="6">
        <f t="shared" si="177"/>
        <v>22.857140000000001</v>
      </c>
      <c r="AJ133" s="1">
        <f t="shared" si="157"/>
        <v>277.34049999999996</v>
      </c>
      <c r="AK133" s="1">
        <f t="shared" si="158"/>
        <v>1.0410313431153384</v>
      </c>
      <c r="AL133" s="1">
        <f t="shared" si="159"/>
        <v>1.0201591589866938</v>
      </c>
      <c r="AM133" s="1">
        <f t="shared" si="160"/>
        <v>82877.949833492879</v>
      </c>
      <c r="AN133" s="1">
        <f t="shared" ref="AN133:AN152" si="188">AN132 + (AC133-AC132)</f>
        <v>-254</v>
      </c>
      <c r="AO133" s="1">
        <f t="shared" si="161"/>
        <v>-833.33335999999997</v>
      </c>
      <c r="AP133" s="1">
        <f t="shared" ref="AP133:AP152" si="189" xml:space="preserve"> AG133 * BK133 * COS( AZ133 )</f>
        <v>35522.875909068818</v>
      </c>
      <c r="AQ133" s="60">
        <f t="shared" si="162"/>
        <v>57.014285749999999</v>
      </c>
      <c r="AR133" s="6">
        <f t="shared" si="163"/>
        <v>110.82664921228</v>
      </c>
      <c r="AS133" s="6">
        <f t="shared" si="164"/>
        <v>-11.364305021801162</v>
      </c>
      <c r="AT133" s="6">
        <f t="shared" si="165"/>
        <v>-22.090390673577971</v>
      </c>
      <c r="AU133" s="60">
        <f t="shared" si="166"/>
        <v>18.541272742460002</v>
      </c>
      <c r="AV133" s="6">
        <f t="shared" si="167"/>
        <v>1854.1272742460003</v>
      </c>
      <c r="AW133" s="61">
        <f t="shared" si="168"/>
        <v>-7225.5453014327977</v>
      </c>
      <c r="AX133" s="62">
        <f t="shared" si="169"/>
        <v>0.15563500481943046</v>
      </c>
      <c r="AY133" s="63">
        <f t="shared" si="170"/>
        <v>0.76514681351615843</v>
      </c>
      <c r="AZ133" s="6">
        <f t="shared" si="171"/>
        <v>0.20066784228407578</v>
      </c>
      <c r="BA133" s="6">
        <f t="shared" si="172"/>
        <v>11.497420446873626</v>
      </c>
      <c r="BB133" s="62">
        <f t="shared" si="173"/>
        <v>4.9857118575400001</v>
      </c>
      <c r="BC133" s="63">
        <f t="shared" si="174"/>
        <v>-0.78427842762</v>
      </c>
      <c r="BD133" s="1"/>
      <c r="BE133" s="1">
        <f t="shared" si="178"/>
        <v>0</v>
      </c>
      <c r="BF133" s="1">
        <f t="shared" si="179"/>
        <v>-6.4999999999999997E-3</v>
      </c>
      <c r="BG133" s="1">
        <f t="shared" si="180"/>
        <v>101325</v>
      </c>
      <c r="BH133" s="1">
        <f t="shared" si="181"/>
        <v>1.2250000000000001</v>
      </c>
      <c r="BI133" s="1">
        <f t="shared" si="182"/>
        <v>288.14999999999998</v>
      </c>
      <c r="BJ133" s="1">
        <f t="shared" si="183"/>
        <v>1.2350000000000001</v>
      </c>
      <c r="BK133" s="1">
        <f t="shared" si="184"/>
        <v>9.81</v>
      </c>
      <c r="BL133" s="1">
        <f t="shared" si="185"/>
        <v>293.14999999999998</v>
      </c>
      <c r="BM133" s="1">
        <f t="shared" si="186"/>
        <v>100600</v>
      </c>
      <c r="BN133" s="24">
        <f t="shared" si="187"/>
        <v>28</v>
      </c>
      <c r="BP133" s="87">
        <v>15</v>
      </c>
      <c r="BQ133" s="88">
        <f>BR133 * 0.3048</f>
        <v>457.20000000000005</v>
      </c>
      <c r="BR133" s="65">
        <v>1500</v>
      </c>
      <c r="BS133" s="65">
        <f>BP133+273.15</f>
        <v>288.14999999999998</v>
      </c>
      <c r="BT133" s="65">
        <v>72.022199999999998</v>
      </c>
      <c r="BU133" s="65">
        <f>BT133 * 1.94384</f>
        <v>139.99963324800001</v>
      </c>
      <c r="BV133" s="65">
        <v>150</v>
      </c>
      <c r="BW133" s="65">
        <f>BV133*0.453592</f>
        <v>68.038799999999995</v>
      </c>
      <c r="BX133" s="65">
        <f>BP93-BW133</f>
        <v>4146.6639519999999</v>
      </c>
      <c r="BY133" s="65">
        <f>BX133 * 2.20462</f>
        <v>9141.8182818582391</v>
      </c>
      <c r="BZ133" s="65">
        <v>31</v>
      </c>
      <c r="CA133" s="65">
        <f>BT93+(BQ133*BQ93)</f>
        <v>285.1782</v>
      </c>
      <c r="CB133" s="65">
        <f>BS93 * ( ( 1 + ( BQ93 * ( BQ133 / BT93 ) ) ) ^ 4.256 )</f>
        <v>1.1721259960607973</v>
      </c>
      <c r="CC133" s="65">
        <f>( CB133 * CA133 ) / BS133</f>
        <v>1.1600374170738341</v>
      </c>
      <c r="CD133" s="65">
        <f>BR93 * ( ( 1+ ( BQ93 * ( BQ133 / BT93 ) ) ) ^ 5.256 )</f>
        <v>95951.666355107125</v>
      </c>
      <c r="CE133" s="65">
        <f>BQ133-BQ132</f>
        <v>-274.31999999999994</v>
      </c>
      <c r="CF133" s="65">
        <f>CE133 * 3.28084</f>
        <v>-900.00002879999977</v>
      </c>
      <c r="CG133" s="65">
        <f xml:space="preserve"> BX133 * BV93 * COS( CQ133 )</f>
        <v>40381.038648619608</v>
      </c>
      <c r="CH133" s="87">
        <f>SQRT( ( CL133 * 2 ) / CC133 )</f>
        <v>74.011367515039581</v>
      </c>
      <c r="CI133" s="65">
        <f>CH133 * 1.94384</f>
        <v>143.86625663043455</v>
      </c>
      <c r="CJ133" s="65">
        <f xml:space="preserve"> ( CE133 / BZ133 ) * ( ( ( BS132 + BS133 ) / 2 ) / ( ( CA132 + CA133 ) / 2 ) )</f>
        <v>-8.9381598591478948</v>
      </c>
      <c r="CK133" s="65">
        <f>CJ133 * 1.94384</f>
        <v>-17.374352660606043</v>
      </c>
      <c r="CL133" s="65">
        <f xml:space="preserve"> ( ( BT133 ) ^2 ) * ( BS93 / 2 )</f>
        <v>3177.1583418645005</v>
      </c>
      <c r="CM133" s="65">
        <f>CL133 / 100</f>
        <v>31.771583418645005</v>
      </c>
      <c r="CN133" s="67">
        <f xml:space="preserve"> - ( BX133 * BV93 * SIN( CQ133 ) )</f>
        <v>-4912.669383839695</v>
      </c>
      <c r="CO133" s="65">
        <f xml:space="preserve"> - ( ( 2 * CN133 ) / ( ( ( CH133 ) ^ 2 ) * BY93 * CC133 ) )</f>
        <v>5.3318838508622568E-2</v>
      </c>
      <c r="CP133" s="65">
        <f xml:space="preserve"> ( ( 2 * CG133 ) / ( ( ( CH133 ) ^ 2 ) * BY93 * CC133 ) )</f>
        <v>0.43826887386290519</v>
      </c>
      <c r="CQ133" s="65">
        <f>ASIN( - ( CJ133 / CH133 ) )</f>
        <v>0.12106289655969742</v>
      </c>
      <c r="CR133" s="89">
        <f>CQ133 * ( 180 / 3.14159265359 )</f>
        <v>6.9363930284990589</v>
      </c>
      <c r="CS133" s="26"/>
    </row>
    <row r="134" spans="5:97" x14ac:dyDescent="0.2">
      <c r="E134" t="s">
        <v>135</v>
      </c>
      <c r="Z134" s="1"/>
      <c r="AA134" s="1"/>
      <c r="AB134" s="23">
        <v>8.5</v>
      </c>
      <c r="AC134" s="1">
        <v>1585</v>
      </c>
      <c r="AD134" s="6">
        <f t="shared" si="154"/>
        <v>282.85156691835999</v>
      </c>
      <c r="AE134" s="1">
        <f t="shared" si="175"/>
        <v>0</v>
      </c>
      <c r="AF134" s="1">
        <f t="shared" si="155"/>
        <v>0</v>
      </c>
      <c r="AG134" s="1">
        <f t="shared" si="176"/>
        <v>3694.8571499999994</v>
      </c>
      <c r="AH134" s="1">
        <f t="shared" si="156"/>
        <v>8145.7559700329975</v>
      </c>
      <c r="AI134" s="6">
        <f t="shared" si="177"/>
        <v>34.285710000000002</v>
      </c>
      <c r="AJ134" s="1">
        <f t="shared" si="157"/>
        <v>277.84749999999997</v>
      </c>
      <c r="AK134" s="1">
        <f t="shared" si="158"/>
        <v>1.0491550164463275</v>
      </c>
      <c r="AL134" s="1">
        <f t="shared" si="159"/>
        <v>1.0305938963251657</v>
      </c>
      <c r="AM134" s="1">
        <f t="shared" si="160"/>
        <v>83677.376362593452</v>
      </c>
      <c r="AN134" s="1">
        <f t="shared" si="188"/>
        <v>-332</v>
      </c>
      <c r="AO134" s="1">
        <f t="shared" si="161"/>
        <v>-1089.2388799999999</v>
      </c>
      <c r="AP134" s="1">
        <f t="shared" si="189"/>
        <v>35696.56046201667</v>
      </c>
      <c r="AQ134" s="60">
        <f t="shared" si="162"/>
        <v>56.871428625</v>
      </c>
      <c r="AR134" s="6">
        <f t="shared" si="163"/>
        <v>110.54895781842001</v>
      </c>
      <c r="AS134" s="6">
        <f t="shared" si="164"/>
        <v>-9.8695819435137153</v>
      </c>
      <c r="AT134" s="6">
        <f t="shared" si="165"/>
        <v>-19.184888165079702</v>
      </c>
      <c r="AU134" s="60">
        <f t="shared" si="166"/>
        <v>18.428575613690001</v>
      </c>
      <c r="AV134" s="6">
        <f t="shared" si="167"/>
        <v>1842.857561369</v>
      </c>
      <c r="AW134" s="61">
        <f t="shared" si="168"/>
        <v>-6290.2988484024563</v>
      </c>
      <c r="AX134" s="62">
        <f t="shared" si="169"/>
        <v>0.13479301927857654</v>
      </c>
      <c r="AY134" s="63">
        <f t="shared" si="170"/>
        <v>0.76493140922191605</v>
      </c>
      <c r="AZ134" s="6">
        <f t="shared" si="171"/>
        <v>0.17442511911333336</v>
      </c>
      <c r="BA134" s="6">
        <f t="shared" si="172"/>
        <v>9.993823166260011</v>
      </c>
      <c r="BB134" s="62">
        <f t="shared" si="173"/>
        <v>4.98412328631</v>
      </c>
      <c r="BC134" s="63">
        <f t="shared" si="174"/>
        <v>-0.78808414143000005</v>
      </c>
      <c r="BD134" s="1"/>
      <c r="BE134" s="1">
        <f t="shared" si="178"/>
        <v>0</v>
      </c>
      <c r="BF134" s="1">
        <f t="shared" si="179"/>
        <v>-6.4999999999999997E-3</v>
      </c>
      <c r="BG134" s="1">
        <f t="shared" si="180"/>
        <v>101325</v>
      </c>
      <c r="BH134" s="1">
        <f t="shared" si="181"/>
        <v>1.2250000000000001</v>
      </c>
      <c r="BI134" s="1">
        <f t="shared" si="182"/>
        <v>288.14999999999998</v>
      </c>
      <c r="BJ134" s="1">
        <f t="shared" si="183"/>
        <v>1.2350000000000001</v>
      </c>
      <c r="BK134" s="1">
        <f t="shared" si="184"/>
        <v>9.81</v>
      </c>
      <c r="BL134" s="1">
        <f t="shared" si="185"/>
        <v>293.14999999999998</v>
      </c>
      <c r="BM134" s="1">
        <f t="shared" si="186"/>
        <v>100600</v>
      </c>
      <c r="BN134" s="24">
        <f t="shared" si="187"/>
        <v>28</v>
      </c>
      <c r="BP134" s="23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26"/>
    </row>
    <row r="135" spans="5:97" x14ac:dyDescent="0.2">
      <c r="Z135" s="1"/>
      <c r="AA135" s="1"/>
      <c r="AB135" s="23">
        <v>8.6</v>
      </c>
      <c r="AC135" s="1">
        <v>1482</v>
      </c>
      <c r="AD135" s="6">
        <f t="shared" si="154"/>
        <v>282.68832122447998</v>
      </c>
      <c r="AE135" s="1">
        <f t="shared" si="175"/>
        <v>0</v>
      </c>
      <c r="AF135" s="1">
        <f t="shared" si="155"/>
        <v>0</v>
      </c>
      <c r="AG135" s="1">
        <f t="shared" si="176"/>
        <v>3694.4761999999992</v>
      </c>
      <c r="AH135" s="1">
        <f t="shared" si="156"/>
        <v>8144.9161200439976</v>
      </c>
      <c r="AI135" s="6">
        <f t="shared" si="177"/>
        <v>45.714280000000002</v>
      </c>
      <c r="AJ135" s="1">
        <f t="shared" si="157"/>
        <v>278.517</v>
      </c>
      <c r="AK135" s="1">
        <f t="shared" si="158"/>
        <v>1.059956633408407</v>
      </c>
      <c r="AL135" s="1">
        <f t="shared" si="159"/>
        <v>1.0443160169768078</v>
      </c>
      <c r="AM135" s="1">
        <f t="shared" si="160"/>
        <v>84742.584579062677</v>
      </c>
      <c r="AN135" s="1">
        <f t="shared" si="188"/>
        <v>-435</v>
      </c>
      <c r="AO135" s="1">
        <f t="shared" si="161"/>
        <v>-1427.1654000000001</v>
      </c>
      <c r="AP135" s="1">
        <f t="shared" si="189"/>
        <v>35712.09567551998</v>
      </c>
      <c r="AQ135" s="60">
        <f t="shared" si="162"/>
        <v>56.728571499999994</v>
      </c>
      <c r="AR135" s="6">
        <f t="shared" si="163"/>
        <v>110.27126642455998</v>
      </c>
      <c r="AS135" s="6">
        <f t="shared" si="164"/>
        <v>-9.6725549002362374</v>
      </c>
      <c r="AT135" s="6">
        <f t="shared" si="165"/>
        <v>-18.801899117275209</v>
      </c>
      <c r="AU135" s="60">
        <f t="shared" si="166"/>
        <v>18.315878484920002</v>
      </c>
      <c r="AV135" s="6">
        <f t="shared" si="167"/>
        <v>1831.5878484920001</v>
      </c>
      <c r="AW135" s="61">
        <f t="shared" si="168"/>
        <v>-6179.6124054606162</v>
      </c>
      <c r="AX135" s="62">
        <f t="shared" si="169"/>
        <v>0.13134016771257789</v>
      </c>
      <c r="AY135" s="63">
        <f t="shared" si="170"/>
        <v>0.75901728581645667</v>
      </c>
      <c r="AZ135" s="6">
        <f t="shared" si="171"/>
        <v>0.17134304233933995</v>
      </c>
      <c r="BA135" s="6">
        <f t="shared" si="172"/>
        <v>9.8172331749749038</v>
      </c>
      <c r="BB135" s="62">
        <f t="shared" si="173"/>
        <v>4.9825347150800008</v>
      </c>
      <c r="BC135" s="63">
        <f t="shared" si="174"/>
        <v>-0.79188985524</v>
      </c>
      <c r="BD135" s="1"/>
      <c r="BE135" s="1">
        <f t="shared" si="178"/>
        <v>0</v>
      </c>
      <c r="BF135" s="1">
        <f t="shared" si="179"/>
        <v>-6.4999999999999997E-3</v>
      </c>
      <c r="BG135" s="1">
        <f t="shared" si="180"/>
        <v>101325</v>
      </c>
      <c r="BH135" s="1">
        <f t="shared" si="181"/>
        <v>1.2250000000000001</v>
      </c>
      <c r="BI135" s="1">
        <f t="shared" si="182"/>
        <v>288.14999999999998</v>
      </c>
      <c r="BJ135" s="1">
        <f t="shared" si="183"/>
        <v>1.2350000000000001</v>
      </c>
      <c r="BK135" s="1">
        <f t="shared" si="184"/>
        <v>9.81</v>
      </c>
      <c r="BL135" s="1">
        <f t="shared" si="185"/>
        <v>293.14999999999998</v>
      </c>
      <c r="BM135" s="1">
        <f t="shared" si="186"/>
        <v>100600</v>
      </c>
      <c r="BN135" s="24">
        <f t="shared" si="187"/>
        <v>28</v>
      </c>
      <c r="BP135" s="23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26"/>
    </row>
    <row r="136" spans="5:97" x14ac:dyDescent="0.2">
      <c r="Z136" s="1"/>
      <c r="AA136" s="1"/>
      <c r="AB136" s="23">
        <v>9.4</v>
      </c>
      <c r="AC136" s="1">
        <v>1382</v>
      </c>
      <c r="AD136" s="6">
        <f t="shared" si="154"/>
        <v>282.52507553059996</v>
      </c>
      <c r="AE136" s="1">
        <f t="shared" si="175"/>
        <v>0</v>
      </c>
      <c r="AF136" s="1">
        <f t="shared" si="155"/>
        <v>0</v>
      </c>
      <c r="AG136" s="1">
        <f t="shared" si="176"/>
        <v>3694.0952499999989</v>
      </c>
      <c r="AH136" s="1">
        <f t="shared" si="156"/>
        <v>8144.0762700549967</v>
      </c>
      <c r="AI136" s="6">
        <f t="shared" si="177"/>
        <v>57.142850000000003</v>
      </c>
      <c r="AJ136" s="1">
        <f t="shared" si="157"/>
        <v>279.16699999999997</v>
      </c>
      <c r="AK136" s="1">
        <f t="shared" si="158"/>
        <v>1.0705248373877361</v>
      </c>
      <c r="AL136" s="1">
        <f t="shared" si="159"/>
        <v>1.0578006455453666</v>
      </c>
      <c r="AM136" s="1">
        <f t="shared" si="160"/>
        <v>85787.246233139391</v>
      </c>
      <c r="AN136" s="1">
        <f t="shared" si="188"/>
        <v>-535</v>
      </c>
      <c r="AO136" s="1">
        <f t="shared" si="161"/>
        <v>-1755.2493999999999</v>
      </c>
      <c r="AP136" s="1">
        <f t="shared" si="189"/>
        <v>35725.915803168646</v>
      </c>
      <c r="AQ136" s="60">
        <f t="shared" si="162"/>
        <v>56.585714374999995</v>
      </c>
      <c r="AR136" s="6">
        <f t="shared" si="163"/>
        <v>109.99357503069999</v>
      </c>
      <c r="AS136" s="6">
        <f t="shared" si="164"/>
        <v>-9.4889060625655759</v>
      </c>
      <c r="AT136" s="6">
        <f t="shared" si="165"/>
        <v>-18.444915160657469</v>
      </c>
      <c r="AU136" s="60">
        <f t="shared" si="166"/>
        <v>18.203181356150001</v>
      </c>
      <c r="AV136" s="6">
        <f t="shared" si="167"/>
        <v>1820.3181356150001</v>
      </c>
      <c r="AW136" s="61">
        <f t="shared" si="168"/>
        <v>-6076.9608831088872</v>
      </c>
      <c r="AX136" s="62">
        <f t="shared" si="169"/>
        <v>0.12815659830247786</v>
      </c>
      <c r="AY136" s="63">
        <f t="shared" si="170"/>
        <v>0.75342131184371353</v>
      </c>
      <c r="AZ136" s="6">
        <f t="shared" si="171"/>
        <v>0.16848687350654465</v>
      </c>
      <c r="BA136" s="6">
        <f t="shared" si="172"/>
        <v>9.6535867552789387</v>
      </c>
      <c r="BB136" s="62">
        <f t="shared" si="173"/>
        <v>4.9809461438500007</v>
      </c>
      <c r="BC136" s="63">
        <f t="shared" si="174"/>
        <v>-0.79569556905000005</v>
      </c>
      <c r="BD136" s="1"/>
      <c r="BE136" s="1">
        <f t="shared" si="178"/>
        <v>0</v>
      </c>
      <c r="BF136" s="1">
        <f t="shared" si="179"/>
        <v>-6.4999999999999997E-3</v>
      </c>
      <c r="BG136" s="1">
        <f t="shared" si="180"/>
        <v>101325</v>
      </c>
      <c r="BH136" s="1">
        <f t="shared" si="181"/>
        <v>1.2250000000000001</v>
      </c>
      <c r="BI136" s="1">
        <f t="shared" si="182"/>
        <v>288.14999999999998</v>
      </c>
      <c r="BJ136" s="1">
        <f t="shared" si="183"/>
        <v>1.2350000000000001</v>
      </c>
      <c r="BK136" s="1">
        <f t="shared" si="184"/>
        <v>9.81</v>
      </c>
      <c r="BL136" s="1">
        <f t="shared" si="185"/>
        <v>293.14999999999998</v>
      </c>
      <c r="BM136" s="1">
        <f t="shared" si="186"/>
        <v>100600</v>
      </c>
      <c r="BN136" s="24">
        <f t="shared" si="187"/>
        <v>28</v>
      </c>
      <c r="BP136" s="23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1" t="s">
        <v>136</v>
      </c>
      <c r="CK136" s="11"/>
      <c r="CL136" s="1"/>
      <c r="CM136" s="1"/>
      <c r="CN136" s="1"/>
      <c r="CO136" s="1"/>
      <c r="CP136" s="1"/>
      <c r="CQ136" s="1"/>
      <c r="CR136" s="1"/>
      <c r="CS136" s="26"/>
    </row>
    <row r="137" spans="5:97" x14ac:dyDescent="0.2">
      <c r="Z137" s="1"/>
      <c r="AA137" s="1"/>
      <c r="AB137" s="23">
        <v>9.8000000000000007</v>
      </c>
      <c r="AC137" s="1">
        <v>1328</v>
      </c>
      <c r="AD137" s="6">
        <f t="shared" si="154"/>
        <v>282.36182983671995</v>
      </c>
      <c r="AE137" s="1">
        <f t="shared" si="175"/>
        <v>0</v>
      </c>
      <c r="AF137" s="1">
        <f t="shared" si="155"/>
        <v>0</v>
      </c>
      <c r="AG137" s="1">
        <f t="shared" si="176"/>
        <v>3693.7142999999987</v>
      </c>
      <c r="AH137" s="1">
        <f t="shared" si="156"/>
        <v>8143.2364200659968</v>
      </c>
      <c r="AI137" s="6">
        <f t="shared" si="177"/>
        <v>68.571420000000003</v>
      </c>
      <c r="AJ137" s="1">
        <f t="shared" si="157"/>
        <v>279.51799999999997</v>
      </c>
      <c r="AK137" s="1">
        <f t="shared" si="158"/>
        <v>1.0762650805994736</v>
      </c>
      <c r="AL137" s="1">
        <f t="shared" si="159"/>
        <v>1.0654253904395163</v>
      </c>
      <c r="AM137" s="1">
        <f t="shared" si="160"/>
        <v>86355.684271893653</v>
      </c>
      <c r="AN137" s="1">
        <f t="shared" si="188"/>
        <v>-589</v>
      </c>
      <c r="AO137" s="1">
        <f t="shared" si="161"/>
        <v>-1932.4147599999999</v>
      </c>
      <c r="AP137" s="1">
        <f t="shared" si="189"/>
        <v>35803.806892364759</v>
      </c>
      <c r="AQ137" s="60">
        <f t="shared" si="162"/>
        <v>56.442857249999996</v>
      </c>
      <c r="AR137" s="6">
        <f t="shared" si="163"/>
        <v>109.71588363683999</v>
      </c>
      <c r="AS137" s="6">
        <f t="shared" si="164"/>
        <v>-8.6849365099820925</v>
      </c>
      <c r="AT137" s="6">
        <f t="shared" si="165"/>
        <v>-16.882126985563591</v>
      </c>
      <c r="AU137" s="60">
        <f t="shared" si="166"/>
        <v>18.090484227380003</v>
      </c>
      <c r="AV137" s="6">
        <f t="shared" si="167"/>
        <v>1809.0484227380002</v>
      </c>
      <c r="AW137" s="61">
        <f t="shared" si="168"/>
        <v>-5575.5788961346716</v>
      </c>
      <c r="AX137" s="62">
        <f t="shared" si="169"/>
        <v>0.11733319765752388</v>
      </c>
      <c r="AY137" s="63">
        <f t="shared" si="170"/>
        <v>0.75345990600294799</v>
      </c>
      <c r="AZ137" s="6">
        <f t="shared" si="171"/>
        <v>0.1544850600230234</v>
      </c>
      <c r="BA137" s="6">
        <f t="shared" si="172"/>
        <v>8.8513419371438538</v>
      </c>
      <c r="BB137" s="62">
        <f t="shared" si="173"/>
        <v>4.9793575726200006</v>
      </c>
      <c r="BC137" s="63">
        <f t="shared" si="174"/>
        <v>-0.79950128286</v>
      </c>
      <c r="BD137" s="1"/>
      <c r="BE137" s="1">
        <f t="shared" si="178"/>
        <v>0</v>
      </c>
      <c r="BF137" s="1">
        <f t="shared" si="179"/>
        <v>-6.4999999999999997E-3</v>
      </c>
      <c r="BG137" s="1">
        <f t="shared" si="180"/>
        <v>101325</v>
      </c>
      <c r="BH137" s="1">
        <f t="shared" si="181"/>
        <v>1.2250000000000001</v>
      </c>
      <c r="BI137" s="1">
        <f t="shared" si="182"/>
        <v>288.14999999999998</v>
      </c>
      <c r="BJ137" s="1">
        <f t="shared" si="183"/>
        <v>1.2350000000000001</v>
      </c>
      <c r="BK137" s="1">
        <f t="shared" si="184"/>
        <v>9.81</v>
      </c>
      <c r="BL137" s="1">
        <f t="shared" si="185"/>
        <v>293.14999999999998</v>
      </c>
      <c r="BM137" s="1">
        <f t="shared" si="186"/>
        <v>100600</v>
      </c>
      <c r="BN137" s="24">
        <f t="shared" si="187"/>
        <v>28</v>
      </c>
      <c r="BP137" s="23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 t="s">
        <v>137</v>
      </c>
      <c r="CF137" s="1"/>
      <c r="CG137" s="1"/>
      <c r="CH137" s="1"/>
      <c r="CI137" s="1"/>
      <c r="CJ137" s="1"/>
      <c r="CK137" s="1"/>
      <c r="CL137" s="1"/>
      <c r="CM137" s="1"/>
      <c r="CN137" s="1"/>
      <c r="CO137" s="1" t="s">
        <v>137</v>
      </c>
      <c r="CP137" s="1"/>
      <c r="CQ137" s="1"/>
      <c r="CR137" s="1"/>
      <c r="CS137" s="26"/>
    </row>
    <row r="138" spans="5:97" x14ac:dyDescent="0.2">
      <c r="Z138" s="1"/>
      <c r="AA138" s="1"/>
      <c r="AB138" s="23">
        <v>10.4</v>
      </c>
      <c r="AC138" s="1">
        <v>1255</v>
      </c>
      <c r="AD138" s="6">
        <f t="shared" si="154"/>
        <v>282.19858414283999</v>
      </c>
      <c r="AE138" s="1">
        <f t="shared" si="175"/>
        <v>0</v>
      </c>
      <c r="AF138" s="1">
        <f t="shared" si="155"/>
        <v>0</v>
      </c>
      <c r="AG138" s="1">
        <f t="shared" si="176"/>
        <v>3693.3333499999985</v>
      </c>
      <c r="AH138" s="1">
        <f t="shared" si="156"/>
        <v>8142.3965700769959</v>
      </c>
      <c r="AI138" s="6">
        <f t="shared" si="177"/>
        <v>79.999989999999997</v>
      </c>
      <c r="AJ138" s="1">
        <f t="shared" si="157"/>
        <v>279.99249999999995</v>
      </c>
      <c r="AK138" s="1">
        <f t="shared" si="158"/>
        <v>1.0840624374578407</v>
      </c>
      <c r="AL138" s="1">
        <f t="shared" si="159"/>
        <v>1.0755877919865022</v>
      </c>
      <c r="AM138" s="1">
        <f t="shared" si="160"/>
        <v>87128.972915659251</v>
      </c>
      <c r="AN138" s="1">
        <f t="shared" si="188"/>
        <v>-662</v>
      </c>
      <c r="AO138" s="1">
        <f t="shared" si="161"/>
        <v>-2171.91608</v>
      </c>
      <c r="AP138" s="1">
        <f t="shared" si="189"/>
        <v>35830.927953610604</v>
      </c>
      <c r="AQ138" s="60">
        <f t="shared" si="162"/>
        <v>56.300000124999997</v>
      </c>
      <c r="AR138" s="6">
        <f t="shared" si="163"/>
        <v>109.43819224297999</v>
      </c>
      <c r="AS138" s="6">
        <f t="shared" si="164"/>
        <v>-8.349687824711264</v>
      </c>
      <c r="AT138" s="6">
        <f t="shared" si="165"/>
        <v>-16.230457181186743</v>
      </c>
      <c r="AU138" s="60">
        <f t="shared" si="166"/>
        <v>17.977787098610001</v>
      </c>
      <c r="AV138" s="6">
        <f t="shared" si="167"/>
        <v>1797.7787098610002</v>
      </c>
      <c r="AW138" s="61">
        <f t="shared" si="168"/>
        <v>-5373.4023105383167</v>
      </c>
      <c r="AX138" s="62">
        <f t="shared" si="169"/>
        <v>0.11257933166707065</v>
      </c>
      <c r="AY138" s="63">
        <f t="shared" si="170"/>
        <v>0.75070163909322585</v>
      </c>
      <c r="AZ138" s="6">
        <f t="shared" si="171"/>
        <v>0.14885618707818132</v>
      </c>
      <c r="BA138" s="6">
        <f t="shared" si="172"/>
        <v>8.5288312739890486</v>
      </c>
      <c r="BB138" s="62">
        <f t="shared" si="173"/>
        <v>4.9777690013900004</v>
      </c>
      <c r="BC138" s="63">
        <f t="shared" si="174"/>
        <v>-0.80330699666999994</v>
      </c>
      <c r="BD138" s="1"/>
      <c r="BE138" s="1">
        <f t="shared" si="178"/>
        <v>0</v>
      </c>
      <c r="BF138" s="1">
        <f t="shared" si="179"/>
        <v>-6.4999999999999997E-3</v>
      </c>
      <c r="BG138" s="1">
        <f t="shared" si="180"/>
        <v>101325</v>
      </c>
      <c r="BH138" s="1">
        <f t="shared" si="181"/>
        <v>1.2250000000000001</v>
      </c>
      <c r="BI138" s="1">
        <f t="shared" si="182"/>
        <v>288.14999999999998</v>
      </c>
      <c r="BJ138" s="1">
        <f t="shared" si="183"/>
        <v>1.2350000000000001</v>
      </c>
      <c r="BK138" s="1">
        <f t="shared" si="184"/>
        <v>9.81</v>
      </c>
      <c r="BL138" s="1">
        <f t="shared" si="185"/>
        <v>293.14999999999998</v>
      </c>
      <c r="BM138" s="1">
        <f t="shared" si="186"/>
        <v>100600</v>
      </c>
      <c r="BN138" s="24">
        <f t="shared" si="187"/>
        <v>28</v>
      </c>
      <c r="BP138" s="23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 t="s">
        <v>138</v>
      </c>
      <c r="CP138" s="1" t="s">
        <v>139</v>
      </c>
      <c r="CQ138" s="1"/>
      <c r="CR138" s="1"/>
      <c r="CS138" s="26"/>
    </row>
    <row r="139" spans="5:97" x14ac:dyDescent="0.2">
      <c r="Z139" s="1"/>
      <c r="AA139" s="1"/>
      <c r="AB139" s="23">
        <v>11</v>
      </c>
      <c r="AC139" s="1">
        <v>1182</v>
      </c>
      <c r="AD139" s="6">
        <f t="shared" si="154"/>
        <v>282.03533844895998</v>
      </c>
      <c r="AE139" s="1">
        <f t="shared" si="175"/>
        <v>0</v>
      </c>
      <c r="AF139" s="1">
        <f t="shared" si="155"/>
        <v>0</v>
      </c>
      <c r="AG139" s="1">
        <f t="shared" si="176"/>
        <v>3692.9523999999983</v>
      </c>
      <c r="AH139" s="1">
        <f t="shared" si="156"/>
        <v>8141.5567200879959</v>
      </c>
      <c r="AI139" s="6">
        <f t="shared" si="177"/>
        <v>91.428560000000004</v>
      </c>
      <c r="AJ139" s="1">
        <f t="shared" si="157"/>
        <v>280.46699999999998</v>
      </c>
      <c r="AK139" s="1">
        <f t="shared" si="158"/>
        <v>1.091902938299929</v>
      </c>
      <c r="AL139" s="1">
        <f t="shared" si="159"/>
        <v>1.0858310986145696</v>
      </c>
      <c r="AM139" s="1">
        <f t="shared" si="160"/>
        <v>87907.859135063685</v>
      </c>
      <c r="AN139" s="1">
        <f t="shared" si="188"/>
        <v>-735</v>
      </c>
      <c r="AO139" s="1">
        <f t="shared" si="161"/>
        <v>-2411.4173999999998</v>
      </c>
      <c r="AP139" s="1">
        <f t="shared" si="189"/>
        <v>35849.667540991999</v>
      </c>
      <c r="AQ139" s="60">
        <f t="shared" si="162"/>
        <v>56.157142999999998</v>
      </c>
      <c r="AR139" s="6">
        <f t="shared" si="163"/>
        <v>109.16050084912</v>
      </c>
      <c r="AS139" s="6">
        <f t="shared" si="164"/>
        <v>-8.0932026940834856</v>
      </c>
      <c r="AT139" s="6">
        <f t="shared" si="165"/>
        <v>-15.731891124867243</v>
      </c>
      <c r="AU139" s="60">
        <f t="shared" si="166"/>
        <v>17.865089969840003</v>
      </c>
      <c r="AV139" s="6">
        <f t="shared" si="167"/>
        <v>1786.5089969840003</v>
      </c>
      <c r="AW139" s="61">
        <f t="shared" si="168"/>
        <v>-5221.0533357900385</v>
      </c>
      <c r="AX139" s="62">
        <f t="shared" si="169"/>
        <v>0.10890750491719542</v>
      </c>
      <c r="AY139" s="63">
        <f t="shared" si="170"/>
        <v>0.74779888135534955</v>
      </c>
      <c r="AZ139" s="6">
        <f t="shared" si="171"/>
        <v>0.14462066608824259</v>
      </c>
      <c r="BA139" s="6">
        <f t="shared" si="172"/>
        <v>8.286153797226504</v>
      </c>
      <c r="BB139" s="62">
        <f t="shared" si="173"/>
        <v>4.9761804301600003</v>
      </c>
      <c r="BC139" s="63">
        <f t="shared" si="174"/>
        <v>-0.80711271048</v>
      </c>
      <c r="BD139" s="1"/>
      <c r="BE139" s="1">
        <f t="shared" si="178"/>
        <v>0</v>
      </c>
      <c r="BF139" s="1">
        <f t="shared" si="179"/>
        <v>-6.4999999999999997E-3</v>
      </c>
      <c r="BG139" s="1">
        <f t="shared" si="180"/>
        <v>101325</v>
      </c>
      <c r="BH139" s="1">
        <f t="shared" si="181"/>
        <v>1.2250000000000001</v>
      </c>
      <c r="BI139" s="1">
        <f t="shared" si="182"/>
        <v>288.14999999999998</v>
      </c>
      <c r="BJ139" s="1">
        <f t="shared" si="183"/>
        <v>1.2350000000000001</v>
      </c>
      <c r="BK139" s="1">
        <f t="shared" si="184"/>
        <v>9.81</v>
      </c>
      <c r="BL139" s="1">
        <f t="shared" si="185"/>
        <v>293.14999999999998</v>
      </c>
      <c r="BM139" s="1">
        <f t="shared" si="186"/>
        <v>100600</v>
      </c>
      <c r="BN139" s="24">
        <f t="shared" si="187"/>
        <v>28</v>
      </c>
      <c r="BP139" s="23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39">
        <f>CH121</f>
        <v>42.217010470122872</v>
      </c>
      <c r="CF139" s="39">
        <f>CN121</f>
        <v>-3191.4777824777116</v>
      </c>
      <c r="CG139" s="39"/>
      <c r="CH139" s="39"/>
      <c r="CI139" s="39"/>
      <c r="CJ139" s="39" t="s">
        <v>140</v>
      </c>
      <c r="CK139" s="39"/>
      <c r="CL139" s="39"/>
      <c r="CM139" s="39"/>
      <c r="CN139" s="39"/>
      <c r="CO139" s="93">
        <f>CO121</f>
        <v>0.10607910804369879</v>
      </c>
      <c r="CP139" s="93">
        <f>CP121</f>
        <v>1.3568245491204851</v>
      </c>
      <c r="CQ139" s="39"/>
      <c r="CR139" s="39"/>
      <c r="CS139" s="38"/>
    </row>
    <row r="140" spans="5:97" x14ac:dyDescent="0.2">
      <c r="Z140" s="1"/>
      <c r="AA140" s="1"/>
      <c r="AB140" s="23">
        <v>11.2</v>
      </c>
      <c r="AC140" s="1">
        <v>1112</v>
      </c>
      <c r="AD140" s="6">
        <f t="shared" si="154"/>
        <v>281.87209275507996</v>
      </c>
      <c r="AE140" s="1">
        <f t="shared" si="175"/>
        <v>0</v>
      </c>
      <c r="AF140" s="1">
        <f t="shared" si="155"/>
        <v>0</v>
      </c>
      <c r="AG140" s="1">
        <f t="shared" si="176"/>
        <v>3692.5714499999981</v>
      </c>
      <c r="AH140" s="1">
        <f t="shared" si="156"/>
        <v>8140.7168700989951</v>
      </c>
      <c r="AI140" s="6">
        <f t="shared" si="177"/>
        <v>102.85713000000001</v>
      </c>
      <c r="AJ140" s="1">
        <f t="shared" si="157"/>
        <v>280.92199999999997</v>
      </c>
      <c r="AK140" s="1">
        <f t="shared" si="158"/>
        <v>1.0994619005910882</v>
      </c>
      <c r="AL140" s="1">
        <f t="shared" si="159"/>
        <v>1.09575599705155</v>
      </c>
      <c r="AM140" s="1">
        <f t="shared" si="160"/>
        <v>88660.022243333064</v>
      </c>
      <c r="AN140" s="1">
        <f t="shared" si="188"/>
        <v>-805</v>
      </c>
      <c r="AO140" s="1">
        <f t="shared" si="161"/>
        <v>-2641.0762</v>
      </c>
      <c r="AP140" s="1">
        <f t="shared" si="189"/>
        <v>35865.587489623584</v>
      </c>
      <c r="AQ140" s="60">
        <f t="shared" si="162"/>
        <v>56.014285874999999</v>
      </c>
      <c r="AR140" s="6">
        <f t="shared" si="163"/>
        <v>108.88280945526</v>
      </c>
      <c r="AS140" s="6">
        <f t="shared" si="164"/>
        <v>-7.8614996118682416</v>
      </c>
      <c r="AT140" s="6">
        <f t="shared" si="165"/>
        <v>-15.281497405533964</v>
      </c>
      <c r="AU140" s="60">
        <f t="shared" si="166"/>
        <v>17.752392841070002</v>
      </c>
      <c r="AV140" s="6">
        <f t="shared" si="167"/>
        <v>1775.2392841070002</v>
      </c>
      <c r="AW140" s="61">
        <f t="shared" si="168"/>
        <v>-5083.9879050001882</v>
      </c>
      <c r="AX140" s="62">
        <f t="shared" si="169"/>
        <v>0.10562458356654604</v>
      </c>
      <c r="AY140" s="63">
        <f t="shared" si="170"/>
        <v>0.74514098258085337</v>
      </c>
      <c r="AZ140" s="6">
        <f t="shared" si="171"/>
        <v>0.14081300414373099</v>
      </c>
      <c r="BA140" s="6">
        <f t="shared" si="172"/>
        <v>8.0679908379934275</v>
      </c>
      <c r="BB140" s="62">
        <f t="shared" si="173"/>
        <v>4.9745918589300002</v>
      </c>
      <c r="BC140" s="63">
        <f t="shared" si="174"/>
        <v>-0.81091842429000005</v>
      </c>
      <c r="BD140" s="1"/>
      <c r="BE140" s="1">
        <f t="shared" si="178"/>
        <v>0</v>
      </c>
      <c r="BF140" s="1">
        <f t="shared" si="179"/>
        <v>-6.4999999999999997E-3</v>
      </c>
      <c r="BG140" s="1">
        <f t="shared" si="180"/>
        <v>101325</v>
      </c>
      <c r="BH140" s="1">
        <f t="shared" si="181"/>
        <v>1.2250000000000001</v>
      </c>
      <c r="BI140" s="1">
        <f t="shared" si="182"/>
        <v>288.14999999999998</v>
      </c>
      <c r="BJ140" s="1">
        <f t="shared" si="183"/>
        <v>1.2350000000000001</v>
      </c>
      <c r="BK140" s="1">
        <f t="shared" si="184"/>
        <v>9.81</v>
      </c>
      <c r="BL140" s="1">
        <f t="shared" si="185"/>
        <v>293.14999999999998</v>
      </c>
      <c r="BM140" s="1">
        <f t="shared" si="186"/>
        <v>100600</v>
      </c>
      <c r="BN140" s="24">
        <f t="shared" si="187"/>
        <v>28</v>
      </c>
      <c r="BP140" s="23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39">
        <f>CH125</f>
        <v>52.864822102680783</v>
      </c>
      <c r="CF140" s="39">
        <f>CN125</f>
        <v>-3493.0767615275008</v>
      </c>
      <c r="CG140" s="39"/>
      <c r="CH140" s="39"/>
      <c r="CI140" s="39"/>
      <c r="CJ140" s="39"/>
      <c r="CK140" s="39"/>
      <c r="CL140" s="39"/>
      <c r="CM140" s="39"/>
      <c r="CN140" s="39"/>
      <c r="CO140" s="93">
        <f>CO125</f>
        <v>7.4307830102686212E-2</v>
      </c>
      <c r="CP140" s="93">
        <f>CP125</f>
        <v>0.86567398783913363</v>
      </c>
      <c r="CQ140" s="39"/>
      <c r="CR140" s="39"/>
      <c r="CS140" s="38"/>
    </row>
    <row r="141" spans="5:97" x14ac:dyDescent="0.2">
      <c r="Z141" s="1"/>
      <c r="AA141" s="1"/>
      <c r="AB141" s="23">
        <v>11.3</v>
      </c>
      <c r="AC141" s="1">
        <v>1043</v>
      </c>
      <c r="AD141" s="6">
        <f t="shared" si="154"/>
        <v>281.7088470612</v>
      </c>
      <c r="AE141" s="1">
        <f t="shared" si="175"/>
        <v>0</v>
      </c>
      <c r="AF141" s="1">
        <f t="shared" si="155"/>
        <v>0</v>
      </c>
      <c r="AG141" s="1">
        <f t="shared" si="176"/>
        <v>3692.1904999999979</v>
      </c>
      <c r="AH141" s="1">
        <f t="shared" si="156"/>
        <v>8139.8770201099942</v>
      </c>
      <c r="AI141" s="6">
        <f t="shared" si="177"/>
        <v>114.28570000000002</v>
      </c>
      <c r="AJ141" s="1">
        <f t="shared" si="157"/>
        <v>281.37049999999999</v>
      </c>
      <c r="AK141" s="1">
        <f t="shared" si="158"/>
        <v>1.1069519931280911</v>
      </c>
      <c r="AL141" s="1">
        <f t="shared" si="159"/>
        <v>1.1056224858809047</v>
      </c>
      <c r="AM141" s="1">
        <f t="shared" si="160"/>
        <v>89406.531874786015</v>
      </c>
      <c r="AN141" s="1">
        <f t="shared" si="188"/>
        <v>-874</v>
      </c>
      <c r="AO141" s="1">
        <f t="shared" si="161"/>
        <v>-2867.4541599999998</v>
      </c>
      <c r="AP141" s="1">
        <f t="shared" si="189"/>
        <v>35877.913932900723</v>
      </c>
      <c r="AQ141" s="60">
        <f t="shared" si="162"/>
        <v>55.87142875</v>
      </c>
      <c r="AR141" s="6">
        <f t="shared" si="163"/>
        <v>108.60511806140001</v>
      </c>
      <c r="AS141" s="6">
        <f t="shared" si="164"/>
        <v>-7.6650244774618583</v>
      </c>
      <c r="AT141" s="6">
        <f t="shared" si="165"/>
        <v>-14.899581180269459</v>
      </c>
      <c r="AU141" s="60">
        <f t="shared" si="166"/>
        <v>17.6396957123</v>
      </c>
      <c r="AV141" s="6">
        <f t="shared" si="167"/>
        <v>1763.9695712299999</v>
      </c>
      <c r="AW141" s="61">
        <f t="shared" si="168"/>
        <v>-4969.0901590468156</v>
      </c>
      <c r="AX141" s="62">
        <f t="shared" si="169"/>
        <v>0.10284008421692672</v>
      </c>
      <c r="AY141" s="63">
        <f t="shared" si="170"/>
        <v>0.74252782145030038</v>
      </c>
      <c r="AZ141" s="6">
        <f t="shared" si="171"/>
        <v>0.13762444913514499</v>
      </c>
      <c r="BA141" s="6">
        <f t="shared" si="172"/>
        <v>7.885300093256161</v>
      </c>
      <c r="BB141" s="62">
        <f t="shared" si="173"/>
        <v>4.9730032877000001</v>
      </c>
      <c r="BC141" s="63">
        <f t="shared" si="174"/>
        <v>-0.81472413809999999</v>
      </c>
      <c r="BD141" s="1"/>
      <c r="BE141" s="1">
        <f t="shared" si="178"/>
        <v>0</v>
      </c>
      <c r="BF141" s="1">
        <f t="shared" si="179"/>
        <v>-6.4999999999999997E-3</v>
      </c>
      <c r="BG141" s="1">
        <f t="shared" si="180"/>
        <v>101325</v>
      </c>
      <c r="BH141" s="1">
        <f t="shared" si="181"/>
        <v>1.2250000000000001</v>
      </c>
      <c r="BI141" s="1">
        <f t="shared" si="182"/>
        <v>288.14999999999998</v>
      </c>
      <c r="BJ141" s="1">
        <f t="shared" si="183"/>
        <v>1.2350000000000001</v>
      </c>
      <c r="BK141" s="1">
        <f t="shared" si="184"/>
        <v>9.81</v>
      </c>
      <c r="BL141" s="1">
        <f t="shared" si="185"/>
        <v>293.14999999999998</v>
      </c>
      <c r="BM141" s="1">
        <f t="shared" si="186"/>
        <v>100600</v>
      </c>
      <c r="BN141" s="24">
        <f t="shared" si="187"/>
        <v>28</v>
      </c>
      <c r="BP141" s="23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39">
        <f>CH129</f>
        <v>63.548283598851455</v>
      </c>
      <c r="CF141" s="39">
        <f>CN129</f>
        <v>-4121.5107673817447</v>
      </c>
      <c r="CG141" s="39"/>
      <c r="CH141" s="39"/>
      <c r="CI141" s="39"/>
      <c r="CJ141" s="94">
        <v>0</v>
      </c>
      <c r="CK141" s="94">
        <f t="shared" ref="CK141:CK166" si="190">-92.262905 * CJ141^2 + 32.12856 * CJ141 - 1.01328</f>
        <v>-1.01328</v>
      </c>
      <c r="CL141" s="39"/>
      <c r="CM141" s="39"/>
      <c r="CN141" s="39"/>
      <c r="CO141" s="93">
        <f>CO129</f>
        <v>6.0885427759225653E-2</v>
      </c>
      <c r="CP141" s="93">
        <f>CP129</f>
        <v>0.59889603788380674</v>
      </c>
      <c r="CQ141" s="39"/>
      <c r="CR141" s="39"/>
      <c r="CS141" s="38"/>
    </row>
    <row r="142" spans="5:97" x14ac:dyDescent="0.2">
      <c r="Z142" s="1"/>
      <c r="AA142" s="1"/>
      <c r="AB142" s="23">
        <v>11.1</v>
      </c>
      <c r="AC142" s="1">
        <v>985</v>
      </c>
      <c r="AD142" s="6">
        <f t="shared" si="154"/>
        <v>281.54560136731999</v>
      </c>
      <c r="AE142" s="1">
        <f t="shared" si="175"/>
        <v>0</v>
      </c>
      <c r="AF142" s="1">
        <f t="shared" si="155"/>
        <v>0</v>
      </c>
      <c r="AG142" s="1">
        <f t="shared" si="176"/>
        <v>3691.8095499999977</v>
      </c>
      <c r="AH142" s="1">
        <f t="shared" si="156"/>
        <v>8139.0371701209942</v>
      </c>
      <c r="AI142" s="6">
        <f t="shared" si="177"/>
        <v>125.71427000000003</v>
      </c>
      <c r="AJ142" s="1">
        <f t="shared" si="157"/>
        <v>281.7475</v>
      </c>
      <c r="AK142" s="1">
        <f t="shared" si="158"/>
        <v>1.1132781571122345</v>
      </c>
      <c r="AL142" s="1">
        <f t="shared" si="159"/>
        <v>1.1140764979018682</v>
      </c>
      <c r="AM142" s="1">
        <f t="shared" si="160"/>
        <v>90037.962595670426</v>
      </c>
      <c r="AN142" s="1">
        <f t="shared" si="188"/>
        <v>-932</v>
      </c>
      <c r="AO142" s="1">
        <f t="shared" si="161"/>
        <v>-3057.7428799999998</v>
      </c>
      <c r="AP142" s="1">
        <f t="shared" si="189"/>
        <v>35894.596075405017</v>
      </c>
      <c r="AQ142" s="60">
        <f t="shared" si="162"/>
        <v>55.728571624999994</v>
      </c>
      <c r="AR142" s="6">
        <f t="shared" si="163"/>
        <v>108.32742666753998</v>
      </c>
      <c r="AS142" s="6">
        <f t="shared" si="164"/>
        <v>-7.4154336796553135</v>
      </c>
      <c r="AT142" s="6">
        <f t="shared" si="165"/>
        <v>-14.414416603861184</v>
      </c>
      <c r="AU142" s="60">
        <f t="shared" si="166"/>
        <v>17.526998583530002</v>
      </c>
      <c r="AV142" s="6">
        <f t="shared" si="167"/>
        <v>1752.6998583530003</v>
      </c>
      <c r="AW142" s="61">
        <f t="shared" si="168"/>
        <v>-4819.1111101890174</v>
      </c>
      <c r="AX142" s="62">
        <f t="shared" si="169"/>
        <v>9.9487396892910751E-2</v>
      </c>
      <c r="AY142" s="63">
        <f t="shared" si="170"/>
        <v>0.74102045883820056</v>
      </c>
      <c r="AZ142" s="6">
        <f t="shared" si="171"/>
        <v>0.13345923754835839</v>
      </c>
      <c r="BA142" s="6">
        <f t="shared" si="172"/>
        <v>7.6466510485543164</v>
      </c>
      <c r="BB142" s="62">
        <f t="shared" si="173"/>
        <v>4.97141471647</v>
      </c>
      <c r="BC142" s="63">
        <f t="shared" si="174"/>
        <v>-0.81852985191000005</v>
      </c>
      <c r="BD142" s="1"/>
      <c r="BE142" s="1">
        <f t="shared" si="178"/>
        <v>0</v>
      </c>
      <c r="BF142" s="1">
        <f t="shared" si="179"/>
        <v>-6.4999999999999997E-3</v>
      </c>
      <c r="BG142" s="1">
        <f t="shared" si="180"/>
        <v>101325</v>
      </c>
      <c r="BH142" s="1">
        <f t="shared" si="181"/>
        <v>1.2250000000000001</v>
      </c>
      <c r="BI142" s="1">
        <f t="shared" si="182"/>
        <v>288.14999999999998</v>
      </c>
      <c r="BJ142" s="1">
        <f t="shared" si="183"/>
        <v>1.2350000000000001</v>
      </c>
      <c r="BK142" s="1">
        <f t="shared" si="184"/>
        <v>9.81</v>
      </c>
      <c r="BL142" s="1">
        <f t="shared" si="185"/>
        <v>293.14999999999998</v>
      </c>
      <c r="BM142" s="1">
        <f t="shared" si="186"/>
        <v>100600</v>
      </c>
      <c r="BN142" s="24">
        <f t="shared" si="187"/>
        <v>28</v>
      </c>
      <c r="BP142" s="23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39">
        <f>CH133</f>
        <v>74.011367515039581</v>
      </c>
      <c r="CF142" s="39">
        <f>CN133</f>
        <v>-4912.669383839695</v>
      </c>
      <c r="CG142" s="39"/>
      <c r="CH142" s="39"/>
      <c r="CI142" s="39"/>
      <c r="CJ142" s="94">
        <f t="shared" ref="CJ142:CJ166" si="191">CJ141+0.01</f>
        <v>0.01</v>
      </c>
      <c r="CK142" s="94">
        <f t="shared" si="190"/>
        <v>-0.70122069050000002</v>
      </c>
      <c r="CL142" s="39"/>
      <c r="CM142" s="39"/>
      <c r="CN142" s="39"/>
      <c r="CO142" s="93">
        <f>CO133</f>
        <v>5.3318838508622568E-2</v>
      </c>
      <c r="CP142" s="93">
        <f>CP133</f>
        <v>0.43826887386290519</v>
      </c>
      <c r="CQ142" s="39"/>
      <c r="CR142" s="39"/>
      <c r="CS142" s="38"/>
    </row>
    <row r="143" spans="5:97" x14ac:dyDescent="0.2">
      <c r="Z143" s="1"/>
      <c r="AA143" s="1"/>
      <c r="AB143" s="23">
        <v>10.6</v>
      </c>
      <c r="AC143" s="1">
        <v>937</v>
      </c>
      <c r="AD143" s="6">
        <f t="shared" si="154"/>
        <v>281.38235567343997</v>
      </c>
      <c r="AE143" s="1">
        <f t="shared" si="175"/>
        <v>0</v>
      </c>
      <c r="AF143" s="1">
        <f t="shared" si="155"/>
        <v>0</v>
      </c>
      <c r="AG143" s="1">
        <f t="shared" si="176"/>
        <v>3691.4285999999975</v>
      </c>
      <c r="AH143" s="1">
        <f t="shared" si="156"/>
        <v>8138.1973201319934</v>
      </c>
      <c r="AI143" s="6">
        <f t="shared" si="177"/>
        <v>137.14284000000004</v>
      </c>
      <c r="AJ143" s="1">
        <f t="shared" si="157"/>
        <v>282.05949999999996</v>
      </c>
      <c r="AK143" s="1">
        <f t="shared" si="158"/>
        <v>1.1185344883463821</v>
      </c>
      <c r="AL143" s="1">
        <f t="shared" si="159"/>
        <v>1.1212262324005988</v>
      </c>
      <c r="AM143" s="1">
        <f t="shared" si="160"/>
        <v>90563.25240356529</v>
      </c>
      <c r="AN143" s="1">
        <f t="shared" si="188"/>
        <v>-980</v>
      </c>
      <c r="AO143" s="1">
        <f t="shared" si="161"/>
        <v>-3215.2231999999999</v>
      </c>
      <c r="AP143" s="1">
        <f t="shared" si="189"/>
        <v>35913.372665788607</v>
      </c>
      <c r="AQ143" s="60">
        <f t="shared" si="162"/>
        <v>55.585714499999995</v>
      </c>
      <c r="AR143" s="6">
        <f t="shared" si="163"/>
        <v>108.04973527367999</v>
      </c>
      <c r="AS143" s="6">
        <f t="shared" si="164"/>
        <v>-7.1346930111027884</v>
      </c>
      <c r="AT143" s="6">
        <f t="shared" si="165"/>
        <v>-13.868701662702044</v>
      </c>
      <c r="AU143" s="60">
        <f t="shared" si="166"/>
        <v>17.41430145476</v>
      </c>
      <c r="AV143" s="6">
        <f t="shared" si="167"/>
        <v>1741.430145476</v>
      </c>
      <c r="AW143" s="61">
        <f t="shared" si="168"/>
        <v>-4648.1012394956706</v>
      </c>
      <c r="AX143" s="62">
        <f t="shared" si="169"/>
        <v>9.5835829925898994E-2</v>
      </c>
      <c r="AY143" s="63">
        <f t="shared" si="170"/>
        <v>0.74047179644421601</v>
      </c>
      <c r="AZ143" s="6">
        <f t="shared" si="171"/>
        <v>0.12870987407617615</v>
      </c>
      <c r="BA143" s="6">
        <f t="shared" si="172"/>
        <v>7.3745325662246932</v>
      </c>
      <c r="BB143" s="62">
        <f t="shared" si="173"/>
        <v>4.9698261452400008</v>
      </c>
      <c r="BC143" s="63">
        <f t="shared" si="174"/>
        <v>-0.82233556571999999</v>
      </c>
      <c r="BD143" s="1"/>
      <c r="BE143" s="1">
        <f t="shared" si="178"/>
        <v>0</v>
      </c>
      <c r="BF143" s="1">
        <f t="shared" si="179"/>
        <v>-6.4999999999999997E-3</v>
      </c>
      <c r="BG143" s="1">
        <f t="shared" si="180"/>
        <v>101325</v>
      </c>
      <c r="BH143" s="1">
        <f t="shared" si="181"/>
        <v>1.2250000000000001</v>
      </c>
      <c r="BI143" s="1">
        <f t="shared" si="182"/>
        <v>288.14999999999998</v>
      </c>
      <c r="BJ143" s="1">
        <f t="shared" si="183"/>
        <v>1.2350000000000001</v>
      </c>
      <c r="BK143" s="1">
        <f t="shared" si="184"/>
        <v>9.81</v>
      </c>
      <c r="BL143" s="1">
        <f t="shared" si="185"/>
        <v>293.14999999999998</v>
      </c>
      <c r="BM143" s="1">
        <f t="shared" si="186"/>
        <v>100600</v>
      </c>
      <c r="BN143" s="24">
        <f t="shared" si="187"/>
        <v>28</v>
      </c>
      <c r="BP143" s="23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39"/>
      <c r="CF143" s="39"/>
      <c r="CG143" s="39"/>
      <c r="CH143" s="39"/>
      <c r="CI143" s="39"/>
      <c r="CJ143" s="94">
        <f t="shared" si="191"/>
        <v>0.02</v>
      </c>
      <c r="CK143" s="94">
        <f t="shared" si="190"/>
        <v>-0.407613962</v>
      </c>
      <c r="CL143" s="39"/>
      <c r="CM143" s="39"/>
      <c r="CN143" s="39"/>
      <c r="CO143" s="39"/>
      <c r="CP143" s="39"/>
      <c r="CQ143" s="39"/>
      <c r="CR143" s="39"/>
      <c r="CS143" s="38"/>
    </row>
    <row r="144" spans="5:97" x14ac:dyDescent="0.2">
      <c r="Z144" s="1"/>
      <c r="AA144" s="1"/>
      <c r="AB144" s="23">
        <v>11</v>
      </c>
      <c r="AC144" s="1">
        <v>903</v>
      </c>
      <c r="AD144" s="6">
        <f t="shared" si="154"/>
        <v>281.21910997955996</v>
      </c>
      <c r="AE144" s="1">
        <f t="shared" si="175"/>
        <v>0</v>
      </c>
      <c r="AF144" s="1">
        <f t="shared" si="155"/>
        <v>0</v>
      </c>
      <c r="AG144" s="1">
        <f t="shared" si="176"/>
        <v>3691.0476499999972</v>
      </c>
      <c r="AH144" s="1">
        <f t="shared" si="156"/>
        <v>8137.3574701429934</v>
      </c>
      <c r="AI144" s="6">
        <f t="shared" si="177"/>
        <v>148.57141000000004</v>
      </c>
      <c r="AJ144" s="1">
        <f t="shared" si="157"/>
        <v>282.28049999999996</v>
      </c>
      <c r="AK144" s="1">
        <f t="shared" si="158"/>
        <v>1.1222691949441672</v>
      </c>
      <c r="AL144" s="1">
        <f t="shared" si="159"/>
        <v>1.1265049146427595</v>
      </c>
      <c r="AM144" s="1">
        <f t="shared" si="160"/>
        <v>90936.831903477854</v>
      </c>
      <c r="AN144" s="1">
        <f t="shared" si="188"/>
        <v>-1014</v>
      </c>
      <c r="AO144" s="1">
        <f t="shared" si="161"/>
        <v>-3326.7717600000001</v>
      </c>
      <c r="AP144" s="1">
        <f t="shared" si="189"/>
        <v>35935.482113674938</v>
      </c>
      <c r="AQ144" s="60">
        <f t="shared" si="162"/>
        <v>55.442857374999996</v>
      </c>
      <c r="AR144" s="6">
        <f t="shared" si="163"/>
        <v>107.77204387981999</v>
      </c>
      <c r="AS144" s="6">
        <f t="shared" si="164"/>
        <v>-6.8039754103043535</v>
      </c>
      <c r="AT144" s="6">
        <f t="shared" si="165"/>
        <v>-13.225839561566014</v>
      </c>
      <c r="AU144" s="60">
        <f t="shared" si="166"/>
        <v>17.301604325990002</v>
      </c>
      <c r="AV144" s="6">
        <f t="shared" si="167"/>
        <v>1730.1604325990002</v>
      </c>
      <c r="AW144" s="61">
        <f t="shared" si="168"/>
        <v>-4443.6085122197019</v>
      </c>
      <c r="AX144" s="62">
        <f t="shared" si="169"/>
        <v>9.1660760135574601E-2</v>
      </c>
      <c r="AY144" s="63">
        <f t="shared" si="170"/>
        <v>0.74126098132177975</v>
      </c>
      <c r="AZ144" s="6">
        <f t="shared" si="171"/>
        <v>0.12303064574206259</v>
      </c>
      <c r="BA144" s="6">
        <f t="shared" si="172"/>
        <v>7.0491367517888941</v>
      </c>
      <c r="BB144" s="62">
        <f t="shared" si="173"/>
        <v>4.9682375740100007</v>
      </c>
      <c r="BC144" s="63">
        <f t="shared" si="174"/>
        <v>-0.82614127953000005</v>
      </c>
      <c r="BD144" s="1"/>
      <c r="BE144" s="1">
        <f t="shared" si="178"/>
        <v>0</v>
      </c>
      <c r="BF144" s="1">
        <f t="shared" si="179"/>
        <v>-6.4999999999999997E-3</v>
      </c>
      <c r="BG144" s="1">
        <f t="shared" si="180"/>
        <v>101325</v>
      </c>
      <c r="BH144" s="1">
        <f t="shared" si="181"/>
        <v>1.2250000000000001</v>
      </c>
      <c r="BI144" s="1">
        <f t="shared" si="182"/>
        <v>288.14999999999998</v>
      </c>
      <c r="BJ144" s="1">
        <f t="shared" si="183"/>
        <v>1.2350000000000001</v>
      </c>
      <c r="BK144" s="1">
        <f t="shared" si="184"/>
        <v>9.81</v>
      </c>
      <c r="BL144" s="1">
        <f t="shared" si="185"/>
        <v>293.14999999999998</v>
      </c>
      <c r="BM144" s="1">
        <f t="shared" si="186"/>
        <v>100600</v>
      </c>
      <c r="BN144" s="24">
        <f t="shared" si="187"/>
        <v>28</v>
      </c>
      <c r="BP144" s="23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39"/>
      <c r="CF144" s="39"/>
      <c r="CG144" s="39"/>
      <c r="CH144" s="39"/>
      <c r="CI144" s="39"/>
      <c r="CJ144" s="94">
        <f t="shared" si="191"/>
        <v>0.03</v>
      </c>
      <c r="CK144" s="94">
        <f t="shared" si="190"/>
        <v>-0.13245981449999999</v>
      </c>
      <c r="CL144" s="39"/>
      <c r="CM144" s="39"/>
      <c r="CP144" s="1"/>
      <c r="CQ144" s="39"/>
      <c r="CR144" s="39"/>
      <c r="CS144" s="38"/>
    </row>
    <row r="145" spans="26:191" x14ac:dyDescent="0.2">
      <c r="Z145" s="1"/>
      <c r="AA145" s="1"/>
      <c r="AB145" s="23">
        <v>10.1</v>
      </c>
      <c r="AC145" s="1">
        <v>851</v>
      </c>
      <c r="AD145" s="6">
        <f t="shared" si="154"/>
        <v>281.05586428568</v>
      </c>
      <c r="AE145" s="1">
        <f t="shared" si="175"/>
        <v>0</v>
      </c>
      <c r="AF145" s="1">
        <f t="shared" si="155"/>
        <v>0</v>
      </c>
      <c r="AG145" s="1">
        <f t="shared" si="176"/>
        <v>3690.666699999997</v>
      </c>
      <c r="AH145" s="1">
        <f t="shared" si="156"/>
        <v>8136.5176201539925</v>
      </c>
      <c r="AI145" s="6">
        <f t="shared" si="177"/>
        <v>159.99998000000005</v>
      </c>
      <c r="AJ145" s="1">
        <f t="shared" si="157"/>
        <v>282.61849999999998</v>
      </c>
      <c r="AK145" s="1">
        <f t="shared" si="158"/>
        <v>1.127999543159274</v>
      </c>
      <c r="AL145" s="1">
        <f t="shared" si="159"/>
        <v>1.1342710805860314</v>
      </c>
      <c r="AM145" s="1">
        <f t="shared" si="160"/>
        <v>91510.601629290308</v>
      </c>
      <c r="AN145" s="1">
        <f t="shared" si="188"/>
        <v>-1066</v>
      </c>
      <c r="AO145" s="1">
        <f t="shared" si="161"/>
        <v>-3497.3754399999998</v>
      </c>
      <c r="AP145" s="1">
        <f t="shared" si="189"/>
        <v>35944.167722719299</v>
      </c>
      <c r="AQ145" s="60">
        <f t="shared" si="162"/>
        <v>55.300000249999997</v>
      </c>
      <c r="AR145" s="6">
        <f t="shared" si="163"/>
        <v>107.49435248595999</v>
      </c>
      <c r="AS145" s="6">
        <f t="shared" si="164"/>
        <v>-6.6315526922721517</v>
      </c>
      <c r="AT145" s="6">
        <f t="shared" si="165"/>
        <v>-12.890677385346299</v>
      </c>
      <c r="AU145" s="60">
        <f t="shared" si="166"/>
        <v>17.188907197220001</v>
      </c>
      <c r="AV145" s="6">
        <f t="shared" si="167"/>
        <v>1718.8907197220001</v>
      </c>
      <c r="AW145" s="61">
        <f t="shared" si="168"/>
        <v>-4341.7411245927697</v>
      </c>
      <c r="AX145" s="62">
        <f t="shared" si="169"/>
        <v>8.9406431992784099E-2</v>
      </c>
      <c r="AY145" s="63">
        <f t="shared" si="170"/>
        <v>0.74017305380913267</v>
      </c>
      <c r="AZ145" s="6">
        <f t="shared" si="171"/>
        <v>0.12020887540309989</v>
      </c>
      <c r="BA145" s="6">
        <f t="shared" si="172"/>
        <v>6.8874612206111427</v>
      </c>
      <c r="BB145" s="62">
        <f t="shared" si="173"/>
        <v>4.9666490027800005</v>
      </c>
      <c r="BC145" s="63">
        <f t="shared" si="174"/>
        <v>-0.82994699333999999</v>
      </c>
      <c r="BD145" s="1"/>
      <c r="BE145" s="1">
        <f t="shared" si="178"/>
        <v>0</v>
      </c>
      <c r="BF145" s="1">
        <f t="shared" si="179"/>
        <v>-6.4999999999999997E-3</v>
      </c>
      <c r="BG145" s="1">
        <f t="shared" si="180"/>
        <v>101325</v>
      </c>
      <c r="BH145" s="1">
        <f t="shared" si="181"/>
        <v>1.2250000000000001</v>
      </c>
      <c r="BI145" s="1">
        <f t="shared" si="182"/>
        <v>288.14999999999998</v>
      </c>
      <c r="BJ145" s="1">
        <f t="shared" si="183"/>
        <v>1.2350000000000001</v>
      </c>
      <c r="BK145" s="1">
        <f t="shared" si="184"/>
        <v>9.81</v>
      </c>
      <c r="BL145" s="1">
        <f t="shared" si="185"/>
        <v>293.14999999999998</v>
      </c>
      <c r="BM145" s="1">
        <f t="shared" si="186"/>
        <v>100600</v>
      </c>
      <c r="BN145" s="24">
        <f t="shared" si="187"/>
        <v>28</v>
      </c>
      <c r="BP145" s="23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39"/>
      <c r="CF145" s="39"/>
      <c r="CG145" s="39"/>
      <c r="CH145" s="39"/>
      <c r="CI145" s="39"/>
      <c r="CJ145" s="94">
        <f t="shared" si="191"/>
        <v>0.04</v>
      </c>
      <c r="CK145" s="94">
        <f t="shared" si="190"/>
        <v>0.12424175200000009</v>
      </c>
      <c r="CL145" s="39"/>
      <c r="CM145" s="39"/>
      <c r="CP145" s="1"/>
      <c r="CQ145" s="39"/>
      <c r="CR145" s="39"/>
      <c r="CS145" s="38"/>
    </row>
    <row r="146" spans="26:191" x14ac:dyDescent="0.2">
      <c r="Z146" s="1"/>
      <c r="AA146" s="1"/>
      <c r="AB146" s="23">
        <v>8.1</v>
      </c>
      <c r="AC146" s="1">
        <v>792</v>
      </c>
      <c r="AD146" s="6">
        <f t="shared" si="154"/>
        <v>280.89261859179999</v>
      </c>
      <c r="AE146" s="1">
        <f t="shared" si="175"/>
        <v>0</v>
      </c>
      <c r="AF146" s="1">
        <f t="shared" si="155"/>
        <v>0</v>
      </c>
      <c r="AG146" s="1">
        <f t="shared" si="176"/>
        <v>3690.2857499999968</v>
      </c>
      <c r="AH146" s="1">
        <f t="shared" si="156"/>
        <v>8135.6777701649926</v>
      </c>
      <c r="AI146" s="6">
        <f t="shared" si="177"/>
        <v>171.42855000000006</v>
      </c>
      <c r="AJ146" s="1">
        <f t="shared" si="157"/>
        <v>283.00199999999995</v>
      </c>
      <c r="AK146" s="1">
        <f t="shared" si="158"/>
        <v>1.1345283625052343</v>
      </c>
      <c r="AL146" s="1">
        <f t="shared" si="159"/>
        <v>1.1430481771124734</v>
      </c>
      <c r="AM146" s="1">
        <f t="shared" si="160"/>
        <v>92165.155885508007</v>
      </c>
      <c r="AN146" s="1">
        <f t="shared" si="188"/>
        <v>-1125</v>
      </c>
      <c r="AO146" s="1">
        <f t="shared" si="161"/>
        <v>-3690.9450000000002</v>
      </c>
      <c r="AP146" s="1">
        <f t="shared" si="189"/>
        <v>35947.897131456433</v>
      </c>
      <c r="AQ146" s="60">
        <f t="shared" si="162"/>
        <v>55.157143124999997</v>
      </c>
      <c r="AR146" s="6">
        <f t="shared" si="163"/>
        <v>107.2166610921</v>
      </c>
      <c r="AS146" s="6">
        <f t="shared" si="164"/>
        <v>-6.5198969624631431</v>
      </c>
      <c r="AT146" s="6">
        <f t="shared" si="165"/>
        <v>-12.673636511514356</v>
      </c>
      <c r="AU146" s="60">
        <f t="shared" si="166"/>
        <v>17.076210068450003</v>
      </c>
      <c r="AV146" s="6">
        <f t="shared" si="167"/>
        <v>1707.6210068450002</v>
      </c>
      <c r="AW146" s="61">
        <f t="shared" si="168"/>
        <v>-4279.2530832074581</v>
      </c>
      <c r="AX146" s="62">
        <f t="shared" si="169"/>
        <v>8.7896559044445766E-2</v>
      </c>
      <c r="AY146" s="63">
        <f t="shared" si="170"/>
        <v>0.73837569344471066</v>
      </c>
      <c r="AZ146" s="6">
        <f t="shared" si="171"/>
        <v>0.11848286922459568</v>
      </c>
      <c r="BA146" s="6">
        <f t="shared" si="172"/>
        <v>6.7885683511693538</v>
      </c>
      <c r="BB146" s="62">
        <f t="shared" si="173"/>
        <v>4.9650604315500004</v>
      </c>
      <c r="BC146" s="63">
        <f t="shared" si="174"/>
        <v>-0.83375270715000005</v>
      </c>
      <c r="BD146" s="1"/>
      <c r="BE146" s="1">
        <f t="shared" si="178"/>
        <v>0</v>
      </c>
      <c r="BF146" s="1">
        <f t="shared" si="179"/>
        <v>-6.4999999999999997E-3</v>
      </c>
      <c r="BG146" s="1">
        <f t="shared" si="180"/>
        <v>101325</v>
      </c>
      <c r="BH146" s="1">
        <f t="shared" si="181"/>
        <v>1.2250000000000001</v>
      </c>
      <c r="BI146" s="1">
        <f t="shared" si="182"/>
        <v>288.14999999999998</v>
      </c>
      <c r="BJ146" s="1">
        <f t="shared" si="183"/>
        <v>1.2350000000000001</v>
      </c>
      <c r="BK146" s="1">
        <f t="shared" si="184"/>
        <v>9.81</v>
      </c>
      <c r="BL146" s="1">
        <f t="shared" si="185"/>
        <v>293.14999999999998</v>
      </c>
      <c r="BM146" s="1">
        <f t="shared" si="186"/>
        <v>100600</v>
      </c>
      <c r="BN146" s="24">
        <f t="shared" si="187"/>
        <v>28</v>
      </c>
      <c r="BP146" s="23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39"/>
      <c r="CF146" s="39"/>
      <c r="CG146" s="39"/>
      <c r="CH146" s="39"/>
      <c r="CI146" s="39"/>
      <c r="CJ146" s="94">
        <f t="shared" si="191"/>
        <v>0.05</v>
      </c>
      <c r="CK146" s="94">
        <f t="shared" si="190"/>
        <v>0.36249073750000016</v>
      </c>
      <c r="CL146" s="39"/>
      <c r="CM146" s="39"/>
      <c r="CP146" s="1"/>
      <c r="CQ146" s="39"/>
      <c r="CR146" s="39"/>
      <c r="CS146" s="38"/>
    </row>
    <row r="147" spans="26:191" x14ac:dyDescent="0.2">
      <c r="Z147" s="1"/>
      <c r="AA147" s="1"/>
      <c r="AB147" s="23">
        <v>7.4</v>
      </c>
      <c r="AC147" s="1">
        <v>736</v>
      </c>
      <c r="AD147" s="6">
        <f t="shared" si="154"/>
        <v>280.72937289791997</v>
      </c>
      <c r="AE147" s="1">
        <f t="shared" si="175"/>
        <v>0</v>
      </c>
      <c r="AF147" s="1">
        <f t="shared" si="155"/>
        <v>0</v>
      </c>
      <c r="AG147" s="1">
        <f t="shared" si="176"/>
        <v>3689.9047999999966</v>
      </c>
      <c r="AH147" s="1">
        <f t="shared" si="156"/>
        <v>8134.8379201759917</v>
      </c>
      <c r="AI147" s="6">
        <f t="shared" si="177"/>
        <v>182.85712000000007</v>
      </c>
      <c r="AJ147" s="1">
        <f t="shared" si="157"/>
        <v>283.36599999999999</v>
      </c>
      <c r="AK147" s="1">
        <f t="shared" si="158"/>
        <v>1.1407519123737968</v>
      </c>
      <c r="AL147" s="1">
        <f t="shared" si="159"/>
        <v>1.1514659227314092</v>
      </c>
      <c r="AM147" s="1">
        <f t="shared" si="160"/>
        <v>92789.929553849419</v>
      </c>
      <c r="AN147" s="1">
        <f t="shared" si="188"/>
        <v>-1181</v>
      </c>
      <c r="AO147" s="1">
        <f t="shared" si="161"/>
        <v>-3874.6720399999999</v>
      </c>
      <c r="AP147" s="1">
        <f t="shared" si="189"/>
        <v>35951.84489133591</v>
      </c>
      <c r="AQ147" s="60">
        <f t="shared" si="162"/>
        <v>55.014285999999998</v>
      </c>
      <c r="AR147" s="6">
        <f t="shared" si="163"/>
        <v>106.93896969824</v>
      </c>
      <c r="AS147" s="6">
        <f t="shared" si="164"/>
        <v>-6.4044733062410817</v>
      </c>
      <c r="AT147" s="6">
        <f t="shared" si="165"/>
        <v>-12.449271391603665</v>
      </c>
      <c r="AU147" s="60">
        <f t="shared" si="166"/>
        <v>16.963512939680001</v>
      </c>
      <c r="AV147" s="6">
        <f t="shared" si="167"/>
        <v>1696.3512939680002</v>
      </c>
      <c r="AW147" s="61">
        <f t="shared" si="168"/>
        <v>-4213.9764851408909</v>
      </c>
      <c r="AX147" s="62">
        <f t="shared" si="169"/>
        <v>8.6369821239850389E-2</v>
      </c>
      <c r="AY147" s="63">
        <f t="shared" si="170"/>
        <v>0.73687037112256037</v>
      </c>
      <c r="AZ147" s="6">
        <f t="shared" si="171"/>
        <v>0.11667929731357929</v>
      </c>
      <c r="BA147" s="6">
        <f t="shared" si="172"/>
        <v>6.6852312926197772</v>
      </c>
      <c r="BB147" s="62">
        <f t="shared" si="173"/>
        <v>4.9634718603200003</v>
      </c>
      <c r="BC147" s="63">
        <f t="shared" si="174"/>
        <v>-0.83755842095999999</v>
      </c>
      <c r="BD147" s="1"/>
      <c r="BE147" s="1">
        <f t="shared" si="178"/>
        <v>0</v>
      </c>
      <c r="BF147" s="1">
        <f t="shared" si="179"/>
        <v>-6.4999999999999997E-3</v>
      </c>
      <c r="BG147" s="1">
        <f t="shared" si="180"/>
        <v>101325</v>
      </c>
      <c r="BH147" s="1">
        <f t="shared" si="181"/>
        <v>1.2250000000000001</v>
      </c>
      <c r="BI147" s="1">
        <f t="shared" si="182"/>
        <v>288.14999999999998</v>
      </c>
      <c r="BJ147" s="1">
        <f t="shared" si="183"/>
        <v>1.2350000000000001</v>
      </c>
      <c r="BK147" s="1">
        <f t="shared" si="184"/>
        <v>9.81</v>
      </c>
      <c r="BL147" s="1">
        <f t="shared" si="185"/>
        <v>293.14999999999998</v>
      </c>
      <c r="BM147" s="1">
        <f t="shared" si="186"/>
        <v>100600</v>
      </c>
      <c r="BN147" s="24">
        <f t="shared" si="187"/>
        <v>28</v>
      </c>
      <c r="BP147" s="23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39"/>
      <c r="CF147" s="39"/>
      <c r="CG147" s="39"/>
      <c r="CH147" s="39"/>
      <c r="CI147" s="39"/>
      <c r="CJ147" s="94">
        <f t="shared" si="191"/>
        <v>6.0000000000000005E-2</v>
      </c>
      <c r="CK147" s="94">
        <f t="shared" si="190"/>
        <v>0.5822871420000002</v>
      </c>
      <c r="CL147" s="39"/>
      <c r="CM147" s="39"/>
      <c r="CP147" s="1"/>
      <c r="CQ147" s="39"/>
      <c r="CR147" s="39"/>
      <c r="CS147" s="38"/>
    </row>
    <row r="148" spans="26:191" x14ac:dyDescent="0.2">
      <c r="Z148" s="1"/>
      <c r="AA148" s="1"/>
      <c r="AB148" s="23">
        <v>7.3</v>
      </c>
      <c r="AC148" s="1">
        <v>677</v>
      </c>
      <c r="AD148" s="6">
        <f t="shared" si="154"/>
        <v>280.56612720403996</v>
      </c>
      <c r="AE148" s="1">
        <f t="shared" si="175"/>
        <v>0</v>
      </c>
      <c r="AF148" s="1">
        <f t="shared" si="155"/>
        <v>0</v>
      </c>
      <c r="AG148" s="1">
        <f t="shared" si="176"/>
        <v>3689.5238499999964</v>
      </c>
      <c r="AH148" s="1">
        <f t="shared" si="156"/>
        <v>8133.9980701869918</v>
      </c>
      <c r="AI148" s="6">
        <f t="shared" si="177"/>
        <v>194.28569000000007</v>
      </c>
      <c r="AJ148" s="1">
        <f t="shared" si="157"/>
        <v>283.74949999999995</v>
      </c>
      <c r="AK148" s="1">
        <f t="shared" si="158"/>
        <v>1.1473370863067707</v>
      </c>
      <c r="AL148" s="1">
        <f t="shared" si="159"/>
        <v>1.1603550571671262</v>
      </c>
      <c r="AM148" s="1">
        <f t="shared" si="160"/>
        <v>93451.878697409964</v>
      </c>
      <c r="AN148" s="1">
        <f t="shared" si="188"/>
        <v>-1240</v>
      </c>
      <c r="AO148" s="1">
        <f t="shared" si="161"/>
        <v>-4068.2415999999998</v>
      </c>
      <c r="AP148" s="1">
        <f t="shared" si="189"/>
        <v>35953.59067589508</v>
      </c>
      <c r="AQ148" s="60">
        <f t="shared" si="162"/>
        <v>54.871428874999992</v>
      </c>
      <c r="AR148" s="6">
        <f t="shared" si="163"/>
        <v>106.66127830437999</v>
      </c>
      <c r="AS148" s="6">
        <f t="shared" si="164"/>
        <v>-6.3168550916756221</v>
      </c>
      <c r="AT148" s="6">
        <f t="shared" si="165"/>
        <v>-12.278955601402741</v>
      </c>
      <c r="AU148" s="60">
        <f t="shared" si="166"/>
        <v>16.850815810909999</v>
      </c>
      <c r="AV148" s="6">
        <f t="shared" si="167"/>
        <v>1685.0815810909999</v>
      </c>
      <c r="AW148" s="61">
        <f t="shared" si="168"/>
        <v>-4166.7167091599149</v>
      </c>
      <c r="AX148" s="62">
        <f t="shared" si="169"/>
        <v>8.5188799881873112E-2</v>
      </c>
      <c r="AY148" s="63">
        <f t="shared" si="170"/>
        <v>0.73507354949051218</v>
      </c>
      <c r="AZ148" s="6">
        <f t="shared" si="171"/>
        <v>0.11537683303072307</v>
      </c>
      <c r="BA148" s="6">
        <f t="shared" si="172"/>
        <v>6.6106055862455877</v>
      </c>
      <c r="BB148" s="62">
        <f t="shared" si="173"/>
        <v>4.9618832890900002</v>
      </c>
      <c r="BC148" s="63">
        <f t="shared" si="174"/>
        <v>-0.84136413477000005</v>
      </c>
      <c r="BD148" s="1"/>
      <c r="BE148" s="1">
        <f t="shared" si="178"/>
        <v>0</v>
      </c>
      <c r="BF148" s="1">
        <f t="shared" si="179"/>
        <v>-6.4999999999999997E-3</v>
      </c>
      <c r="BG148" s="1">
        <f t="shared" si="180"/>
        <v>101325</v>
      </c>
      <c r="BH148" s="1">
        <f t="shared" si="181"/>
        <v>1.2250000000000001</v>
      </c>
      <c r="BI148" s="1">
        <f t="shared" si="182"/>
        <v>288.14999999999998</v>
      </c>
      <c r="BJ148" s="1">
        <f t="shared" si="183"/>
        <v>1.2350000000000001</v>
      </c>
      <c r="BK148" s="1">
        <f t="shared" si="184"/>
        <v>9.81</v>
      </c>
      <c r="BL148" s="1">
        <f t="shared" si="185"/>
        <v>293.14999999999998</v>
      </c>
      <c r="BM148" s="1">
        <f t="shared" si="186"/>
        <v>100600</v>
      </c>
      <c r="BN148" s="24">
        <f t="shared" si="187"/>
        <v>28</v>
      </c>
      <c r="BP148" s="23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39"/>
      <c r="CF148" s="39"/>
      <c r="CG148" s="39"/>
      <c r="CH148" s="39"/>
      <c r="CI148" s="39"/>
      <c r="CJ148" s="94">
        <f t="shared" si="191"/>
        <v>7.0000000000000007E-2</v>
      </c>
      <c r="CK148" s="94">
        <f t="shared" si="190"/>
        <v>0.7836309655</v>
      </c>
      <c r="CL148" s="39"/>
      <c r="CM148" s="39"/>
      <c r="CO148" t="s">
        <v>139</v>
      </c>
      <c r="CP148" s="1" t="s">
        <v>138</v>
      </c>
      <c r="CQ148" s="39"/>
      <c r="CR148" s="39"/>
      <c r="CS148" s="38"/>
    </row>
    <row r="149" spans="26:191" x14ac:dyDescent="0.2">
      <c r="Z149" s="1"/>
      <c r="AA149" s="1"/>
      <c r="AB149" s="23">
        <v>7</v>
      </c>
      <c r="AC149" s="1">
        <v>623</v>
      </c>
      <c r="AD149" s="6">
        <f t="shared" si="154"/>
        <v>280.40288151016</v>
      </c>
      <c r="AE149" s="1">
        <f t="shared" si="175"/>
        <v>0</v>
      </c>
      <c r="AF149" s="1">
        <f t="shared" si="155"/>
        <v>0</v>
      </c>
      <c r="AG149" s="1">
        <f t="shared" si="176"/>
        <v>3689.1428999999962</v>
      </c>
      <c r="AH149" s="1">
        <f t="shared" si="156"/>
        <v>8133.1582201979909</v>
      </c>
      <c r="AI149" s="6">
        <f t="shared" si="177"/>
        <v>205.71426000000008</v>
      </c>
      <c r="AJ149" s="1">
        <f t="shared" si="157"/>
        <v>284.10049999999995</v>
      </c>
      <c r="AK149" s="1">
        <f t="shared" si="158"/>
        <v>1.1533896476255587</v>
      </c>
      <c r="AL149" s="1">
        <f t="shared" si="159"/>
        <v>1.168599173519449</v>
      </c>
      <c r="AM149" s="1">
        <f t="shared" si="160"/>
        <v>94061.076950921837</v>
      </c>
      <c r="AN149" s="1">
        <f t="shared" si="188"/>
        <v>-1294</v>
      </c>
      <c r="AO149" s="1">
        <f t="shared" si="161"/>
        <v>-4245.4069600000003</v>
      </c>
      <c r="AP149" s="1">
        <f t="shared" si="189"/>
        <v>35956.450254673509</v>
      </c>
      <c r="AQ149" s="60">
        <f t="shared" si="162"/>
        <v>54.728571749999993</v>
      </c>
      <c r="AR149" s="6">
        <f t="shared" si="163"/>
        <v>106.38358691051999</v>
      </c>
      <c r="AS149" s="6">
        <f t="shared" si="164"/>
        <v>-6.2140553502128659</v>
      </c>
      <c r="AT149" s="6">
        <f t="shared" si="165"/>
        <v>-12.079129351957777</v>
      </c>
      <c r="AU149" s="60">
        <f t="shared" si="166"/>
        <v>16.738118682140001</v>
      </c>
      <c r="AV149" s="6">
        <f t="shared" si="167"/>
        <v>1673.8118682140002</v>
      </c>
      <c r="AW149" s="61">
        <f t="shared" si="168"/>
        <v>-4109.1830521068432</v>
      </c>
      <c r="AX149" s="62">
        <f t="shared" si="169"/>
        <v>8.3855904682279769E-2</v>
      </c>
      <c r="AY149" s="63">
        <f t="shared" si="170"/>
        <v>0.73376158400223013</v>
      </c>
      <c r="AZ149" s="6">
        <f t="shared" si="171"/>
        <v>0.113788560479733</v>
      </c>
      <c r="BA149" s="6">
        <f t="shared" si="172"/>
        <v>6.5196042723573857</v>
      </c>
      <c r="BB149" s="62">
        <f t="shared" si="173"/>
        <v>4.9602947178600001</v>
      </c>
      <c r="BC149" s="63">
        <f t="shared" si="174"/>
        <v>-0.84516984857999999</v>
      </c>
      <c r="BD149" s="1"/>
      <c r="BE149" s="1">
        <f t="shared" si="178"/>
        <v>0</v>
      </c>
      <c r="BF149" s="1">
        <f t="shared" si="179"/>
        <v>-6.4999999999999997E-3</v>
      </c>
      <c r="BG149" s="1">
        <f t="shared" si="180"/>
        <v>101325</v>
      </c>
      <c r="BH149" s="1">
        <f t="shared" si="181"/>
        <v>1.2250000000000001</v>
      </c>
      <c r="BI149" s="1">
        <f t="shared" si="182"/>
        <v>288.14999999999998</v>
      </c>
      <c r="BJ149" s="1">
        <f t="shared" si="183"/>
        <v>1.2350000000000001</v>
      </c>
      <c r="BK149" s="1">
        <f t="shared" si="184"/>
        <v>9.81</v>
      </c>
      <c r="BL149" s="1">
        <f t="shared" si="185"/>
        <v>293.14999999999998</v>
      </c>
      <c r="BM149" s="1">
        <f t="shared" si="186"/>
        <v>100600</v>
      </c>
      <c r="BN149" s="24">
        <f t="shared" si="187"/>
        <v>28</v>
      </c>
      <c r="BP149" s="23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C149" s="1"/>
      <c r="CD149" s="1"/>
      <c r="CE149" s="39"/>
      <c r="CF149" s="39"/>
      <c r="CG149" s="39"/>
      <c r="CH149" s="39"/>
      <c r="CI149" s="39"/>
      <c r="CJ149" s="94">
        <f t="shared" si="191"/>
        <v>0.08</v>
      </c>
      <c r="CK149" s="94">
        <f t="shared" si="190"/>
        <v>0.96652220799999999</v>
      </c>
      <c r="CL149" s="39"/>
      <c r="CM149" s="39"/>
      <c r="CO149" s="1">
        <f>CP121</f>
        <v>1.3568245491204851</v>
      </c>
      <c r="CP149" s="1">
        <f>CO121</f>
        <v>0.10607910804369879</v>
      </c>
      <c r="CQ149" s="39"/>
      <c r="CR149" s="39"/>
      <c r="CS149" s="38"/>
    </row>
    <row r="150" spans="26:191" x14ac:dyDescent="0.2">
      <c r="Z150" s="1"/>
      <c r="AA150" s="1"/>
      <c r="AB150" s="23">
        <v>5.6</v>
      </c>
      <c r="AC150" s="1">
        <v>574</v>
      </c>
      <c r="AD150" s="6">
        <f t="shared" si="154"/>
        <v>280.23963581627999</v>
      </c>
      <c r="AE150" s="1">
        <f t="shared" si="175"/>
        <v>0</v>
      </c>
      <c r="AF150" s="1">
        <f t="shared" si="155"/>
        <v>0</v>
      </c>
      <c r="AG150" s="1">
        <f t="shared" si="176"/>
        <v>3688.761949999996</v>
      </c>
      <c r="AH150" s="1">
        <f t="shared" si="156"/>
        <v>8132.31837020899</v>
      </c>
      <c r="AI150" s="6">
        <f t="shared" si="177"/>
        <v>217.14283000000009</v>
      </c>
      <c r="AJ150" s="1">
        <f t="shared" si="157"/>
        <v>284.41899999999998</v>
      </c>
      <c r="AK150" s="1">
        <f t="shared" si="158"/>
        <v>1.1589028977004547</v>
      </c>
      <c r="AL150" s="1">
        <f t="shared" si="159"/>
        <v>1.176186238969974</v>
      </c>
      <c r="AM150" s="1">
        <f t="shared" si="160"/>
        <v>94616.647028163396</v>
      </c>
      <c r="AN150" s="1">
        <f t="shared" si="188"/>
        <v>-1343</v>
      </c>
      <c r="AO150" s="1">
        <f t="shared" si="161"/>
        <v>-4406.1681200000003</v>
      </c>
      <c r="AP150" s="1">
        <f t="shared" si="189"/>
        <v>35960.151587515771</v>
      </c>
      <c r="AQ150" s="60">
        <f t="shared" si="162"/>
        <v>54.585714624999994</v>
      </c>
      <c r="AR150" s="6">
        <f t="shared" si="163"/>
        <v>106.10589551665998</v>
      </c>
      <c r="AS150" s="6">
        <f t="shared" si="164"/>
        <v>-6.0991762540235284</v>
      </c>
      <c r="AT150" s="6">
        <f t="shared" si="165"/>
        <v>-11.855822769621096</v>
      </c>
      <c r="AU150" s="60">
        <f t="shared" si="166"/>
        <v>16.62542155337</v>
      </c>
      <c r="AV150" s="6">
        <f t="shared" si="167"/>
        <v>1662.5421553369999</v>
      </c>
      <c r="AW150" s="61">
        <f t="shared" si="168"/>
        <v>-4043.3545053426105</v>
      </c>
      <c r="AX150" s="62">
        <f t="shared" si="169"/>
        <v>8.2409957434308262E-2</v>
      </c>
      <c r="AY150" s="63">
        <f t="shared" si="170"/>
        <v>0.73292474299315469</v>
      </c>
      <c r="AZ150" s="6">
        <f t="shared" si="171"/>
        <v>0.1119695762793452</v>
      </c>
      <c r="BA150" s="6">
        <f t="shared" si="172"/>
        <v>6.415384154674193</v>
      </c>
      <c r="BB150" s="62">
        <f t="shared" si="173"/>
        <v>4.95870614663</v>
      </c>
      <c r="BC150" s="63">
        <f t="shared" si="174"/>
        <v>-0.84897556239000005</v>
      </c>
      <c r="BD150" s="1"/>
      <c r="BE150" s="1">
        <f t="shared" si="178"/>
        <v>0</v>
      </c>
      <c r="BF150" s="1">
        <f t="shared" si="179"/>
        <v>-6.4999999999999997E-3</v>
      </c>
      <c r="BG150" s="1">
        <f t="shared" si="180"/>
        <v>101325</v>
      </c>
      <c r="BH150" s="1">
        <f t="shared" si="181"/>
        <v>1.2250000000000001</v>
      </c>
      <c r="BI150" s="1">
        <f t="shared" si="182"/>
        <v>288.14999999999998</v>
      </c>
      <c r="BJ150" s="1">
        <f t="shared" si="183"/>
        <v>1.2350000000000001</v>
      </c>
      <c r="BK150" s="1">
        <f t="shared" si="184"/>
        <v>9.81</v>
      </c>
      <c r="BL150" s="1">
        <f t="shared" si="185"/>
        <v>293.14999999999998</v>
      </c>
      <c r="BM150" s="1">
        <f t="shared" si="186"/>
        <v>100600</v>
      </c>
      <c r="BN150" s="24">
        <f t="shared" si="187"/>
        <v>28</v>
      </c>
      <c r="BP150" s="23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39"/>
      <c r="CF150" s="39"/>
      <c r="CG150" s="39"/>
      <c r="CH150" s="39"/>
      <c r="CI150" s="39"/>
      <c r="CJ150" s="94">
        <f t="shared" si="191"/>
        <v>0.09</v>
      </c>
      <c r="CK150" s="94">
        <f t="shared" si="190"/>
        <v>1.1309608695</v>
      </c>
      <c r="CL150" s="39"/>
      <c r="CM150" s="39"/>
      <c r="CN150" s="1"/>
      <c r="CO150" s="1">
        <f>CP125</f>
        <v>0.86567398783913363</v>
      </c>
      <c r="CP150" s="1">
        <f>CO125</f>
        <v>7.4307830102686212E-2</v>
      </c>
      <c r="CQ150" s="39"/>
      <c r="CR150" s="39"/>
      <c r="CS150" s="38"/>
    </row>
    <row r="151" spans="26:191" x14ac:dyDescent="0.2">
      <c r="Z151" s="1"/>
      <c r="AA151" s="1"/>
      <c r="AB151" s="23">
        <v>3.8</v>
      </c>
      <c r="AC151" s="1">
        <v>524</v>
      </c>
      <c r="AD151" s="6">
        <f t="shared" si="154"/>
        <v>280.07639012239997</v>
      </c>
      <c r="AE151" s="1">
        <f t="shared" si="175"/>
        <v>0</v>
      </c>
      <c r="AF151" s="1">
        <f t="shared" si="155"/>
        <v>0</v>
      </c>
      <c r="AG151" s="1">
        <f t="shared" si="176"/>
        <v>3688.3809999999958</v>
      </c>
      <c r="AH151" s="1">
        <f t="shared" si="156"/>
        <v>8131.4785202199901</v>
      </c>
      <c r="AI151" s="6">
        <f t="shared" si="177"/>
        <v>228.5714000000001</v>
      </c>
      <c r="AJ151" s="1">
        <f t="shared" si="157"/>
        <v>284.74399999999997</v>
      </c>
      <c r="AK151" s="1">
        <f t="shared" si="158"/>
        <v>1.1645494229881794</v>
      </c>
      <c r="AL151" s="1">
        <f t="shared" si="159"/>
        <v>1.1839572080832299</v>
      </c>
      <c r="AM151" s="1">
        <f t="shared" si="160"/>
        <v>95186.291297053322</v>
      </c>
      <c r="AN151" s="1">
        <f t="shared" si="188"/>
        <v>-1393</v>
      </c>
      <c r="AO151" s="1">
        <f t="shared" si="161"/>
        <v>-4570.2101199999997</v>
      </c>
      <c r="AP151" s="1">
        <f t="shared" si="189"/>
        <v>35962.639336524888</v>
      </c>
      <c r="AQ151" s="60">
        <f t="shared" si="162"/>
        <v>54.442857499999995</v>
      </c>
      <c r="AR151" s="6">
        <f t="shared" si="163"/>
        <v>105.82820412279999</v>
      </c>
      <c r="AS151" s="6">
        <f t="shared" si="164"/>
        <v>-5.9996458087175251</v>
      </c>
      <c r="AT151" s="6">
        <f t="shared" si="165"/>
        <v>-11.662351508817475</v>
      </c>
      <c r="AU151" s="60">
        <f t="shared" si="166"/>
        <v>16.512724424600002</v>
      </c>
      <c r="AV151" s="6">
        <f t="shared" si="167"/>
        <v>1651.2724424600001</v>
      </c>
      <c r="AW151" s="61">
        <f t="shared" si="168"/>
        <v>-3987.3970603139023</v>
      </c>
      <c r="AX151" s="62">
        <f t="shared" si="169"/>
        <v>8.1160295489316414E-2</v>
      </c>
      <c r="AY151" s="63">
        <f t="shared" si="170"/>
        <v>0.73199091813000949</v>
      </c>
      <c r="AZ151" s="6">
        <f t="shared" si="171"/>
        <v>0.1104250663589945</v>
      </c>
      <c r="BA151" s="6">
        <f t="shared" si="172"/>
        <v>6.3268902548220165</v>
      </c>
      <c r="BB151" s="62">
        <f t="shared" si="173"/>
        <v>4.9571175754000008</v>
      </c>
      <c r="BC151" s="63">
        <f t="shared" si="174"/>
        <v>-0.85278127619999999</v>
      </c>
      <c r="BD151" s="1"/>
      <c r="BE151" s="1">
        <f t="shared" si="178"/>
        <v>0</v>
      </c>
      <c r="BF151" s="1">
        <f t="shared" si="179"/>
        <v>-6.4999999999999997E-3</v>
      </c>
      <c r="BG151" s="1">
        <f t="shared" si="180"/>
        <v>101325</v>
      </c>
      <c r="BH151" s="1">
        <f t="shared" si="181"/>
        <v>1.2250000000000001</v>
      </c>
      <c r="BI151" s="1">
        <f t="shared" si="182"/>
        <v>288.14999999999998</v>
      </c>
      <c r="BJ151" s="1">
        <f t="shared" si="183"/>
        <v>1.2350000000000001</v>
      </c>
      <c r="BK151" s="1">
        <f t="shared" si="184"/>
        <v>9.81</v>
      </c>
      <c r="BL151" s="1">
        <f t="shared" si="185"/>
        <v>293.14999999999998</v>
      </c>
      <c r="BM151" s="1">
        <f t="shared" si="186"/>
        <v>100600</v>
      </c>
      <c r="BN151" s="24">
        <f t="shared" si="187"/>
        <v>28</v>
      </c>
      <c r="BP151" s="23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39"/>
      <c r="CF151" s="39"/>
      <c r="CG151" s="39"/>
      <c r="CH151" s="39"/>
      <c r="CI151" s="39"/>
      <c r="CJ151" s="94">
        <f t="shared" si="191"/>
        <v>9.9999999999999992E-2</v>
      </c>
      <c r="CK151" s="94">
        <f t="shared" si="190"/>
        <v>1.2769469500000001</v>
      </c>
      <c r="CL151" s="39"/>
      <c r="CM151" s="39"/>
      <c r="CO151" s="1">
        <f>CP129</f>
        <v>0.59889603788380674</v>
      </c>
      <c r="CP151" s="1">
        <f>CO129</f>
        <v>6.0885427759225653E-2</v>
      </c>
      <c r="CQ151" s="39"/>
      <c r="CR151" s="39"/>
      <c r="CS151" s="38"/>
    </row>
    <row r="152" spans="26:191" x14ac:dyDescent="0.2">
      <c r="Z152" s="1"/>
      <c r="AA152" s="1"/>
      <c r="AB152" s="30">
        <v>2.1</v>
      </c>
      <c r="AC152" s="64">
        <v>476</v>
      </c>
      <c r="AD152" s="65">
        <f t="shared" si="154"/>
        <v>279.91314442851996</v>
      </c>
      <c r="AE152" s="64">
        <f t="shared" si="175"/>
        <v>0</v>
      </c>
      <c r="AF152" s="64">
        <f t="shared" si="155"/>
        <v>0</v>
      </c>
      <c r="AG152" s="64">
        <f t="shared" si="176"/>
        <v>3688.0000499999956</v>
      </c>
      <c r="AH152" s="64">
        <f t="shared" si="156"/>
        <v>8130.6386702309892</v>
      </c>
      <c r="AI152" s="65">
        <f t="shared" si="177"/>
        <v>239.9999700000001</v>
      </c>
      <c r="AJ152" s="64">
        <f t="shared" si="157"/>
        <v>285.05599999999998</v>
      </c>
      <c r="AK152" s="64">
        <f t="shared" si="158"/>
        <v>1.1699898653396628</v>
      </c>
      <c r="AL152" s="64">
        <f t="shared" si="159"/>
        <v>1.1914861366556166</v>
      </c>
      <c r="AM152" s="64">
        <f t="shared" si="160"/>
        <v>95735.759341820085</v>
      </c>
      <c r="AN152" s="64">
        <f t="shared" si="188"/>
        <v>-1441</v>
      </c>
      <c r="AO152" s="64">
        <f t="shared" si="161"/>
        <v>-4727.6904400000003</v>
      </c>
      <c r="AP152" s="64">
        <f t="shared" si="189"/>
        <v>35965.021690877453</v>
      </c>
      <c r="AQ152" s="66">
        <f t="shared" si="162"/>
        <v>54.300000374999996</v>
      </c>
      <c r="AR152" s="65">
        <f t="shared" si="163"/>
        <v>105.55051272893999</v>
      </c>
      <c r="AS152" s="65">
        <f t="shared" si="164"/>
        <v>-5.9007913606821303</v>
      </c>
      <c r="AT152" s="65">
        <f t="shared" si="165"/>
        <v>-11.470194278548352</v>
      </c>
      <c r="AU152" s="66">
        <f t="shared" si="166"/>
        <v>16.40002729583</v>
      </c>
      <c r="AV152" s="65">
        <f t="shared" si="167"/>
        <v>1640.002729583</v>
      </c>
      <c r="AW152" s="67">
        <f t="shared" si="168"/>
        <v>-3931.6092869186778</v>
      </c>
      <c r="AX152" s="68">
        <f t="shared" si="169"/>
        <v>7.9938069865402153E-2</v>
      </c>
      <c r="AY152" s="69">
        <f t="shared" si="170"/>
        <v>0.73124621670869816</v>
      </c>
      <c r="AZ152" s="65">
        <f t="shared" si="171"/>
        <v>0.10888521957630115</v>
      </c>
      <c r="BA152" s="65">
        <f t="shared" si="172"/>
        <v>6.2386635330768954</v>
      </c>
      <c r="BB152" s="68">
        <f t="shared" si="173"/>
        <v>4.9555290041700006</v>
      </c>
      <c r="BC152" s="69">
        <f t="shared" si="174"/>
        <v>-0.85658699001000005</v>
      </c>
      <c r="BD152" s="1"/>
      <c r="BE152" s="1">
        <f t="shared" si="178"/>
        <v>0</v>
      </c>
      <c r="BF152" s="1">
        <f t="shared" si="179"/>
        <v>-6.4999999999999997E-3</v>
      </c>
      <c r="BG152" s="1">
        <f t="shared" si="180"/>
        <v>101325</v>
      </c>
      <c r="BH152" s="1">
        <f t="shared" si="181"/>
        <v>1.2250000000000001</v>
      </c>
      <c r="BI152" s="1">
        <f t="shared" si="182"/>
        <v>288.14999999999998</v>
      </c>
      <c r="BJ152" s="1">
        <f t="shared" si="183"/>
        <v>1.2350000000000001</v>
      </c>
      <c r="BK152" s="1">
        <f t="shared" si="184"/>
        <v>9.81</v>
      </c>
      <c r="BL152" s="1">
        <f t="shared" si="185"/>
        <v>293.14999999999998</v>
      </c>
      <c r="BM152" s="1">
        <f t="shared" si="186"/>
        <v>100600</v>
      </c>
      <c r="BN152" s="24">
        <f t="shared" si="187"/>
        <v>28</v>
      </c>
      <c r="BP152" s="23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39"/>
      <c r="CF152" s="39"/>
      <c r="CG152" s="39"/>
      <c r="CH152" s="39"/>
      <c r="CI152" s="39"/>
      <c r="CJ152" s="94">
        <f t="shared" si="191"/>
        <v>0.10999999999999999</v>
      </c>
      <c r="CK152" s="94">
        <f t="shared" si="190"/>
        <v>1.4044804494999994</v>
      </c>
      <c r="CL152" s="39"/>
      <c r="CM152" s="39"/>
      <c r="CO152" s="1">
        <f>CP133</f>
        <v>0.43826887386290519</v>
      </c>
      <c r="CP152" s="1">
        <f>CO133</f>
        <v>5.3318838508622568E-2</v>
      </c>
      <c r="CQ152" s="39"/>
      <c r="CR152" s="39"/>
      <c r="CS152" s="38"/>
      <c r="FU152" s="95"/>
      <c r="FV152" s="96"/>
      <c r="FW152" s="96"/>
      <c r="FX152" s="96"/>
      <c r="FY152" s="96"/>
      <c r="FZ152" s="96"/>
      <c r="GA152" s="96"/>
      <c r="GB152" s="96"/>
      <c r="GC152" s="96"/>
      <c r="GD152" s="96"/>
      <c r="GE152" s="96"/>
      <c r="GF152" s="96"/>
      <c r="GG152" s="96"/>
      <c r="GH152" s="97"/>
      <c r="GI152" s="98"/>
    </row>
    <row r="153" spans="26:191" x14ac:dyDescent="0.2">
      <c r="Z153" s="1"/>
      <c r="AA153" s="1"/>
      <c r="AB153" s="90"/>
      <c r="AC153" s="6"/>
      <c r="AD153" s="6"/>
      <c r="AE153" s="6"/>
      <c r="AF153" s="1"/>
      <c r="AG153" s="6"/>
      <c r="AH153" s="1"/>
      <c r="AI153" s="6"/>
      <c r="AJ153" s="6"/>
      <c r="AK153" s="6"/>
      <c r="AL153" s="6"/>
      <c r="AM153" s="6"/>
      <c r="AN153" s="6"/>
      <c r="AO153" s="1"/>
      <c r="AP153" s="6"/>
      <c r="AQ153" s="6"/>
      <c r="AR153" s="1"/>
      <c r="AS153" s="6"/>
      <c r="AT153" s="1"/>
      <c r="AU153" s="6"/>
      <c r="AV153" s="1"/>
      <c r="AW153" s="6"/>
      <c r="AX153" s="6"/>
      <c r="AY153" s="6"/>
      <c r="AZ153" s="6"/>
      <c r="BA153" s="6"/>
      <c r="BB153" s="6"/>
      <c r="BC153" s="6"/>
      <c r="BD153" s="1"/>
      <c r="BE153" s="1">
        <f t="shared" si="178"/>
        <v>0</v>
      </c>
      <c r="BF153" s="1">
        <f t="shared" si="179"/>
        <v>-6.4999999999999997E-3</v>
      </c>
      <c r="BG153" s="1">
        <f t="shared" si="180"/>
        <v>101325</v>
      </c>
      <c r="BH153" s="1">
        <f t="shared" si="181"/>
        <v>1.2250000000000001</v>
      </c>
      <c r="BI153" s="1">
        <f t="shared" si="182"/>
        <v>288.14999999999998</v>
      </c>
      <c r="BJ153" s="1">
        <f t="shared" si="183"/>
        <v>1.2350000000000001</v>
      </c>
      <c r="BK153" s="1">
        <f t="shared" si="184"/>
        <v>9.81</v>
      </c>
      <c r="BL153" s="1">
        <f t="shared" si="185"/>
        <v>293.14999999999998</v>
      </c>
      <c r="BM153" s="1">
        <f t="shared" si="186"/>
        <v>100600</v>
      </c>
      <c r="BN153" s="24">
        <f t="shared" si="187"/>
        <v>28</v>
      </c>
      <c r="BP153" s="23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39"/>
      <c r="CF153" s="39"/>
      <c r="CG153" s="39"/>
      <c r="CH153" s="39"/>
      <c r="CI153" s="39"/>
      <c r="CJ153" s="94">
        <f t="shared" si="191"/>
        <v>0.11999999999999998</v>
      </c>
      <c r="CK153" s="94">
        <f t="shared" si="190"/>
        <v>1.5135613679999995</v>
      </c>
      <c r="CL153" s="39"/>
      <c r="CM153" s="39"/>
      <c r="CO153" s="1"/>
      <c r="CQ153" s="39"/>
      <c r="CR153" s="39"/>
      <c r="CS153" s="38"/>
      <c r="FU153" s="99"/>
      <c r="FV153" s="98"/>
      <c r="FW153" s="98"/>
      <c r="FX153" s="98"/>
      <c r="FY153" s="100" t="s">
        <v>141</v>
      </c>
      <c r="FZ153" s="100"/>
      <c r="GA153" s="98"/>
      <c r="GB153" s="98"/>
      <c r="GC153" s="98"/>
      <c r="GD153" s="98"/>
      <c r="GE153" s="98"/>
      <c r="GF153" s="98"/>
      <c r="GG153" s="98"/>
      <c r="GH153" s="101"/>
      <c r="GI153" s="98"/>
    </row>
    <row r="154" spans="26:191" x14ac:dyDescent="0.2">
      <c r="Z154" s="1"/>
      <c r="AA154" s="1"/>
      <c r="AB154" s="43" t="s">
        <v>56</v>
      </c>
      <c r="AC154" s="3" t="s">
        <v>57</v>
      </c>
      <c r="AD154" s="3" t="s">
        <v>134</v>
      </c>
      <c r="AE154" s="3" t="s">
        <v>59</v>
      </c>
      <c r="AF154" s="44" t="s">
        <v>60</v>
      </c>
      <c r="AG154" s="3" t="s">
        <v>61</v>
      </c>
      <c r="AH154" s="44" t="s">
        <v>62</v>
      </c>
      <c r="AI154" s="8" t="s">
        <v>63</v>
      </c>
      <c r="AJ154" s="3" t="s">
        <v>64</v>
      </c>
      <c r="AK154" s="3" t="s">
        <v>65</v>
      </c>
      <c r="AL154" s="3" t="s">
        <v>66</v>
      </c>
      <c r="AM154" s="3" t="s">
        <v>67</v>
      </c>
      <c r="AN154" s="3" t="s">
        <v>68</v>
      </c>
      <c r="AO154" s="44" t="s">
        <v>69</v>
      </c>
      <c r="AP154" s="3" t="s">
        <v>70</v>
      </c>
      <c r="AQ154" s="45" t="s">
        <v>71</v>
      </c>
      <c r="AR154" s="46" t="s">
        <v>72</v>
      </c>
      <c r="AS154" s="47" t="s">
        <v>73</v>
      </c>
      <c r="AT154" s="46" t="s">
        <v>74</v>
      </c>
      <c r="AU154" s="45" t="s">
        <v>75</v>
      </c>
      <c r="AV154" s="46" t="s">
        <v>76</v>
      </c>
      <c r="AW154" s="47" t="s">
        <v>77</v>
      </c>
      <c r="AX154" s="48" t="s">
        <v>78</v>
      </c>
      <c r="AY154" s="49" t="s">
        <v>79</v>
      </c>
      <c r="AZ154" s="47" t="s">
        <v>80</v>
      </c>
      <c r="BA154" s="47" t="s">
        <v>81</v>
      </c>
      <c r="BB154" s="48" t="s">
        <v>82</v>
      </c>
      <c r="BC154" s="49" t="s">
        <v>83</v>
      </c>
      <c r="BD154" s="1"/>
      <c r="BE154" s="6">
        <f t="shared" si="178"/>
        <v>0</v>
      </c>
      <c r="BF154" s="6">
        <f t="shared" si="179"/>
        <v>-6.4999999999999997E-3</v>
      </c>
      <c r="BG154" s="6">
        <f t="shared" si="180"/>
        <v>101325</v>
      </c>
      <c r="BH154" s="6">
        <f t="shared" si="181"/>
        <v>1.2250000000000001</v>
      </c>
      <c r="BI154" s="6">
        <f t="shared" si="182"/>
        <v>288.14999999999998</v>
      </c>
      <c r="BJ154" s="6">
        <f t="shared" si="183"/>
        <v>1.2350000000000001</v>
      </c>
      <c r="BK154" s="6">
        <f t="shared" si="184"/>
        <v>9.81</v>
      </c>
      <c r="BL154" s="6">
        <f t="shared" si="185"/>
        <v>293.14999999999998</v>
      </c>
      <c r="BM154" s="6">
        <f t="shared" si="186"/>
        <v>100600</v>
      </c>
      <c r="BN154" s="92">
        <f t="shared" si="187"/>
        <v>28</v>
      </c>
      <c r="BP154" s="23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39"/>
      <c r="CF154" s="39"/>
      <c r="CG154" s="39"/>
      <c r="CH154" s="39"/>
      <c r="CI154" s="39"/>
      <c r="CJ154" s="94">
        <f t="shared" si="191"/>
        <v>0.12999999999999998</v>
      </c>
      <c r="CK154" s="94">
        <f t="shared" si="190"/>
        <v>1.6041897054999996</v>
      </c>
      <c r="CL154" s="39"/>
      <c r="CM154" s="39"/>
      <c r="CO154" s="1"/>
      <c r="CQ154" s="39"/>
      <c r="CR154" s="39"/>
      <c r="CS154" s="38"/>
      <c r="FU154" s="99"/>
      <c r="FV154" s="98"/>
      <c r="FW154" s="98"/>
      <c r="FX154" s="98"/>
      <c r="FY154" s="98"/>
      <c r="FZ154" s="98"/>
      <c r="GA154" s="98"/>
      <c r="GB154" s="98"/>
      <c r="GC154" s="98"/>
      <c r="GD154" s="98"/>
      <c r="GE154" s="98"/>
      <c r="GF154" s="98"/>
      <c r="GG154" s="98"/>
      <c r="GH154" s="101"/>
      <c r="GI154" s="98"/>
    </row>
    <row r="155" spans="26:191" x14ac:dyDescent="0.2">
      <c r="Z155" s="1"/>
      <c r="AA155" s="1"/>
      <c r="AB155" s="50">
        <v>6.2</v>
      </c>
      <c r="AC155" s="51">
        <v>2039</v>
      </c>
      <c r="AD155" s="56">
        <f t="shared" ref="AD155:AD187" si="192">(0.002523 * AI155 + 8.587166)+273.15</f>
        <v>281.737166</v>
      </c>
      <c r="AE155" s="51">
        <v>0</v>
      </c>
      <c r="AF155" s="51">
        <f t="shared" ref="AF155:AF187" si="193">AE155*1.94384</f>
        <v>0</v>
      </c>
      <c r="AG155" s="51">
        <v>3657</v>
      </c>
      <c r="AH155" s="51">
        <f t="shared" ref="AH155:AH187" si="194">AG155 * 2.20462</f>
        <v>8062.2953399999997</v>
      </c>
      <c r="AI155" s="51">
        <v>0</v>
      </c>
      <c r="AJ155" s="51">
        <f t="shared" ref="AJ155:AJ187" si="195">BI155+(AC155*BF155)</f>
        <v>274.8965</v>
      </c>
      <c r="AK155" s="51">
        <f t="shared" ref="AK155:AK187" si="196">BH155 * ( ( 1 + ( BF155 * ( AC155 / BI155 ) ) ) ^ 4.256 )</f>
        <v>1.0025438676089231</v>
      </c>
      <c r="AL155" s="51">
        <f t="shared" ref="AL155:AL187" si="197">( AK155 * AJ155 ) / AD155</f>
        <v>0.97820179075044844</v>
      </c>
      <c r="AM155" s="51">
        <f t="shared" ref="AM155:AM187" si="198">BG155 * ( ( 1+ ( BF155 * ( AC155 / BI155 ) ) ) ^ 5.256 )</f>
        <v>79110.566607148314</v>
      </c>
      <c r="AN155" s="51">
        <v>0</v>
      </c>
      <c r="AO155" s="51">
        <f t="shared" ref="AO155:AO187" si="199">AN155 * 3.28084</f>
        <v>0</v>
      </c>
      <c r="AP155" s="51" t="e">
        <f t="shared" ref="AP155:AP187" si="200" xml:space="preserve"> AG155 * BK155 * COS( AZ155 )</f>
        <v>#DIV/0!</v>
      </c>
      <c r="AQ155" s="52">
        <f t="shared" ref="AQ155:AQ187" si="201">-0.05 * AI155 + 53.8</f>
        <v>53.8</v>
      </c>
      <c r="AR155" s="51">
        <f t="shared" ref="AR155:AR187" si="202">AQ155 * 1.94384</f>
        <v>104.578592</v>
      </c>
      <c r="AS155" s="51" t="e">
        <f t="shared" ref="AS155:AS187" si="203" xml:space="preserve"> ( AN155 / AI155 ) * ( ( ( AD154 + AD155 ) / 2 ) / ( ( AJ154 + AJ155 ) / 2 ) )</f>
        <v>#DIV/0!</v>
      </c>
      <c r="AT155" s="51" t="e">
        <f t="shared" ref="AT155:AT187" si="204">AS155 * 1.94384</f>
        <v>#DIV/0!</v>
      </c>
      <c r="AU155" s="52">
        <f t="shared" ref="AU155:AU187" si="205">-0.018333 * AI155 + 12.85</f>
        <v>12.85</v>
      </c>
      <c r="AV155" s="51">
        <f t="shared" ref="AV155:AV187" si="206">AU155 * 100</f>
        <v>1285</v>
      </c>
      <c r="AW155" s="53" t="e">
        <f t="shared" ref="AW155:AW187" si="207" xml:space="preserve"> - ( AG155 * BK155 * SIN( AZ155 ) )</f>
        <v>#DIV/0!</v>
      </c>
      <c r="AX155" s="50" t="e">
        <f t="shared" ref="AX155:AX187" si="208" xml:space="preserve"> - ( ( 2 * AW155 ) / ( ( ( AQ155 ) ^ 2 ) * BN155 * AL155 ) )</f>
        <v>#DIV/0!</v>
      </c>
      <c r="AY155" s="54" t="e">
        <f t="shared" ref="AY155:AY187" si="209" xml:space="preserve"> ( ( 2 * AP155 ) / ( ( ( AQ155 ) ^ 2 ) * BN155 * AL155 ) )</f>
        <v>#DIV/0!</v>
      </c>
      <c r="AZ155" s="51" t="e">
        <f t="shared" ref="AZ155:AZ187" si="210">ASIN( - ( AS155 / AQ155 ) )</f>
        <v>#DIV/0!</v>
      </c>
      <c r="BA155" s="51" t="e">
        <f t="shared" ref="BA155:BA187" si="211">AZ155 * ( 180 / 3.14159265359 )</f>
        <v>#DIV/0!</v>
      </c>
      <c r="BB155" s="50">
        <f t="shared" ref="BB155:BB187" si="212">0.020208 * AI155 + 7.433333</f>
        <v>7.4333330000000002</v>
      </c>
      <c r="BC155" s="54">
        <f t="shared" ref="BC155:BC187" si="213">-0.015417 * AI155 - 2.061111</f>
        <v>-2.0611109999999999</v>
      </c>
      <c r="BD155" s="1"/>
      <c r="BE155" s="1">
        <f t="shared" si="178"/>
        <v>0</v>
      </c>
      <c r="BF155" s="1">
        <f t="shared" si="179"/>
        <v>-6.4999999999999997E-3</v>
      </c>
      <c r="BG155" s="1">
        <f t="shared" si="180"/>
        <v>101325</v>
      </c>
      <c r="BH155" s="1">
        <f t="shared" si="181"/>
        <v>1.2250000000000001</v>
      </c>
      <c r="BI155" s="1">
        <f t="shared" si="182"/>
        <v>288.14999999999998</v>
      </c>
      <c r="BJ155" s="1">
        <f t="shared" si="183"/>
        <v>1.2350000000000001</v>
      </c>
      <c r="BK155" s="1">
        <f t="shared" si="184"/>
        <v>9.81</v>
      </c>
      <c r="BL155" s="1">
        <f t="shared" si="185"/>
        <v>293.14999999999998</v>
      </c>
      <c r="BM155" s="1">
        <f t="shared" si="186"/>
        <v>100600</v>
      </c>
      <c r="BN155" s="24">
        <f t="shared" si="187"/>
        <v>28</v>
      </c>
      <c r="BP155" s="23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39"/>
      <c r="CF155" s="39"/>
      <c r="CG155" s="39"/>
      <c r="CH155" s="39"/>
      <c r="CI155" s="39"/>
      <c r="CJ155" s="94">
        <f t="shared" si="191"/>
        <v>0.13999999999999999</v>
      </c>
      <c r="CK155" s="94">
        <f t="shared" si="190"/>
        <v>1.6763654619999997</v>
      </c>
      <c r="CL155" s="39"/>
      <c r="CM155" s="39"/>
      <c r="CO155" s="1"/>
      <c r="CP155" s="1"/>
      <c r="CQ155" s="39"/>
      <c r="CR155" s="39"/>
      <c r="CS155" s="38"/>
      <c r="FU155" s="99"/>
      <c r="FV155" s="98"/>
      <c r="FW155" s="98"/>
      <c r="FX155" s="98"/>
      <c r="FY155" s="98"/>
      <c r="FZ155" s="98"/>
      <c r="GA155" s="98"/>
      <c r="GB155" s="98"/>
      <c r="GC155" s="98"/>
      <c r="GD155" s="98"/>
      <c r="GE155" s="98"/>
      <c r="GF155" s="98"/>
      <c r="GG155" s="98"/>
      <c r="GH155" s="101"/>
      <c r="GI155" s="98"/>
    </row>
    <row r="156" spans="26:191" x14ac:dyDescent="0.2">
      <c r="Z156" s="1"/>
      <c r="AA156" s="1"/>
      <c r="AB156" s="23">
        <v>6.2</v>
      </c>
      <c r="AC156" s="1">
        <v>2018</v>
      </c>
      <c r="AD156" s="6">
        <f t="shared" si="192"/>
        <v>281.76239599999997</v>
      </c>
      <c r="AE156" s="1">
        <f t="shared" ref="AE156:AE187" si="214">AE155</f>
        <v>0</v>
      </c>
      <c r="AF156" s="1">
        <f t="shared" si="193"/>
        <v>0</v>
      </c>
      <c r="AG156" s="1">
        <f t="shared" ref="AG156:AG187" si="215">AG155-0.34375</f>
        <v>3656.65625</v>
      </c>
      <c r="AH156" s="1">
        <f t="shared" si="194"/>
        <v>8061.5375018749992</v>
      </c>
      <c r="AI156" s="6">
        <f t="shared" ref="AI156:AI187" si="216">AI155+10</f>
        <v>10</v>
      </c>
      <c r="AJ156" s="1">
        <f t="shared" si="195"/>
        <v>275.03299999999996</v>
      </c>
      <c r="AK156" s="1">
        <f t="shared" si="196"/>
        <v>1.0046642759848132</v>
      </c>
      <c r="AL156" s="1">
        <f t="shared" si="197"/>
        <v>0.98066964839740767</v>
      </c>
      <c r="AM156" s="1">
        <f t="shared" si="198"/>
        <v>79317.253148907126</v>
      </c>
      <c r="AN156" s="1">
        <f t="shared" ref="AN156:AN187" si="217">AN155 + (AC156-AC155)</f>
        <v>-21</v>
      </c>
      <c r="AO156" s="1">
        <f t="shared" si="199"/>
        <v>-68.897639999999996</v>
      </c>
      <c r="AP156" s="1">
        <f t="shared" si="200"/>
        <v>35842.552415525526</v>
      </c>
      <c r="AQ156" s="60">
        <f t="shared" si="201"/>
        <v>53.3</v>
      </c>
      <c r="AR156" s="6">
        <f t="shared" si="202"/>
        <v>103.60667199999999</v>
      </c>
      <c r="AS156" s="6">
        <f t="shared" si="203"/>
        <v>-2.1518196063313573</v>
      </c>
      <c r="AT156" s="6">
        <f t="shared" si="204"/>
        <v>-4.1827930235711452</v>
      </c>
      <c r="AU156" s="60">
        <f t="shared" si="205"/>
        <v>12.66667</v>
      </c>
      <c r="AV156" s="6">
        <f t="shared" si="206"/>
        <v>1266.6669999999999</v>
      </c>
      <c r="AW156" s="61">
        <f t="shared" si="207"/>
        <v>-1448.2108414126037</v>
      </c>
      <c r="AX156" s="62">
        <f t="shared" si="208"/>
        <v>3.7130141683518615E-2</v>
      </c>
      <c r="AY156" s="63">
        <f t="shared" si="209"/>
        <v>0.91895393366154299</v>
      </c>
      <c r="AZ156" s="6">
        <f t="shared" si="210"/>
        <v>4.0382824997170955E-2</v>
      </c>
      <c r="BA156" s="6">
        <f t="shared" si="211"/>
        <v>2.313765437153144</v>
      </c>
      <c r="BB156" s="62">
        <f t="shared" si="212"/>
        <v>7.6354129999999998</v>
      </c>
      <c r="BC156" s="63">
        <f t="shared" si="213"/>
        <v>-2.2152810000000001</v>
      </c>
      <c r="BD156" s="1"/>
      <c r="BE156" s="1">
        <f t="shared" si="178"/>
        <v>0</v>
      </c>
      <c r="BF156" s="1">
        <f t="shared" si="179"/>
        <v>-6.4999999999999997E-3</v>
      </c>
      <c r="BG156" s="1">
        <f t="shared" si="180"/>
        <v>101325</v>
      </c>
      <c r="BH156" s="1">
        <f t="shared" si="181"/>
        <v>1.2250000000000001</v>
      </c>
      <c r="BI156" s="1">
        <f t="shared" si="182"/>
        <v>288.14999999999998</v>
      </c>
      <c r="BJ156" s="1">
        <f t="shared" si="183"/>
        <v>1.2350000000000001</v>
      </c>
      <c r="BK156" s="1">
        <f t="shared" si="184"/>
        <v>9.81</v>
      </c>
      <c r="BL156" s="1">
        <f t="shared" si="185"/>
        <v>293.14999999999998</v>
      </c>
      <c r="BM156" s="1">
        <f t="shared" si="186"/>
        <v>100600</v>
      </c>
      <c r="BN156" s="24">
        <f t="shared" si="187"/>
        <v>28</v>
      </c>
      <c r="BP156" s="23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39"/>
      <c r="CF156" s="39"/>
      <c r="CG156" s="39"/>
      <c r="CH156" s="39"/>
      <c r="CI156" s="39"/>
      <c r="CJ156" s="94">
        <f t="shared" si="191"/>
        <v>0.15</v>
      </c>
      <c r="CK156" s="94">
        <f t="shared" si="190"/>
        <v>1.7300886374999997</v>
      </c>
      <c r="CL156" s="39"/>
      <c r="CM156" s="39"/>
      <c r="CP156" s="1"/>
      <c r="CQ156" s="39"/>
      <c r="CR156" s="39"/>
      <c r="CS156" s="38"/>
      <c r="FU156" s="99"/>
      <c r="FV156" s="98"/>
      <c r="FW156" s="98"/>
      <c r="FX156" s="98"/>
      <c r="FY156" s="98"/>
      <c r="FZ156" s="98"/>
      <c r="GA156" s="98"/>
      <c r="GB156" s="98"/>
      <c r="GC156" s="98"/>
      <c r="GD156" s="98"/>
      <c r="GE156" s="98"/>
      <c r="GF156" s="98"/>
      <c r="GG156" s="98"/>
      <c r="GH156" s="101"/>
      <c r="GI156" s="98"/>
    </row>
    <row r="157" spans="26:191" x14ac:dyDescent="0.2">
      <c r="Z157" s="1"/>
      <c r="AA157" s="1"/>
      <c r="AB157" s="23">
        <v>6.6</v>
      </c>
      <c r="AC157" s="1">
        <v>1937</v>
      </c>
      <c r="AD157" s="6">
        <f t="shared" si="192"/>
        <v>281.78762599999999</v>
      </c>
      <c r="AE157" s="1">
        <f t="shared" si="214"/>
        <v>0</v>
      </c>
      <c r="AF157" s="1">
        <f t="shared" si="193"/>
        <v>0</v>
      </c>
      <c r="AG157" s="1">
        <f t="shared" si="215"/>
        <v>3656.3125</v>
      </c>
      <c r="AH157" s="1">
        <f t="shared" si="194"/>
        <v>8060.7796637499996</v>
      </c>
      <c r="AI157" s="6">
        <f t="shared" si="216"/>
        <v>20</v>
      </c>
      <c r="AJ157" s="1">
        <f t="shared" si="195"/>
        <v>275.55949999999996</v>
      </c>
      <c r="AK157" s="1">
        <f t="shared" si="196"/>
        <v>1.0128751515177603</v>
      </c>
      <c r="AL157" s="1">
        <f t="shared" si="197"/>
        <v>0.99048838402385431</v>
      </c>
      <c r="AM157" s="1">
        <f t="shared" si="198"/>
        <v>80118.57287235673</v>
      </c>
      <c r="AN157" s="1">
        <f t="shared" si="217"/>
        <v>-102</v>
      </c>
      <c r="AO157" s="1">
        <f t="shared" si="199"/>
        <v>-334.64567999999997</v>
      </c>
      <c r="AP157" s="1">
        <f t="shared" si="200"/>
        <v>35692.704366014914</v>
      </c>
      <c r="AQ157" s="60">
        <f t="shared" si="201"/>
        <v>52.8</v>
      </c>
      <c r="AR157" s="6">
        <f t="shared" si="202"/>
        <v>102.63475199999999</v>
      </c>
      <c r="AS157" s="6">
        <f t="shared" si="203"/>
        <v>-5.2200222709172381</v>
      </c>
      <c r="AT157" s="6">
        <f t="shared" si="204"/>
        <v>-10.146888091099765</v>
      </c>
      <c r="AU157" s="60">
        <f t="shared" si="205"/>
        <v>12.48334</v>
      </c>
      <c r="AV157" s="6">
        <f t="shared" si="206"/>
        <v>1248.3340000000001</v>
      </c>
      <c r="AW157" s="61">
        <f t="shared" si="207"/>
        <v>-3546.0981171446701</v>
      </c>
      <c r="AX157" s="62">
        <f t="shared" si="208"/>
        <v>9.1728751084408144E-2</v>
      </c>
      <c r="AY157" s="63">
        <f t="shared" si="209"/>
        <v>0.92328161437219991</v>
      </c>
      <c r="AZ157" s="6">
        <f t="shared" si="210"/>
        <v>9.9025821900490849E-2</v>
      </c>
      <c r="BA157" s="6">
        <f t="shared" si="211"/>
        <v>5.6737616577119088</v>
      </c>
      <c r="BB157" s="62">
        <f t="shared" si="212"/>
        <v>7.8374930000000003</v>
      </c>
      <c r="BC157" s="63">
        <f t="shared" si="213"/>
        <v>-2.3694509999999998</v>
      </c>
      <c r="BD157" s="1"/>
      <c r="BE157" s="1">
        <f t="shared" si="178"/>
        <v>0</v>
      </c>
      <c r="BF157" s="1">
        <f t="shared" si="179"/>
        <v>-6.4999999999999997E-3</v>
      </c>
      <c r="BG157" s="1">
        <f t="shared" si="180"/>
        <v>101325</v>
      </c>
      <c r="BH157" s="1">
        <f t="shared" si="181"/>
        <v>1.2250000000000001</v>
      </c>
      <c r="BI157" s="1">
        <f t="shared" si="182"/>
        <v>288.14999999999998</v>
      </c>
      <c r="BJ157" s="1">
        <f t="shared" si="183"/>
        <v>1.2350000000000001</v>
      </c>
      <c r="BK157" s="1">
        <f t="shared" si="184"/>
        <v>9.81</v>
      </c>
      <c r="BL157" s="1">
        <f t="shared" si="185"/>
        <v>293.14999999999998</v>
      </c>
      <c r="BM157" s="1">
        <f t="shared" si="186"/>
        <v>100600</v>
      </c>
      <c r="BN157" s="24">
        <f t="shared" si="187"/>
        <v>28</v>
      </c>
      <c r="BP157" s="23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39"/>
      <c r="CF157" s="39"/>
      <c r="CG157" s="39"/>
      <c r="CH157" s="39"/>
      <c r="CI157" s="39"/>
      <c r="CJ157" s="94">
        <f t="shared" si="191"/>
        <v>0.16</v>
      </c>
      <c r="CK157" s="94">
        <f t="shared" si="190"/>
        <v>1.7653592319999998</v>
      </c>
      <c r="CL157" s="39"/>
      <c r="CM157" s="39"/>
      <c r="CO157" s="1"/>
      <c r="CP157" s="1"/>
      <c r="CQ157" s="39"/>
      <c r="CR157" s="39"/>
      <c r="CS157" s="38"/>
      <c r="FU157" s="99"/>
      <c r="FV157" s="98"/>
      <c r="FW157" s="98"/>
      <c r="FX157" s="98"/>
      <c r="GH157" s="101"/>
      <c r="GI157" s="98"/>
    </row>
    <row r="158" spans="26:191" x14ac:dyDescent="0.2">
      <c r="Z158" s="1"/>
      <c r="AA158" s="1"/>
      <c r="AB158" s="23">
        <v>7.1</v>
      </c>
      <c r="AC158" s="1">
        <v>1869</v>
      </c>
      <c r="AD158" s="6">
        <f t="shared" si="192"/>
        <v>281.81285599999995</v>
      </c>
      <c r="AE158" s="1">
        <f t="shared" si="214"/>
        <v>0</v>
      </c>
      <c r="AF158" s="1">
        <f t="shared" si="193"/>
        <v>0</v>
      </c>
      <c r="AG158" s="1">
        <f t="shared" si="215"/>
        <v>3655.96875</v>
      </c>
      <c r="AH158" s="1">
        <f t="shared" si="194"/>
        <v>8060.0218256249991</v>
      </c>
      <c r="AI158" s="6">
        <f t="shared" si="216"/>
        <v>30</v>
      </c>
      <c r="AJ158" s="1">
        <f t="shared" si="195"/>
        <v>276.00149999999996</v>
      </c>
      <c r="AK158" s="1">
        <f t="shared" si="196"/>
        <v>1.0198077873787912</v>
      </c>
      <c r="AL158" s="1">
        <f t="shared" si="197"/>
        <v>0.99877799410338985</v>
      </c>
      <c r="AM158" s="1">
        <f t="shared" si="198"/>
        <v>80796.335914996482</v>
      </c>
      <c r="AN158" s="1">
        <f t="shared" si="217"/>
        <v>-170</v>
      </c>
      <c r="AO158" s="1">
        <f t="shared" si="199"/>
        <v>-557.74279999999999</v>
      </c>
      <c r="AP158" s="1">
        <f t="shared" si="200"/>
        <v>35644.564872377916</v>
      </c>
      <c r="AQ158" s="60">
        <f t="shared" si="201"/>
        <v>52.3</v>
      </c>
      <c r="AR158" s="6">
        <f t="shared" si="202"/>
        <v>101.66283199999999</v>
      </c>
      <c r="AS158" s="6">
        <f t="shared" si="203"/>
        <v>-5.7903587539123818</v>
      </c>
      <c r="AT158" s="6">
        <f t="shared" si="204"/>
        <v>-11.255530960205045</v>
      </c>
      <c r="AU158" s="60">
        <f t="shared" si="205"/>
        <v>12.30001</v>
      </c>
      <c r="AV158" s="6">
        <f t="shared" si="206"/>
        <v>1230.001</v>
      </c>
      <c r="AW158" s="61">
        <f t="shared" si="207"/>
        <v>-3970.7748782287476</v>
      </c>
      <c r="AX158" s="62">
        <f t="shared" si="208"/>
        <v>0.1038185328312194</v>
      </c>
      <c r="AY158" s="63">
        <f t="shared" si="209"/>
        <v>0.93195070028956573</v>
      </c>
      <c r="AZ158" s="6">
        <f t="shared" si="210"/>
        <v>0.11094175638439219</v>
      </c>
      <c r="BA158" s="6">
        <f t="shared" si="211"/>
        <v>6.3564944125938094</v>
      </c>
      <c r="BB158" s="62">
        <f t="shared" si="212"/>
        <v>8.0395730000000007</v>
      </c>
      <c r="BC158" s="63">
        <f t="shared" si="213"/>
        <v>-2.5236209999999999</v>
      </c>
      <c r="BD158" s="1"/>
      <c r="BE158" s="1">
        <f t="shared" si="178"/>
        <v>0</v>
      </c>
      <c r="BF158" s="1">
        <f t="shared" si="179"/>
        <v>-6.4999999999999997E-3</v>
      </c>
      <c r="BG158" s="1">
        <f t="shared" si="180"/>
        <v>101325</v>
      </c>
      <c r="BH158" s="1">
        <f t="shared" si="181"/>
        <v>1.2250000000000001</v>
      </c>
      <c r="BI158" s="1">
        <f t="shared" si="182"/>
        <v>288.14999999999998</v>
      </c>
      <c r="BJ158" s="1">
        <f t="shared" si="183"/>
        <v>1.2350000000000001</v>
      </c>
      <c r="BK158" s="1">
        <f t="shared" si="184"/>
        <v>9.81</v>
      </c>
      <c r="BL158" s="1">
        <f t="shared" si="185"/>
        <v>293.14999999999998</v>
      </c>
      <c r="BM158" s="1">
        <f t="shared" si="186"/>
        <v>100600</v>
      </c>
      <c r="BN158" s="24">
        <f t="shared" si="187"/>
        <v>28</v>
      </c>
      <c r="BP158" s="23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39"/>
      <c r="CF158" s="39"/>
      <c r="CG158" s="39"/>
      <c r="CH158" s="39"/>
      <c r="CI158" s="39"/>
      <c r="CJ158" s="94">
        <f t="shared" si="191"/>
        <v>0.17</v>
      </c>
      <c r="CK158" s="94">
        <f t="shared" si="190"/>
        <v>1.7821772454999998</v>
      </c>
      <c r="CL158" s="39"/>
      <c r="CM158" s="39"/>
      <c r="CO158" s="1"/>
      <c r="CP158" s="1"/>
      <c r="CQ158" s="39"/>
      <c r="CR158" s="39"/>
      <c r="CS158" s="38"/>
      <c r="EJ158" s="35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21"/>
      <c r="FU158" s="99"/>
      <c r="FV158" s="98"/>
      <c r="FW158" s="98"/>
      <c r="FX158" s="98"/>
      <c r="GH158" s="101"/>
      <c r="GI158" s="98"/>
    </row>
    <row r="159" spans="26:191" x14ac:dyDescent="0.2">
      <c r="Z159" s="1"/>
      <c r="AA159" s="1"/>
      <c r="AB159" s="23">
        <v>7.4</v>
      </c>
      <c r="AC159" s="1">
        <v>1801</v>
      </c>
      <c r="AD159" s="6">
        <f t="shared" si="192"/>
        <v>281.83808599999998</v>
      </c>
      <c r="AE159" s="1">
        <f t="shared" si="214"/>
        <v>0</v>
      </c>
      <c r="AF159" s="1">
        <f t="shared" si="193"/>
        <v>0</v>
      </c>
      <c r="AG159" s="1">
        <f t="shared" si="215"/>
        <v>3655.625</v>
      </c>
      <c r="AH159" s="1">
        <f t="shared" si="194"/>
        <v>8059.2639874999995</v>
      </c>
      <c r="AI159" s="6">
        <f t="shared" si="216"/>
        <v>40</v>
      </c>
      <c r="AJ159" s="1">
        <f t="shared" si="195"/>
        <v>276.44349999999997</v>
      </c>
      <c r="AK159" s="1">
        <f t="shared" si="196"/>
        <v>1.0267766664165261</v>
      </c>
      <c r="AL159" s="1">
        <f t="shared" si="197"/>
        <v>1.0071234140531204</v>
      </c>
      <c r="AM159" s="1">
        <f t="shared" si="198"/>
        <v>81478.734184317349</v>
      </c>
      <c r="AN159" s="1">
        <f t="shared" si="217"/>
        <v>-238</v>
      </c>
      <c r="AO159" s="1">
        <f t="shared" si="199"/>
        <v>-780.83992000000001</v>
      </c>
      <c r="AP159" s="1">
        <f t="shared" si="200"/>
        <v>35614.556410820718</v>
      </c>
      <c r="AQ159" s="60">
        <f t="shared" si="201"/>
        <v>51.8</v>
      </c>
      <c r="AR159" s="6">
        <f t="shared" si="202"/>
        <v>100.690912</v>
      </c>
      <c r="AS159" s="6">
        <f t="shared" si="203"/>
        <v>-6.0706913899121195</v>
      </c>
      <c r="AT159" s="6">
        <f t="shared" si="204"/>
        <v>-11.800452751366775</v>
      </c>
      <c r="AU159" s="60">
        <f t="shared" si="205"/>
        <v>12.116679999999999</v>
      </c>
      <c r="AV159" s="6">
        <f t="shared" si="206"/>
        <v>1211.6679999999999</v>
      </c>
      <c r="AW159" s="61">
        <f t="shared" si="207"/>
        <v>-4202.803080929496</v>
      </c>
      <c r="AX159" s="62">
        <f t="shared" si="208"/>
        <v>0.11108842105968125</v>
      </c>
      <c r="AY159" s="63">
        <f t="shared" si="209"/>
        <v>0.94136336207882221</v>
      </c>
      <c r="AZ159" s="6">
        <f t="shared" si="210"/>
        <v>0.11746475736102562</v>
      </c>
      <c r="BA159" s="6">
        <f t="shared" si="211"/>
        <v>6.730234838314594</v>
      </c>
      <c r="BB159" s="62">
        <f t="shared" si="212"/>
        <v>8.2416529999999995</v>
      </c>
      <c r="BC159" s="63">
        <f t="shared" si="213"/>
        <v>-2.677791</v>
      </c>
      <c r="BD159" s="1"/>
      <c r="BE159" s="1">
        <f t="shared" si="178"/>
        <v>0</v>
      </c>
      <c r="BF159" s="1">
        <f t="shared" si="179"/>
        <v>-6.4999999999999997E-3</v>
      </c>
      <c r="BG159" s="1">
        <f t="shared" si="180"/>
        <v>101325</v>
      </c>
      <c r="BH159" s="1">
        <f t="shared" si="181"/>
        <v>1.2250000000000001</v>
      </c>
      <c r="BI159" s="1">
        <f t="shared" si="182"/>
        <v>288.14999999999998</v>
      </c>
      <c r="BJ159" s="1">
        <f t="shared" si="183"/>
        <v>1.2350000000000001</v>
      </c>
      <c r="BK159" s="1">
        <f t="shared" si="184"/>
        <v>9.81</v>
      </c>
      <c r="BL159" s="1">
        <f t="shared" si="185"/>
        <v>293.14999999999998</v>
      </c>
      <c r="BM159" s="1">
        <f t="shared" si="186"/>
        <v>100600</v>
      </c>
      <c r="BN159" s="24">
        <f t="shared" si="187"/>
        <v>28</v>
      </c>
      <c r="BP159" s="23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39"/>
      <c r="CF159" s="39"/>
      <c r="CG159" s="39"/>
      <c r="CH159" s="39"/>
      <c r="CI159" s="39"/>
      <c r="CJ159" s="94">
        <f t="shared" si="191"/>
        <v>0.18000000000000002</v>
      </c>
      <c r="CK159" s="94">
        <f t="shared" si="190"/>
        <v>1.7805426780000002</v>
      </c>
      <c r="CL159" s="39"/>
      <c r="CM159" s="39"/>
      <c r="CO159" s="1"/>
      <c r="CP159" s="1"/>
      <c r="CQ159" s="39"/>
      <c r="CR159" s="39"/>
      <c r="CS159" s="38"/>
      <c r="EJ159" s="25"/>
      <c r="FS159" s="26"/>
      <c r="FU159" s="99"/>
      <c r="FV159" s="100" t="s">
        <v>142</v>
      </c>
      <c r="FW159" s="98"/>
      <c r="FX159" s="98"/>
      <c r="GH159" s="101"/>
      <c r="GI159" s="98"/>
    </row>
    <row r="160" spans="26:191" x14ac:dyDescent="0.2">
      <c r="Z160" s="1"/>
      <c r="AA160" s="1"/>
      <c r="AB160" s="23">
        <v>7.7</v>
      </c>
      <c r="AC160" s="1">
        <v>1735</v>
      </c>
      <c r="AD160" s="6">
        <f t="shared" si="192"/>
        <v>281.863316</v>
      </c>
      <c r="AE160" s="1">
        <f t="shared" si="214"/>
        <v>0</v>
      </c>
      <c r="AF160" s="1">
        <f t="shared" si="193"/>
        <v>0</v>
      </c>
      <c r="AG160" s="1">
        <f t="shared" si="215"/>
        <v>3655.28125</v>
      </c>
      <c r="AH160" s="1">
        <f t="shared" si="194"/>
        <v>8058.506149374999</v>
      </c>
      <c r="AI160" s="6">
        <f t="shared" si="216"/>
        <v>50</v>
      </c>
      <c r="AJ160" s="1">
        <f t="shared" si="195"/>
        <v>276.8725</v>
      </c>
      <c r="AK160" s="1">
        <f t="shared" si="196"/>
        <v>1.033575362429018</v>
      </c>
      <c r="AL160" s="1">
        <f t="shared" si="197"/>
        <v>1.0152743485573992</v>
      </c>
      <c r="AM160" s="1">
        <f t="shared" si="198"/>
        <v>82145.517580258442</v>
      </c>
      <c r="AN160" s="1">
        <f t="shared" si="217"/>
        <v>-304</v>
      </c>
      <c r="AO160" s="1">
        <f t="shared" si="199"/>
        <v>-997.37536</v>
      </c>
      <c r="AP160" s="1">
        <f t="shared" si="200"/>
        <v>35595.962355228912</v>
      </c>
      <c r="AQ160" s="60">
        <f t="shared" si="201"/>
        <v>51.3</v>
      </c>
      <c r="AR160" s="6">
        <f t="shared" si="202"/>
        <v>99.718992</v>
      </c>
      <c r="AS160" s="6">
        <f t="shared" si="203"/>
        <v>-6.1941178714513931</v>
      </c>
      <c r="AT160" s="6">
        <f t="shared" si="204"/>
        <v>-12.040374083242076</v>
      </c>
      <c r="AU160" s="60">
        <f t="shared" si="205"/>
        <v>11.933349999999999</v>
      </c>
      <c r="AV160" s="6">
        <f t="shared" si="206"/>
        <v>1193.3349999999998</v>
      </c>
      <c r="AW160" s="61">
        <f t="shared" si="207"/>
        <v>-4329.6411891629386</v>
      </c>
      <c r="AX160" s="62">
        <f t="shared" si="208"/>
        <v>0.11574592952023881</v>
      </c>
      <c r="AY160" s="63">
        <f t="shared" si="209"/>
        <v>0.95160027585795093</v>
      </c>
      <c r="AZ160" s="6">
        <f t="shared" si="210"/>
        <v>0.12103836311014732</v>
      </c>
      <c r="BA160" s="6">
        <f t="shared" si="211"/>
        <v>6.9349873653829412</v>
      </c>
      <c r="BB160" s="62">
        <f t="shared" si="212"/>
        <v>8.4437329999999999</v>
      </c>
      <c r="BC160" s="63">
        <f t="shared" si="213"/>
        <v>-2.8319609999999997</v>
      </c>
      <c r="BD160" s="1"/>
      <c r="BE160" s="1">
        <f t="shared" si="178"/>
        <v>0</v>
      </c>
      <c r="BF160" s="1">
        <f t="shared" si="179"/>
        <v>-6.4999999999999997E-3</v>
      </c>
      <c r="BG160" s="1">
        <f t="shared" si="180"/>
        <v>101325</v>
      </c>
      <c r="BH160" s="1">
        <f t="shared" si="181"/>
        <v>1.2250000000000001</v>
      </c>
      <c r="BI160" s="1">
        <f t="shared" si="182"/>
        <v>288.14999999999998</v>
      </c>
      <c r="BJ160" s="1">
        <f t="shared" si="183"/>
        <v>1.2350000000000001</v>
      </c>
      <c r="BK160" s="1">
        <f t="shared" si="184"/>
        <v>9.81</v>
      </c>
      <c r="BL160" s="1">
        <f t="shared" si="185"/>
        <v>293.14999999999998</v>
      </c>
      <c r="BM160" s="1">
        <f t="shared" si="186"/>
        <v>100600</v>
      </c>
      <c r="BN160" s="24">
        <f t="shared" si="187"/>
        <v>28</v>
      </c>
      <c r="BP160" s="23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39"/>
      <c r="CF160" s="39"/>
      <c r="CG160" s="39"/>
      <c r="CH160" s="39"/>
      <c r="CI160" s="39"/>
      <c r="CJ160" s="94">
        <f t="shared" si="191"/>
        <v>0.19000000000000003</v>
      </c>
      <c r="CK160" s="94">
        <f t="shared" si="190"/>
        <v>1.7604555294999997</v>
      </c>
      <c r="CL160" s="39"/>
      <c r="CM160" s="39"/>
      <c r="CO160" s="1"/>
      <c r="CP160" s="1"/>
      <c r="CQ160" s="39"/>
      <c r="CR160" s="39"/>
      <c r="CS160" s="38"/>
      <c r="EJ160" s="25"/>
      <c r="FS160" s="26"/>
      <c r="FU160" s="99"/>
      <c r="FV160" s="100" t="s">
        <v>143</v>
      </c>
      <c r="FW160" s="100"/>
      <c r="FX160" s="100"/>
      <c r="FY160" s="70"/>
      <c r="FZ160" s="70" t="s">
        <v>144</v>
      </c>
      <c r="GA160" s="70"/>
      <c r="GB160" s="70"/>
      <c r="GC160" s="70"/>
      <c r="GD160" s="70"/>
      <c r="GE160" s="70" t="s">
        <v>145</v>
      </c>
      <c r="GF160" s="70"/>
      <c r="GG160" s="70"/>
      <c r="GH160" s="101"/>
      <c r="GI160" s="98"/>
    </row>
    <row r="161" spans="26:193" x14ac:dyDescent="0.2">
      <c r="Z161" s="1"/>
      <c r="AA161" s="1"/>
      <c r="AB161" s="23">
        <v>8</v>
      </c>
      <c r="AC161" s="1">
        <v>1676</v>
      </c>
      <c r="AD161" s="6">
        <f t="shared" si="192"/>
        <v>281.88854599999996</v>
      </c>
      <c r="AE161" s="1">
        <f t="shared" si="214"/>
        <v>0</v>
      </c>
      <c r="AF161" s="1">
        <f t="shared" si="193"/>
        <v>0</v>
      </c>
      <c r="AG161" s="1">
        <f t="shared" si="215"/>
        <v>3654.9375</v>
      </c>
      <c r="AH161" s="1">
        <f t="shared" si="194"/>
        <v>8057.7483112499995</v>
      </c>
      <c r="AI161" s="6">
        <f t="shared" si="216"/>
        <v>60</v>
      </c>
      <c r="AJ161" s="1">
        <f t="shared" si="195"/>
        <v>277.25599999999997</v>
      </c>
      <c r="AK161" s="1">
        <f t="shared" si="196"/>
        <v>1.039682090038015</v>
      </c>
      <c r="AL161" s="1">
        <f t="shared" si="197"/>
        <v>1.0225959927991537</v>
      </c>
      <c r="AM161" s="1">
        <f t="shared" si="198"/>
        <v>82745.315428314003</v>
      </c>
      <c r="AN161" s="1">
        <f t="shared" si="217"/>
        <v>-363</v>
      </c>
      <c r="AO161" s="1">
        <f t="shared" si="199"/>
        <v>-1190.9449199999999</v>
      </c>
      <c r="AP161" s="1">
        <f t="shared" si="200"/>
        <v>35590.781137636593</v>
      </c>
      <c r="AQ161" s="60">
        <f t="shared" si="201"/>
        <v>50.8</v>
      </c>
      <c r="AR161" s="6">
        <f t="shared" si="202"/>
        <v>98.747071999999989</v>
      </c>
      <c r="AS161" s="6">
        <f t="shared" si="203"/>
        <v>-6.1550683011250999</v>
      </c>
      <c r="AT161" s="6">
        <f t="shared" si="204"/>
        <v>-11.964467966459015</v>
      </c>
      <c r="AU161" s="60">
        <f t="shared" si="205"/>
        <v>11.750019999999999</v>
      </c>
      <c r="AV161" s="6">
        <f t="shared" si="206"/>
        <v>1175.002</v>
      </c>
      <c r="AW161" s="61">
        <f t="shared" si="207"/>
        <v>-4344.2831771290148</v>
      </c>
      <c r="AX161" s="62">
        <f t="shared" si="208"/>
        <v>0.11758680217643779</v>
      </c>
      <c r="AY161" s="63">
        <f t="shared" si="209"/>
        <v>0.96333640563962775</v>
      </c>
      <c r="AZ161" s="6">
        <f t="shared" si="210"/>
        <v>0.12146119081315936</v>
      </c>
      <c r="BA161" s="6">
        <f t="shared" si="211"/>
        <v>6.9592136082267402</v>
      </c>
      <c r="BB161" s="62">
        <f t="shared" si="212"/>
        <v>8.6458130000000004</v>
      </c>
      <c r="BC161" s="63">
        <f t="shared" si="213"/>
        <v>-2.9861309999999999</v>
      </c>
      <c r="BD161" s="1"/>
      <c r="BE161" s="1">
        <f t="shared" si="178"/>
        <v>0</v>
      </c>
      <c r="BF161" s="1">
        <f t="shared" si="179"/>
        <v>-6.4999999999999997E-3</v>
      </c>
      <c r="BG161" s="1">
        <f t="shared" si="180"/>
        <v>101325</v>
      </c>
      <c r="BH161" s="1">
        <f t="shared" si="181"/>
        <v>1.2250000000000001</v>
      </c>
      <c r="BI161" s="1">
        <f t="shared" si="182"/>
        <v>288.14999999999998</v>
      </c>
      <c r="BJ161" s="1">
        <f t="shared" si="183"/>
        <v>1.2350000000000001</v>
      </c>
      <c r="BK161" s="1">
        <f t="shared" si="184"/>
        <v>9.81</v>
      </c>
      <c r="BL161" s="1">
        <f t="shared" si="185"/>
        <v>293.14999999999998</v>
      </c>
      <c r="BM161" s="1">
        <f t="shared" si="186"/>
        <v>100600</v>
      </c>
      <c r="BN161" s="24">
        <f t="shared" si="187"/>
        <v>28</v>
      </c>
      <c r="BP161" s="23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39"/>
      <c r="CF161" s="39"/>
      <c r="CG161" s="39"/>
      <c r="CH161" s="39"/>
      <c r="CI161" s="39"/>
      <c r="CJ161" s="94">
        <f t="shared" si="191"/>
        <v>0.20000000000000004</v>
      </c>
      <c r="CK161" s="94">
        <f t="shared" si="190"/>
        <v>1.7219158000000001</v>
      </c>
      <c r="CL161" s="39"/>
      <c r="CM161" s="39"/>
      <c r="CN161" s="1"/>
      <c r="CO161" s="1"/>
      <c r="CP161" s="1"/>
      <c r="CQ161" s="39"/>
      <c r="CR161" s="39"/>
      <c r="CS161" s="38"/>
      <c r="EJ161" s="25"/>
      <c r="FS161" s="26"/>
      <c r="FU161" s="25"/>
      <c r="GH161" s="101"/>
      <c r="GI161" s="98"/>
    </row>
    <row r="162" spans="26:193" x14ac:dyDescent="0.2">
      <c r="Z162" s="1"/>
      <c r="AA162" s="1"/>
      <c r="AB162" s="23">
        <v>8.3000000000000007</v>
      </c>
      <c r="AC162" s="1">
        <v>1616</v>
      </c>
      <c r="AD162" s="6">
        <f t="shared" si="192"/>
        <v>281.91377599999998</v>
      </c>
      <c r="AE162" s="1">
        <f t="shared" si="214"/>
        <v>0</v>
      </c>
      <c r="AF162" s="1">
        <f t="shared" si="193"/>
        <v>0</v>
      </c>
      <c r="AG162" s="1">
        <f t="shared" si="215"/>
        <v>3654.59375</v>
      </c>
      <c r="AH162" s="1">
        <f t="shared" si="194"/>
        <v>8056.990473124999</v>
      </c>
      <c r="AI162" s="6">
        <f t="shared" si="216"/>
        <v>70</v>
      </c>
      <c r="AJ162" s="1">
        <f t="shared" si="195"/>
        <v>277.64599999999996</v>
      </c>
      <c r="AK162" s="1">
        <f t="shared" si="196"/>
        <v>1.0459205916121026</v>
      </c>
      <c r="AL162" s="1">
        <f t="shared" si="197"/>
        <v>1.030086832573708</v>
      </c>
      <c r="AM162" s="1">
        <f t="shared" si="198"/>
        <v>83358.911334417528</v>
      </c>
      <c r="AN162" s="1">
        <f t="shared" si="217"/>
        <v>-423</v>
      </c>
      <c r="AO162" s="1">
        <f t="shared" si="199"/>
        <v>-1387.7953199999999</v>
      </c>
      <c r="AP162" s="1">
        <f t="shared" si="200"/>
        <v>35583.47831188867</v>
      </c>
      <c r="AQ162" s="60">
        <f t="shared" si="201"/>
        <v>50.3</v>
      </c>
      <c r="AR162" s="6">
        <f t="shared" si="202"/>
        <v>97.775151999999991</v>
      </c>
      <c r="AS162" s="6">
        <f t="shared" si="203"/>
        <v>-6.1397812382315129</v>
      </c>
      <c r="AT162" s="6">
        <f t="shared" si="204"/>
        <v>-11.934752362123945</v>
      </c>
      <c r="AU162" s="60">
        <f t="shared" si="205"/>
        <v>11.566689999999999</v>
      </c>
      <c r="AV162" s="6">
        <f t="shared" si="206"/>
        <v>1156.6689999999999</v>
      </c>
      <c r="AW162" s="61">
        <f t="shared" si="207"/>
        <v>-4376.1583345836179</v>
      </c>
      <c r="AX162" s="62">
        <f t="shared" si="208"/>
        <v>0.11993755339243037</v>
      </c>
      <c r="AY162" s="63">
        <f t="shared" si="209"/>
        <v>0.97523786929583456</v>
      </c>
      <c r="AZ162" s="6">
        <f t="shared" si="210"/>
        <v>0.12236840804098278</v>
      </c>
      <c r="BA162" s="6">
        <f t="shared" si="211"/>
        <v>7.0111933264825783</v>
      </c>
      <c r="BB162" s="62">
        <f t="shared" si="212"/>
        <v>8.8478930000000009</v>
      </c>
      <c r="BC162" s="63">
        <f t="shared" si="213"/>
        <v>-3.140301</v>
      </c>
      <c r="BD162" s="1"/>
      <c r="BE162" s="1">
        <f t="shared" si="178"/>
        <v>0</v>
      </c>
      <c r="BF162" s="1">
        <f t="shared" si="179"/>
        <v>-6.4999999999999997E-3</v>
      </c>
      <c r="BG162" s="1">
        <f t="shared" si="180"/>
        <v>101325</v>
      </c>
      <c r="BH162" s="1">
        <f t="shared" si="181"/>
        <v>1.2250000000000001</v>
      </c>
      <c r="BI162" s="1">
        <f t="shared" si="182"/>
        <v>288.14999999999998</v>
      </c>
      <c r="BJ162" s="1">
        <f t="shared" si="183"/>
        <v>1.2350000000000001</v>
      </c>
      <c r="BK162" s="1">
        <f t="shared" si="184"/>
        <v>9.81</v>
      </c>
      <c r="BL162" s="1">
        <f t="shared" si="185"/>
        <v>293.14999999999998</v>
      </c>
      <c r="BM162" s="1">
        <f t="shared" si="186"/>
        <v>100600</v>
      </c>
      <c r="BN162" s="24">
        <f t="shared" si="187"/>
        <v>28</v>
      </c>
      <c r="BP162" s="23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39"/>
      <c r="CF162" s="39"/>
      <c r="CG162" s="39"/>
      <c r="CH162" s="39"/>
      <c r="CI162" s="39"/>
      <c r="CJ162" s="94">
        <f t="shared" si="191"/>
        <v>0.21000000000000005</v>
      </c>
      <c r="CK162" s="94">
        <f t="shared" si="190"/>
        <v>1.6649234894999987</v>
      </c>
      <c r="CL162" s="39"/>
      <c r="CM162" s="39"/>
      <c r="CN162" s="1"/>
      <c r="CO162" s="1"/>
      <c r="CP162" s="1"/>
      <c r="CQ162" s="39"/>
      <c r="CR162" s="39"/>
      <c r="CS162" s="38"/>
      <c r="EJ162" s="25"/>
      <c r="FS162" s="26"/>
      <c r="FU162" s="25"/>
      <c r="GH162" s="101"/>
      <c r="GI162" s="98"/>
    </row>
    <row r="163" spans="26:193" x14ac:dyDescent="0.2">
      <c r="Z163" s="1"/>
      <c r="AA163" s="1"/>
      <c r="AB163" s="23">
        <v>8.3000000000000007</v>
      </c>
      <c r="AC163" s="1">
        <v>1547</v>
      </c>
      <c r="AD163" s="6">
        <f t="shared" si="192"/>
        <v>281.93900599999995</v>
      </c>
      <c r="AE163" s="1">
        <f t="shared" si="214"/>
        <v>0</v>
      </c>
      <c r="AF163" s="1">
        <f t="shared" si="193"/>
        <v>0</v>
      </c>
      <c r="AG163" s="1">
        <f t="shared" si="215"/>
        <v>3654.25</v>
      </c>
      <c r="AH163" s="1">
        <f t="shared" si="194"/>
        <v>8056.2326349999994</v>
      </c>
      <c r="AI163" s="6">
        <f t="shared" si="216"/>
        <v>80</v>
      </c>
      <c r="AJ163" s="1">
        <f t="shared" si="195"/>
        <v>278.09449999999998</v>
      </c>
      <c r="AK163" s="1">
        <f t="shared" si="196"/>
        <v>1.0531302279495158</v>
      </c>
      <c r="AL163" s="1">
        <f t="shared" si="197"/>
        <v>1.0387697975231802</v>
      </c>
      <c r="AM163" s="1">
        <f t="shared" si="198"/>
        <v>84069.096104805198</v>
      </c>
      <c r="AN163" s="1">
        <f t="shared" si="217"/>
        <v>-492</v>
      </c>
      <c r="AO163" s="1">
        <f t="shared" si="199"/>
        <v>-1614.17328</v>
      </c>
      <c r="AP163" s="1">
        <f t="shared" si="200"/>
        <v>35565.684454007482</v>
      </c>
      <c r="AQ163" s="60">
        <f t="shared" si="201"/>
        <v>49.8</v>
      </c>
      <c r="AR163" s="6">
        <f t="shared" si="202"/>
        <v>96.803231999999994</v>
      </c>
      <c r="AS163" s="6">
        <f t="shared" si="203"/>
        <v>-6.2397730762829067</v>
      </c>
      <c r="AT163" s="6">
        <f t="shared" si="204"/>
        <v>-12.129120496601765</v>
      </c>
      <c r="AU163" s="60">
        <f t="shared" si="205"/>
        <v>11.38336</v>
      </c>
      <c r="AV163" s="6">
        <f t="shared" si="206"/>
        <v>1138.336</v>
      </c>
      <c r="AW163" s="61">
        <f t="shared" si="207"/>
        <v>-4491.6583613435114</v>
      </c>
      <c r="AX163" s="62">
        <f t="shared" si="208"/>
        <v>0.12453765417717327</v>
      </c>
      <c r="AY163" s="63">
        <f t="shared" si="209"/>
        <v>0.98610948446729196</v>
      </c>
      <c r="AZ163" s="6">
        <f t="shared" si="210"/>
        <v>0.12562683000324604</v>
      </c>
      <c r="BA163" s="6">
        <f t="shared" si="211"/>
        <v>7.197887152792986</v>
      </c>
      <c r="BB163" s="62">
        <f t="shared" si="212"/>
        <v>9.0499729999999996</v>
      </c>
      <c r="BC163" s="63">
        <f t="shared" si="213"/>
        <v>-3.2944709999999997</v>
      </c>
      <c r="BD163" s="1"/>
      <c r="BE163" s="1">
        <f t="shared" si="178"/>
        <v>0</v>
      </c>
      <c r="BF163" s="1">
        <f t="shared" si="179"/>
        <v>-6.4999999999999997E-3</v>
      </c>
      <c r="BG163" s="1">
        <f t="shared" si="180"/>
        <v>101325</v>
      </c>
      <c r="BH163" s="1">
        <f t="shared" si="181"/>
        <v>1.2250000000000001</v>
      </c>
      <c r="BI163" s="1">
        <f t="shared" si="182"/>
        <v>288.14999999999998</v>
      </c>
      <c r="BJ163" s="1">
        <f t="shared" si="183"/>
        <v>1.2350000000000001</v>
      </c>
      <c r="BK163" s="1">
        <f t="shared" si="184"/>
        <v>9.81</v>
      </c>
      <c r="BL163" s="1">
        <f t="shared" si="185"/>
        <v>293.14999999999998</v>
      </c>
      <c r="BM163" s="1">
        <f t="shared" si="186"/>
        <v>100600</v>
      </c>
      <c r="BN163" s="24">
        <f t="shared" si="187"/>
        <v>28</v>
      </c>
      <c r="BP163" s="23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39"/>
      <c r="CF163" s="39"/>
      <c r="CG163" s="39"/>
      <c r="CH163" s="39"/>
      <c r="CI163" s="39"/>
      <c r="CJ163" s="94">
        <f t="shared" si="191"/>
        <v>0.22000000000000006</v>
      </c>
      <c r="CK163" s="94">
        <f t="shared" si="190"/>
        <v>1.5894785979999986</v>
      </c>
      <c r="CL163" s="39"/>
      <c r="CM163" s="39"/>
      <c r="CN163" s="1"/>
      <c r="CO163" s="1"/>
      <c r="CP163" s="1"/>
      <c r="CQ163" s="39"/>
      <c r="CR163" s="39"/>
      <c r="CS163" s="38"/>
      <c r="EJ163" s="25"/>
      <c r="FS163" s="26"/>
      <c r="FU163" s="25"/>
      <c r="FV163" s="43" t="s">
        <v>146</v>
      </c>
      <c r="FW163" s="102"/>
      <c r="FX163" s="103" t="s">
        <v>147</v>
      </c>
      <c r="FZ163" s="147" t="s">
        <v>148</v>
      </c>
      <c r="GA163" s="147"/>
      <c r="GB163" s="147"/>
      <c r="GC163" s="147"/>
      <c r="GE163" s="43" t="s">
        <v>146</v>
      </c>
      <c r="GF163" s="103" t="s">
        <v>147</v>
      </c>
      <c r="GH163" s="101"/>
      <c r="GI163" s="148"/>
      <c r="GJ163" s="148"/>
      <c r="GK163" s="148"/>
    </row>
    <row r="164" spans="26:193" x14ac:dyDescent="0.2">
      <c r="Z164" s="1"/>
      <c r="AA164" s="1"/>
      <c r="AB164" s="23">
        <v>8.6999999999999993</v>
      </c>
      <c r="AC164" s="1">
        <v>1478</v>
      </c>
      <c r="AD164" s="6">
        <f t="shared" si="192"/>
        <v>281.96423599999997</v>
      </c>
      <c r="AE164" s="1">
        <f t="shared" si="214"/>
        <v>0</v>
      </c>
      <c r="AF164" s="1">
        <f t="shared" si="193"/>
        <v>0</v>
      </c>
      <c r="AG164" s="1">
        <f t="shared" si="215"/>
        <v>3653.90625</v>
      </c>
      <c r="AH164" s="1">
        <f t="shared" si="194"/>
        <v>8055.4747968749989</v>
      </c>
      <c r="AI164" s="6">
        <f t="shared" si="216"/>
        <v>90</v>
      </c>
      <c r="AJ164" s="1">
        <f t="shared" si="195"/>
        <v>278.54300000000001</v>
      </c>
      <c r="AK164" s="1">
        <f t="shared" si="196"/>
        <v>1.0603778227357028</v>
      </c>
      <c r="AL164" s="1">
        <f t="shared" si="197"/>
        <v>1.0475116421441155</v>
      </c>
      <c r="AM164" s="1">
        <f t="shared" si="198"/>
        <v>84784.172286021087</v>
      </c>
      <c r="AN164" s="1">
        <f t="shared" si="217"/>
        <v>-561</v>
      </c>
      <c r="AO164" s="1">
        <f t="shared" si="199"/>
        <v>-1840.55124</v>
      </c>
      <c r="AP164" s="1">
        <f t="shared" si="200"/>
        <v>35549.563523963996</v>
      </c>
      <c r="AQ164" s="60">
        <f t="shared" si="201"/>
        <v>49.3</v>
      </c>
      <c r="AR164" s="6">
        <f t="shared" si="202"/>
        <v>95.831311999999997</v>
      </c>
      <c r="AS164" s="6">
        <f t="shared" si="203"/>
        <v>-6.3146965037988494</v>
      </c>
      <c r="AT164" s="6">
        <f t="shared" si="204"/>
        <v>-12.274759651944356</v>
      </c>
      <c r="AU164" s="60">
        <f t="shared" si="205"/>
        <v>11.20003</v>
      </c>
      <c r="AV164" s="6">
        <f t="shared" si="206"/>
        <v>1120.0029999999999</v>
      </c>
      <c r="AW164" s="61">
        <f t="shared" si="207"/>
        <v>-4591.2608824876625</v>
      </c>
      <c r="AX164" s="62">
        <f t="shared" si="208"/>
        <v>0.12881049170585587</v>
      </c>
      <c r="AY164" s="63">
        <f t="shared" si="209"/>
        <v>0.99736365992978748</v>
      </c>
      <c r="AZ164" s="6">
        <f t="shared" si="210"/>
        <v>0.1284400012345408</v>
      </c>
      <c r="BA164" s="6">
        <f t="shared" si="211"/>
        <v>7.3590699913937865</v>
      </c>
      <c r="BB164" s="62">
        <f t="shared" si="212"/>
        <v>9.2520530000000001</v>
      </c>
      <c r="BC164" s="63">
        <f t="shared" si="213"/>
        <v>-3.4486409999999998</v>
      </c>
      <c r="BD164" s="1"/>
      <c r="BE164" s="1">
        <f t="shared" ref="BE164:BE195" si="218">BE163</f>
        <v>0</v>
      </c>
      <c r="BF164" s="1">
        <f t="shared" ref="BF164:BF195" si="219">BF163</f>
        <v>-6.4999999999999997E-3</v>
      </c>
      <c r="BG164" s="1">
        <f t="shared" ref="BG164:BG195" si="220">BG163</f>
        <v>101325</v>
      </c>
      <c r="BH164" s="1">
        <f t="shared" ref="BH164:BH195" si="221">BH163</f>
        <v>1.2250000000000001</v>
      </c>
      <c r="BI164" s="1">
        <f t="shared" ref="BI164:BI195" si="222">BI163</f>
        <v>288.14999999999998</v>
      </c>
      <c r="BJ164" s="1">
        <f t="shared" ref="BJ164:BJ195" si="223">BJ163</f>
        <v>1.2350000000000001</v>
      </c>
      <c r="BK164" s="1">
        <f t="shared" ref="BK164:BK195" si="224">BK163</f>
        <v>9.81</v>
      </c>
      <c r="BL164" s="1">
        <f t="shared" ref="BL164:BL195" si="225">BL163</f>
        <v>293.14999999999998</v>
      </c>
      <c r="BM164" s="1">
        <f t="shared" ref="BM164:BM195" si="226">BM163</f>
        <v>100600</v>
      </c>
      <c r="BN164" s="24">
        <f t="shared" ref="BN164:BN195" si="227">BN163</f>
        <v>28</v>
      </c>
      <c r="BP164" s="23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39"/>
      <c r="CF164" s="39"/>
      <c r="CG164" s="39"/>
      <c r="CH164" s="39"/>
      <c r="CI164" s="39"/>
      <c r="CJ164" s="94">
        <f t="shared" si="191"/>
        <v>0.23000000000000007</v>
      </c>
      <c r="CK164" s="94">
        <f t="shared" si="190"/>
        <v>1.4955811254999993</v>
      </c>
      <c r="CL164" s="39"/>
      <c r="CM164" s="39"/>
      <c r="CN164" s="1"/>
      <c r="CO164" s="1"/>
      <c r="CP164" s="1"/>
      <c r="CQ164" s="39"/>
      <c r="CR164" s="39"/>
      <c r="CS164" s="38"/>
      <c r="EJ164" s="25"/>
      <c r="EM164" s="70" t="s">
        <v>149</v>
      </c>
      <c r="EN164" s="70"/>
      <c r="FS164" s="26"/>
      <c r="FU164" s="25"/>
      <c r="FV164" s="99">
        <f>FN181</f>
        <v>0.10607910804369879</v>
      </c>
      <c r="FX164" s="101">
        <f>FO181</f>
        <v>1.3568245491204851</v>
      </c>
      <c r="FZ164" s="43" t="s">
        <v>146</v>
      </c>
      <c r="GA164" s="102"/>
      <c r="GB164" s="102"/>
      <c r="GC164" s="103" t="s">
        <v>147</v>
      </c>
      <c r="GE164" s="99">
        <f>AX605</f>
        <v>9.1572016454042629E-2</v>
      </c>
      <c r="GF164" s="101">
        <f>AY605</f>
        <v>0.66586387530391122</v>
      </c>
      <c r="GH164" s="101"/>
    </row>
    <row r="165" spans="26:193" x14ac:dyDescent="0.2">
      <c r="Z165" s="1"/>
      <c r="AA165" s="1"/>
      <c r="AB165" s="23">
        <v>9.1999999999999993</v>
      </c>
      <c r="AC165" s="1">
        <v>1428</v>
      </c>
      <c r="AD165" s="6">
        <f t="shared" si="192"/>
        <v>281.98946599999999</v>
      </c>
      <c r="AE165" s="1">
        <f t="shared" si="214"/>
        <v>0</v>
      </c>
      <c r="AF165" s="1">
        <f t="shared" si="193"/>
        <v>0</v>
      </c>
      <c r="AG165" s="1">
        <f t="shared" si="215"/>
        <v>3653.5625</v>
      </c>
      <c r="AH165" s="1">
        <f t="shared" si="194"/>
        <v>8054.7169587499993</v>
      </c>
      <c r="AI165" s="6">
        <f t="shared" si="216"/>
        <v>100</v>
      </c>
      <c r="AJ165" s="1">
        <f t="shared" si="195"/>
        <v>278.86799999999999</v>
      </c>
      <c r="AK165" s="1">
        <f t="shared" si="196"/>
        <v>1.0656535005094048</v>
      </c>
      <c r="AL165" s="1">
        <f t="shared" si="197"/>
        <v>1.0538573110389049</v>
      </c>
      <c r="AM165" s="1">
        <f t="shared" si="198"/>
        <v>85305.414521232902</v>
      </c>
      <c r="AN165" s="1">
        <f t="shared" si="217"/>
        <v>-611</v>
      </c>
      <c r="AO165" s="1">
        <f t="shared" si="199"/>
        <v>-2004.5932399999999</v>
      </c>
      <c r="AP165" s="1">
        <f t="shared" si="200"/>
        <v>35552.721415707427</v>
      </c>
      <c r="AQ165" s="60">
        <f t="shared" si="201"/>
        <v>48.8</v>
      </c>
      <c r="AR165" s="6">
        <f t="shared" si="202"/>
        <v>94.859392</v>
      </c>
      <c r="AS165" s="6">
        <f t="shared" si="203"/>
        <v>-6.1817171157727415</v>
      </c>
      <c r="AT165" s="6">
        <f t="shared" si="204"/>
        <v>-12.016268998323685</v>
      </c>
      <c r="AU165" s="60">
        <f t="shared" si="205"/>
        <v>11.0167</v>
      </c>
      <c r="AV165" s="6">
        <f t="shared" si="206"/>
        <v>1101.67</v>
      </c>
      <c r="AW165" s="61">
        <f t="shared" si="207"/>
        <v>-4540.1986337785511</v>
      </c>
      <c r="AX165" s="62">
        <f t="shared" si="208"/>
        <v>0.12921869812757375</v>
      </c>
      <c r="AY165" s="63">
        <f t="shared" si="209"/>
        <v>1.0118668249557694</v>
      </c>
      <c r="AZ165" s="6">
        <f t="shared" si="210"/>
        <v>0.12701578011711456</v>
      </c>
      <c r="BA165" s="6">
        <f t="shared" si="211"/>
        <v>7.2774681322718626</v>
      </c>
      <c r="BB165" s="62">
        <f t="shared" si="212"/>
        <v>9.4541330000000006</v>
      </c>
      <c r="BC165" s="63">
        <f t="shared" si="213"/>
        <v>-3.602811</v>
      </c>
      <c r="BD165" s="1"/>
      <c r="BE165" s="1">
        <f t="shared" si="218"/>
        <v>0</v>
      </c>
      <c r="BF165" s="1">
        <f t="shared" si="219"/>
        <v>-6.4999999999999997E-3</v>
      </c>
      <c r="BG165" s="1">
        <f t="shared" si="220"/>
        <v>101325</v>
      </c>
      <c r="BH165" s="1">
        <f t="shared" si="221"/>
        <v>1.2250000000000001</v>
      </c>
      <c r="BI165" s="1">
        <f t="shared" si="222"/>
        <v>288.14999999999998</v>
      </c>
      <c r="BJ165" s="1">
        <f t="shared" si="223"/>
        <v>1.2350000000000001</v>
      </c>
      <c r="BK165" s="1">
        <f t="shared" si="224"/>
        <v>9.81</v>
      </c>
      <c r="BL165" s="1">
        <f t="shared" si="225"/>
        <v>293.14999999999998</v>
      </c>
      <c r="BM165" s="1">
        <f t="shared" si="226"/>
        <v>100600</v>
      </c>
      <c r="BN165" s="24">
        <f t="shared" si="227"/>
        <v>28</v>
      </c>
      <c r="BP165" s="23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39"/>
      <c r="CF165" s="39"/>
      <c r="CG165" s="39"/>
      <c r="CH165" s="39"/>
      <c r="CI165" s="39"/>
      <c r="CJ165" s="94">
        <f t="shared" si="191"/>
        <v>0.24000000000000007</v>
      </c>
      <c r="CK165" s="94">
        <f t="shared" si="190"/>
        <v>1.3832310719999992</v>
      </c>
      <c r="CL165" s="39"/>
      <c r="CM165" s="39"/>
      <c r="CN165" s="1"/>
      <c r="CO165" s="1"/>
      <c r="CP165" s="1"/>
      <c r="CQ165" s="39"/>
      <c r="CR165" s="39"/>
      <c r="CS165" s="38"/>
      <c r="EJ165" s="25"/>
      <c r="FS165" s="26"/>
      <c r="FU165" s="25"/>
      <c r="FV165" s="99">
        <f>FN184</f>
        <v>7.4307830102686212E-2</v>
      </c>
      <c r="FX165" s="101">
        <f>FO184</f>
        <v>0.86567398783913363</v>
      </c>
      <c r="FZ165" s="37">
        <v>0.01</v>
      </c>
      <c r="GB165" s="39"/>
      <c r="GC165" s="38">
        <f t="shared" ref="GC165:GC196" si="228">-22.558798 * FZ165^2 + 14.440898 * FZ165 - 0.455586</f>
        <v>-0.3134328998</v>
      </c>
      <c r="GE165" s="99">
        <f>AX606</f>
        <v>8.9467063947992545E-2</v>
      </c>
      <c r="GF165" s="101">
        <f>AY606</f>
        <v>0.66608001052386057</v>
      </c>
      <c r="GH165" s="101"/>
    </row>
    <row r="166" spans="26:193" x14ac:dyDescent="0.2">
      <c r="Z166" s="1"/>
      <c r="AA166" s="1"/>
      <c r="AB166" s="23">
        <v>9.5</v>
      </c>
      <c r="AC166" s="1">
        <v>1388</v>
      </c>
      <c r="AD166" s="6">
        <f t="shared" si="192"/>
        <v>282.01469599999996</v>
      </c>
      <c r="AE166" s="1">
        <f t="shared" si="214"/>
        <v>0</v>
      </c>
      <c r="AF166" s="1">
        <f t="shared" si="193"/>
        <v>0</v>
      </c>
      <c r="AG166" s="1">
        <f t="shared" si="215"/>
        <v>3653.21875</v>
      </c>
      <c r="AH166" s="1">
        <f t="shared" si="194"/>
        <v>8053.9591206249988</v>
      </c>
      <c r="AI166" s="6">
        <f t="shared" si="216"/>
        <v>110</v>
      </c>
      <c r="AJ166" s="1">
        <f t="shared" si="195"/>
        <v>279.12799999999999</v>
      </c>
      <c r="AK166" s="1">
        <f t="shared" si="196"/>
        <v>1.0698884814210528</v>
      </c>
      <c r="AL166" s="1">
        <f t="shared" si="197"/>
        <v>1.0589371273123145</v>
      </c>
      <c r="AM166" s="1">
        <f t="shared" si="198"/>
        <v>85724.273940841013</v>
      </c>
      <c r="AN166" s="1">
        <f t="shared" si="217"/>
        <v>-651</v>
      </c>
      <c r="AO166" s="1">
        <f t="shared" si="199"/>
        <v>-2135.8268400000002</v>
      </c>
      <c r="AP166" s="1">
        <f t="shared" si="200"/>
        <v>35562.161448787963</v>
      </c>
      <c r="AQ166" s="60">
        <f t="shared" si="201"/>
        <v>48.3</v>
      </c>
      <c r="AR166" s="6">
        <f t="shared" si="202"/>
        <v>93.887471999999988</v>
      </c>
      <c r="AS166" s="6">
        <f t="shared" si="203"/>
        <v>-5.9819052052833213</v>
      </c>
      <c r="AT166" s="6">
        <f t="shared" si="204"/>
        <v>-11.627866614237931</v>
      </c>
      <c r="AU166" s="60">
        <f t="shared" si="205"/>
        <v>10.83337</v>
      </c>
      <c r="AV166" s="6">
        <f t="shared" si="206"/>
        <v>1083.337</v>
      </c>
      <c r="AW166" s="61">
        <f t="shared" si="207"/>
        <v>-4438.5087577198801</v>
      </c>
      <c r="AX166" s="62">
        <f t="shared" si="208"/>
        <v>0.12833485037979767</v>
      </c>
      <c r="AY166" s="63">
        <f t="shared" si="209"/>
        <v>1.0282427990650016</v>
      </c>
      <c r="AZ166" s="6">
        <f t="shared" si="210"/>
        <v>0.1241677855323996</v>
      </c>
      <c r="BA166" s="6">
        <f t="shared" si="211"/>
        <v>7.1142900624915919</v>
      </c>
      <c r="BB166" s="62">
        <f t="shared" si="212"/>
        <v>9.656213000000001</v>
      </c>
      <c r="BC166" s="63">
        <f t="shared" si="213"/>
        <v>-3.7569809999999997</v>
      </c>
      <c r="BD166" s="1"/>
      <c r="BE166" s="1">
        <f t="shared" si="218"/>
        <v>0</v>
      </c>
      <c r="BF166" s="1">
        <f t="shared" si="219"/>
        <v>-6.4999999999999997E-3</v>
      </c>
      <c r="BG166" s="1">
        <f t="shared" si="220"/>
        <v>101325</v>
      </c>
      <c r="BH166" s="1">
        <f t="shared" si="221"/>
        <v>1.2250000000000001</v>
      </c>
      <c r="BI166" s="1">
        <f t="shared" si="222"/>
        <v>288.14999999999998</v>
      </c>
      <c r="BJ166" s="1">
        <f t="shared" si="223"/>
        <v>1.2350000000000001</v>
      </c>
      <c r="BK166" s="1">
        <f t="shared" si="224"/>
        <v>9.81</v>
      </c>
      <c r="BL166" s="1">
        <f t="shared" si="225"/>
        <v>293.14999999999998</v>
      </c>
      <c r="BM166" s="1">
        <f t="shared" si="226"/>
        <v>100600</v>
      </c>
      <c r="BN166" s="24">
        <f t="shared" si="227"/>
        <v>28</v>
      </c>
      <c r="BP166" s="23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39"/>
      <c r="CF166" s="39"/>
      <c r="CG166" s="39"/>
      <c r="CH166" s="39"/>
      <c r="CI166" s="39"/>
      <c r="CJ166" s="94">
        <f t="shared" si="191"/>
        <v>0.25000000000000006</v>
      </c>
      <c r="CK166" s="94">
        <f t="shared" si="190"/>
        <v>1.252428437499999</v>
      </c>
      <c r="CL166" s="39"/>
      <c r="CM166" s="39"/>
      <c r="CN166" s="1"/>
      <c r="CO166" s="1"/>
      <c r="CP166" s="1"/>
      <c r="CQ166" s="39"/>
      <c r="CR166" s="39"/>
      <c r="CS166" s="38"/>
      <c r="CW166" s="95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96"/>
      <c r="DU166" s="96"/>
      <c r="DV166" s="96"/>
      <c r="DW166" s="96"/>
      <c r="DX166" s="96"/>
      <c r="DY166" s="96"/>
      <c r="DZ166" s="96"/>
      <c r="EA166" s="97"/>
      <c r="EB166" s="98"/>
      <c r="EC166" s="98"/>
      <c r="ED166" s="98"/>
      <c r="EE166" s="98"/>
      <c r="EF166" s="98"/>
      <c r="EG166" s="98"/>
      <c r="EH166" s="98"/>
      <c r="EI166" s="98"/>
      <c r="EJ166" s="99"/>
      <c r="EK166" s="98"/>
      <c r="EL166" s="98"/>
      <c r="EM166" s="98"/>
      <c r="EN166" s="98"/>
      <c r="EO166" s="98"/>
      <c r="EP166" s="98"/>
      <c r="EQ166" s="98"/>
      <c r="ER166" s="98"/>
      <c r="ES166" s="98"/>
      <c r="ET166" s="98"/>
      <c r="EU166" s="98"/>
      <c r="EV166" s="98"/>
      <c r="EW166" s="98"/>
      <c r="EX166" s="98"/>
      <c r="EY166" s="98"/>
      <c r="EZ166" s="98"/>
      <c r="FA166" s="98"/>
      <c r="FB166" s="98"/>
      <c r="FC166" s="98"/>
      <c r="FD166" s="98"/>
      <c r="FE166" s="98"/>
      <c r="FF166" s="98"/>
      <c r="FG166" s="98"/>
      <c r="FH166" s="98"/>
      <c r="FI166" s="98"/>
      <c r="FJ166" s="98"/>
      <c r="FK166" s="98"/>
      <c r="FL166" s="98"/>
      <c r="FM166" s="98"/>
      <c r="FN166" s="98"/>
      <c r="FO166" s="98"/>
      <c r="FP166" s="98"/>
      <c r="FQ166" s="98"/>
      <c r="FR166" s="98"/>
      <c r="FS166" s="101"/>
      <c r="FT166" s="98"/>
      <c r="FU166" s="25"/>
      <c r="FV166" s="99">
        <f>FN187</f>
        <v>6.0885427759225653E-2</v>
      </c>
      <c r="FX166" s="101">
        <f>FO187</f>
        <v>0.59889603788380674</v>
      </c>
      <c r="FZ166" s="37">
        <v>0.02</v>
      </c>
      <c r="GB166" s="39"/>
      <c r="GC166" s="38">
        <f t="shared" si="228"/>
        <v>-0.17579155919999995</v>
      </c>
      <c r="GE166" s="99">
        <f t="shared" ref="GE166:GF168" si="229">AX609</f>
        <v>8.0618824863270072E-2</v>
      </c>
      <c r="GF166" s="101">
        <f t="shared" si="229"/>
        <v>0.65832223065414353</v>
      </c>
      <c r="GH166" s="101"/>
    </row>
    <row r="167" spans="26:193" x14ac:dyDescent="0.2">
      <c r="Z167" s="1"/>
      <c r="AA167" s="1"/>
      <c r="AB167" s="23">
        <v>9.8000000000000007</v>
      </c>
      <c r="AC167" s="1">
        <v>1342</v>
      </c>
      <c r="AD167" s="6">
        <f t="shared" si="192"/>
        <v>282.03992599999998</v>
      </c>
      <c r="AE167" s="1">
        <f t="shared" si="214"/>
        <v>0</v>
      </c>
      <c r="AF167" s="1">
        <f t="shared" si="193"/>
        <v>0</v>
      </c>
      <c r="AG167" s="1">
        <f t="shared" si="215"/>
        <v>3652.875</v>
      </c>
      <c r="AH167" s="1">
        <f t="shared" si="194"/>
        <v>8053.2012824999993</v>
      </c>
      <c r="AI167" s="6">
        <f t="shared" si="216"/>
        <v>120</v>
      </c>
      <c r="AJ167" s="1">
        <f t="shared" si="195"/>
        <v>279.42699999999996</v>
      </c>
      <c r="AK167" s="1">
        <f t="shared" si="196"/>
        <v>1.0747746138388246</v>
      </c>
      <c r="AL167" s="1">
        <f t="shared" si="197"/>
        <v>1.0648174897802987</v>
      </c>
      <c r="AM167" s="1">
        <f t="shared" si="198"/>
        <v>86208.019457247341</v>
      </c>
      <c r="AN167" s="1">
        <f t="shared" si="217"/>
        <v>-697</v>
      </c>
      <c r="AO167" s="1">
        <f t="shared" si="199"/>
        <v>-2286.74548</v>
      </c>
      <c r="AP167" s="1">
        <f t="shared" si="200"/>
        <v>35563.886885496468</v>
      </c>
      <c r="AQ167" s="60">
        <f t="shared" si="201"/>
        <v>47.8</v>
      </c>
      <c r="AR167" s="6">
        <f t="shared" si="202"/>
        <v>92.915551999999991</v>
      </c>
      <c r="AS167" s="6">
        <f t="shared" si="203"/>
        <v>-5.8655231137190302</v>
      </c>
      <c r="AT167" s="6">
        <f t="shared" si="204"/>
        <v>-11.4016384493716</v>
      </c>
      <c r="AU167" s="60">
        <f t="shared" si="205"/>
        <v>10.650040000000001</v>
      </c>
      <c r="AV167" s="6">
        <f t="shared" si="206"/>
        <v>1065.0040000000001</v>
      </c>
      <c r="AW167" s="61">
        <f t="shared" si="207"/>
        <v>-4397.2653372154609</v>
      </c>
      <c r="AX167" s="62">
        <f t="shared" si="208"/>
        <v>0.12909923464055761</v>
      </c>
      <c r="AY167" s="63">
        <f t="shared" si="209"/>
        <v>1.0441195210358512</v>
      </c>
      <c r="AZ167" s="6">
        <f t="shared" si="210"/>
        <v>0.12301974776486574</v>
      </c>
      <c r="BA167" s="6">
        <f t="shared" si="211"/>
        <v>7.0485123436902848</v>
      </c>
      <c r="BB167" s="62">
        <f t="shared" si="212"/>
        <v>9.8582929999999998</v>
      </c>
      <c r="BC167" s="63">
        <f t="shared" si="213"/>
        <v>-3.9111509999999998</v>
      </c>
      <c r="BD167" s="1"/>
      <c r="BE167" s="1">
        <f t="shared" si="218"/>
        <v>0</v>
      </c>
      <c r="BF167" s="1">
        <f t="shared" si="219"/>
        <v>-6.4999999999999997E-3</v>
      </c>
      <c r="BG167" s="1">
        <f t="shared" si="220"/>
        <v>101325</v>
      </c>
      <c r="BH167" s="1">
        <f t="shared" si="221"/>
        <v>1.2250000000000001</v>
      </c>
      <c r="BI167" s="1">
        <f t="shared" si="222"/>
        <v>288.14999999999998</v>
      </c>
      <c r="BJ167" s="1">
        <f t="shared" si="223"/>
        <v>1.2350000000000001</v>
      </c>
      <c r="BK167" s="1">
        <f t="shared" si="224"/>
        <v>9.81</v>
      </c>
      <c r="BL167" s="1">
        <f t="shared" si="225"/>
        <v>293.14999999999998</v>
      </c>
      <c r="BM167" s="1">
        <f t="shared" si="226"/>
        <v>100600</v>
      </c>
      <c r="BN167" s="24">
        <f t="shared" si="227"/>
        <v>28</v>
      </c>
      <c r="BP167" s="23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39"/>
      <c r="CF167" s="39"/>
      <c r="CG167" s="39"/>
      <c r="CH167" s="39"/>
      <c r="CI167" s="39"/>
      <c r="CJ167" s="94"/>
      <c r="CK167" s="94"/>
      <c r="CL167" s="39"/>
      <c r="CM167" s="39"/>
      <c r="CN167" s="1"/>
      <c r="CO167" s="1"/>
      <c r="CP167" s="1"/>
      <c r="CQ167" s="39"/>
      <c r="CR167" s="39"/>
      <c r="CS167" s="38"/>
      <c r="CW167" s="99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  <c r="DL167" s="98"/>
      <c r="DM167" s="98"/>
      <c r="DN167" s="98"/>
      <c r="DO167" s="98"/>
      <c r="DP167" s="98"/>
      <c r="DQ167" s="98"/>
      <c r="DR167" s="98"/>
      <c r="DS167" s="98"/>
      <c r="DT167" s="98"/>
      <c r="DU167" s="98"/>
      <c r="DV167" s="98"/>
      <c r="DW167" s="98"/>
      <c r="DX167" s="98"/>
      <c r="DY167" s="98"/>
      <c r="DZ167" s="98"/>
      <c r="EA167" s="101"/>
      <c r="EB167" s="98"/>
      <c r="EC167" s="98"/>
      <c r="ED167" s="98"/>
      <c r="EE167" s="98"/>
      <c r="EF167" s="98"/>
      <c r="EG167" s="98"/>
      <c r="EH167" s="98"/>
      <c r="EI167" s="98"/>
      <c r="EJ167" s="99"/>
      <c r="EK167" s="98"/>
      <c r="EL167" s="98"/>
      <c r="EM167" s="98"/>
      <c r="EN167" s="98"/>
      <c r="EO167" s="98"/>
      <c r="EP167" s="98"/>
      <c r="EQ167" s="98"/>
      <c r="ER167" s="98"/>
      <c r="ES167" s="98"/>
      <c r="ET167" s="98"/>
      <c r="EU167" s="98"/>
      <c r="EV167" s="98"/>
      <c r="EW167" s="98"/>
      <c r="EX167" s="98"/>
      <c r="EY167" s="98"/>
      <c r="EZ167" s="98"/>
      <c r="FA167" s="98"/>
      <c r="FB167" s="98"/>
      <c r="FC167" s="98"/>
      <c r="FD167" s="98"/>
      <c r="FE167" s="98"/>
      <c r="FF167" s="98"/>
      <c r="FG167" s="98"/>
      <c r="FH167" s="98"/>
      <c r="FI167" s="98"/>
      <c r="FJ167" s="98"/>
      <c r="FK167" s="98"/>
      <c r="FL167" s="98"/>
      <c r="FM167" s="98"/>
      <c r="FN167" s="98"/>
      <c r="FO167" s="98"/>
      <c r="FP167" s="98"/>
      <c r="FQ167" s="98"/>
      <c r="FR167" s="98"/>
      <c r="FS167" s="101"/>
      <c r="FT167" s="98"/>
      <c r="FU167" s="25"/>
      <c r="FV167" s="104">
        <f>FN190</f>
        <v>5.3318838508622568E-2</v>
      </c>
      <c r="FX167" s="105">
        <f>FO190</f>
        <v>0.43826887386290519</v>
      </c>
      <c r="FZ167" s="37">
        <v>0.03</v>
      </c>
      <c r="GB167" s="39"/>
      <c r="GC167" s="38">
        <f t="shared" si="228"/>
        <v>-4.2661978200000006E-2</v>
      </c>
      <c r="GE167" s="99">
        <f t="shared" si="229"/>
        <v>9.4606531978486091E-2</v>
      </c>
      <c r="GF167" s="101">
        <f t="shared" si="229"/>
        <v>0.75479105571982663</v>
      </c>
      <c r="GH167" s="101"/>
    </row>
    <row r="168" spans="26:193" x14ac:dyDescent="0.2">
      <c r="Z168" s="1"/>
      <c r="AA168" s="1"/>
      <c r="AB168" s="23">
        <v>10.199999999999999</v>
      </c>
      <c r="AC168" s="1">
        <v>1292</v>
      </c>
      <c r="AD168" s="6">
        <f t="shared" si="192"/>
        <v>282.065156</v>
      </c>
      <c r="AE168" s="1">
        <f t="shared" si="214"/>
        <v>0</v>
      </c>
      <c r="AF168" s="1">
        <f t="shared" si="193"/>
        <v>0</v>
      </c>
      <c r="AG168" s="1">
        <f t="shared" si="215"/>
        <v>3652.53125</v>
      </c>
      <c r="AH168" s="1">
        <f t="shared" si="194"/>
        <v>8052.4434443749997</v>
      </c>
      <c r="AI168" s="6">
        <f t="shared" si="216"/>
        <v>130</v>
      </c>
      <c r="AJ168" s="1">
        <f t="shared" si="195"/>
        <v>279.75199999999995</v>
      </c>
      <c r="AK168" s="1">
        <f t="shared" si="196"/>
        <v>1.0801049708405084</v>
      </c>
      <c r="AL168" s="1">
        <f t="shared" si="197"/>
        <v>1.0712472610497621</v>
      </c>
      <c r="AM168" s="1">
        <f t="shared" si="198"/>
        <v>86736.334468501169</v>
      </c>
      <c r="AN168" s="1">
        <f t="shared" si="217"/>
        <v>-747</v>
      </c>
      <c r="AO168" s="1">
        <f t="shared" si="199"/>
        <v>-2450.78748</v>
      </c>
      <c r="AP168" s="1">
        <f t="shared" si="200"/>
        <v>35561.232266116836</v>
      </c>
      <c r="AQ168" s="60">
        <f t="shared" si="201"/>
        <v>47.3</v>
      </c>
      <c r="AR168" s="6">
        <f t="shared" si="202"/>
        <v>91.943631999999994</v>
      </c>
      <c r="AS168" s="6">
        <f t="shared" si="203"/>
        <v>-5.796774532965709</v>
      </c>
      <c r="AT168" s="6">
        <f t="shared" si="204"/>
        <v>-11.268002208160064</v>
      </c>
      <c r="AU168" s="60">
        <f t="shared" si="205"/>
        <v>10.466709999999999</v>
      </c>
      <c r="AV168" s="6">
        <f t="shared" si="206"/>
        <v>1046.6709999999998</v>
      </c>
      <c r="AW168" s="61">
        <f t="shared" si="207"/>
        <v>-4391.2505345401787</v>
      </c>
      <c r="AX168" s="62">
        <f t="shared" si="208"/>
        <v>0.13087243230244955</v>
      </c>
      <c r="AY168" s="63">
        <f t="shared" si="209"/>
        <v>1.0598313454748929</v>
      </c>
      <c r="AZ168" s="6">
        <f t="shared" si="210"/>
        <v>0.12286224318102577</v>
      </c>
      <c r="BA168" s="6">
        <f t="shared" si="211"/>
        <v>7.0394879957822916</v>
      </c>
      <c r="BB168" s="62">
        <f t="shared" si="212"/>
        <v>10.060373</v>
      </c>
      <c r="BC168" s="63">
        <f t="shared" si="213"/>
        <v>-4.065321</v>
      </c>
      <c r="BD168" s="1"/>
      <c r="BE168" s="1">
        <f t="shared" si="218"/>
        <v>0</v>
      </c>
      <c r="BF168" s="1">
        <f t="shared" si="219"/>
        <v>-6.4999999999999997E-3</v>
      </c>
      <c r="BG168" s="1">
        <f t="shared" si="220"/>
        <v>101325</v>
      </c>
      <c r="BH168" s="1">
        <f t="shared" si="221"/>
        <v>1.2250000000000001</v>
      </c>
      <c r="BI168" s="1">
        <f t="shared" si="222"/>
        <v>288.14999999999998</v>
      </c>
      <c r="BJ168" s="1">
        <f t="shared" si="223"/>
        <v>1.2350000000000001</v>
      </c>
      <c r="BK168" s="1">
        <f t="shared" si="224"/>
        <v>9.81</v>
      </c>
      <c r="BL168" s="1">
        <f t="shared" si="225"/>
        <v>293.14999999999998</v>
      </c>
      <c r="BM168" s="1">
        <f t="shared" si="226"/>
        <v>100600</v>
      </c>
      <c r="BN168" s="24">
        <f t="shared" si="227"/>
        <v>28</v>
      </c>
      <c r="BP168" s="23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39"/>
      <c r="CF168" s="39"/>
      <c r="CG168" s="39"/>
      <c r="CH168" s="39"/>
      <c r="CI168" s="39"/>
      <c r="CJ168" s="94"/>
      <c r="CK168" s="94"/>
      <c r="CL168" s="39"/>
      <c r="CM168" s="39"/>
      <c r="CN168" s="1"/>
      <c r="CO168" s="1"/>
      <c r="CP168" s="1"/>
      <c r="CQ168" s="39"/>
      <c r="CR168" s="39"/>
      <c r="CS168" s="38"/>
      <c r="CW168" s="99"/>
      <c r="CX168" s="98"/>
      <c r="CY168" s="100" t="s">
        <v>150</v>
      </c>
      <c r="CZ168" s="100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101"/>
      <c r="EB168" s="98"/>
      <c r="EC168" s="98"/>
      <c r="ED168" s="98"/>
      <c r="EE168" s="98"/>
      <c r="EF168" s="98"/>
      <c r="EG168" s="98"/>
      <c r="EH168" s="98"/>
      <c r="EI168" s="98"/>
      <c r="EJ168" s="99"/>
      <c r="EK168" s="98"/>
      <c r="EL168" s="98"/>
      <c r="EM168" s="98"/>
      <c r="EN168" s="98"/>
      <c r="EO168" s="98"/>
      <c r="EP168" s="98"/>
      <c r="EQ168" s="98"/>
      <c r="ER168" s="98"/>
      <c r="ES168" s="98"/>
      <c r="ET168" s="98"/>
      <c r="EU168" s="98"/>
      <c r="EV168" s="98"/>
      <c r="EW168" s="98"/>
      <c r="EX168" s="98"/>
      <c r="EY168" s="98"/>
      <c r="EZ168" s="98"/>
      <c r="FA168" s="98"/>
      <c r="FB168" s="98"/>
      <c r="FC168" s="98"/>
      <c r="FD168" s="98"/>
      <c r="FE168" s="98"/>
      <c r="FF168" s="98"/>
      <c r="FG168" s="98"/>
      <c r="FH168" s="98"/>
      <c r="FI168" s="98"/>
      <c r="FJ168" s="98"/>
      <c r="FK168" s="98"/>
      <c r="FL168" s="98"/>
      <c r="FM168" s="98"/>
      <c r="FN168" s="98"/>
      <c r="FO168" s="98"/>
      <c r="FP168" s="98"/>
      <c r="FQ168" s="98"/>
      <c r="FR168" s="98"/>
      <c r="FS168" s="101"/>
      <c r="FT168" s="98"/>
      <c r="FU168" s="25"/>
      <c r="FV168" s="149" t="s">
        <v>151</v>
      </c>
      <c r="FW168" s="149"/>
      <c r="FX168" s="149"/>
      <c r="FZ168" s="37">
        <v>0.04</v>
      </c>
      <c r="GB168" s="39"/>
      <c r="GC168" s="38">
        <f t="shared" si="228"/>
        <v>8.5955843200000104E-2</v>
      </c>
      <c r="GE168" s="99">
        <f t="shared" si="229"/>
        <v>9.2608962843485881E-2</v>
      </c>
      <c r="GF168" s="101">
        <f t="shared" si="229"/>
        <v>0.75495965045726898</v>
      </c>
      <c r="GH168" s="101"/>
    </row>
    <row r="169" spans="26:193" x14ac:dyDescent="0.2">
      <c r="Z169" s="1"/>
      <c r="AA169" s="1"/>
      <c r="AB169" s="23">
        <v>10.7</v>
      </c>
      <c r="AC169" s="1">
        <v>1245</v>
      </c>
      <c r="AD169" s="6">
        <f t="shared" si="192"/>
        <v>282.09038599999997</v>
      </c>
      <c r="AE169" s="1">
        <f t="shared" si="214"/>
        <v>0</v>
      </c>
      <c r="AF169" s="1">
        <f t="shared" si="193"/>
        <v>0</v>
      </c>
      <c r="AG169" s="1">
        <f t="shared" si="215"/>
        <v>3652.1875</v>
      </c>
      <c r="AH169" s="1">
        <f t="shared" si="194"/>
        <v>8051.6856062499992</v>
      </c>
      <c r="AI169" s="6">
        <f t="shared" si="216"/>
        <v>140</v>
      </c>
      <c r="AJ169" s="1">
        <f t="shared" si="195"/>
        <v>280.0575</v>
      </c>
      <c r="AK169" s="1">
        <f t="shared" si="196"/>
        <v>1.0851339247099052</v>
      </c>
      <c r="AL169" s="1">
        <f t="shared" si="197"/>
        <v>1.0773139007986055</v>
      </c>
      <c r="AM169" s="1">
        <f t="shared" si="198"/>
        <v>87235.338090358811</v>
      </c>
      <c r="AN169" s="1">
        <f t="shared" si="217"/>
        <v>-794</v>
      </c>
      <c r="AO169" s="1">
        <f t="shared" si="199"/>
        <v>-2604.9869600000002</v>
      </c>
      <c r="AP169" s="1">
        <f t="shared" si="200"/>
        <v>35559.776554302851</v>
      </c>
      <c r="AQ169" s="60">
        <f t="shared" si="201"/>
        <v>46.8</v>
      </c>
      <c r="AR169" s="6">
        <f t="shared" si="202"/>
        <v>90.971711999999997</v>
      </c>
      <c r="AS169" s="6">
        <f t="shared" si="203"/>
        <v>-5.7154583114944852</v>
      </c>
      <c r="AT169" s="6">
        <f t="shared" si="204"/>
        <v>-11.10993648421544</v>
      </c>
      <c r="AU169" s="60">
        <f t="shared" si="205"/>
        <v>10.283379999999999</v>
      </c>
      <c r="AV169" s="6">
        <f t="shared" si="206"/>
        <v>1028.338</v>
      </c>
      <c r="AW169" s="61">
        <f t="shared" si="207"/>
        <v>-4375.4959015754384</v>
      </c>
      <c r="AX169" s="62">
        <f t="shared" si="208"/>
        <v>0.13245406030351814</v>
      </c>
      <c r="AY169" s="63">
        <f t="shared" si="209"/>
        <v>1.0764578219367928</v>
      </c>
      <c r="AZ169" s="6">
        <f t="shared" si="210"/>
        <v>0.12243080718236782</v>
      </c>
      <c r="BA169" s="6">
        <f t="shared" si="211"/>
        <v>7.0147685339291801</v>
      </c>
      <c r="BB169" s="62">
        <f t="shared" si="212"/>
        <v>10.262453000000001</v>
      </c>
      <c r="BC169" s="63">
        <f t="shared" si="213"/>
        <v>-4.2194909999999997</v>
      </c>
      <c r="BD169" s="1"/>
      <c r="BE169" s="1">
        <f t="shared" si="218"/>
        <v>0</v>
      </c>
      <c r="BF169" s="1">
        <f t="shared" si="219"/>
        <v>-6.4999999999999997E-3</v>
      </c>
      <c r="BG169" s="1">
        <f t="shared" si="220"/>
        <v>101325</v>
      </c>
      <c r="BH169" s="1">
        <f t="shared" si="221"/>
        <v>1.2250000000000001</v>
      </c>
      <c r="BI169" s="1">
        <f t="shared" si="222"/>
        <v>288.14999999999998</v>
      </c>
      <c r="BJ169" s="1">
        <f t="shared" si="223"/>
        <v>1.2350000000000001</v>
      </c>
      <c r="BK169" s="1">
        <f t="shared" si="224"/>
        <v>9.81</v>
      </c>
      <c r="BL169" s="1">
        <f t="shared" si="225"/>
        <v>293.14999999999998</v>
      </c>
      <c r="BM169" s="1">
        <f t="shared" si="226"/>
        <v>100600</v>
      </c>
      <c r="BN169" s="24">
        <f t="shared" si="227"/>
        <v>28</v>
      </c>
      <c r="BP169" s="23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39"/>
      <c r="CF169" s="39"/>
      <c r="CG169" s="39"/>
      <c r="CH169" s="39"/>
      <c r="CI169" s="39"/>
      <c r="CJ169" s="94"/>
      <c r="CK169" s="94"/>
      <c r="CL169" s="39"/>
      <c r="CM169" s="39"/>
      <c r="CN169" s="1"/>
      <c r="CO169" s="1"/>
      <c r="CP169" s="1"/>
      <c r="CQ169" s="39"/>
      <c r="CR169" s="39"/>
      <c r="CS169" s="38"/>
      <c r="CW169" s="99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  <c r="DL169" s="98"/>
      <c r="DM169" s="98"/>
      <c r="DN169" s="98"/>
      <c r="DO169" s="98"/>
      <c r="DP169" s="98"/>
      <c r="DQ169" s="98"/>
      <c r="DR169" s="98"/>
      <c r="DS169" s="98"/>
      <c r="DT169" s="98"/>
      <c r="DU169" s="98"/>
      <c r="DV169" s="98"/>
      <c r="DW169" s="98"/>
      <c r="DX169" s="98"/>
      <c r="DY169" s="98"/>
      <c r="DZ169" s="98"/>
      <c r="EA169" s="101"/>
      <c r="EB169" s="98"/>
      <c r="EC169" s="98"/>
      <c r="ED169" s="98"/>
      <c r="EE169" s="98"/>
      <c r="EF169" s="98"/>
      <c r="EG169" s="98"/>
      <c r="EH169" s="98"/>
      <c r="EI169" s="98"/>
      <c r="EJ169" s="99"/>
      <c r="EK169" s="98"/>
      <c r="EL169" s="98"/>
      <c r="EM169" s="98"/>
      <c r="EN169" s="98"/>
      <c r="EO169" s="98"/>
      <c r="EP169" s="98"/>
      <c r="EQ169" s="98"/>
      <c r="ER169" s="98"/>
      <c r="ES169" s="98"/>
      <c r="ET169" s="98"/>
      <c r="EU169" s="98"/>
      <c r="EV169" s="98"/>
      <c r="EW169" s="98"/>
      <c r="EX169" s="98"/>
      <c r="EY169" s="98"/>
      <c r="EZ169" s="98"/>
      <c r="FA169" s="98"/>
      <c r="FB169" s="98"/>
      <c r="FC169" s="98"/>
      <c r="FD169" s="98"/>
      <c r="FE169" s="98"/>
      <c r="FF169" s="98"/>
      <c r="FG169" s="98"/>
      <c r="FH169" s="98"/>
      <c r="FI169" s="98"/>
      <c r="FJ169" s="98"/>
      <c r="FK169" s="98"/>
      <c r="FL169" s="98"/>
      <c r="FM169" s="98"/>
      <c r="FN169" s="98"/>
      <c r="FO169" s="98"/>
      <c r="FP169" s="98"/>
      <c r="FQ169" s="98"/>
      <c r="FR169" s="98"/>
      <c r="FS169" s="101"/>
      <c r="FT169" s="98"/>
      <c r="FU169" s="25"/>
      <c r="FV169" s="43" t="s">
        <v>146</v>
      </c>
      <c r="FW169" s="102"/>
      <c r="FX169" s="103" t="s">
        <v>147</v>
      </c>
      <c r="FZ169" s="37">
        <v>0.05</v>
      </c>
      <c r="GB169" s="39"/>
      <c r="GC169" s="38">
        <f t="shared" si="228"/>
        <v>0.21006190500000005</v>
      </c>
      <c r="GE169" s="99">
        <f t="shared" ref="GE169:GF171" si="230">AX613</f>
        <v>8.7743080208798507E-2</v>
      </c>
      <c r="GF169" s="101">
        <f t="shared" si="230"/>
        <v>0.74428616987312479</v>
      </c>
      <c r="GH169" s="101"/>
    </row>
    <row r="170" spans="26:193" x14ac:dyDescent="0.2">
      <c r="Z170" s="1"/>
      <c r="AA170" s="1"/>
      <c r="AB170" s="23">
        <v>11.1</v>
      </c>
      <c r="AC170" s="1">
        <v>1198</v>
      </c>
      <c r="AD170" s="6">
        <f t="shared" si="192"/>
        <v>282.11561599999999</v>
      </c>
      <c r="AE170" s="1">
        <f t="shared" si="214"/>
        <v>0</v>
      </c>
      <c r="AF170" s="1">
        <f t="shared" si="193"/>
        <v>0</v>
      </c>
      <c r="AG170" s="1">
        <f t="shared" si="215"/>
        <v>3651.84375</v>
      </c>
      <c r="AH170" s="1">
        <f t="shared" si="194"/>
        <v>8050.9277681249996</v>
      </c>
      <c r="AI170" s="6">
        <f t="shared" si="216"/>
        <v>150</v>
      </c>
      <c r="AJ170" s="1">
        <f t="shared" si="195"/>
        <v>280.363</v>
      </c>
      <c r="AK170" s="1">
        <f t="shared" si="196"/>
        <v>1.0901807721697327</v>
      </c>
      <c r="AL170" s="1">
        <f t="shared" si="197"/>
        <v>1.0834081294805844</v>
      </c>
      <c r="AM170" s="1">
        <f t="shared" si="198"/>
        <v>87736.663795299741</v>
      </c>
      <c r="AN170" s="1">
        <f t="shared" si="217"/>
        <v>-841</v>
      </c>
      <c r="AO170" s="1">
        <f t="shared" si="199"/>
        <v>-2759.1864399999999</v>
      </c>
      <c r="AP170" s="1">
        <f t="shared" si="200"/>
        <v>35557.367271554853</v>
      </c>
      <c r="AQ170" s="60">
        <f t="shared" si="201"/>
        <v>46.3</v>
      </c>
      <c r="AR170" s="6">
        <f t="shared" si="202"/>
        <v>89.999791999999999</v>
      </c>
      <c r="AS170" s="6">
        <f t="shared" si="203"/>
        <v>-5.6445383146167325</v>
      </c>
      <c r="AT170" s="6">
        <f t="shared" si="204"/>
        <v>-10.972079357484589</v>
      </c>
      <c r="AU170" s="60">
        <f t="shared" si="205"/>
        <v>10.10005</v>
      </c>
      <c r="AV170" s="6">
        <f t="shared" si="206"/>
        <v>1010.005</v>
      </c>
      <c r="AW170" s="61">
        <f t="shared" si="207"/>
        <v>-4367.4569111268129</v>
      </c>
      <c r="AX170" s="62">
        <f t="shared" si="208"/>
        <v>0.13432180563385351</v>
      </c>
      <c r="AY170" s="63">
        <f t="shared" si="209"/>
        <v>1.0935722716195231</v>
      </c>
      <c r="AZ170" s="6">
        <f t="shared" si="210"/>
        <v>0.12221630136896267</v>
      </c>
      <c r="BA170" s="6">
        <f t="shared" si="211"/>
        <v>7.0024782561400452</v>
      </c>
      <c r="BB170" s="62">
        <f t="shared" si="212"/>
        <v>10.464532999999999</v>
      </c>
      <c r="BC170" s="63">
        <f t="shared" si="213"/>
        <v>-4.3736610000000002</v>
      </c>
      <c r="BD170" s="1"/>
      <c r="BE170" s="1">
        <f t="shared" si="218"/>
        <v>0</v>
      </c>
      <c r="BF170" s="1">
        <f t="shared" si="219"/>
        <v>-6.4999999999999997E-3</v>
      </c>
      <c r="BG170" s="1">
        <f t="shared" si="220"/>
        <v>101325</v>
      </c>
      <c r="BH170" s="1">
        <f t="shared" si="221"/>
        <v>1.2250000000000001</v>
      </c>
      <c r="BI170" s="1">
        <f t="shared" si="222"/>
        <v>288.14999999999998</v>
      </c>
      <c r="BJ170" s="1">
        <f t="shared" si="223"/>
        <v>1.2350000000000001</v>
      </c>
      <c r="BK170" s="1">
        <f t="shared" si="224"/>
        <v>9.81</v>
      </c>
      <c r="BL170" s="1">
        <f t="shared" si="225"/>
        <v>293.14999999999998</v>
      </c>
      <c r="BM170" s="1">
        <f t="shared" si="226"/>
        <v>100600</v>
      </c>
      <c r="BN170" s="24">
        <f t="shared" si="227"/>
        <v>28</v>
      </c>
      <c r="BP170" s="23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39"/>
      <c r="CF170" s="39"/>
      <c r="CG170" s="39"/>
      <c r="CH170" s="39"/>
      <c r="CI170" s="39"/>
      <c r="CJ170" s="94"/>
      <c r="CK170" s="94"/>
      <c r="CL170" s="39"/>
      <c r="CM170" s="39"/>
      <c r="CN170" s="1"/>
      <c r="CO170" s="1"/>
      <c r="CP170" s="1"/>
      <c r="CQ170" s="39"/>
      <c r="CR170" s="39"/>
      <c r="CS170" s="38"/>
      <c r="CW170" s="99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8"/>
      <c r="DZ170" s="98"/>
      <c r="EA170" s="101"/>
      <c r="EB170" s="98"/>
      <c r="EC170" s="98"/>
      <c r="ED170" s="98"/>
      <c r="EE170" s="98"/>
      <c r="EF170" s="98"/>
      <c r="EG170" s="98"/>
      <c r="EH170" s="98"/>
      <c r="EI170" s="98"/>
      <c r="EJ170" s="99"/>
      <c r="EK170" s="100"/>
      <c r="EL170" s="98"/>
      <c r="EM170" s="98"/>
      <c r="EN170" s="98"/>
      <c r="EO170" s="98"/>
      <c r="EP170" s="98"/>
      <c r="EQ170" s="98"/>
      <c r="ER170" s="98"/>
      <c r="ES170" s="98"/>
      <c r="ET170" s="98"/>
      <c r="EU170" s="98"/>
      <c r="EV170" s="98"/>
      <c r="EW170" s="98"/>
      <c r="EX170" s="98"/>
      <c r="EY170" s="98"/>
      <c r="EZ170" s="98"/>
      <c r="FA170" s="98"/>
      <c r="FB170" s="98"/>
      <c r="FC170" s="98"/>
      <c r="FD170" s="98"/>
      <c r="FE170" s="98"/>
      <c r="FF170" s="98"/>
      <c r="FG170" s="98"/>
      <c r="FH170" s="98"/>
      <c r="FI170" s="98"/>
      <c r="FJ170" s="98"/>
      <c r="FK170" s="98"/>
      <c r="FL170" s="98"/>
      <c r="FM170" s="98"/>
      <c r="FN170" s="98"/>
      <c r="FO170" s="98"/>
      <c r="FP170" s="98"/>
      <c r="FQ170" s="98"/>
      <c r="FR170" s="98"/>
      <c r="FS170" s="101"/>
      <c r="FT170" s="98"/>
      <c r="FU170" s="25"/>
      <c r="FV170" s="37">
        <v>0</v>
      </c>
      <c r="FW170" s="39"/>
      <c r="FX170" s="38">
        <f t="shared" ref="FX170:FX195" si="231">-92.262905 * FV170^2 + 32.12856 * FV170 - 1.01328</f>
        <v>-1.01328</v>
      </c>
      <c r="FZ170" s="37">
        <v>0.06</v>
      </c>
      <c r="GB170" s="39"/>
      <c r="GC170" s="38">
        <f t="shared" si="228"/>
        <v>0.32965620720000005</v>
      </c>
      <c r="GE170" s="99">
        <f t="shared" si="230"/>
        <v>8.6784109694802353E-2</v>
      </c>
      <c r="GF170" s="101">
        <f t="shared" si="230"/>
        <v>0.74432069840957193</v>
      </c>
      <c r="GH170" s="101"/>
    </row>
    <row r="171" spans="26:193" x14ac:dyDescent="0.2">
      <c r="Z171" s="1"/>
      <c r="AA171" s="1"/>
      <c r="AB171" s="23">
        <v>11.5</v>
      </c>
      <c r="AC171" s="1">
        <v>1147</v>
      </c>
      <c r="AD171" s="6">
        <f t="shared" si="192"/>
        <v>282.14084599999995</v>
      </c>
      <c r="AE171" s="1">
        <f t="shared" si="214"/>
        <v>0</v>
      </c>
      <c r="AF171" s="1">
        <f t="shared" si="193"/>
        <v>0</v>
      </c>
      <c r="AG171" s="1">
        <f t="shared" si="215"/>
        <v>3651.5</v>
      </c>
      <c r="AH171" s="1">
        <f t="shared" si="194"/>
        <v>8050.1699299999991</v>
      </c>
      <c r="AI171" s="6">
        <f t="shared" si="216"/>
        <v>160</v>
      </c>
      <c r="AJ171" s="1">
        <f t="shared" si="195"/>
        <v>280.69450000000001</v>
      </c>
      <c r="AK171" s="1">
        <f t="shared" si="196"/>
        <v>1.0956774325094505</v>
      </c>
      <c r="AL171" s="1">
        <f t="shared" si="197"/>
        <v>1.0900606326229134</v>
      </c>
      <c r="AM171" s="1">
        <f t="shared" si="198"/>
        <v>88283.292053763842</v>
      </c>
      <c r="AN171" s="1">
        <f t="shared" si="217"/>
        <v>-892</v>
      </c>
      <c r="AO171" s="1">
        <f t="shared" si="199"/>
        <v>-2926.5092799999998</v>
      </c>
      <c r="AP171" s="1">
        <f t="shared" si="200"/>
        <v>35551.786340296654</v>
      </c>
      <c r="AQ171" s="60">
        <f t="shared" si="201"/>
        <v>45.8</v>
      </c>
      <c r="AR171" s="6">
        <f t="shared" si="202"/>
        <v>89.027872000000002</v>
      </c>
      <c r="AS171" s="6">
        <f t="shared" si="203"/>
        <v>-5.6067867832619651</v>
      </c>
      <c r="AT171" s="6">
        <f t="shared" si="204"/>
        <v>-10.898696420775938</v>
      </c>
      <c r="AU171" s="60">
        <f t="shared" si="205"/>
        <v>9.9167199999999998</v>
      </c>
      <c r="AV171" s="6">
        <f t="shared" si="206"/>
        <v>991.67200000000003</v>
      </c>
      <c r="AW171" s="61">
        <f t="shared" si="207"/>
        <v>-4385.1946467769712</v>
      </c>
      <c r="AX171" s="62">
        <f t="shared" si="208"/>
        <v>0.13698696005599131</v>
      </c>
      <c r="AY171" s="63">
        <f t="shared" si="209"/>
        <v>1.1105849403735826</v>
      </c>
      <c r="AZ171" s="6">
        <f t="shared" si="210"/>
        <v>0.12272677575011504</v>
      </c>
      <c r="BA171" s="6">
        <f t="shared" si="211"/>
        <v>7.0317262837296264</v>
      </c>
      <c r="BB171" s="62">
        <f t="shared" si="212"/>
        <v>10.666613</v>
      </c>
      <c r="BC171" s="63">
        <f t="shared" si="213"/>
        <v>-4.5278309999999999</v>
      </c>
      <c r="BD171" s="1"/>
      <c r="BE171" s="1">
        <f t="shared" si="218"/>
        <v>0</v>
      </c>
      <c r="BF171" s="1">
        <f t="shared" si="219"/>
        <v>-6.4999999999999997E-3</v>
      </c>
      <c r="BG171" s="1">
        <f t="shared" si="220"/>
        <v>101325</v>
      </c>
      <c r="BH171" s="1">
        <f t="shared" si="221"/>
        <v>1.2250000000000001</v>
      </c>
      <c r="BI171" s="1">
        <f t="shared" si="222"/>
        <v>288.14999999999998</v>
      </c>
      <c r="BJ171" s="1">
        <f t="shared" si="223"/>
        <v>1.2350000000000001</v>
      </c>
      <c r="BK171" s="1">
        <f t="shared" si="224"/>
        <v>9.81</v>
      </c>
      <c r="BL171" s="1">
        <f t="shared" si="225"/>
        <v>293.14999999999998</v>
      </c>
      <c r="BM171" s="1">
        <f t="shared" si="226"/>
        <v>100600</v>
      </c>
      <c r="BN171" s="24">
        <f t="shared" si="227"/>
        <v>28</v>
      </c>
      <c r="BP171" s="23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39"/>
      <c r="CF171" s="39"/>
      <c r="CG171" s="39"/>
      <c r="CH171" s="39"/>
      <c r="CI171" s="39"/>
      <c r="CJ171" s="94"/>
      <c r="CK171" s="94"/>
      <c r="CL171" s="39"/>
      <c r="CM171" s="39"/>
      <c r="CN171" s="39"/>
      <c r="CO171" s="39"/>
      <c r="CP171" s="39"/>
      <c r="CQ171" s="39"/>
      <c r="CR171" s="39"/>
      <c r="CS171" s="38"/>
      <c r="CW171" s="99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101"/>
      <c r="EB171" s="98"/>
      <c r="EC171" s="98"/>
      <c r="ED171" s="98"/>
      <c r="EE171" s="98"/>
      <c r="EF171" s="98"/>
      <c r="EG171" s="98"/>
      <c r="EH171" s="98"/>
      <c r="EI171" s="98"/>
      <c r="EJ171" s="99"/>
      <c r="EK171" s="100"/>
      <c r="EL171" s="98"/>
      <c r="EM171" s="100"/>
      <c r="EN171" s="100"/>
      <c r="EO171" s="100"/>
      <c r="EP171" s="100"/>
      <c r="EQ171" s="100"/>
      <c r="ER171" s="100"/>
      <c r="ES171" s="100"/>
      <c r="ET171" s="100"/>
      <c r="EU171" s="100"/>
      <c r="EV171" s="100"/>
      <c r="EW171" s="100"/>
      <c r="EX171" s="100"/>
      <c r="EY171" s="100"/>
      <c r="EZ171" s="100"/>
      <c r="FA171" s="100"/>
      <c r="FB171" s="100"/>
      <c r="FC171" s="100"/>
      <c r="FD171" s="100"/>
      <c r="FE171" s="100"/>
      <c r="FF171" s="100"/>
      <c r="FG171" s="100"/>
      <c r="FH171" s="100"/>
      <c r="FI171" s="100"/>
      <c r="FJ171" s="100"/>
      <c r="FK171" s="100"/>
      <c r="FL171" s="100"/>
      <c r="FM171" s="100"/>
      <c r="FN171" s="100"/>
      <c r="FO171" s="100"/>
      <c r="FP171" s="100"/>
      <c r="FQ171" s="100"/>
      <c r="FR171" s="98"/>
      <c r="FS171" s="101"/>
      <c r="FT171" s="98"/>
      <c r="FU171" s="25"/>
      <c r="FV171" s="37">
        <f t="shared" ref="FV171:FV195" si="232">FV170+0.01</f>
        <v>0.01</v>
      </c>
      <c r="FW171" s="39"/>
      <c r="FX171" s="38">
        <f t="shared" si="231"/>
        <v>-0.70122069050000002</v>
      </c>
      <c r="FZ171" s="37">
        <v>7.0000000000000007E-2</v>
      </c>
      <c r="GB171" s="39"/>
      <c r="GC171" s="38">
        <f t="shared" si="228"/>
        <v>0.44473874980000022</v>
      </c>
      <c r="GE171" s="99">
        <f t="shared" si="230"/>
        <v>9.1582731397261946E-2</v>
      </c>
      <c r="GF171" s="101">
        <f t="shared" si="230"/>
        <v>0.77797197468575907</v>
      </c>
      <c r="GH171" s="101"/>
    </row>
    <row r="172" spans="26:193" x14ac:dyDescent="0.2">
      <c r="Z172" s="1"/>
      <c r="AA172" s="1"/>
      <c r="AB172" s="23">
        <v>11.7</v>
      </c>
      <c r="AC172" s="1">
        <v>1102</v>
      </c>
      <c r="AD172" s="6">
        <f t="shared" si="192"/>
        <v>282.16607599999998</v>
      </c>
      <c r="AE172" s="1">
        <f t="shared" si="214"/>
        <v>0</v>
      </c>
      <c r="AF172" s="1">
        <f t="shared" si="193"/>
        <v>0</v>
      </c>
      <c r="AG172" s="1">
        <f t="shared" si="215"/>
        <v>3651.15625</v>
      </c>
      <c r="AH172" s="1">
        <f t="shared" si="194"/>
        <v>8049.4120918749995</v>
      </c>
      <c r="AI172" s="6">
        <f t="shared" si="216"/>
        <v>170</v>
      </c>
      <c r="AJ172" s="1">
        <f t="shared" si="195"/>
        <v>280.98699999999997</v>
      </c>
      <c r="AK172" s="1">
        <f t="shared" si="196"/>
        <v>1.1005450116744702</v>
      </c>
      <c r="AL172" s="1">
        <f t="shared" si="197"/>
        <v>1.0959462086270582</v>
      </c>
      <c r="AM172" s="1">
        <f t="shared" si="198"/>
        <v>88767.898193957386</v>
      </c>
      <c r="AN172" s="1">
        <f t="shared" si="217"/>
        <v>-937</v>
      </c>
      <c r="AO172" s="1">
        <f t="shared" si="199"/>
        <v>-3074.1470800000002</v>
      </c>
      <c r="AP172" s="1">
        <f t="shared" si="200"/>
        <v>35549.223981174975</v>
      </c>
      <c r="AQ172" s="60">
        <f t="shared" si="201"/>
        <v>45.3</v>
      </c>
      <c r="AR172" s="6">
        <f t="shared" si="202"/>
        <v>88.055951999999991</v>
      </c>
      <c r="AS172" s="6">
        <f t="shared" si="203"/>
        <v>-5.5375278978650826</v>
      </c>
      <c r="AT172" s="6">
        <f t="shared" si="204"/>
        <v>-10.764068228986062</v>
      </c>
      <c r="AU172" s="60">
        <f t="shared" si="205"/>
        <v>9.73339</v>
      </c>
      <c r="AV172" s="6">
        <f t="shared" si="206"/>
        <v>973.33899999999994</v>
      </c>
      <c r="AW172" s="61">
        <f t="shared" si="207"/>
        <v>-4378.4173027718562</v>
      </c>
      <c r="AX172" s="62">
        <f t="shared" si="208"/>
        <v>0.13906039962932817</v>
      </c>
      <c r="AY172" s="63">
        <f t="shared" si="209"/>
        <v>1.1290585048175059</v>
      </c>
      <c r="AZ172" s="6">
        <f t="shared" si="210"/>
        <v>0.12254773964386338</v>
      </c>
      <c r="BA172" s="6">
        <f t="shared" si="211"/>
        <v>7.0214682704609519</v>
      </c>
      <c r="BB172" s="62">
        <f t="shared" si="212"/>
        <v>10.868693</v>
      </c>
      <c r="BC172" s="63">
        <f t="shared" si="213"/>
        <v>-4.6820009999999996</v>
      </c>
      <c r="BD172" s="1"/>
      <c r="BE172" s="1">
        <f t="shared" si="218"/>
        <v>0</v>
      </c>
      <c r="BF172" s="1">
        <f t="shared" si="219"/>
        <v>-6.4999999999999997E-3</v>
      </c>
      <c r="BG172" s="1">
        <f t="shared" si="220"/>
        <v>101325</v>
      </c>
      <c r="BH172" s="1">
        <f t="shared" si="221"/>
        <v>1.2250000000000001</v>
      </c>
      <c r="BI172" s="1">
        <f t="shared" si="222"/>
        <v>288.14999999999998</v>
      </c>
      <c r="BJ172" s="1">
        <f t="shared" si="223"/>
        <v>1.2350000000000001</v>
      </c>
      <c r="BK172" s="1">
        <f t="shared" si="224"/>
        <v>9.81</v>
      </c>
      <c r="BL172" s="1">
        <f t="shared" si="225"/>
        <v>293.14999999999998</v>
      </c>
      <c r="BM172" s="1">
        <f t="shared" si="226"/>
        <v>100600</v>
      </c>
      <c r="BN172" s="24">
        <f t="shared" si="227"/>
        <v>28</v>
      </c>
      <c r="BP172" s="23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39"/>
      <c r="CF172" s="39"/>
      <c r="CG172" s="39"/>
      <c r="CH172" s="39"/>
      <c r="CI172" s="39"/>
      <c r="CJ172" s="94"/>
      <c r="CK172" s="94"/>
      <c r="CL172" s="39"/>
      <c r="CM172" s="39"/>
      <c r="CN172" s="39"/>
      <c r="CO172" s="39"/>
      <c r="CP172" s="39"/>
      <c r="CQ172" s="39"/>
      <c r="CR172" s="39"/>
      <c r="CS172" s="38"/>
      <c r="CW172" s="99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101"/>
      <c r="EB172" s="98"/>
      <c r="EC172" s="98"/>
      <c r="ED172" s="98"/>
      <c r="EE172" s="98"/>
      <c r="EF172" s="98"/>
      <c r="EG172" s="98"/>
      <c r="EH172" s="98"/>
      <c r="EI172" s="98"/>
      <c r="EJ172" s="99"/>
      <c r="EK172" s="100"/>
      <c r="EL172" s="98"/>
      <c r="EM172" s="100"/>
      <c r="EN172" s="100"/>
      <c r="EO172" s="100"/>
      <c r="EP172" s="100"/>
      <c r="EQ172" s="100"/>
      <c r="ER172" s="100"/>
      <c r="ES172" s="100"/>
      <c r="ET172" s="100"/>
      <c r="EU172" s="100"/>
      <c r="EV172" s="100"/>
      <c r="EW172" s="100"/>
      <c r="EX172" s="100"/>
      <c r="EY172" s="100"/>
      <c r="EZ172" s="100"/>
      <c r="FA172" s="100"/>
      <c r="FB172" s="100"/>
      <c r="FC172" s="100"/>
      <c r="FD172" s="100"/>
      <c r="FE172" s="100"/>
      <c r="FF172" s="100"/>
      <c r="FG172" s="100"/>
      <c r="FH172" s="100"/>
      <c r="FI172" s="100"/>
      <c r="FJ172" s="100"/>
      <c r="FK172" s="100"/>
      <c r="FL172" s="100"/>
      <c r="FM172" s="100"/>
      <c r="FN172" s="100"/>
      <c r="FO172" s="100"/>
      <c r="FP172" s="100"/>
      <c r="FQ172" s="100"/>
      <c r="FR172" s="98"/>
      <c r="FS172" s="101"/>
      <c r="FT172" s="98"/>
      <c r="FU172" s="25"/>
      <c r="FV172" s="37">
        <f t="shared" si="232"/>
        <v>0.02</v>
      </c>
      <c r="FW172" s="39"/>
      <c r="FX172" s="38">
        <f t="shared" si="231"/>
        <v>-0.407613962</v>
      </c>
      <c r="FZ172" s="37">
        <v>0.08</v>
      </c>
      <c r="GB172" s="39"/>
      <c r="GC172" s="38">
        <f t="shared" si="228"/>
        <v>0.55530953280000017</v>
      </c>
      <c r="GE172" s="99">
        <f>AX631</f>
        <v>0.15741122605804189</v>
      </c>
      <c r="GF172" s="101">
        <f>AY631</f>
        <v>1.1529877347075161</v>
      </c>
      <c r="GH172" s="101"/>
    </row>
    <row r="173" spans="26:193" x14ac:dyDescent="0.2">
      <c r="Z173" s="1"/>
      <c r="AA173" s="1"/>
      <c r="AB173" s="23">
        <v>11.7</v>
      </c>
      <c r="AC173" s="1">
        <v>1059</v>
      </c>
      <c r="AD173" s="6">
        <f t="shared" si="192"/>
        <v>282.191306</v>
      </c>
      <c r="AE173" s="1">
        <f t="shared" si="214"/>
        <v>0</v>
      </c>
      <c r="AF173" s="1">
        <f t="shared" si="193"/>
        <v>0</v>
      </c>
      <c r="AG173" s="1">
        <f t="shared" si="215"/>
        <v>3650.8125</v>
      </c>
      <c r="AH173" s="1">
        <f t="shared" si="194"/>
        <v>8048.654253749999</v>
      </c>
      <c r="AI173" s="6">
        <f t="shared" si="216"/>
        <v>180</v>
      </c>
      <c r="AJ173" s="1">
        <f t="shared" si="195"/>
        <v>281.26649999999995</v>
      </c>
      <c r="AK173" s="1">
        <f t="shared" si="196"/>
        <v>1.1052116942335819</v>
      </c>
      <c r="AL173" s="1">
        <f t="shared" si="197"/>
        <v>1.1015896605834827</v>
      </c>
      <c r="AM173" s="1">
        <f t="shared" si="198"/>
        <v>89232.976610778467</v>
      </c>
      <c r="AN173" s="1">
        <f t="shared" si="217"/>
        <v>-980</v>
      </c>
      <c r="AO173" s="1">
        <f t="shared" si="199"/>
        <v>-3215.2231999999999</v>
      </c>
      <c r="AP173" s="1">
        <f t="shared" si="200"/>
        <v>35547.017069688467</v>
      </c>
      <c r="AQ173" s="60">
        <f t="shared" si="201"/>
        <v>44.8</v>
      </c>
      <c r="AR173" s="6">
        <f t="shared" si="202"/>
        <v>87.084031999999993</v>
      </c>
      <c r="AS173" s="6">
        <f t="shared" si="203"/>
        <v>-5.4648168719467485</v>
      </c>
      <c r="AT173" s="6">
        <f t="shared" si="204"/>
        <v>-10.622729628364967</v>
      </c>
      <c r="AU173" s="60">
        <f t="shared" si="205"/>
        <v>9.5500600000000002</v>
      </c>
      <c r="AV173" s="6">
        <f t="shared" si="206"/>
        <v>955.00599999999997</v>
      </c>
      <c r="AW173" s="61">
        <f t="shared" si="207"/>
        <v>-4368.7393600745818</v>
      </c>
      <c r="AX173" s="62">
        <f t="shared" si="208"/>
        <v>0.14114068493975451</v>
      </c>
      <c r="AY173" s="63">
        <f t="shared" si="209"/>
        <v>1.1484160356719757</v>
      </c>
      <c r="AZ173" s="6">
        <f t="shared" si="210"/>
        <v>0.12228707442847019</v>
      </c>
      <c r="BA173" s="6">
        <f t="shared" si="211"/>
        <v>7.0065332537530542</v>
      </c>
      <c r="BB173" s="62">
        <f t="shared" si="212"/>
        <v>11.070773000000001</v>
      </c>
      <c r="BC173" s="63">
        <f t="shared" si="213"/>
        <v>-4.8361710000000002</v>
      </c>
      <c r="BD173" s="1"/>
      <c r="BE173" s="1">
        <f t="shared" si="218"/>
        <v>0</v>
      </c>
      <c r="BF173" s="1">
        <f t="shared" si="219"/>
        <v>-6.4999999999999997E-3</v>
      </c>
      <c r="BG173" s="1">
        <f t="shared" si="220"/>
        <v>101325</v>
      </c>
      <c r="BH173" s="1">
        <f t="shared" si="221"/>
        <v>1.2250000000000001</v>
      </c>
      <c r="BI173" s="1">
        <f t="shared" si="222"/>
        <v>288.14999999999998</v>
      </c>
      <c r="BJ173" s="1">
        <f t="shared" si="223"/>
        <v>1.2350000000000001</v>
      </c>
      <c r="BK173" s="1">
        <f t="shared" si="224"/>
        <v>9.81</v>
      </c>
      <c r="BL173" s="1">
        <f t="shared" si="225"/>
        <v>293.14999999999998</v>
      </c>
      <c r="BM173" s="1">
        <f t="shared" si="226"/>
        <v>100600</v>
      </c>
      <c r="BN173" s="24">
        <f t="shared" si="227"/>
        <v>28</v>
      </c>
      <c r="BP173" s="23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39"/>
      <c r="CF173" s="39"/>
      <c r="CG173" s="39"/>
      <c r="CH173" s="39"/>
      <c r="CI173" s="39"/>
      <c r="CJ173" s="94"/>
      <c r="CK173" s="94"/>
      <c r="CL173" s="39"/>
      <c r="CM173" s="39"/>
      <c r="CN173" s="39"/>
      <c r="CO173" s="39"/>
      <c r="CP173" s="39"/>
      <c r="CQ173" s="39"/>
      <c r="CR173" s="39"/>
      <c r="CS173" s="38"/>
      <c r="CW173" s="99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101"/>
      <c r="EB173" s="98"/>
      <c r="EC173" s="98"/>
      <c r="ED173" s="98"/>
      <c r="EE173" s="98"/>
      <c r="EF173" s="98"/>
      <c r="EG173" s="98"/>
      <c r="EH173" s="98"/>
      <c r="EI173" s="98"/>
      <c r="EJ173" s="99"/>
      <c r="EK173" s="100"/>
      <c r="EL173" s="98"/>
      <c r="EM173" s="100"/>
      <c r="EN173" s="100"/>
      <c r="EO173" s="100"/>
      <c r="EP173" s="100"/>
      <c r="EQ173" s="100"/>
      <c r="ER173" s="100"/>
      <c r="ES173" s="100"/>
      <c r="ET173" s="100"/>
      <c r="EU173" s="100"/>
      <c r="EV173" s="100"/>
      <c r="EW173" s="100"/>
      <c r="EX173" s="100"/>
      <c r="EY173" s="100"/>
      <c r="EZ173" s="100"/>
      <c r="FA173" s="100"/>
      <c r="FB173" s="100"/>
      <c r="FC173" s="100"/>
      <c r="FD173" s="100"/>
      <c r="FE173" s="100"/>
      <c r="FF173" s="100"/>
      <c r="FG173" s="100"/>
      <c r="FH173" s="100"/>
      <c r="FI173" s="100"/>
      <c r="FJ173" s="100"/>
      <c r="FK173" s="100"/>
      <c r="FL173" s="100"/>
      <c r="FM173" s="100"/>
      <c r="FN173" s="100"/>
      <c r="FO173" s="100"/>
      <c r="FP173" s="100"/>
      <c r="FQ173" s="100"/>
      <c r="FR173" s="98"/>
      <c r="FS173" s="101"/>
      <c r="FT173" s="98"/>
      <c r="FU173" s="25"/>
      <c r="FV173" s="37">
        <f t="shared" si="232"/>
        <v>0.03</v>
      </c>
      <c r="FW173" s="39"/>
      <c r="FX173" s="38">
        <f t="shared" si="231"/>
        <v>-0.13245981449999999</v>
      </c>
      <c r="FZ173" s="37">
        <v>0.09</v>
      </c>
      <c r="GB173" s="39"/>
      <c r="GC173" s="38">
        <f t="shared" si="228"/>
        <v>0.66136855620000001</v>
      </c>
      <c r="GE173" s="99">
        <f>AX633</f>
        <v>0.16116838888314292</v>
      </c>
      <c r="GF173" s="101">
        <f>AY633</f>
        <v>1.2081650014770107</v>
      </c>
      <c r="GH173" s="101"/>
    </row>
    <row r="174" spans="26:193" x14ac:dyDescent="0.2">
      <c r="Z174" s="1"/>
      <c r="AA174" s="1"/>
      <c r="AB174" s="23">
        <v>11.9</v>
      </c>
      <c r="AC174" s="1">
        <v>1032</v>
      </c>
      <c r="AD174" s="6">
        <f t="shared" si="192"/>
        <v>282.21653599999996</v>
      </c>
      <c r="AE174" s="1">
        <f t="shared" si="214"/>
        <v>0</v>
      </c>
      <c r="AF174" s="1">
        <f t="shared" si="193"/>
        <v>0</v>
      </c>
      <c r="AG174" s="1">
        <f t="shared" si="215"/>
        <v>3650.46875</v>
      </c>
      <c r="AH174" s="1">
        <f t="shared" si="194"/>
        <v>8047.8964156249995</v>
      </c>
      <c r="AI174" s="6">
        <f t="shared" si="216"/>
        <v>190</v>
      </c>
      <c r="AJ174" s="1">
        <f t="shared" si="195"/>
        <v>281.44199999999995</v>
      </c>
      <c r="AK174" s="1">
        <f t="shared" si="196"/>
        <v>1.1081496641689135</v>
      </c>
      <c r="AL174" s="1">
        <f t="shared" si="197"/>
        <v>1.1051083760131879</v>
      </c>
      <c r="AM174" s="1">
        <f t="shared" si="198"/>
        <v>89526.009596377291</v>
      </c>
      <c r="AN174" s="1">
        <f t="shared" si="217"/>
        <v>-1007</v>
      </c>
      <c r="AO174" s="1">
        <f t="shared" si="199"/>
        <v>-3303.8058799999999</v>
      </c>
      <c r="AP174" s="1">
        <f t="shared" si="200"/>
        <v>35552.323009506443</v>
      </c>
      <c r="AQ174" s="60">
        <f t="shared" si="201"/>
        <v>44.3</v>
      </c>
      <c r="AR174" s="6">
        <f t="shared" si="202"/>
        <v>86.112111999999996</v>
      </c>
      <c r="AS174" s="6">
        <f t="shared" si="203"/>
        <v>-5.3160056451964026</v>
      </c>
      <c r="AT174" s="6">
        <f t="shared" si="204"/>
        <v>-10.333464413358575</v>
      </c>
      <c r="AU174" s="60">
        <f t="shared" si="205"/>
        <v>9.3667300000000004</v>
      </c>
      <c r="AV174" s="6">
        <f t="shared" si="206"/>
        <v>936.673</v>
      </c>
      <c r="AW174" s="61">
        <f t="shared" si="207"/>
        <v>-4297.3363759465938</v>
      </c>
      <c r="AX174" s="62">
        <f t="shared" si="208"/>
        <v>0.14153341668995181</v>
      </c>
      <c r="AY174" s="63">
        <f t="shared" si="209"/>
        <v>1.1709210791514661</v>
      </c>
      <c r="AZ174" s="6">
        <f t="shared" si="210"/>
        <v>0.12029001075339228</v>
      </c>
      <c r="BA174" s="6">
        <f t="shared" si="211"/>
        <v>6.892109933752212</v>
      </c>
      <c r="BB174" s="62">
        <f t="shared" si="212"/>
        <v>11.272853000000001</v>
      </c>
      <c r="BC174" s="63">
        <f t="shared" si="213"/>
        <v>-4.9903409999999999</v>
      </c>
      <c r="BD174" s="1"/>
      <c r="BE174" s="1">
        <f t="shared" si="218"/>
        <v>0</v>
      </c>
      <c r="BF174" s="1">
        <f t="shared" si="219"/>
        <v>-6.4999999999999997E-3</v>
      </c>
      <c r="BG174" s="1">
        <f t="shared" si="220"/>
        <v>101325</v>
      </c>
      <c r="BH174" s="1">
        <f t="shared" si="221"/>
        <v>1.2250000000000001</v>
      </c>
      <c r="BI174" s="1">
        <f t="shared" si="222"/>
        <v>288.14999999999998</v>
      </c>
      <c r="BJ174" s="1">
        <f t="shared" si="223"/>
        <v>1.2350000000000001</v>
      </c>
      <c r="BK174" s="1">
        <f t="shared" si="224"/>
        <v>9.81</v>
      </c>
      <c r="BL174" s="1">
        <f t="shared" si="225"/>
        <v>293.14999999999998</v>
      </c>
      <c r="BM174" s="1">
        <f t="shared" si="226"/>
        <v>100600</v>
      </c>
      <c r="BN174" s="24">
        <f t="shared" si="227"/>
        <v>28</v>
      </c>
      <c r="BP174" s="23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39"/>
      <c r="CF174" s="39"/>
      <c r="CG174" s="39"/>
      <c r="CH174" s="39"/>
      <c r="CI174" s="39"/>
      <c r="CJ174" s="94"/>
      <c r="CK174" s="94"/>
      <c r="CL174" s="39"/>
      <c r="CM174" s="39"/>
      <c r="CN174" s="39"/>
      <c r="CO174" s="39"/>
      <c r="CP174" s="39"/>
      <c r="CQ174" s="39"/>
      <c r="CR174" s="39"/>
      <c r="CS174" s="38"/>
      <c r="CW174" s="99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101"/>
      <c r="EB174" s="98"/>
      <c r="EC174" s="98"/>
      <c r="ED174" s="98"/>
      <c r="EE174" s="98"/>
      <c r="EF174" s="98"/>
      <c r="EG174" s="98"/>
      <c r="EH174" s="98"/>
      <c r="EI174" s="98"/>
      <c r="EJ174" s="99"/>
      <c r="EK174" s="100"/>
      <c r="EL174" s="98"/>
      <c r="EM174" s="100"/>
      <c r="EN174" s="100"/>
      <c r="EO174" s="100"/>
      <c r="EP174" s="100"/>
      <c r="EQ174" s="100"/>
      <c r="ER174" s="100"/>
      <c r="ES174" s="100"/>
      <c r="ET174" s="100"/>
      <c r="EU174" s="100"/>
      <c r="EV174" s="100"/>
      <c r="EW174" s="100"/>
      <c r="EX174" s="100"/>
      <c r="EY174" s="100"/>
      <c r="EZ174" s="100"/>
      <c r="FA174" s="100"/>
      <c r="FB174" s="100"/>
      <c r="FC174" s="100"/>
      <c r="FD174" s="100"/>
      <c r="FE174" s="100"/>
      <c r="FF174" s="100"/>
      <c r="FG174" s="100"/>
      <c r="FH174" s="100"/>
      <c r="FI174" s="100"/>
      <c r="FJ174" s="100"/>
      <c r="FK174" s="100"/>
      <c r="FL174" s="100"/>
      <c r="FM174" s="100"/>
      <c r="FN174" s="100"/>
      <c r="FO174" s="100"/>
      <c r="FP174" s="100"/>
      <c r="FQ174" s="100"/>
      <c r="FR174" s="98"/>
      <c r="FS174" s="101"/>
      <c r="FT174" s="98"/>
      <c r="FU174" s="25"/>
      <c r="FV174" s="37">
        <f t="shared" si="232"/>
        <v>0.04</v>
      </c>
      <c r="FW174" s="39"/>
      <c r="FX174" s="38">
        <f t="shared" si="231"/>
        <v>0.12424175200000009</v>
      </c>
      <c r="FZ174" s="37">
        <v>0.1</v>
      </c>
      <c r="GB174" s="39"/>
      <c r="GC174" s="38">
        <f t="shared" si="228"/>
        <v>0.76291582000000013</v>
      </c>
      <c r="GE174" s="99">
        <f>AX635</f>
        <v>0.16393530600103834</v>
      </c>
      <c r="GF174" s="101">
        <f>AY635</f>
        <v>1.2375501147430619</v>
      </c>
      <c r="GH174" s="101"/>
    </row>
    <row r="175" spans="26:193" x14ac:dyDescent="0.2">
      <c r="Z175" s="1"/>
      <c r="AA175" s="1"/>
      <c r="AB175" s="23">
        <v>12</v>
      </c>
      <c r="AC175" s="1">
        <v>1007</v>
      </c>
      <c r="AD175" s="6">
        <f t="shared" si="192"/>
        <v>282.24176599999998</v>
      </c>
      <c r="AE175" s="1">
        <f t="shared" si="214"/>
        <v>0</v>
      </c>
      <c r="AF175" s="1">
        <f t="shared" si="193"/>
        <v>0</v>
      </c>
      <c r="AG175" s="1">
        <f t="shared" si="215"/>
        <v>3650.125</v>
      </c>
      <c r="AH175" s="1">
        <f t="shared" si="194"/>
        <v>8047.138577499999</v>
      </c>
      <c r="AI175" s="6">
        <f t="shared" si="216"/>
        <v>200</v>
      </c>
      <c r="AJ175" s="1">
        <f t="shared" si="195"/>
        <v>281.60449999999997</v>
      </c>
      <c r="AK175" s="1">
        <f t="shared" si="196"/>
        <v>1.1108753306230814</v>
      </c>
      <c r="AL175" s="1">
        <f t="shared" si="197"/>
        <v>1.1083671154553629</v>
      </c>
      <c r="AM175" s="1">
        <f t="shared" si="198"/>
        <v>89798.030734278815</v>
      </c>
      <c r="AN175" s="1">
        <f t="shared" si="217"/>
        <v>-1032</v>
      </c>
      <c r="AO175" s="1">
        <f t="shared" si="199"/>
        <v>-3385.8268800000001</v>
      </c>
      <c r="AP175" s="1">
        <f t="shared" si="200"/>
        <v>35557.117890484398</v>
      </c>
      <c r="AQ175" s="60">
        <f t="shared" si="201"/>
        <v>43.8</v>
      </c>
      <c r="AR175" s="6">
        <f t="shared" si="202"/>
        <v>85.140191999999999</v>
      </c>
      <c r="AS175" s="6">
        <f t="shared" si="203"/>
        <v>-5.172938360011119</v>
      </c>
      <c r="AT175" s="6">
        <f t="shared" si="204"/>
        <v>-10.055364501724014</v>
      </c>
      <c r="AU175" s="60">
        <f t="shared" si="205"/>
        <v>9.1833999999999989</v>
      </c>
      <c r="AV175" s="6">
        <f t="shared" si="206"/>
        <v>918.33999999999992</v>
      </c>
      <c r="AW175" s="61">
        <f t="shared" si="207"/>
        <v>-4229.0219338676279</v>
      </c>
      <c r="AX175" s="62">
        <f t="shared" si="208"/>
        <v>0.14206269489577425</v>
      </c>
      <c r="AY175" s="63">
        <f t="shared" si="209"/>
        <v>1.1944463919176904</v>
      </c>
      <c r="AZ175" s="6">
        <f t="shared" si="210"/>
        <v>0.11837991400752583</v>
      </c>
      <c r="BA175" s="6">
        <f t="shared" si="211"/>
        <v>6.7826694517523993</v>
      </c>
      <c r="BB175" s="62">
        <f t="shared" si="212"/>
        <v>11.474933</v>
      </c>
      <c r="BC175" s="63">
        <f t="shared" si="213"/>
        <v>-5.1445109999999996</v>
      </c>
      <c r="BD175" s="1"/>
      <c r="BE175" s="1">
        <f t="shared" si="218"/>
        <v>0</v>
      </c>
      <c r="BF175" s="1">
        <f t="shared" si="219"/>
        <v>-6.4999999999999997E-3</v>
      </c>
      <c r="BG175" s="1">
        <f t="shared" si="220"/>
        <v>101325</v>
      </c>
      <c r="BH175" s="1">
        <f t="shared" si="221"/>
        <v>1.2250000000000001</v>
      </c>
      <c r="BI175" s="1">
        <f t="shared" si="222"/>
        <v>288.14999999999998</v>
      </c>
      <c r="BJ175" s="1">
        <f t="shared" si="223"/>
        <v>1.2350000000000001</v>
      </c>
      <c r="BK175" s="1">
        <f t="shared" si="224"/>
        <v>9.81</v>
      </c>
      <c r="BL175" s="1">
        <f t="shared" si="225"/>
        <v>293.14999999999998</v>
      </c>
      <c r="BM175" s="1">
        <f t="shared" si="226"/>
        <v>100600</v>
      </c>
      <c r="BN175" s="24">
        <f t="shared" si="227"/>
        <v>28</v>
      </c>
      <c r="BP175" s="23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39"/>
      <c r="CF175" s="39"/>
      <c r="CG175" s="39"/>
      <c r="CH175" s="39"/>
      <c r="CI175" s="39"/>
      <c r="CJ175" s="94"/>
      <c r="CK175" s="94"/>
      <c r="CL175" s="39"/>
      <c r="CM175" s="39"/>
      <c r="CN175" s="39"/>
      <c r="CO175" s="39"/>
      <c r="CP175" s="39"/>
      <c r="CQ175" s="39"/>
      <c r="CR175" s="39"/>
      <c r="CS175" s="38"/>
      <c r="CW175" s="99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101"/>
      <c r="EB175" s="98"/>
      <c r="EC175" s="98"/>
      <c r="ED175" s="98"/>
      <c r="EE175" s="98"/>
      <c r="EF175" s="98"/>
      <c r="EG175" s="98"/>
      <c r="EH175" s="98"/>
      <c r="EI175" s="98"/>
      <c r="EJ175" s="99"/>
      <c r="EK175" s="100"/>
      <c r="EL175" s="98"/>
      <c r="EM175" s="100"/>
      <c r="EN175" s="100"/>
      <c r="EO175" s="100"/>
      <c r="EP175" s="100"/>
      <c r="EQ175" s="100"/>
      <c r="ER175" s="100"/>
      <c r="ES175" s="100"/>
      <c r="ET175" s="100"/>
      <c r="EU175" s="100"/>
      <c r="EV175" s="100"/>
      <c r="EW175" s="100"/>
      <c r="EX175" s="100" t="s">
        <v>152</v>
      </c>
      <c r="EY175" s="100"/>
      <c r="EZ175" s="100"/>
      <c r="FA175" s="100"/>
      <c r="FB175" s="100"/>
      <c r="FC175" s="100"/>
      <c r="FD175" s="100"/>
      <c r="FE175" s="100"/>
      <c r="FF175" s="100"/>
      <c r="FG175" s="100"/>
      <c r="FH175" s="100"/>
      <c r="FI175" s="100"/>
      <c r="FJ175" s="100"/>
      <c r="FK175" s="100"/>
      <c r="FL175" s="100"/>
      <c r="FM175" s="100"/>
      <c r="FN175" s="100"/>
      <c r="FO175" s="100"/>
      <c r="FP175" s="100"/>
      <c r="FQ175" s="100"/>
      <c r="FR175" s="98"/>
      <c r="FS175" s="101"/>
      <c r="FT175" s="98"/>
      <c r="FU175" s="25"/>
      <c r="FV175" s="37">
        <f t="shared" si="232"/>
        <v>0.05</v>
      </c>
      <c r="FW175" s="39"/>
      <c r="FX175" s="38">
        <f t="shared" si="231"/>
        <v>0.36249073750000016</v>
      </c>
      <c r="FZ175" s="37">
        <v>0.11</v>
      </c>
      <c r="GB175" s="39"/>
      <c r="GC175" s="38">
        <f t="shared" si="228"/>
        <v>0.85995132420000009</v>
      </c>
      <c r="GE175" s="99">
        <f>AX637</f>
        <v>0.16197859744204243</v>
      </c>
      <c r="GF175" s="101">
        <f>AY637</f>
        <v>1.2375707420078277</v>
      </c>
      <c r="GH175" s="101"/>
    </row>
    <row r="176" spans="26:193" x14ac:dyDescent="0.2">
      <c r="Z176" s="1"/>
      <c r="AA176" s="1"/>
      <c r="AB176" s="23">
        <v>11.9</v>
      </c>
      <c r="AC176" s="1">
        <v>982</v>
      </c>
      <c r="AD176" s="6">
        <f t="shared" si="192"/>
        <v>282.26699599999995</v>
      </c>
      <c r="AE176" s="1">
        <f t="shared" si="214"/>
        <v>0</v>
      </c>
      <c r="AF176" s="1">
        <f t="shared" si="193"/>
        <v>0</v>
      </c>
      <c r="AG176" s="1">
        <f t="shared" si="215"/>
        <v>3649.78125</v>
      </c>
      <c r="AH176" s="1">
        <f t="shared" si="194"/>
        <v>8046.3807393749994</v>
      </c>
      <c r="AI176" s="6">
        <f t="shared" si="216"/>
        <v>210</v>
      </c>
      <c r="AJ176" s="1">
        <f t="shared" si="195"/>
        <v>281.767</v>
      </c>
      <c r="AK176" s="1">
        <f t="shared" si="196"/>
        <v>1.1136061230810241</v>
      </c>
      <c r="AL176" s="1">
        <f t="shared" si="197"/>
        <v>1.1116335275774536</v>
      </c>
      <c r="AM176" s="1">
        <f t="shared" si="198"/>
        <v>90070.72075713391</v>
      </c>
      <c r="AN176" s="1">
        <f t="shared" si="217"/>
        <v>-1057</v>
      </c>
      <c r="AO176" s="1">
        <f t="shared" si="199"/>
        <v>-3467.8478799999998</v>
      </c>
      <c r="AP176" s="1">
        <f t="shared" si="200"/>
        <v>35560.643894295499</v>
      </c>
      <c r="AQ176" s="60">
        <f t="shared" si="201"/>
        <v>43.3</v>
      </c>
      <c r="AR176" s="6">
        <f t="shared" si="202"/>
        <v>84.168272000000002</v>
      </c>
      <c r="AS176" s="6">
        <f t="shared" si="203"/>
        <v>-5.0434939799640786</v>
      </c>
      <c r="AT176" s="6">
        <f t="shared" si="204"/>
        <v>-9.8037453380133748</v>
      </c>
      <c r="AU176" s="60">
        <f t="shared" si="205"/>
        <v>9.0000700000000009</v>
      </c>
      <c r="AV176" s="6">
        <f t="shared" si="206"/>
        <v>900.00700000000006</v>
      </c>
      <c r="AW176" s="61">
        <f t="shared" si="207"/>
        <v>-4170.4167244970249</v>
      </c>
      <c r="AX176" s="62">
        <f t="shared" si="208"/>
        <v>0.14292690462436458</v>
      </c>
      <c r="AY176" s="63">
        <f t="shared" si="209"/>
        <v>1.2187205965307824</v>
      </c>
      <c r="AZ176" s="6">
        <f t="shared" si="210"/>
        <v>0.11674292014879864</v>
      </c>
      <c r="BA176" s="6">
        <f t="shared" si="211"/>
        <v>6.6888766125585022</v>
      </c>
      <c r="BB176" s="62">
        <f t="shared" si="212"/>
        <v>11.677013000000001</v>
      </c>
      <c r="BC176" s="63">
        <f t="shared" si="213"/>
        <v>-5.2986810000000002</v>
      </c>
      <c r="BD176" s="1"/>
      <c r="BE176" s="1">
        <f t="shared" si="218"/>
        <v>0</v>
      </c>
      <c r="BF176" s="1">
        <f t="shared" si="219"/>
        <v>-6.4999999999999997E-3</v>
      </c>
      <c r="BG176" s="1">
        <f t="shared" si="220"/>
        <v>101325</v>
      </c>
      <c r="BH176" s="1">
        <f t="shared" si="221"/>
        <v>1.2250000000000001</v>
      </c>
      <c r="BI176" s="1">
        <f t="shared" si="222"/>
        <v>288.14999999999998</v>
      </c>
      <c r="BJ176" s="1">
        <f t="shared" si="223"/>
        <v>1.2350000000000001</v>
      </c>
      <c r="BK176" s="1">
        <f t="shared" si="224"/>
        <v>9.81</v>
      </c>
      <c r="BL176" s="1">
        <f t="shared" si="225"/>
        <v>293.14999999999998</v>
      </c>
      <c r="BM176" s="1">
        <f t="shared" si="226"/>
        <v>100600</v>
      </c>
      <c r="BN176" s="24">
        <f t="shared" si="227"/>
        <v>28</v>
      </c>
      <c r="BP176" s="23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39"/>
      <c r="CF176" s="39"/>
      <c r="CG176" s="39"/>
      <c r="CH176" s="39"/>
      <c r="CI176" s="39"/>
      <c r="CJ176" s="94"/>
      <c r="CK176" s="94"/>
      <c r="CL176" s="39"/>
      <c r="CM176" s="39"/>
      <c r="CN176" s="39"/>
      <c r="CO176" s="39"/>
      <c r="CP176" s="39"/>
      <c r="CQ176" s="39"/>
      <c r="CR176" s="39"/>
      <c r="CS176" s="38"/>
      <c r="CW176" s="99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101"/>
      <c r="EB176" s="98"/>
      <c r="EC176" s="98"/>
      <c r="ED176" s="98"/>
      <c r="EE176" s="98"/>
      <c r="EF176" s="98"/>
      <c r="EG176" s="98"/>
      <c r="EH176" s="98"/>
      <c r="EI176" s="98"/>
      <c r="EJ176" s="99"/>
      <c r="EK176" s="100" t="s">
        <v>153</v>
      </c>
      <c r="EL176" s="98"/>
      <c r="EM176" s="100"/>
      <c r="EN176" s="100"/>
      <c r="EO176" s="100"/>
      <c r="EP176" s="100"/>
      <c r="EQ176" s="100"/>
      <c r="ER176" s="100"/>
      <c r="ES176" s="100"/>
      <c r="ET176" s="100"/>
      <c r="EU176" s="100"/>
      <c r="EV176" s="100"/>
      <c r="EW176" s="100"/>
      <c r="EX176" s="100"/>
      <c r="EY176" s="100"/>
      <c r="EZ176" s="100"/>
      <c r="FA176" s="100"/>
      <c r="FB176" s="100"/>
      <c r="FC176" s="100"/>
      <c r="FD176" s="100"/>
      <c r="FE176" s="100" t="s">
        <v>154</v>
      </c>
      <c r="FF176" s="100"/>
      <c r="FG176" s="100"/>
      <c r="FH176" s="100"/>
      <c r="FI176" s="100"/>
      <c r="FJ176" s="100"/>
      <c r="FK176" s="100"/>
      <c r="FL176" s="100" t="s">
        <v>155</v>
      </c>
      <c r="FM176" s="100"/>
      <c r="FN176" s="100"/>
      <c r="FO176" s="100"/>
      <c r="FP176" s="100"/>
      <c r="FQ176" s="100" t="s">
        <v>156</v>
      </c>
      <c r="FR176" s="98"/>
      <c r="FS176" s="101"/>
      <c r="FT176" s="98"/>
      <c r="FU176" s="25"/>
      <c r="FV176" s="37">
        <f t="shared" si="232"/>
        <v>6.0000000000000005E-2</v>
      </c>
      <c r="FW176" s="39"/>
      <c r="FX176" s="38">
        <f t="shared" si="231"/>
        <v>0.5822871420000002</v>
      </c>
      <c r="FZ176" s="37">
        <v>0.12</v>
      </c>
      <c r="GB176" s="39"/>
      <c r="GC176" s="38">
        <f t="shared" si="228"/>
        <v>0.95247506879999988</v>
      </c>
      <c r="GE176" s="99">
        <f>AX645</f>
        <v>0.23356239910049123</v>
      </c>
      <c r="GF176" s="101">
        <f>AY645</f>
        <v>1.7477255990820579</v>
      </c>
      <c r="GH176" s="101"/>
    </row>
    <row r="177" spans="26:190" x14ac:dyDescent="0.2">
      <c r="Z177" s="1"/>
      <c r="AA177" s="1"/>
      <c r="AB177" s="23">
        <v>11.3</v>
      </c>
      <c r="AC177" s="1">
        <v>958</v>
      </c>
      <c r="AD177" s="6">
        <f t="shared" si="192"/>
        <v>282.29222599999997</v>
      </c>
      <c r="AE177" s="1">
        <f t="shared" si="214"/>
        <v>0</v>
      </c>
      <c r="AF177" s="1">
        <f t="shared" si="193"/>
        <v>0</v>
      </c>
      <c r="AG177" s="1">
        <f t="shared" si="215"/>
        <v>3649.4375</v>
      </c>
      <c r="AH177" s="1">
        <f t="shared" si="194"/>
        <v>8045.6229012499989</v>
      </c>
      <c r="AI177" s="6">
        <f t="shared" si="216"/>
        <v>220</v>
      </c>
      <c r="AJ177" s="1">
        <f t="shared" si="195"/>
        <v>281.923</v>
      </c>
      <c r="AK177" s="1">
        <f t="shared" si="196"/>
        <v>1.1162325125816059</v>
      </c>
      <c r="AL177" s="1">
        <f t="shared" si="197"/>
        <v>1.1147725288210528</v>
      </c>
      <c r="AM177" s="1">
        <f t="shared" si="198"/>
        <v>90333.133633371021</v>
      </c>
      <c r="AN177" s="1">
        <f t="shared" si="217"/>
        <v>-1081</v>
      </c>
      <c r="AO177" s="1">
        <f t="shared" si="199"/>
        <v>-3546.5880400000001</v>
      </c>
      <c r="AP177" s="1">
        <f t="shared" si="200"/>
        <v>35563.536137465846</v>
      </c>
      <c r="AQ177" s="60">
        <f t="shared" si="201"/>
        <v>42.8</v>
      </c>
      <c r="AR177" s="6">
        <f t="shared" si="202"/>
        <v>83.19635199999999</v>
      </c>
      <c r="AS177" s="6">
        <f t="shared" si="203"/>
        <v>-4.9212132956863766</v>
      </c>
      <c r="AT177" s="6">
        <f t="shared" si="204"/>
        <v>-9.5660512526870054</v>
      </c>
      <c r="AU177" s="60">
        <f t="shared" si="205"/>
        <v>8.8167399999999994</v>
      </c>
      <c r="AV177" s="6">
        <f t="shared" si="206"/>
        <v>881.67399999999998</v>
      </c>
      <c r="AW177" s="61">
        <f t="shared" si="207"/>
        <v>-4116.4548598569399</v>
      </c>
      <c r="AX177" s="62">
        <f t="shared" si="208"/>
        <v>0.1439864173452074</v>
      </c>
      <c r="AY177" s="63">
        <f t="shared" si="209"/>
        <v>1.2439505183201456</v>
      </c>
      <c r="AZ177" s="6">
        <f t="shared" si="210"/>
        <v>0.11523649598250353</v>
      </c>
      <c r="BA177" s="6">
        <f t="shared" si="211"/>
        <v>6.6025648656732843</v>
      </c>
      <c r="BB177" s="62">
        <f t="shared" si="212"/>
        <v>11.879093000000001</v>
      </c>
      <c r="BC177" s="63">
        <f t="shared" si="213"/>
        <v>-5.4528509999999999</v>
      </c>
      <c r="BD177" s="1"/>
      <c r="BE177" s="1">
        <f t="shared" si="218"/>
        <v>0</v>
      </c>
      <c r="BF177" s="1">
        <f t="shared" si="219"/>
        <v>-6.4999999999999997E-3</v>
      </c>
      <c r="BG177" s="1">
        <f t="shared" si="220"/>
        <v>101325</v>
      </c>
      <c r="BH177" s="1">
        <f t="shared" si="221"/>
        <v>1.2250000000000001</v>
      </c>
      <c r="BI177" s="1">
        <f t="shared" si="222"/>
        <v>288.14999999999998</v>
      </c>
      <c r="BJ177" s="1">
        <f t="shared" si="223"/>
        <v>1.2350000000000001</v>
      </c>
      <c r="BK177" s="1">
        <f t="shared" si="224"/>
        <v>9.81</v>
      </c>
      <c r="BL177" s="1">
        <f t="shared" si="225"/>
        <v>293.14999999999998</v>
      </c>
      <c r="BM177" s="1">
        <f t="shared" si="226"/>
        <v>100600</v>
      </c>
      <c r="BN177" s="24">
        <f t="shared" si="227"/>
        <v>28</v>
      </c>
      <c r="BP177" s="23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39"/>
      <c r="CF177" s="39"/>
      <c r="CG177" s="39"/>
      <c r="CH177" s="39"/>
      <c r="CI177" s="39"/>
      <c r="CJ177" s="94"/>
      <c r="CK177" s="94"/>
      <c r="CL177" s="39"/>
      <c r="CM177" s="39"/>
      <c r="CN177" s="39"/>
      <c r="CO177" s="39"/>
      <c r="CP177" s="39"/>
      <c r="CQ177" s="39"/>
      <c r="CR177" s="39"/>
      <c r="CS177" s="38"/>
      <c r="CW177" s="99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101"/>
      <c r="EB177" s="98"/>
      <c r="EC177" s="98"/>
      <c r="ED177" s="98"/>
      <c r="EE177" s="98"/>
      <c r="EF177" s="98"/>
      <c r="EG177" s="98"/>
      <c r="EH177" s="98"/>
      <c r="EI177" s="98"/>
      <c r="EJ177" s="99"/>
      <c r="EK177" s="98"/>
      <c r="EL177" s="98"/>
      <c r="EM177" s="98"/>
      <c r="EN177" s="98"/>
      <c r="EO177" s="98"/>
      <c r="EP177" s="98"/>
      <c r="EQ177" s="98"/>
      <c r="ER177" s="98"/>
      <c r="ES177" s="98"/>
      <c r="ET177" s="98"/>
      <c r="EU177" s="98"/>
      <c r="EV177" s="98"/>
      <c r="EW177" s="98"/>
      <c r="EX177" s="98"/>
      <c r="EY177" s="98"/>
      <c r="EZ177" s="98"/>
      <c r="FA177" s="98"/>
      <c r="FB177" s="98"/>
      <c r="FC177" s="98"/>
      <c r="FD177" s="98"/>
      <c r="FE177" s="98"/>
      <c r="FF177" s="98"/>
      <c r="FG177" s="98"/>
      <c r="FH177" s="98"/>
      <c r="FI177" s="98"/>
      <c r="FJ177" s="98"/>
      <c r="FK177" s="98"/>
      <c r="FL177" s="98"/>
      <c r="FM177" s="98"/>
      <c r="FN177" s="98"/>
      <c r="FO177" s="98"/>
      <c r="FP177" s="98"/>
      <c r="FQ177" s="98"/>
      <c r="FR177" s="98"/>
      <c r="FS177" s="101"/>
      <c r="FT177" s="98"/>
      <c r="FU177" s="25"/>
      <c r="FV177" s="37">
        <f t="shared" si="232"/>
        <v>7.0000000000000007E-2</v>
      </c>
      <c r="FW177" s="39"/>
      <c r="FX177" s="38">
        <f t="shared" si="231"/>
        <v>0.7836309655</v>
      </c>
      <c r="FZ177" s="37">
        <v>0.13</v>
      </c>
      <c r="GB177" s="39"/>
      <c r="GC177" s="38">
        <f t="shared" si="228"/>
        <v>1.0404870538</v>
      </c>
      <c r="GE177" s="99">
        <f>AX647</f>
        <v>0.22923484732761823</v>
      </c>
      <c r="GF177" s="101">
        <f>AY647</f>
        <v>1.7479633929260974</v>
      </c>
      <c r="GH177" s="101"/>
    </row>
    <row r="178" spans="26:190" x14ac:dyDescent="0.2">
      <c r="Z178" s="1"/>
      <c r="AA178" s="1"/>
      <c r="AB178" s="23">
        <v>10.7</v>
      </c>
      <c r="AC178" s="1">
        <v>931</v>
      </c>
      <c r="AD178" s="6">
        <f t="shared" si="192"/>
        <v>282.31745599999999</v>
      </c>
      <c r="AE178" s="1">
        <f t="shared" si="214"/>
        <v>0</v>
      </c>
      <c r="AF178" s="1">
        <f t="shared" si="193"/>
        <v>0</v>
      </c>
      <c r="AG178" s="1">
        <f t="shared" si="215"/>
        <v>3649.09375</v>
      </c>
      <c r="AH178" s="1">
        <f t="shared" si="194"/>
        <v>8044.8650631249993</v>
      </c>
      <c r="AI178" s="6">
        <f t="shared" si="216"/>
        <v>230</v>
      </c>
      <c r="AJ178" s="1">
        <f t="shared" si="195"/>
        <v>282.0985</v>
      </c>
      <c r="AK178" s="1">
        <f t="shared" si="196"/>
        <v>1.1191928622885081</v>
      </c>
      <c r="AL178" s="1">
        <f t="shared" si="197"/>
        <v>1.1183248536438168</v>
      </c>
      <c r="AM178" s="1">
        <f t="shared" si="198"/>
        <v>90629.087735290959</v>
      </c>
      <c r="AN178" s="1">
        <f t="shared" si="217"/>
        <v>-1108</v>
      </c>
      <c r="AO178" s="1">
        <f t="shared" si="199"/>
        <v>-3635.1707200000001</v>
      </c>
      <c r="AP178" s="1">
        <f t="shared" si="200"/>
        <v>35564.215225227847</v>
      </c>
      <c r="AQ178" s="60">
        <f t="shared" si="201"/>
        <v>42.3</v>
      </c>
      <c r="AR178" s="6">
        <f t="shared" si="202"/>
        <v>82.224431999999993</v>
      </c>
      <c r="AS178" s="6">
        <f t="shared" si="203"/>
        <v>-4.8224150540668944</v>
      </c>
      <c r="AT178" s="6">
        <f t="shared" si="204"/>
        <v>-9.3740032786973924</v>
      </c>
      <c r="AU178" s="60">
        <f t="shared" si="205"/>
        <v>8.6334099999999996</v>
      </c>
      <c r="AV178" s="6">
        <f t="shared" si="206"/>
        <v>863.34100000000001</v>
      </c>
      <c r="AW178" s="61">
        <f t="shared" si="207"/>
        <v>-4081.1095001562862</v>
      </c>
      <c r="AX178" s="62">
        <f t="shared" si="208"/>
        <v>0.14568052580290713</v>
      </c>
      <c r="AY178" s="63">
        <f t="shared" si="209"/>
        <v>1.2695110419312545</v>
      </c>
      <c r="AZ178" s="6">
        <f t="shared" si="210"/>
        <v>0.11425349671502587</v>
      </c>
      <c r="BA178" s="6">
        <f t="shared" si="211"/>
        <v>6.5462431563823662</v>
      </c>
      <c r="BB178" s="62">
        <f t="shared" si="212"/>
        <v>12.081173</v>
      </c>
      <c r="BC178" s="63">
        <f t="shared" si="213"/>
        <v>-5.6070209999999996</v>
      </c>
      <c r="BD178" s="1"/>
      <c r="BE178" s="1">
        <f t="shared" si="218"/>
        <v>0</v>
      </c>
      <c r="BF178" s="1">
        <f t="shared" si="219"/>
        <v>-6.4999999999999997E-3</v>
      </c>
      <c r="BG178" s="1">
        <f t="shared" si="220"/>
        <v>101325</v>
      </c>
      <c r="BH178" s="1">
        <f t="shared" si="221"/>
        <v>1.2250000000000001</v>
      </c>
      <c r="BI178" s="1">
        <f t="shared" si="222"/>
        <v>288.14999999999998</v>
      </c>
      <c r="BJ178" s="1">
        <f t="shared" si="223"/>
        <v>1.2350000000000001</v>
      </c>
      <c r="BK178" s="1">
        <f t="shared" si="224"/>
        <v>9.81</v>
      </c>
      <c r="BL178" s="1">
        <f t="shared" si="225"/>
        <v>293.14999999999998</v>
      </c>
      <c r="BM178" s="1">
        <f t="shared" si="226"/>
        <v>100600</v>
      </c>
      <c r="BN178" s="24">
        <f t="shared" si="227"/>
        <v>28</v>
      </c>
      <c r="BP178" s="23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39"/>
      <c r="CF178" s="39"/>
      <c r="CG178" s="39"/>
      <c r="CH178" s="39"/>
      <c r="CI178" s="39"/>
      <c r="CJ178" s="94"/>
      <c r="CK178" s="94"/>
      <c r="CL178" s="39"/>
      <c r="CM178" s="39"/>
      <c r="CN178" s="39"/>
      <c r="CO178" s="39"/>
      <c r="CP178" s="39"/>
      <c r="CQ178" s="39"/>
      <c r="CR178" s="39"/>
      <c r="CS178" s="38"/>
      <c r="CW178" s="99"/>
      <c r="CX178" s="100" t="s">
        <v>153</v>
      </c>
      <c r="CY178" s="100"/>
      <c r="CZ178" s="100"/>
      <c r="DA178" s="100"/>
      <c r="DB178" s="100"/>
      <c r="DC178" s="100"/>
      <c r="DD178" s="100"/>
      <c r="DE178" s="100" t="s">
        <v>152</v>
      </c>
      <c r="DF178" s="100"/>
      <c r="DG178" s="100"/>
      <c r="DH178" s="100"/>
      <c r="DI178" s="100"/>
      <c r="DJ178" s="100"/>
      <c r="DK178" s="100"/>
      <c r="DL178" s="100" t="s">
        <v>154</v>
      </c>
      <c r="DM178" s="100"/>
      <c r="DN178" s="100"/>
      <c r="DO178" s="100"/>
      <c r="DP178" s="100"/>
      <c r="DQ178" s="100" t="s">
        <v>155</v>
      </c>
      <c r="DR178" s="100"/>
      <c r="DS178" s="100"/>
      <c r="DT178" s="100"/>
      <c r="DU178" s="100"/>
      <c r="DV178" s="100" t="s">
        <v>156</v>
      </c>
      <c r="DW178" s="98"/>
      <c r="DX178" s="98"/>
      <c r="DY178" s="98"/>
      <c r="DZ178" s="98"/>
      <c r="EA178" s="101"/>
      <c r="EB178" s="98"/>
      <c r="EC178" s="98"/>
      <c r="ED178" s="98"/>
      <c r="EE178" s="100" t="s">
        <v>157</v>
      </c>
      <c r="EF178" s="100"/>
      <c r="EG178" s="98"/>
      <c r="EH178" s="98"/>
      <c r="EI178" s="98"/>
      <c r="EJ178" s="99"/>
      <c r="EK178" s="98"/>
      <c r="EL178" s="98"/>
      <c r="EM178" s="98"/>
      <c r="EN178" s="98"/>
      <c r="EO178" s="98"/>
      <c r="EP178" s="98"/>
      <c r="EQ178" s="98"/>
      <c r="ER178" s="98"/>
      <c r="ES178" s="98"/>
      <c r="ET178" s="98"/>
      <c r="EU178" s="98"/>
      <c r="EV178" s="98"/>
      <c r="EW178" s="98"/>
      <c r="EX178" s="98"/>
      <c r="EY178" s="98"/>
      <c r="EZ178" s="98"/>
      <c r="FA178" s="98"/>
      <c r="FB178" s="98"/>
      <c r="FC178" s="98"/>
      <c r="FD178" s="98"/>
      <c r="FE178" s="98"/>
      <c r="FF178" s="98"/>
      <c r="FG178" s="98"/>
      <c r="FH178" s="98"/>
      <c r="FI178" s="98"/>
      <c r="FJ178" s="98"/>
      <c r="FK178" s="98"/>
      <c r="FL178" s="98"/>
      <c r="FM178" s="98"/>
      <c r="FN178" s="98"/>
      <c r="FO178" s="98"/>
      <c r="FP178" s="98"/>
      <c r="FQ178" s="98"/>
      <c r="FR178" s="98"/>
      <c r="FS178" s="101"/>
      <c r="FT178" s="98"/>
      <c r="FU178" s="25"/>
      <c r="FV178" s="37">
        <f t="shared" si="232"/>
        <v>0.08</v>
      </c>
      <c r="FW178" s="39"/>
      <c r="FX178" s="38">
        <f t="shared" si="231"/>
        <v>0.96652220799999999</v>
      </c>
      <c r="FZ178" s="37">
        <v>0.14000000000000001</v>
      </c>
      <c r="GB178" s="39"/>
      <c r="GC178" s="38">
        <f t="shared" si="228"/>
        <v>1.1239872792000003</v>
      </c>
      <c r="GE178" s="99">
        <f>AX649</f>
        <v>0.23805601703212304</v>
      </c>
      <c r="GF178" s="101">
        <f>AY649</f>
        <v>1.8099603072963262</v>
      </c>
      <c r="GH178" s="101"/>
    </row>
    <row r="179" spans="26:190" x14ac:dyDescent="0.2">
      <c r="Z179" s="1"/>
      <c r="AA179" s="1"/>
      <c r="AB179" s="23">
        <v>9.5</v>
      </c>
      <c r="AC179" s="1">
        <v>900</v>
      </c>
      <c r="AD179" s="6">
        <f t="shared" si="192"/>
        <v>282.34268599999996</v>
      </c>
      <c r="AE179" s="1">
        <f t="shared" si="214"/>
        <v>0</v>
      </c>
      <c r="AF179" s="1">
        <f t="shared" si="193"/>
        <v>0</v>
      </c>
      <c r="AG179" s="1">
        <f t="shared" si="215"/>
        <v>3648.75</v>
      </c>
      <c r="AH179" s="1">
        <f t="shared" si="194"/>
        <v>8044.1072249999988</v>
      </c>
      <c r="AI179" s="6">
        <f t="shared" si="216"/>
        <v>240</v>
      </c>
      <c r="AJ179" s="1">
        <f t="shared" si="195"/>
        <v>282.29999999999995</v>
      </c>
      <c r="AK179" s="1">
        <f t="shared" si="196"/>
        <v>1.1225991852915929</v>
      </c>
      <c r="AL179" s="1">
        <f t="shared" si="197"/>
        <v>1.1224294650502002</v>
      </c>
      <c r="AM179" s="1">
        <f t="shared" si="198"/>
        <v>90969.854616655924</v>
      </c>
      <c r="AN179" s="1">
        <f t="shared" si="217"/>
        <v>-1139</v>
      </c>
      <c r="AO179" s="1">
        <f t="shared" si="199"/>
        <v>-3736.8767600000001</v>
      </c>
      <c r="AP179" s="1">
        <f t="shared" si="200"/>
        <v>35562.569639999572</v>
      </c>
      <c r="AQ179" s="60">
        <f t="shared" si="201"/>
        <v>41.8</v>
      </c>
      <c r="AR179" s="6">
        <f t="shared" si="202"/>
        <v>81.252511999999996</v>
      </c>
      <c r="AS179" s="6">
        <f t="shared" si="203"/>
        <v>-4.7480333911382351</v>
      </c>
      <c r="AT179" s="6">
        <f t="shared" si="204"/>
        <v>-9.2294172270301473</v>
      </c>
      <c r="AU179" s="60">
        <f t="shared" si="205"/>
        <v>8.4500799999999998</v>
      </c>
      <c r="AV179" s="6">
        <f t="shared" si="206"/>
        <v>845.00800000000004</v>
      </c>
      <c r="AW179" s="61">
        <f t="shared" si="207"/>
        <v>-4065.8429392424023</v>
      </c>
      <c r="AX179" s="62">
        <f t="shared" si="208"/>
        <v>0.14808495578211694</v>
      </c>
      <c r="AY179" s="63">
        <f t="shared" si="209"/>
        <v>1.2952496275271934</v>
      </c>
      <c r="AZ179" s="6">
        <f t="shared" si="210"/>
        <v>0.11383500977755549</v>
      </c>
      <c r="BA179" s="6">
        <f t="shared" si="211"/>
        <v>6.5222656210839602</v>
      </c>
      <c r="BB179" s="62">
        <f t="shared" si="212"/>
        <v>12.283253</v>
      </c>
      <c r="BC179" s="63">
        <f t="shared" si="213"/>
        <v>-5.7611910000000002</v>
      </c>
      <c r="BD179" s="1"/>
      <c r="BE179" s="1">
        <f t="shared" si="218"/>
        <v>0</v>
      </c>
      <c r="BF179" s="1">
        <f t="shared" si="219"/>
        <v>-6.4999999999999997E-3</v>
      </c>
      <c r="BG179" s="1">
        <f t="shared" si="220"/>
        <v>101325</v>
      </c>
      <c r="BH179" s="1">
        <f t="shared" si="221"/>
        <v>1.2250000000000001</v>
      </c>
      <c r="BI179" s="1">
        <f t="shared" si="222"/>
        <v>288.14999999999998</v>
      </c>
      <c r="BJ179" s="1">
        <f t="shared" si="223"/>
        <v>1.2350000000000001</v>
      </c>
      <c r="BK179" s="1">
        <f t="shared" si="224"/>
        <v>9.81</v>
      </c>
      <c r="BL179" s="1">
        <f t="shared" si="225"/>
        <v>293.14999999999998</v>
      </c>
      <c r="BM179" s="1">
        <f t="shared" si="226"/>
        <v>100600</v>
      </c>
      <c r="BN179" s="24">
        <f t="shared" si="227"/>
        <v>28</v>
      </c>
      <c r="BP179" s="23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39"/>
      <c r="CF179" s="39"/>
      <c r="CG179" s="39"/>
      <c r="CH179" s="39"/>
      <c r="CI179" s="39"/>
      <c r="CJ179" s="94"/>
      <c r="CK179" s="94"/>
      <c r="CL179" s="39"/>
      <c r="CM179" s="39"/>
      <c r="CN179" s="39"/>
      <c r="CO179" s="39"/>
      <c r="CP179" s="39"/>
      <c r="CQ179" s="39"/>
      <c r="CR179" s="39"/>
      <c r="CS179" s="38"/>
      <c r="CW179" s="99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8"/>
      <c r="DZ179" s="98"/>
      <c r="EA179" s="101"/>
      <c r="EB179" s="98"/>
      <c r="EC179" s="98"/>
      <c r="ED179" s="98"/>
      <c r="EE179" s="98"/>
      <c r="EF179" s="98"/>
      <c r="EG179" s="98"/>
      <c r="EH179" s="98"/>
      <c r="EI179" s="98"/>
      <c r="EJ179" s="99"/>
      <c r="EK179" s="106" t="s">
        <v>158</v>
      </c>
      <c r="EL179" s="107" t="s">
        <v>159</v>
      </c>
      <c r="EM179" s="108" t="s">
        <v>160</v>
      </c>
      <c r="EN179" s="108" t="s">
        <v>161</v>
      </c>
      <c r="EO179" s="107" t="s">
        <v>162</v>
      </c>
      <c r="EP179" s="108" t="s">
        <v>163</v>
      </c>
      <c r="EQ179" s="107" t="s">
        <v>164</v>
      </c>
      <c r="ER179" s="108" t="s">
        <v>165</v>
      </c>
      <c r="ES179" s="108" t="s">
        <v>166</v>
      </c>
      <c r="ET179" s="108" t="s">
        <v>76</v>
      </c>
      <c r="EU179" s="109" t="s">
        <v>75</v>
      </c>
      <c r="EV179" s="98"/>
      <c r="EW179" s="98"/>
      <c r="EX179" s="106" t="s">
        <v>167</v>
      </c>
      <c r="EY179" s="108" t="s">
        <v>168</v>
      </c>
      <c r="EZ179" s="107" t="s">
        <v>169</v>
      </c>
      <c r="FA179" s="108" t="s">
        <v>170</v>
      </c>
      <c r="FB179" s="108" t="s">
        <v>171</v>
      </c>
      <c r="FC179" s="109" t="s">
        <v>172</v>
      </c>
      <c r="FD179" s="98"/>
      <c r="FE179" s="106" t="s">
        <v>173</v>
      </c>
      <c r="FF179" s="107" t="s">
        <v>174</v>
      </c>
      <c r="FG179" s="108" t="s">
        <v>175</v>
      </c>
      <c r="FH179" s="108" t="s">
        <v>176</v>
      </c>
      <c r="FI179" s="108" t="s">
        <v>177</v>
      </c>
      <c r="FJ179" s="109" t="s">
        <v>178</v>
      </c>
      <c r="FK179" s="98"/>
      <c r="FL179" s="106" t="s">
        <v>70</v>
      </c>
      <c r="FM179" s="108" t="s">
        <v>77</v>
      </c>
      <c r="FN179" s="110" t="s">
        <v>146</v>
      </c>
      <c r="FO179" s="111" t="s">
        <v>147</v>
      </c>
      <c r="FP179" s="98"/>
      <c r="FQ179" s="106" t="s">
        <v>179</v>
      </c>
      <c r="FR179" s="109" t="s">
        <v>180</v>
      </c>
      <c r="FS179" s="101"/>
      <c r="FT179" s="98"/>
      <c r="FU179" s="25"/>
      <c r="FV179" s="37">
        <f t="shared" si="232"/>
        <v>0.09</v>
      </c>
      <c r="FW179" s="39"/>
      <c r="FX179" s="38">
        <f t="shared" si="231"/>
        <v>1.1309608695</v>
      </c>
      <c r="FZ179" s="37">
        <v>0.15</v>
      </c>
      <c r="GB179" s="39"/>
      <c r="GC179" s="38">
        <f t="shared" si="228"/>
        <v>1.202975745</v>
      </c>
      <c r="GE179" s="99">
        <f>AX651</f>
        <v>0.23700504079116505</v>
      </c>
      <c r="GF179" s="101">
        <f>AY651</f>
        <v>1.8097511887194266</v>
      </c>
      <c r="GH179" s="101"/>
    </row>
    <row r="180" spans="26:190" x14ac:dyDescent="0.2">
      <c r="Z180" s="1"/>
      <c r="AA180" s="1"/>
      <c r="AB180" s="23">
        <v>8.8000000000000007</v>
      </c>
      <c r="AC180" s="1">
        <v>861</v>
      </c>
      <c r="AD180" s="6">
        <f t="shared" si="192"/>
        <v>282.36791599999998</v>
      </c>
      <c r="AE180" s="1">
        <f t="shared" si="214"/>
        <v>0</v>
      </c>
      <c r="AF180" s="1">
        <f t="shared" si="193"/>
        <v>0</v>
      </c>
      <c r="AG180" s="1">
        <f t="shared" si="215"/>
        <v>3648.40625</v>
      </c>
      <c r="AH180" s="1">
        <f t="shared" si="194"/>
        <v>8043.3493868749993</v>
      </c>
      <c r="AI180" s="6">
        <f t="shared" si="216"/>
        <v>250</v>
      </c>
      <c r="AJ180" s="1">
        <f t="shared" si="195"/>
        <v>282.55349999999999</v>
      </c>
      <c r="AK180" s="1">
        <f t="shared" si="196"/>
        <v>1.1268958186191085</v>
      </c>
      <c r="AL180" s="1">
        <f t="shared" si="197"/>
        <v>1.1276364616658301</v>
      </c>
      <c r="AM180" s="1">
        <f t="shared" si="198"/>
        <v>91400.034258102896</v>
      </c>
      <c r="AN180" s="1">
        <f t="shared" si="217"/>
        <v>-1178</v>
      </c>
      <c r="AO180" s="1">
        <f t="shared" si="199"/>
        <v>-3864.8295199999998</v>
      </c>
      <c r="AP180" s="1">
        <f t="shared" si="200"/>
        <v>35557.276291786133</v>
      </c>
      <c r="AQ180" s="60">
        <f t="shared" si="201"/>
        <v>41.3</v>
      </c>
      <c r="AR180" s="6">
        <f t="shared" si="202"/>
        <v>80.280591999999999</v>
      </c>
      <c r="AS180" s="6">
        <f t="shared" si="203"/>
        <v>-4.7108079468818014</v>
      </c>
      <c r="AT180" s="6">
        <f t="shared" si="204"/>
        <v>-9.1570569194667204</v>
      </c>
      <c r="AU180" s="60">
        <f t="shared" si="205"/>
        <v>8.26675</v>
      </c>
      <c r="AV180" s="6">
        <f t="shared" si="206"/>
        <v>826.67499999999995</v>
      </c>
      <c r="AW180" s="61">
        <f t="shared" si="207"/>
        <v>-4082.4187104092302</v>
      </c>
      <c r="AX180" s="62">
        <f t="shared" si="208"/>
        <v>0.15160736396375871</v>
      </c>
      <c r="AY180" s="63">
        <f t="shared" si="209"/>
        <v>1.3204782043996584</v>
      </c>
      <c r="AZ180" s="6">
        <f t="shared" si="210"/>
        <v>0.11431194034562181</v>
      </c>
      <c r="BA180" s="6">
        <f t="shared" si="211"/>
        <v>6.5495917297549351</v>
      </c>
      <c r="BB180" s="62">
        <f t="shared" si="212"/>
        <v>12.485333000000001</v>
      </c>
      <c r="BC180" s="63">
        <f t="shared" si="213"/>
        <v>-5.9153609999999999</v>
      </c>
      <c r="BD180" s="1"/>
      <c r="BE180" s="1">
        <f t="shared" si="218"/>
        <v>0</v>
      </c>
      <c r="BF180" s="1">
        <f t="shared" si="219"/>
        <v>-6.4999999999999997E-3</v>
      </c>
      <c r="BG180" s="1">
        <f t="shared" si="220"/>
        <v>101325</v>
      </c>
      <c r="BH180" s="1">
        <f t="shared" si="221"/>
        <v>1.2250000000000001</v>
      </c>
      <c r="BI180" s="1">
        <f t="shared" si="222"/>
        <v>288.14999999999998</v>
      </c>
      <c r="BJ180" s="1">
        <f t="shared" si="223"/>
        <v>1.2350000000000001</v>
      </c>
      <c r="BK180" s="1">
        <f t="shared" si="224"/>
        <v>9.81</v>
      </c>
      <c r="BL180" s="1">
        <f t="shared" si="225"/>
        <v>293.14999999999998</v>
      </c>
      <c r="BM180" s="1">
        <f t="shared" si="226"/>
        <v>100600</v>
      </c>
      <c r="BN180" s="24">
        <f t="shared" si="227"/>
        <v>28</v>
      </c>
      <c r="BP180" s="23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39"/>
      <c r="CF180" s="39"/>
      <c r="CG180" s="39"/>
      <c r="CH180" s="39"/>
      <c r="CI180" s="39"/>
      <c r="CJ180" s="94"/>
      <c r="CK180" s="94"/>
      <c r="CL180" s="39"/>
      <c r="CM180" s="39"/>
      <c r="CN180" s="39"/>
      <c r="CO180" s="39"/>
      <c r="CP180" s="39"/>
      <c r="CQ180" s="39"/>
      <c r="CR180" s="39"/>
      <c r="CS180" s="38"/>
      <c r="CW180" s="99"/>
      <c r="CX180" s="112" t="s">
        <v>158</v>
      </c>
      <c r="CY180" s="108" t="s">
        <v>160</v>
      </c>
      <c r="CZ180" s="107" t="s">
        <v>162</v>
      </c>
      <c r="DA180" s="108" t="s">
        <v>165</v>
      </c>
      <c r="DB180" s="107" t="s">
        <v>75</v>
      </c>
      <c r="DC180" s="109" t="s">
        <v>76</v>
      </c>
      <c r="DD180" s="98"/>
      <c r="DE180" s="112" t="s">
        <v>169</v>
      </c>
      <c r="DF180" s="108" t="s">
        <v>168</v>
      </c>
      <c r="DG180" s="108" t="s">
        <v>167</v>
      </c>
      <c r="DH180" s="108" t="s">
        <v>181</v>
      </c>
      <c r="DI180" s="108" t="s">
        <v>170</v>
      </c>
      <c r="DJ180" s="109" t="s">
        <v>171</v>
      </c>
      <c r="DK180" s="98"/>
      <c r="DL180" s="106" t="s">
        <v>175</v>
      </c>
      <c r="DM180" s="108" t="s">
        <v>176</v>
      </c>
      <c r="DN180" s="108" t="s">
        <v>177</v>
      </c>
      <c r="DO180" s="109" t="s">
        <v>178</v>
      </c>
      <c r="DP180" s="98"/>
      <c r="DQ180" s="106" t="s">
        <v>70</v>
      </c>
      <c r="DR180" s="108" t="s">
        <v>77</v>
      </c>
      <c r="DS180" s="110" t="s">
        <v>146</v>
      </c>
      <c r="DT180" s="111" t="s">
        <v>147</v>
      </c>
      <c r="DU180" s="98"/>
      <c r="DV180" s="106" t="s">
        <v>179</v>
      </c>
      <c r="DW180" s="108" t="s">
        <v>180</v>
      </c>
      <c r="DX180" s="107" t="s">
        <v>182</v>
      </c>
      <c r="DY180" s="113" t="s">
        <v>183</v>
      </c>
      <c r="DZ180" s="98"/>
      <c r="EA180" s="101"/>
      <c r="EB180" s="98"/>
      <c r="EC180" s="98"/>
      <c r="ED180" s="98"/>
      <c r="EE180" s="108" t="s">
        <v>59</v>
      </c>
      <c r="EF180" s="108" t="s">
        <v>60</v>
      </c>
      <c r="EG180" s="108" t="s">
        <v>62</v>
      </c>
      <c r="EH180" s="108" t="s">
        <v>69</v>
      </c>
      <c r="EI180" s="98"/>
      <c r="EJ180" s="99"/>
      <c r="EK180" s="114">
        <f>EL180 * 0.3048</f>
        <v>762</v>
      </c>
      <c r="EL180" s="115">
        <v>2500</v>
      </c>
      <c r="EM180" s="116"/>
      <c r="EN180" s="116"/>
      <c r="EO180" s="115">
        <v>0</v>
      </c>
      <c r="EP180" s="116">
        <f>EQ180*0.453592</f>
        <v>37.648136000000001</v>
      </c>
      <c r="EQ180" s="115">
        <v>83</v>
      </c>
      <c r="ER180" s="116">
        <f>BP203-EP180</f>
        <v>4177.0546160000004</v>
      </c>
      <c r="ES180" s="116">
        <f>ER180 * 2.20462</f>
        <v>9208.8181475259207</v>
      </c>
      <c r="ET180" s="116">
        <f xml:space="preserve"> ( ( FE180 ) ^2 ) * ( BS203 / 2 )</f>
        <v>1037.4423394580001</v>
      </c>
      <c r="EU180" s="117">
        <f>ET180 / 100</f>
        <v>10.374423394580001</v>
      </c>
      <c r="EV180" s="98"/>
      <c r="EW180" s="98"/>
      <c r="EX180" s="114">
        <f>BT203+(EK180*BQ203)</f>
        <v>283.197</v>
      </c>
      <c r="EY180" s="116">
        <f>EZ180+273.15</f>
        <v>285.14999999999998</v>
      </c>
      <c r="EZ180" s="115">
        <v>12</v>
      </c>
      <c r="FA180" s="116">
        <f>BS203 * ( ( 1 + ( BQ203 * ( EK180 / BT203 ) ) ) ^ 4.256 )</f>
        <v>1.1378591677221912</v>
      </c>
      <c r="FB180" s="116">
        <f>( FA180 * EX180 ) / EY180</f>
        <v>1.1300659397559931</v>
      </c>
      <c r="FC180" s="117">
        <f>BR203 * ( ( 1+ ( BQ203 * ( EK180 / BT203 ) ) ) ^ 5.256 )</f>
        <v>92499.430988673048</v>
      </c>
      <c r="FD180" s="98"/>
      <c r="FE180" s="114">
        <v>41.1556</v>
      </c>
      <c r="FF180" s="115">
        <f>FE180 * 1.94384</f>
        <v>79.999901503999993</v>
      </c>
      <c r="FG180" s="116">
        <f>SQRT( ( ET180 * 2 ) / FB180 )</f>
        <v>42.849433951353795</v>
      </c>
      <c r="FH180" s="116">
        <f>FG180 * 1.94384</f>
        <v>83.292443691999566</v>
      </c>
      <c r="FI180" s="116"/>
      <c r="FJ180" s="117"/>
      <c r="FK180" s="98"/>
      <c r="FL180" s="114"/>
      <c r="FM180" s="116"/>
      <c r="FN180" s="116"/>
      <c r="FO180" s="117"/>
      <c r="FP180" s="98"/>
      <c r="FQ180" s="114"/>
      <c r="FR180" s="117"/>
      <c r="FS180" s="101"/>
      <c r="FT180" s="98"/>
      <c r="FU180" s="25"/>
      <c r="FV180" s="37">
        <f t="shared" si="232"/>
        <v>9.9999999999999992E-2</v>
      </c>
      <c r="FW180" s="39"/>
      <c r="FX180" s="38">
        <f t="shared" si="231"/>
        <v>1.2769469500000001</v>
      </c>
      <c r="FZ180" s="37">
        <v>0.16</v>
      </c>
      <c r="GB180" s="39"/>
      <c r="GC180" s="38">
        <f t="shared" si="228"/>
        <v>1.2774524512000003</v>
      </c>
      <c r="GE180" s="99">
        <f>AX659</f>
        <v>7.56937159171885E-2</v>
      </c>
      <c r="GF180" s="101">
        <f>AY659</f>
        <v>0.50090799961859112</v>
      </c>
      <c r="GH180" s="101"/>
    </row>
    <row r="181" spans="26:190" x14ac:dyDescent="0.2">
      <c r="Z181" s="1"/>
      <c r="AA181" s="1"/>
      <c r="AB181" s="23">
        <v>8.6999999999999993</v>
      </c>
      <c r="AC181" s="1">
        <v>827</v>
      </c>
      <c r="AD181" s="6">
        <f t="shared" si="192"/>
        <v>282.393146</v>
      </c>
      <c r="AE181" s="1">
        <f t="shared" si="214"/>
        <v>0</v>
      </c>
      <c r="AF181" s="1">
        <f t="shared" si="193"/>
        <v>0</v>
      </c>
      <c r="AG181" s="1">
        <f t="shared" si="215"/>
        <v>3648.0625</v>
      </c>
      <c r="AH181" s="1">
        <f t="shared" si="194"/>
        <v>8042.5915487499997</v>
      </c>
      <c r="AI181" s="6">
        <f t="shared" si="216"/>
        <v>260</v>
      </c>
      <c r="AJ181" s="1">
        <f t="shared" si="195"/>
        <v>282.77449999999999</v>
      </c>
      <c r="AK181" s="1">
        <f t="shared" si="196"/>
        <v>1.1306518563721324</v>
      </c>
      <c r="AL181" s="1">
        <f t="shared" si="197"/>
        <v>1.1321787298608923</v>
      </c>
      <c r="AM181" s="1">
        <f t="shared" si="198"/>
        <v>91776.405262768487</v>
      </c>
      <c r="AN181" s="1">
        <f t="shared" si="217"/>
        <v>-1212</v>
      </c>
      <c r="AO181" s="1">
        <f t="shared" si="199"/>
        <v>-3976.37808</v>
      </c>
      <c r="AP181" s="1">
        <f t="shared" si="200"/>
        <v>35553.615097924063</v>
      </c>
      <c r="AQ181" s="60">
        <f t="shared" si="201"/>
        <v>40.799999999999997</v>
      </c>
      <c r="AR181" s="6">
        <f t="shared" si="202"/>
        <v>79.308672000000001</v>
      </c>
      <c r="AS181" s="6">
        <f t="shared" si="203"/>
        <v>-4.6568636474618419</v>
      </c>
      <c r="AT181" s="6">
        <f t="shared" si="204"/>
        <v>-9.0521978324822268</v>
      </c>
      <c r="AU181" s="60">
        <f t="shared" si="205"/>
        <v>8.0834200000000003</v>
      </c>
      <c r="AV181" s="6">
        <f t="shared" si="206"/>
        <v>808.34199999999998</v>
      </c>
      <c r="AW181" s="61">
        <f t="shared" si="207"/>
        <v>-4084.7420531275266</v>
      </c>
      <c r="AX181" s="62">
        <f t="shared" si="208"/>
        <v>0.15481081004820535</v>
      </c>
      <c r="AY181" s="63">
        <f t="shared" si="209"/>
        <v>1.347474058793374</v>
      </c>
      <c r="AZ181" s="6">
        <f t="shared" si="210"/>
        <v>0.11438810624834952</v>
      </c>
      <c r="BA181" s="6">
        <f t="shared" si="211"/>
        <v>6.5539557145240375</v>
      </c>
      <c r="BB181" s="62">
        <f t="shared" si="212"/>
        <v>12.687412999999999</v>
      </c>
      <c r="BC181" s="63">
        <f t="shared" si="213"/>
        <v>-6.0695309999999996</v>
      </c>
      <c r="BD181" s="1"/>
      <c r="BE181" s="1">
        <f t="shared" si="218"/>
        <v>0</v>
      </c>
      <c r="BF181" s="1">
        <f t="shared" si="219"/>
        <v>-6.4999999999999997E-3</v>
      </c>
      <c r="BG181" s="1">
        <f t="shared" si="220"/>
        <v>101325</v>
      </c>
      <c r="BH181" s="1">
        <f t="shared" si="221"/>
        <v>1.2250000000000001</v>
      </c>
      <c r="BI181" s="1">
        <f t="shared" si="222"/>
        <v>288.14999999999998</v>
      </c>
      <c r="BJ181" s="1">
        <f t="shared" si="223"/>
        <v>1.2350000000000001</v>
      </c>
      <c r="BK181" s="1">
        <f t="shared" si="224"/>
        <v>9.81</v>
      </c>
      <c r="BL181" s="1">
        <f t="shared" si="225"/>
        <v>293.14999999999998</v>
      </c>
      <c r="BM181" s="1">
        <f t="shared" si="226"/>
        <v>100600</v>
      </c>
      <c r="BN181" s="24">
        <f t="shared" si="227"/>
        <v>28</v>
      </c>
      <c r="BP181" s="23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39"/>
      <c r="CF181" s="39"/>
      <c r="CG181" s="39"/>
      <c r="CH181" s="39"/>
      <c r="CI181" s="39"/>
      <c r="CJ181" s="94"/>
      <c r="CK181" s="94"/>
      <c r="CL181" s="39"/>
      <c r="CM181" s="39"/>
      <c r="CN181" s="39"/>
      <c r="CO181" s="39"/>
      <c r="CP181" s="39"/>
      <c r="CQ181" s="39"/>
      <c r="CR181" s="39"/>
      <c r="CS181" s="38"/>
      <c r="CW181" s="99"/>
      <c r="CX181" s="118">
        <v>1182</v>
      </c>
      <c r="CY181" s="116">
        <f>AN484 + (CX181-AC484)</f>
        <v>-735</v>
      </c>
      <c r="CZ181" s="115">
        <f>AI484+11.42857</f>
        <v>91.428560000000004</v>
      </c>
      <c r="DA181" s="116">
        <f>AG484-0.38095</f>
        <v>3692.9523999999983</v>
      </c>
      <c r="DB181" s="115">
        <v>19.25</v>
      </c>
      <c r="DC181" s="117">
        <f t="shared" ref="DC181:DC188" si="233">DB181 * 100</f>
        <v>1925</v>
      </c>
      <c r="DD181" s="98"/>
      <c r="DE181" s="118">
        <v>11</v>
      </c>
      <c r="DF181" s="116">
        <f t="shared" ref="DF181:DF188" si="234">DE181+273.15</f>
        <v>284.14999999999998</v>
      </c>
      <c r="DG181" s="116">
        <f>BI485+(CX181*BF485)</f>
        <v>280.46699999999998</v>
      </c>
      <c r="DH181" s="116">
        <f>BG485 * ( ( 1+ ( BF485 * ( CX181 / BI485 ) ) ) ^ 5.256 )</f>
        <v>87907.859135063685</v>
      </c>
      <c r="DI181" s="116">
        <f>BH485 * ( ( 1 + ( BF485 * ( CX181 / BI485 ) ) ) ^ 4.256 )</f>
        <v>1.091902938299929</v>
      </c>
      <c r="DJ181" s="117">
        <f t="shared" ref="DJ181:DJ188" si="235">( DI181 * DG181 ) / DF181</f>
        <v>1.0777502776567525</v>
      </c>
      <c r="DK181" s="98"/>
      <c r="DL181" s="114">
        <f t="shared" ref="DL181:DL188" si="236">SQRT( ( DC181 * 2 ) / DJ181 )</f>
        <v>59.768353638244712</v>
      </c>
      <c r="DM181" s="116">
        <f t="shared" ref="DM181:DM188" si="237">DL181 * 1.94384</f>
        <v>116.1801165361656</v>
      </c>
      <c r="DN181" s="116">
        <f xml:space="preserve"> ( CY181 / CZ181 ) * ( ( ( AD484 + DF181 ) / 2 ) / ( ( AJ484 + DG181 ) / 2 ) )</f>
        <v>-8.1429190721578344</v>
      </c>
      <c r="DO181" s="117">
        <f t="shared" ref="DO181:DO188" si="238">DN181 * 1.94384</f>
        <v>-15.828531809223286</v>
      </c>
      <c r="DP181" s="98"/>
      <c r="DQ181" s="114">
        <f xml:space="preserve"> DA181 * BK485 * COS( DV181 )</f>
        <v>35890.062878880817</v>
      </c>
      <c r="DR181" s="119">
        <f xml:space="preserve"> - ( DA181 * BK485 * SIN( DV181 ) )</f>
        <v>-4935.7316868728976</v>
      </c>
      <c r="DS181" s="116">
        <f xml:space="preserve"> - ( ( 2 * DR181 ) / ( ( ( DL181 ) ^ 2 ) * BN485 * DJ181 ) )</f>
        <v>9.1572016454042629E-2</v>
      </c>
      <c r="DT181" s="117">
        <f xml:space="preserve"> ( ( 2 * DQ181 ) / ( ( ( DL181 ) ^ 2 ) * BN485 * DJ181 ) )</f>
        <v>0.66586387530391122</v>
      </c>
      <c r="DU181" s="98"/>
      <c r="DV181" s="114">
        <f t="shared" ref="DV181:DV188" si="239">ASIN( - ( DN181 / DL181 ) )</f>
        <v>0.13666635282664766</v>
      </c>
      <c r="DW181" s="116">
        <f t="shared" ref="DW181:DW188" si="240">DV181 * ( 180 / 3.14159265359 )</f>
        <v>7.8304052184122037</v>
      </c>
      <c r="DX181" s="115">
        <v>3.75</v>
      </c>
      <c r="DY181" s="120">
        <v>-0.65</v>
      </c>
      <c r="DZ181" s="98"/>
      <c r="EA181" s="101"/>
      <c r="EB181" s="98"/>
      <c r="EC181" s="98"/>
      <c r="ED181" s="98"/>
      <c r="EE181" s="116">
        <f>AE484</f>
        <v>0</v>
      </c>
      <c r="EF181" s="116">
        <f t="shared" ref="EF181:EF188" si="241">EE181*1.94384</f>
        <v>0</v>
      </c>
      <c r="EG181" s="116">
        <f t="shared" ref="EG181:EG188" si="242">DA181 * 2.20462</f>
        <v>8141.5567200879959</v>
      </c>
      <c r="EH181" s="116">
        <f t="shared" ref="EH181:EH188" si="243">CY181 * 3.28084</f>
        <v>-2411.4173999999998</v>
      </c>
      <c r="EI181" s="98"/>
      <c r="EJ181" s="99"/>
      <c r="EK181" s="114">
        <f>EL181 * 0.3048</f>
        <v>441.96000000000004</v>
      </c>
      <c r="EL181" s="115">
        <v>1450</v>
      </c>
      <c r="EM181" s="116">
        <f>EK181-EK180</f>
        <v>-320.03999999999996</v>
      </c>
      <c r="EN181" s="116">
        <f>EM181 * 3.28084</f>
        <v>-1050.0000335999998</v>
      </c>
      <c r="EO181" s="115">
        <v>98</v>
      </c>
      <c r="EP181" s="116">
        <f>EQ181*0.453592</f>
        <v>40.823279999999997</v>
      </c>
      <c r="EQ181" s="115">
        <v>90</v>
      </c>
      <c r="ER181" s="116">
        <f>BP204-EP181</f>
        <v>4173.8794720000005</v>
      </c>
      <c r="ES181" s="116">
        <f>ER181 * 2.20462</f>
        <v>9201.8181615606409</v>
      </c>
      <c r="ET181" s="116">
        <f xml:space="preserve"> ( ( FE181 ) ^2 ) * ( BS204 / 2 )</f>
        <v>1037.4423394580001</v>
      </c>
      <c r="EU181" s="117">
        <f>ET181 / 100</f>
        <v>10.374423394580001</v>
      </c>
      <c r="EV181" s="98"/>
      <c r="EW181" s="98"/>
      <c r="EX181" s="114">
        <f>BT204+(EK181*BQ204)</f>
        <v>285.27725999999996</v>
      </c>
      <c r="EY181" s="116">
        <f>EZ181+273.15</f>
        <v>287.64999999999998</v>
      </c>
      <c r="EZ181" s="115">
        <v>14.5</v>
      </c>
      <c r="FA181" s="116">
        <f>BS204 * ( ( 1 + ( BQ204 * ( EK181 / BT204 ) ) ) ^ 4.256 )</f>
        <v>1.1738598140629615</v>
      </c>
      <c r="FB181" s="116">
        <f>( FA181 * EX181 ) / EY181</f>
        <v>1.1641769907178554</v>
      </c>
      <c r="FC181" s="117">
        <f>BR204 * ( ( 1+ ( BQ204 * ( EK181 / BT204 ) ) ) ^ 5.256 )</f>
        <v>96126.978056575113</v>
      </c>
      <c r="FD181" s="98"/>
      <c r="FE181" s="114">
        <v>41.1556</v>
      </c>
      <c r="FF181" s="115">
        <f>FE181 * 1.94384</f>
        <v>79.999901503999993</v>
      </c>
      <c r="FG181" s="116">
        <f>SQRT( ( ET181 * 2 ) / FB181 )</f>
        <v>42.217010470122872</v>
      </c>
      <c r="FH181" s="116">
        <f>FG181 * 1.94384</f>
        <v>82.063113632243642</v>
      </c>
      <c r="FI181" s="116">
        <f xml:space="preserve"> ( EM181 / EO181 ) * ( ( ( EY180 + EY181 ) / 2 ) / ( ( EX180 + EX181 ) / 2 ) )</f>
        <v>-3.2905643658468238</v>
      </c>
      <c r="FJ181" s="117">
        <f>FI181 * 1.94384</f>
        <v>-6.39633063690769</v>
      </c>
      <c r="FK181" s="98"/>
      <c r="FL181" s="114">
        <f xml:space="preserve"> ER181 * BV204 * COS( FQ181 )</f>
        <v>40821.189799734464</v>
      </c>
      <c r="FM181" s="119">
        <f xml:space="preserve"> - ( ER181 * BV204 * SIN( FQ181 ) )</f>
        <v>-3191.4777824777116</v>
      </c>
      <c r="FN181" s="116">
        <f xml:space="preserve"> - ( ( 2 * FM181 ) / ( ( ( FG181 ) ^ 2 ) * BY204 * FB181 ) )</f>
        <v>0.10607910804369879</v>
      </c>
      <c r="FO181" s="117">
        <f xml:space="preserve"> ( ( 2 * FL181 ) / ( ( ( FG181 ) ^ 2 ) * BY204 * FB181 ) )</f>
        <v>1.3568245491204851</v>
      </c>
      <c r="FP181" s="98"/>
      <c r="FQ181" s="114">
        <f>ASIN( - ( FI181 / FG181 ) )</f>
        <v>7.802317874854646E-2</v>
      </c>
      <c r="FR181" s="117">
        <f>FQ181 * ( 180 / 3.14159265359 )</f>
        <v>4.4703988464862343</v>
      </c>
      <c r="FS181" s="101"/>
      <c r="FT181" s="98"/>
      <c r="FU181" s="25"/>
      <c r="FV181" s="37">
        <f t="shared" si="232"/>
        <v>0.10999999999999999</v>
      </c>
      <c r="FW181" s="39"/>
      <c r="FX181" s="38">
        <f t="shared" si="231"/>
        <v>1.4044804494999994</v>
      </c>
      <c r="FZ181" s="37">
        <v>0.17</v>
      </c>
      <c r="GB181" s="39"/>
      <c r="GC181" s="38">
        <f t="shared" si="228"/>
        <v>1.3474173978000004</v>
      </c>
      <c r="GE181" s="99">
        <f>AX661</f>
        <v>7.095207987189503E-2</v>
      </c>
      <c r="GF181" s="101">
        <f>AY661</f>
        <v>0.46800459234717179</v>
      </c>
      <c r="GH181" s="101"/>
    </row>
    <row r="182" spans="26:190" x14ac:dyDescent="0.2">
      <c r="Z182" s="1"/>
      <c r="AA182" s="1"/>
      <c r="AB182" s="23">
        <v>8.6999999999999993</v>
      </c>
      <c r="AC182" s="1">
        <v>791</v>
      </c>
      <c r="AD182" s="6">
        <f t="shared" si="192"/>
        <v>282.41837599999997</v>
      </c>
      <c r="AE182" s="1">
        <f t="shared" si="214"/>
        <v>0</v>
      </c>
      <c r="AF182" s="1">
        <f t="shared" si="193"/>
        <v>0</v>
      </c>
      <c r="AG182" s="1">
        <f t="shared" si="215"/>
        <v>3647.71875</v>
      </c>
      <c r="AH182" s="1">
        <f t="shared" si="194"/>
        <v>8041.8337106249992</v>
      </c>
      <c r="AI182" s="6">
        <f t="shared" si="216"/>
        <v>270</v>
      </c>
      <c r="AJ182" s="1">
        <f t="shared" si="195"/>
        <v>283.00849999999997</v>
      </c>
      <c r="AK182" s="1">
        <f t="shared" si="196"/>
        <v>1.1346392690225362</v>
      </c>
      <c r="AL182" s="1">
        <f t="shared" si="197"/>
        <v>1.1370101411785061</v>
      </c>
      <c r="AM182" s="1">
        <f t="shared" si="198"/>
        <v>92176.28260647392</v>
      </c>
      <c r="AN182" s="1">
        <f t="shared" si="217"/>
        <v>-1248</v>
      </c>
      <c r="AO182" s="1">
        <f t="shared" si="199"/>
        <v>-4094.4883199999999</v>
      </c>
      <c r="AP182" s="1">
        <f t="shared" si="200"/>
        <v>35548.784241985079</v>
      </c>
      <c r="AQ182" s="60">
        <f t="shared" si="201"/>
        <v>40.299999999999997</v>
      </c>
      <c r="AR182" s="6">
        <f t="shared" si="202"/>
        <v>78.33675199999999</v>
      </c>
      <c r="AS182" s="6">
        <f t="shared" si="203"/>
        <v>-4.6142856331058999</v>
      </c>
      <c r="AT182" s="6">
        <f t="shared" si="204"/>
        <v>-8.9694329850565726</v>
      </c>
      <c r="AU182" s="60">
        <f t="shared" si="205"/>
        <v>7.9000899999999996</v>
      </c>
      <c r="AV182" s="6">
        <f t="shared" si="206"/>
        <v>790.00900000000001</v>
      </c>
      <c r="AW182" s="61">
        <f t="shared" si="207"/>
        <v>-4097.2246931818936</v>
      </c>
      <c r="AX182" s="62">
        <f t="shared" si="208"/>
        <v>0.15848469020382486</v>
      </c>
      <c r="AY182" s="63">
        <f t="shared" si="209"/>
        <v>1.3750620187096243</v>
      </c>
      <c r="AZ182" s="6">
        <f t="shared" si="210"/>
        <v>0.11475006713376933</v>
      </c>
      <c r="BA182" s="6">
        <f t="shared" si="211"/>
        <v>6.5746945456074091</v>
      </c>
      <c r="BB182" s="62">
        <f t="shared" si="212"/>
        <v>12.889493</v>
      </c>
      <c r="BC182" s="63">
        <f t="shared" si="213"/>
        <v>-6.2237010000000001</v>
      </c>
      <c r="BD182" s="1"/>
      <c r="BE182" s="1">
        <f t="shared" si="218"/>
        <v>0</v>
      </c>
      <c r="BF182" s="1">
        <f t="shared" si="219"/>
        <v>-6.4999999999999997E-3</v>
      </c>
      <c r="BG182" s="1">
        <f t="shared" si="220"/>
        <v>101325</v>
      </c>
      <c r="BH182" s="1">
        <f t="shared" si="221"/>
        <v>1.2250000000000001</v>
      </c>
      <c r="BI182" s="1">
        <f t="shared" si="222"/>
        <v>288.14999999999998</v>
      </c>
      <c r="BJ182" s="1">
        <f t="shared" si="223"/>
        <v>1.2350000000000001</v>
      </c>
      <c r="BK182" s="1">
        <f t="shared" si="224"/>
        <v>9.81</v>
      </c>
      <c r="BL182" s="1">
        <f t="shared" si="225"/>
        <v>293.14999999999998</v>
      </c>
      <c r="BM182" s="1">
        <f t="shared" si="226"/>
        <v>100600</v>
      </c>
      <c r="BN182" s="24">
        <f t="shared" si="227"/>
        <v>28</v>
      </c>
      <c r="BP182" s="23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39"/>
      <c r="CF182" s="39"/>
      <c r="CG182" s="39"/>
      <c r="CH182" s="39"/>
      <c r="CI182" s="39"/>
      <c r="CJ182" s="94"/>
      <c r="CK182" s="94"/>
      <c r="CL182" s="39"/>
      <c r="CM182" s="39"/>
      <c r="CN182" s="39"/>
      <c r="CO182" s="39"/>
      <c r="CP182" s="39"/>
      <c r="CQ182" s="39"/>
      <c r="CR182" s="39"/>
      <c r="CS182" s="38"/>
      <c r="CW182" s="99"/>
      <c r="CX182" s="118">
        <v>1112</v>
      </c>
      <c r="CY182" s="116">
        <f>CY181 + (CX182-CX181)</f>
        <v>-805</v>
      </c>
      <c r="CZ182" s="115">
        <f>CZ181+11.42857</f>
        <v>102.85713000000001</v>
      </c>
      <c r="DA182" s="116">
        <f>DA181-0.38095</f>
        <v>3692.5714499999981</v>
      </c>
      <c r="DB182" s="115">
        <v>19.25</v>
      </c>
      <c r="DC182" s="117">
        <f t="shared" si="233"/>
        <v>1925</v>
      </c>
      <c r="DD182" s="98"/>
      <c r="DE182" s="118">
        <v>11.2</v>
      </c>
      <c r="DF182" s="116">
        <f t="shared" si="234"/>
        <v>284.34999999999997</v>
      </c>
      <c r="DG182" s="116">
        <f>BI486+(CX182*BF486)</f>
        <v>280.92199999999997</v>
      </c>
      <c r="DH182" s="116">
        <f>BG486 * ( ( 1+ ( BF486 * ( CX182 / BI486 ) ) ) ^ 5.256 )</f>
        <v>88660.022243333064</v>
      </c>
      <c r="DI182" s="116">
        <f>BH486 * ( ( 1 + ( BF486 * ( CX182 / BI486 ) ) ) ^ 4.256 )</f>
        <v>1.0994619005910882</v>
      </c>
      <c r="DJ182" s="117">
        <f t="shared" si="235"/>
        <v>1.0862072658267967</v>
      </c>
      <c r="DK182" s="98"/>
      <c r="DL182" s="114">
        <f t="shared" si="236"/>
        <v>59.535226878284767</v>
      </c>
      <c r="DM182" s="116">
        <f t="shared" si="237"/>
        <v>115.72695541508506</v>
      </c>
      <c r="DN182" s="116">
        <f xml:space="preserve"> ( CY182 / CZ182 ) * ( ( ( DF181 + DF182 ) / 2 ) / ( ( DG181 + DG182 ) / 2 ) )</f>
        <v>-7.9255251518931864</v>
      </c>
      <c r="DO182" s="117">
        <f t="shared" si="238"/>
        <v>-15.405952811256052</v>
      </c>
      <c r="DP182" s="98"/>
      <c r="DQ182" s="114">
        <f xml:space="preserve"> DA182 * BK486 * COS( DV182 )</f>
        <v>35901.712567236085</v>
      </c>
      <c r="DR182" s="119">
        <f xml:space="preserve"> - ( DA182 * BK486 * SIN( DV182 ) )</f>
        <v>-4822.2747467967984</v>
      </c>
      <c r="DS182" s="116">
        <f xml:space="preserve"> - ( ( 2 * DR182 ) / ( ( ( DL182 ) ^ 2 ) * BN486 * DJ182 ) )</f>
        <v>8.9467063947992545E-2</v>
      </c>
      <c r="DT182" s="117">
        <f xml:space="preserve"> ( ( 2 * DQ182 ) / ( ( ( DL182 ) ^ 2 ) * BN486 * DJ182 ) )</f>
        <v>0.66608001052386057</v>
      </c>
      <c r="DU182" s="98"/>
      <c r="DV182" s="114">
        <f t="shared" si="239"/>
        <v>0.13351965472450542</v>
      </c>
      <c r="DW182" s="116">
        <f t="shared" si="240"/>
        <v>7.6501126977576392</v>
      </c>
      <c r="DX182" s="115">
        <v>4</v>
      </c>
      <c r="DY182" s="120">
        <v>-0.65</v>
      </c>
      <c r="DZ182" s="98"/>
      <c r="EA182" s="101"/>
      <c r="EB182" s="98"/>
      <c r="EC182" s="98"/>
      <c r="ED182" s="98"/>
      <c r="EE182" s="116">
        <f>EE181</f>
        <v>0</v>
      </c>
      <c r="EF182" s="116">
        <f t="shared" si="241"/>
        <v>0</v>
      </c>
      <c r="EG182" s="116">
        <f t="shared" si="242"/>
        <v>8140.7168700989951</v>
      </c>
      <c r="EH182" s="116">
        <f t="shared" si="243"/>
        <v>-2641.0762</v>
      </c>
      <c r="EI182" s="98"/>
      <c r="EJ182" s="99"/>
      <c r="EK182" s="114"/>
      <c r="EL182" s="115"/>
      <c r="EM182" s="116"/>
      <c r="EN182" s="116"/>
      <c r="EO182" s="115"/>
      <c r="EP182" s="116"/>
      <c r="EQ182" s="115"/>
      <c r="ER182" s="116"/>
      <c r="ES182" s="116"/>
      <c r="ET182" s="116"/>
      <c r="EU182" s="117"/>
      <c r="EV182" s="98"/>
      <c r="EW182" s="98"/>
      <c r="EX182" s="114"/>
      <c r="EY182" s="116"/>
      <c r="EZ182" s="115"/>
      <c r="FA182" s="116"/>
      <c r="FB182" s="116"/>
      <c r="FC182" s="117"/>
      <c r="FD182" s="98"/>
      <c r="FE182" s="114"/>
      <c r="FF182" s="115"/>
      <c r="FG182" s="116"/>
      <c r="FH182" s="116"/>
      <c r="FI182" s="116"/>
      <c r="FJ182" s="117"/>
      <c r="FK182" s="98"/>
      <c r="FL182" s="114"/>
      <c r="FM182" s="119"/>
      <c r="FN182" s="116"/>
      <c r="FO182" s="117"/>
      <c r="FP182" s="98"/>
      <c r="FQ182" s="114"/>
      <c r="FR182" s="117"/>
      <c r="FS182" s="101"/>
      <c r="FT182" s="98"/>
      <c r="FU182" s="25"/>
      <c r="FV182" s="37">
        <f t="shared" si="232"/>
        <v>0.11999999999999998</v>
      </c>
      <c r="FW182" s="39"/>
      <c r="FX182" s="38">
        <f t="shared" si="231"/>
        <v>1.5135613679999995</v>
      </c>
      <c r="FZ182" s="37">
        <v>0.18</v>
      </c>
      <c r="GB182" s="39"/>
      <c r="GC182" s="38">
        <f t="shared" si="228"/>
        <v>1.4128705848000001</v>
      </c>
      <c r="GE182" s="99">
        <f>AX664</f>
        <v>7.7659284244415913E-2</v>
      </c>
      <c r="GF182" s="101">
        <f>AY664</f>
        <v>0.52728587815592864</v>
      </c>
      <c r="GH182" s="101"/>
    </row>
    <row r="183" spans="26:190" x14ac:dyDescent="0.2">
      <c r="Z183" s="1"/>
      <c r="AA183" s="1"/>
      <c r="AB183" s="23">
        <v>7.9</v>
      </c>
      <c r="AC183" s="1">
        <v>756</v>
      </c>
      <c r="AD183" s="6">
        <f t="shared" si="192"/>
        <v>282.44360599999999</v>
      </c>
      <c r="AE183" s="1">
        <f t="shared" si="214"/>
        <v>0</v>
      </c>
      <c r="AF183" s="1">
        <f t="shared" si="193"/>
        <v>0</v>
      </c>
      <c r="AG183" s="1">
        <f t="shared" si="215"/>
        <v>3647.375</v>
      </c>
      <c r="AH183" s="1">
        <f t="shared" si="194"/>
        <v>8041.0758724999996</v>
      </c>
      <c r="AI183" s="6">
        <f t="shared" si="216"/>
        <v>280</v>
      </c>
      <c r="AJ183" s="1">
        <f t="shared" si="195"/>
        <v>283.23599999999999</v>
      </c>
      <c r="AK183" s="1">
        <f t="shared" si="196"/>
        <v>1.1385262255081821</v>
      </c>
      <c r="AL183" s="1">
        <f t="shared" si="197"/>
        <v>1.141720354639699</v>
      </c>
      <c r="AM183" s="1">
        <f t="shared" si="198"/>
        <v>92566.403664089885</v>
      </c>
      <c r="AN183" s="1">
        <f t="shared" si="217"/>
        <v>-1283</v>
      </c>
      <c r="AO183" s="1">
        <f t="shared" si="199"/>
        <v>-4209.31772</v>
      </c>
      <c r="AP183" s="1">
        <f t="shared" si="200"/>
        <v>35543.989767822946</v>
      </c>
      <c r="AQ183" s="60">
        <f t="shared" si="201"/>
        <v>39.799999999999997</v>
      </c>
      <c r="AR183" s="6">
        <f t="shared" si="202"/>
        <v>77.364831999999993</v>
      </c>
      <c r="AS183" s="6">
        <f t="shared" si="203"/>
        <v>-4.570955295977015</v>
      </c>
      <c r="AT183" s="6">
        <f t="shared" si="204"/>
        <v>-8.8852057425319604</v>
      </c>
      <c r="AU183" s="60">
        <f t="shared" si="205"/>
        <v>7.7167599999999998</v>
      </c>
      <c r="AV183" s="6">
        <f t="shared" si="206"/>
        <v>771.67599999999993</v>
      </c>
      <c r="AW183" s="61">
        <f t="shared" si="207"/>
        <v>-4109.3518339908405</v>
      </c>
      <c r="AX183" s="62">
        <f t="shared" si="208"/>
        <v>0.16230032992245655</v>
      </c>
      <c r="AY183" s="63">
        <f t="shared" si="209"/>
        <v>1.4038226706121806</v>
      </c>
      <c r="AZ183" s="6">
        <f t="shared" si="210"/>
        <v>0.11510210967563815</v>
      </c>
      <c r="BA183" s="6">
        <f t="shared" si="211"/>
        <v>6.5948650974655489</v>
      </c>
      <c r="BB183" s="62">
        <f t="shared" si="212"/>
        <v>13.091573</v>
      </c>
      <c r="BC183" s="63">
        <f t="shared" si="213"/>
        <v>-6.3778710000000007</v>
      </c>
      <c r="BD183" s="1"/>
      <c r="BE183" s="1">
        <f t="shared" si="218"/>
        <v>0</v>
      </c>
      <c r="BF183" s="1">
        <f t="shared" si="219"/>
        <v>-6.4999999999999997E-3</v>
      </c>
      <c r="BG183" s="1">
        <f t="shared" si="220"/>
        <v>101325</v>
      </c>
      <c r="BH183" s="1">
        <f t="shared" si="221"/>
        <v>1.2250000000000001</v>
      </c>
      <c r="BI183" s="1">
        <f t="shared" si="222"/>
        <v>288.14999999999998</v>
      </c>
      <c r="BJ183" s="1">
        <f t="shared" si="223"/>
        <v>1.2350000000000001</v>
      </c>
      <c r="BK183" s="1">
        <f t="shared" si="224"/>
        <v>9.81</v>
      </c>
      <c r="BL183" s="1">
        <f t="shared" si="225"/>
        <v>293.14999999999998</v>
      </c>
      <c r="BM183" s="1">
        <f t="shared" si="226"/>
        <v>100600</v>
      </c>
      <c r="BN183" s="24">
        <f t="shared" si="227"/>
        <v>28</v>
      </c>
      <c r="BP183" s="23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39"/>
      <c r="CF183" s="39"/>
      <c r="CG183" s="39"/>
      <c r="CH183" s="39"/>
      <c r="CI183" s="39"/>
      <c r="CJ183" s="94"/>
      <c r="CK183" s="94"/>
      <c r="CL183" s="39"/>
      <c r="CM183" s="39"/>
      <c r="CN183" s="39"/>
      <c r="CO183" s="39"/>
      <c r="CP183" s="39"/>
      <c r="CQ183" s="39"/>
      <c r="CR183" s="39"/>
      <c r="CS183" s="38"/>
      <c r="CW183" s="99"/>
      <c r="CX183" s="118">
        <v>937</v>
      </c>
      <c r="CY183" s="116">
        <f>AN488 + (CX183-AC488)</f>
        <v>-980</v>
      </c>
      <c r="CZ183" s="115">
        <f>AI488+11.42857</f>
        <v>137.14284000000004</v>
      </c>
      <c r="DA183" s="116">
        <f>AG488-0.38095</f>
        <v>3691.4285999999975</v>
      </c>
      <c r="DB183" s="115">
        <v>19.5</v>
      </c>
      <c r="DC183" s="117">
        <f t="shared" si="233"/>
        <v>1950</v>
      </c>
      <c r="DD183" s="98"/>
      <c r="DE183" s="118">
        <v>10.6</v>
      </c>
      <c r="DF183" s="116">
        <f t="shared" si="234"/>
        <v>283.75</v>
      </c>
      <c r="DG183" s="116">
        <f>BI489+(CX183*BF489)</f>
        <v>282.05949999999996</v>
      </c>
      <c r="DH183" s="116">
        <f>BG489 * ( ( 1+ ( BF489 * ( CX183 / BI489 ) ) ) ^ 5.256 )</f>
        <v>90563.25240356529</v>
      </c>
      <c r="DI183" s="116">
        <f>BH489 * ( ( 1 + ( BF489 * ( CX183 / BI489 ) ) ) ^ 4.256 )</f>
        <v>1.1185344883463821</v>
      </c>
      <c r="DJ183" s="117">
        <f t="shared" si="235"/>
        <v>1.1118705850774848</v>
      </c>
      <c r="DK183" s="98"/>
      <c r="DL183" s="114">
        <f t="shared" si="236"/>
        <v>59.225015496174926</v>
      </c>
      <c r="DM183" s="116">
        <f t="shared" si="237"/>
        <v>115.12395412208467</v>
      </c>
      <c r="DN183" s="116">
        <f xml:space="preserve"> ( CY183 / CZ183 ) * ( ( ( AD488 + DF183 ) / 2 ) / ( ( AJ488 + DG183 ) / 2 ) )</f>
        <v>-7.1989773817770306</v>
      </c>
      <c r="DO183" s="117">
        <f t="shared" si="238"/>
        <v>-13.993660193793463</v>
      </c>
      <c r="DP183" s="98"/>
      <c r="DQ183" s="114">
        <f xml:space="preserve"> DA183 * BK489 * COS( DV183 )</f>
        <v>35944.393793716234</v>
      </c>
      <c r="DR183" s="119">
        <f xml:space="preserve"> - ( DA183 * BK489 * SIN( DV183 ) )</f>
        <v>-4401.7878375345454</v>
      </c>
      <c r="DS183" s="116">
        <f xml:space="preserve"> - ( ( 2 * DR183 ) / ( ( ( DL183 ) ^ 2 ) * BN489 * DJ183 ) )</f>
        <v>8.0618824863270072E-2</v>
      </c>
      <c r="DT183" s="117">
        <f xml:space="preserve"> ( ( 2 * DQ183 ) / ( ( ( DL183 ) ^ 2 ) * BN489 * DJ183 ) )</f>
        <v>0.65832223065414353</v>
      </c>
      <c r="DU183" s="98"/>
      <c r="DV183" s="114">
        <f t="shared" si="239"/>
        <v>0.12185431901520161</v>
      </c>
      <c r="DW183" s="116">
        <f t="shared" si="240"/>
        <v>6.9817381950113262</v>
      </c>
      <c r="DX183" s="115">
        <v>4.5</v>
      </c>
      <c r="DY183" s="120">
        <v>-0.65</v>
      </c>
      <c r="DZ183" s="98"/>
      <c r="EA183" s="101"/>
      <c r="EB183" s="98"/>
      <c r="EC183" s="98"/>
      <c r="ED183" s="98"/>
      <c r="EE183" s="116">
        <f>AE488</f>
        <v>0</v>
      </c>
      <c r="EF183" s="116">
        <f t="shared" si="241"/>
        <v>0</v>
      </c>
      <c r="EG183" s="116">
        <f t="shared" si="242"/>
        <v>8138.1973201319934</v>
      </c>
      <c r="EH183" s="116">
        <f t="shared" si="243"/>
        <v>-3215.2231999999999</v>
      </c>
      <c r="EI183" s="98"/>
      <c r="EJ183" s="99"/>
      <c r="EK183" s="114">
        <f>EL183 * 0.3048</f>
        <v>762</v>
      </c>
      <c r="EL183" s="115">
        <v>2500</v>
      </c>
      <c r="EM183" s="116"/>
      <c r="EN183" s="116"/>
      <c r="EO183" s="115">
        <v>0</v>
      </c>
      <c r="EP183" s="116">
        <f>EQ183*0.453592</f>
        <v>48.534343999999997</v>
      </c>
      <c r="EQ183" s="115">
        <v>107</v>
      </c>
      <c r="ER183" s="116">
        <f>BP206-EP183</f>
        <v>4166.1684080000005</v>
      </c>
      <c r="ES183" s="116">
        <f>ER183 * 2.20462</f>
        <v>9184.8181956449607</v>
      </c>
      <c r="ET183" s="116">
        <f xml:space="preserve"> ( ( FE183 ) ^2 ) * ( BS206 / 2 )</f>
        <v>1620.9721458000004</v>
      </c>
      <c r="EU183" s="117">
        <f>ET183 / 100</f>
        <v>16.209721458000004</v>
      </c>
      <c r="EV183" s="98"/>
      <c r="EW183" s="98"/>
      <c r="EX183" s="114">
        <f>BT206+(EK183*BQ206)</f>
        <v>283.197</v>
      </c>
      <c r="EY183" s="116">
        <f>EZ183+273.15</f>
        <v>285.14999999999998</v>
      </c>
      <c r="EZ183" s="115">
        <v>12</v>
      </c>
      <c r="FA183" s="116">
        <f>BS206 * ( ( 1 + ( BQ206 * ( EK183 / BT206 ) ) ) ^ 4.256 )</f>
        <v>1.1378591677221912</v>
      </c>
      <c r="FB183" s="116">
        <f>( FA183 * EX183 ) / EY183</f>
        <v>1.1300659397559931</v>
      </c>
      <c r="FC183" s="117">
        <f>BR206 * ( ( 1+ ( BQ206 * ( EK183 / BT206 ) ) ) ^ 5.256 )</f>
        <v>92499.430988673048</v>
      </c>
      <c r="FD183" s="98"/>
      <c r="FE183" s="114">
        <v>51.444000000000003</v>
      </c>
      <c r="FF183" s="115">
        <f>FE183 * 1.94384</f>
        <v>99.998904960000004</v>
      </c>
      <c r="FG183" s="116">
        <f>SQRT( ( ET183 * 2 ) / FB183 )</f>
        <v>53.561271860778234</v>
      </c>
      <c r="FH183" s="116">
        <f>FG183 * 1.94384</f>
        <v>104.11454269385516</v>
      </c>
      <c r="FI183" s="116"/>
      <c r="FJ183" s="117"/>
      <c r="FK183" s="98"/>
      <c r="FL183" s="114"/>
      <c r="FM183" s="119"/>
      <c r="FN183" s="116"/>
      <c r="FO183" s="117"/>
      <c r="FP183" s="98"/>
      <c r="FQ183" s="114"/>
      <c r="FR183" s="117"/>
      <c r="FS183" s="101"/>
      <c r="FT183" s="98"/>
      <c r="FU183" s="25"/>
      <c r="FV183" s="37">
        <f t="shared" si="232"/>
        <v>0.12999999999999998</v>
      </c>
      <c r="FW183" s="39"/>
      <c r="FX183" s="38">
        <f t="shared" si="231"/>
        <v>1.6041897054999996</v>
      </c>
      <c r="FZ183" s="37">
        <v>0.19</v>
      </c>
      <c r="GB183" s="39"/>
      <c r="GC183" s="38">
        <f t="shared" si="228"/>
        <v>1.4738120122000002</v>
      </c>
      <c r="GE183" s="99">
        <f>AX667</f>
        <v>7.6110352355985705E-2</v>
      </c>
      <c r="GF183" s="101">
        <f>AY667</f>
        <v>0.54488800269761128</v>
      </c>
      <c r="GH183" s="101"/>
    </row>
    <row r="184" spans="26:190" x14ac:dyDescent="0.2">
      <c r="Z184" s="1"/>
      <c r="AA184" s="1"/>
      <c r="AB184" s="23">
        <v>9.4</v>
      </c>
      <c r="AC184" s="1">
        <v>714</v>
      </c>
      <c r="AD184" s="6">
        <f t="shared" si="192"/>
        <v>282.46883599999995</v>
      </c>
      <c r="AE184" s="1">
        <f t="shared" si="214"/>
        <v>0</v>
      </c>
      <c r="AF184" s="1">
        <f t="shared" si="193"/>
        <v>0</v>
      </c>
      <c r="AG184" s="1">
        <f t="shared" si="215"/>
        <v>3647.03125</v>
      </c>
      <c r="AH184" s="1">
        <f t="shared" si="194"/>
        <v>8040.3180343749991</v>
      </c>
      <c r="AI184" s="6">
        <f t="shared" si="216"/>
        <v>290</v>
      </c>
      <c r="AJ184" s="1">
        <f t="shared" si="195"/>
        <v>283.50899999999996</v>
      </c>
      <c r="AK184" s="1">
        <f t="shared" si="196"/>
        <v>1.1432040108821944</v>
      </c>
      <c r="AL184" s="1">
        <f t="shared" si="197"/>
        <v>1.1474137484009033</v>
      </c>
      <c r="AM184" s="1">
        <f t="shared" si="198"/>
        <v>93036.312638940435</v>
      </c>
      <c r="AN184" s="1">
        <f t="shared" si="217"/>
        <v>-1325</v>
      </c>
      <c r="AO184" s="1">
        <f t="shared" si="199"/>
        <v>-4347.1130000000003</v>
      </c>
      <c r="AP184" s="1">
        <f t="shared" si="200"/>
        <v>35536.340816555443</v>
      </c>
      <c r="AQ184" s="60">
        <f t="shared" si="201"/>
        <v>39.299999999999997</v>
      </c>
      <c r="AR184" s="6">
        <f t="shared" si="202"/>
        <v>76.392911999999995</v>
      </c>
      <c r="AS184" s="6">
        <f t="shared" si="203"/>
        <v>-4.5541918636399457</v>
      </c>
      <c r="AT184" s="6">
        <f t="shared" si="204"/>
        <v>-8.8526203122178728</v>
      </c>
      <c r="AU184" s="60">
        <f t="shared" si="205"/>
        <v>7.5334300000000001</v>
      </c>
      <c r="AV184" s="6">
        <f t="shared" si="206"/>
        <v>753.34299999999996</v>
      </c>
      <c r="AW184" s="61">
        <f t="shared" si="207"/>
        <v>-4145.9805914330791</v>
      </c>
      <c r="AX184" s="62">
        <f t="shared" si="208"/>
        <v>0.16710678312593508</v>
      </c>
      <c r="AY184" s="63">
        <f t="shared" si="209"/>
        <v>1.4323182337592226</v>
      </c>
      <c r="AZ184" s="6">
        <f t="shared" si="210"/>
        <v>0.11614368581268227</v>
      </c>
      <c r="BA184" s="6">
        <f t="shared" si="211"/>
        <v>6.6545430141597119</v>
      </c>
      <c r="BB184" s="62">
        <f t="shared" si="212"/>
        <v>13.293652999999999</v>
      </c>
      <c r="BC184" s="63">
        <f t="shared" si="213"/>
        <v>-6.5320409999999995</v>
      </c>
      <c r="BD184" s="1"/>
      <c r="BE184" s="1">
        <f t="shared" si="218"/>
        <v>0</v>
      </c>
      <c r="BF184" s="1">
        <f t="shared" si="219"/>
        <v>-6.4999999999999997E-3</v>
      </c>
      <c r="BG184" s="1">
        <f t="shared" si="220"/>
        <v>101325</v>
      </c>
      <c r="BH184" s="1">
        <f t="shared" si="221"/>
        <v>1.2250000000000001</v>
      </c>
      <c r="BI184" s="1">
        <f t="shared" si="222"/>
        <v>288.14999999999998</v>
      </c>
      <c r="BJ184" s="1">
        <f t="shared" si="223"/>
        <v>1.2350000000000001</v>
      </c>
      <c r="BK184" s="1">
        <f t="shared" si="224"/>
        <v>9.81</v>
      </c>
      <c r="BL184" s="1">
        <f t="shared" si="225"/>
        <v>293.14999999999998</v>
      </c>
      <c r="BM184" s="1">
        <f t="shared" si="226"/>
        <v>100600</v>
      </c>
      <c r="BN184" s="24">
        <f t="shared" si="227"/>
        <v>28</v>
      </c>
      <c r="BP184" s="23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39"/>
      <c r="CF184" s="39"/>
      <c r="CG184" s="39"/>
      <c r="CH184" s="39"/>
      <c r="CI184" s="39"/>
      <c r="CJ184" s="94"/>
      <c r="CK184" s="94"/>
      <c r="CL184" s="39"/>
      <c r="CM184" s="39"/>
      <c r="CN184" s="39"/>
      <c r="CO184" s="39"/>
      <c r="CP184" s="39"/>
      <c r="CQ184" s="39"/>
      <c r="CR184" s="39"/>
      <c r="CS184" s="38"/>
      <c r="CW184" s="99"/>
      <c r="CX184" s="118">
        <v>903</v>
      </c>
      <c r="CY184" s="116">
        <f>CY183 + (CX184-CX183)</f>
        <v>-1014</v>
      </c>
      <c r="CZ184" s="115">
        <f>CZ183+11.42857</f>
        <v>148.57141000000004</v>
      </c>
      <c r="DA184" s="116">
        <f>DA183-0.38095</f>
        <v>3691.0476499999972</v>
      </c>
      <c r="DB184" s="115">
        <v>17</v>
      </c>
      <c r="DC184" s="117">
        <f t="shared" si="233"/>
        <v>1700</v>
      </c>
      <c r="DD184" s="98"/>
      <c r="DE184" s="118">
        <v>11</v>
      </c>
      <c r="DF184" s="116">
        <f t="shared" si="234"/>
        <v>284.14999999999998</v>
      </c>
      <c r="DG184" s="116">
        <f>BI490+(CX184*BF490)</f>
        <v>282.28049999999996</v>
      </c>
      <c r="DH184" s="116">
        <f>BG490 * ( ( 1+ ( BF490 * ( CX184 / BI490 ) ) ) ^ 5.256 )</f>
        <v>90936.831903477854</v>
      </c>
      <c r="DI184" s="116">
        <f>BH490 * ( ( 1 + ( BF490 * ( CX184 / BI490 ) ) ) ^ 4.256 )</f>
        <v>1.1222691949441672</v>
      </c>
      <c r="DJ184" s="117">
        <f t="shared" si="235"/>
        <v>1.1148854812016082</v>
      </c>
      <c r="DK184" s="98"/>
      <c r="DL184" s="114">
        <f t="shared" si="236"/>
        <v>55.223550909409184</v>
      </c>
      <c r="DM184" s="116">
        <f t="shared" si="237"/>
        <v>107.34574719974594</v>
      </c>
      <c r="DN184" s="116">
        <f xml:space="preserve"> ( CY184 / CZ184 ) * ( ( ( DF183 + DF184 ) / 2 ) / ( ( DG183 + DG184 ) / 2 ) )</f>
        <v>-6.8680546913026683</v>
      </c>
      <c r="DO184" s="117">
        <f t="shared" si="238"/>
        <v>-13.35039943114178</v>
      </c>
      <c r="DP184" s="98"/>
      <c r="DQ184" s="114">
        <f xml:space="preserve"> DA184 * BK490 * COS( DV184 )</f>
        <v>35928.054252263748</v>
      </c>
      <c r="DR184" s="119">
        <f xml:space="preserve"> - ( DA184 * BK490 * SIN( DV184 ) )</f>
        <v>-4503.2709221759378</v>
      </c>
      <c r="DS184" s="116">
        <f xml:space="preserve"> - ( ( 2 * DR184 ) / ( ( ( DL184 ) ^ 2 ) * BN490 * DJ184 ) )</f>
        <v>9.4606531978486091E-2</v>
      </c>
      <c r="DT184" s="117">
        <f xml:space="preserve"> ( ( 2 * DQ184 ) / ( ( ( DL184 ) ^ 2 ) * BN490 * DJ184 ) )</f>
        <v>0.75479105571982663</v>
      </c>
      <c r="DU184" s="98"/>
      <c r="DV184" s="114">
        <f t="shared" si="239"/>
        <v>0.12469108159773083</v>
      </c>
      <c r="DW184" s="116">
        <f t="shared" si="240"/>
        <v>7.1442727184708721</v>
      </c>
      <c r="DX184" s="115">
        <v>5</v>
      </c>
      <c r="DY184" s="120">
        <v>-0.75</v>
      </c>
      <c r="DZ184" s="98"/>
      <c r="EA184" s="101"/>
      <c r="EB184" s="98"/>
      <c r="EC184" s="98"/>
      <c r="ED184" s="98"/>
      <c r="EE184" s="116">
        <f>EE183</f>
        <v>0</v>
      </c>
      <c r="EF184" s="116">
        <f t="shared" si="241"/>
        <v>0</v>
      </c>
      <c r="EG184" s="116">
        <f t="shared" si="242"/>
        <v>8137.3574701429934</v>
      </c>
      <c r="EH184" s="116">
        <f t="shared" si="243"/>
        <v>-3326.7717600000001</v>
      </c>
      <c r="EI184" s="98"/>
      <c r="EJ184" s="99"/>
      <c r="EK184" s="114">
        <f>EL184 * 0.3048</f>
        <v>457.20000000000005</v>
      </c>
      <c r="EL184" s="115">
        <v>1500</v>
      </c>
      <c r="EM184" s="116">
        <f>EK184-EK183</f>
        <v>-304.79999999999995</v>
      </c>
      <c r="EN184" s="116">
        <f>EM184 * 3.28084</f>
        <v>-1000.0000319999998</v>
      </c>
      <c r="EO184" s="115">
        <v>68</v>
      </c>
      <c r="EP184" s="116">
        <f>EQ184*0.453592</f>
        <v>51.255896</v>
      </c>
      <c r="EQ184" s="115">
        <v>113</v>
      </c>
      <c r="ER184" s="116">
        <f>BP207-EP184</f>
        <v>4163.4468560000005</v>
      </c>
      <c r="ES184" s="116">
        <f>ER184 * 2.20462</f>
        <v>9178.8182076747198</v>
      </c>
      <c r="ET184" s="116">
        <f xml:space="preserve"> ( ( FE184 ) ^2 ) * ( BS207 / 2 )</f>
        <v>1620.9721458000004</v>
      </c>
      <c r="EU184" s="117">
        <f>ET184 / 100</f>
        <v>16.209721458000004</v>
      </c>
      <c r="EV184" s="98"/>
      <c r="EW184" s="98"/>
      <c r="EX184" s="114">
        <f>BT207+(EK184*BQ207)</f>
        <v>285.1782</v>
      </c>
      <c r="EY184" s="116">
        <f>EZ184+273.15</f>
        <v>288.14999999999998</v>
      </c>
      <c r="EZ184" s="115">
        <v>15</v>
      </c>
      <c r="FA184" s="116">
        <f>BS207 * ( ( 1 + ( BQ207 * ( EK184 / BT207 ) ) ) ^ 4.256 )</f>
        <v>1.1721259960607973</v>
      </c>
      <c r="FB184" s="116">
        <f>( FA184 * EX184 ) / EY184</f>
        <v>1.1600374170738341</v>
      </c>
      <c r="FC184" s="117">
        <f>BR207 * ( ( 1+ ( BQ207 * ( EK184 / BT207 ) ) ) ^ 5.256 )</f>
        <v>95951.666355107125</v>
      </c>
      <c r="FD184" s="98"/>
      <c r="FE184" s="114">
        <v>51.444000000000003</v>
      </c>
      <c r="FF184" s="115">
        <f>FE184 * 1.94384</f>
        <v>99.998904960000004</v>
      </c>
      <c r="FG184" s="116">
        <f>SQRT( ( ET184 * 2 ) / FB184 )</f>
        <v>52.864822102680783</v>
      </c>
      <c r="FH184" s="116">
        <f>FG184 * 1.94384</f>
        <v>102.76075579607502</v>
      </c>
      <c r="FI184" s="116">
        <f xml:space="preserve"> ( EM184 / EO184 ) * ( ( ( EY183 + EY184 ) / 2 ) / ( ( EX183 + EX184 ) / 2 ) )</f>
        <v>-4.5211911800100886</v>
      </c>
      <c r="FJ184" s="117">
        <f>FI184 * 1.94384</f>
        <v>-8.7884722633508101</v>
      </c>
      <c r="FK184" s="98"/>
      <c r="FL184" s="114">
        <f xml:space="preserve"> ER184 * BV207 * COS( FQ184 )</f>
        <v>40693.76922729447</v>
      </c>
      <c r="FM184" s="119">
        <f xml:space="preserve"> - ( ER184 * BV207 * SIN( FQ184 ) )</f>
        <v>-3493.0767615275008</v>
      </c>
      <c r="FN184" s="116">
        <f xml:space="preserve"> - ( ( 2 * FM184 ) / ( ( ( FG184 ) ^ 2 ) * BY207 * FB184 ) )</f>
        <v>7.4307830102686212E-2</v>
      </c>
      <c r="FO184" s="117">
        <f xml:space="preserve"> ( ( 2 * FL184 ) / ( ( ( FG184 ) ^ 2 ) * BY207 * FB184 ) )</f>
        <v>0.86567398783913363</v>
      </c>
      <c r="FP184" s="98"/>
      <c r="FQ184" s="114">
        <f>ASIN( - ( FI184 / FG184 ) )</f>
        <v>8.5628226314269071E-2</v>
      </c>
      <c r="FR184" s="117">
        <f>FQ184 * ( 180 / 3.14159265359 )</f>
        <v>4.9061359749983513</v>
      </c>
      <c r="FS184" s="101"/>
      <c r="FT184" s="98"/>
      <c r="FU184" s="25"/>
      <c r="FV184" s="37">
        <f t="shared" si="232"/>
        <v>0.13999999999999999</v>
      </c>
      <c r="FW184" s="39"/>
      <c r="FX184" s="38">
        <f t="shared" si="231"/>
        <v>1.6763654619999997</v>
      </c>
      <c r="FZ184" s="37">
        <v>0.2</v>
      </c>
      <c r="GB184" s="39"/>
      <c r="GC184" s="38">
        <f t="shared" si="228"/>
        <v>1.5302416800000003</v>
      </c>
      <c r="GE184" s="99">
        <f>AX675</f>
        <v>0.35325402444073245</v>
      </c>
      <c r="GF184" s="101">
        <f>AY675</f>
        <v>1.8394706522930722</v>
      </c>
      <c r="GH184" s="101"/>
    </row>
    <row r="185" spans="26:190" x14ac:dyDescent="0.2">
      <c r="Z185" s="1"/>
      <c r="AA185" s="1"/>
      <c r="AB185" s="23">
        <v>6.8</v>
      </c>
      <c r="AC185" s="1">
        <v>676</v>
      </c>
      <c r="AD185" s="6">
        <f t="shared" si="192"/>
        <v>282.49406599999998</v>
      </c>
      <c r="AE185" s="1">
        <f t="shared" si="214"/>
        <v>0</v>
      </c>
      <c r="AF185" s="1">
        <f t="shared" si="193"/>
        <v>0</v>
      </c>
      <c r="AG185" s="1">
        <f t="shared" si="215"/>
        <v>3646.6875</v>
      </c>
      <c r="AH185" s="1">
        <f t="shared" si="194"/>
        <v>8039.5601962499995</v>
      </c>
      <c r="AI185" s="6">
        <f t="shared" si="216"/>
        <v>300</v>
      </c>
      <c r="AJ185" s="1">
        <f t="shared" si="195"/>
        <v>283.75599999999997</v>
      </c>
      <c r="AK185" s="1">
        <f t="shared" si="196"/>
        <v>1.1474489494708215</v>
      </c>
      <c r="AL185" s="1">
        <f t="shared" si="197"/>
        <v>1.1525747379983637</v>
      </c>
      <c r="AM185" s="1">
        <f t="shared" si="198"/>
        <v>93463.131036612176</v>
      </c>
      <c r="AN185" s="1">
        <f t="shared" si="217"/>
        <v>-1363</v>
      </c>
      <c r="AO185" s="1">
        <f t="shared" si="199"/>
        <v>-4471.7849200000001</v>
      </c>
      <c r="AP185" s="1">
        <f t="shared" si="200"/>
        <v>35529.900071559903</v>
      </c>
      <c r="AQ185" s="60">
        <f t="shared" si="201"/>
        <v>38.799999999999997</v>
      </c>
      <c r="AR185" s="6">
        <f t="shared" si="202"/>
        <v>75.420991999999998</v>
      </c>
      <c r="AS185" s="6">
        <f t="shared" si="203"/>
        <v>-4.5248953923709969</v>
      </c>
      <c r="AT185" s="6">
        <f t="shared" si="204"/>
        <v>-8.7956726595064385</v>
      </c>
      <c r="AU185" s="60">
        <f t="shared" si="205"/>
        <v>7.3501000000000003</v>
      </c>
      <c r="AV185" s="6">
        <f t="shared" si="206"/>
        <v>735.01</v>
      </c>
      <c r="AW185" s="61">
        <f t="shared" si="207"/>
        <v>-4172.0007103891085</v>
      </c>
      <c r="AX185" s="62">
        <f t="shared" si="208"/>
        <v>0.17174487660686683</v>
      </c>
      <c r="AY185" s="63">
        <f t="shared" si="209"/>
        <v>1.4626263817378986</v>
      </c>
      <c r="AZ185" s="6">
        <f t="shared" si="210"/>
        <v>0.11688699629598415</v>
      </c>
      <c r="BA185" s="6">
        <f t="shared" si="211"/>
        <v>6.6971315677207368</v>
      </c>
      <c r="BB185" s="62">
        <f t="shared" si="212"/>
        <v>13.495733000000001</v>
      </c>
      <c r="BC185" s="63">
        <f t="shared" si="213"/>
        <v>-6.6862110000000001</v>
      </c>
      <c r="BD185" s="1"/>
      <c r="BE185" s="1">
        <f t="shared" si="218"/>
        <v>0</v>
      </c>
      <c r="BF185" s="1">
        <f t="shared" si="219"/>
        <v>-6.4999999999999997E-3</v>
      </c>
      <c r="BG185" s="1">
        <f t="shared" si="220"/>
        <v>101325</v>
      </c>
      <c r="BH185" s="1">
        <f t="shared" si="221"/>
        <v>1.2250000000000001</v>
      </c>
      <c r="BI185" s="1">
        <f t="shared" si="222"/>
        <v>288.14999999999998</v>
      </c>
      <c r="BJ185" s="1">
        <f t="shared" si="223"/>
        <v>1.2350000000000001</v>
      </c>
      <c r="BK185" s="1">
        <f t="shared" si="224"/>
        <v>9.81</v>
      </c>
      <c r="BL185" s="1">
        <f t="shared" si="225"/>
        <v>293.14999999999998</v>
      </c>
      <c r="BM185" s="1">
        <f t="shared" si="226"/>
        <v>100600</v>
      </c>
      <c r="BN185" s="24">
        <f t="shared" si="227"/>
        <v>28</v>
      </c>
      <c r="BP185" s="23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39"/>
      <c r="CF185" s="39"/>
      <c r="CG185" s="39"/>
      <c r="CH185" s="39"/>
      <c r="CI185" s="39"/>
      <c r="CJ185" s="94"/>
      <c r="CK185" s="94"/>
      <c r="CL185" s="39"/>
      <c r="CM185" s="39"/>
      <c r="CN185" s="39"/>
      <c r="CO185" s="39"/>
      <c r="CP185" s="39"/>
      <c r="CQ185" s="39"/>
      <c r="CR185" s="39"/>
      <c r="CS185" s="38"/>
      <c r="CW185" s="99"/>
      <c r="CX185" s="118">
        <v>851</v>
      </c>
      <c r="CY185" s="116">
        <f>CY184 + (CX185-CX184)</f>
        <v>-1066</v>
      </c>
      <c r="CZ185" s="115">
        <f>CZ184+11.42857</f>
        <v>159.99998000000005</v>
      </c>
      <c r="DA185" s="116">
        <f>DA184-0.38095</f>
        <v>3690.666699999997</v>
      </c>
      <c r="DB185" s="115">
        <v>17</v>
      </c>
      <c r="DC185" s="117">
        <f t="shared" si="233"/>
        <v>1700</v>
      </c>
      <c r="DD185" s="98"/>
      <c r="DE185" s="118">
        <v>10.1</v>
      </c>
      <c r="DF185" s="116">
        <f t="shared" si="234"/>
        <v>283.25</v>
      </c>
      <c r="DG185" s="116">
        <f>BI491+(CX185*BF491)</f>
        <v>282.61849999999998</v>
      </c>
      <c r="DH185" s="116">
        <f>BG491 * ( ( 1+ ( BF491 * ( CX185 / BI491 ) ) ) ^ 5.256 )</f>
        <v>91510.601629290308</v>
      </c>
      <c r="DI185" s="116">
        <f>BH491 * ( ( 1 + ( BF491 * ( CX185 / BI491 ) ) ) ^ 4.256 )</f>
        <v>1.127999543159274</v>
      </c>
      <c r="DJ185" s="117">
        <f t="shared" si="235"/>
        <v>1.1254846915740839</v>
      </c>
      <c r="DK185" s="98"/>
      <c r="DL185" s="114">
        <f t="shared" si="236"/>
        <v>54.962902925047572</v>
      </c>
      <c r="DM185" s="116">
        <f t="shared" si="237"/>
        <v>106.83908922182448</v>
      </c>
      <c r="DN185" s="116">
        <f xml:space="preserve"> ( CY185 / CZ185 ) * ( ( ( DF184 + DF185 ) / 2 ) / ( ( DG184 + DG185 ) / 2 ) )</f>
        <v>-6.6919979899732001</v>
      </c>
      <c r="DO185" s="117">
        <f t="shared" si="238"/>
        <v>-13.008173372829505</v>
      </c>
      <c r="DP185" s="98"/>
      <c r="DQ185" s="114">
        <f xml:space="preserve"> DA185 * BK491 * COS( DV185 )</f>
        <v>35936.079361765995</v>
      </c>
      <c r="DR185" s="119">
        <f xml:space="preserve"> - ( DA185 * BK491 * SIN( DV185 ) )</f>
        <v>-4408.1866313499268</v>
      </c>
      <c r="DS185" s="116">
        <f xml:space="preserve"> - ( ( 2 * DR185 ) / ( ( ( DL185 ) ^ 2 ) * BN491 * DJ185 ) )</f>
        <v>9.2608962843485881E-2</v>
      </c>
      <c r="DT185" s="117">
        <f xml:space="preserve"> ( ( 2 * DQ185 ) / ( ( ( DL185 ) ^ 2 ) * BN491 * DJ185 ) )</f>
        <v>0.75495965045726898</v>
      </c>
      <c r="DU185" s="98"/>
      <c r="DV185" s="114">
        <f t="shared" si="239"/>
        <v>0.12205765835881713</v>
      </c>
      <c r="DW185" s="116">
        <f t="shared" si="240"/>
        <v>6.9933886812094554</v>
      </c>
      <c r="DX185" s="115">
        <v>5</v>
      </c>
      <c r="DY185" s="120">
        <v>-0.75</v>
      </c>
      <c r="DZ185" s="98"/>
      <c r="EA185" s="101"/>
      <c r="EB185" s="98"/>
      <c r="EC185" s="98"/>
      <c r="ED185" s="98"/>
      <c r="EE185" s="116">
        <f>EE184</f>
        <v>0</v>
      </c>
      <c r="EF185" s="116">
        <f t="shared" si="241"/>
        <v>0</v>
      </c>
      <c r="EG185" s="116">
        <f t="shared" si="242"/>
        <v>8136.5176201539925</v>
      </c>
      <c r="EH185" s="116">
        <f t="shared" si="243"/>
        <v>-3497.3754399999998</v>
      </c>
      <c r="EI185" s="98"/>
      <c r="EJ185" s="99"/>
      <c r="EK185" s="114"/>
      <c r="EL185" s="115"/>
      <c r="EM185" s="116"/>
      <c r="EN185" s="116"/>
      <c r="EO185" s="115"/>
      <c r="EP185" s="116"/>
      <c r="EQ185" s="115"/>
      <c r="ER185" s="116"/>
      <c r="ES185" s="116"/>
      <c r="ET185" s="116"/>
      <c r="EU185" s="117"/>
      <c r="EV185" s="98"/>
      <c r="EW185" s="98"/>
      <c r="EX185" s="114"/>
      <c r="EY185" s="116"/>
      <c r="EZ185" s="115"/>
      <c r="FA185" s="116"/>
      <c r="FB185" s="116"/>
      <c r="FC185" s="117"/>
      <c r="FD185" s="98"/>
      <c r="FE185" s="114"/>
      <c r="FF185" s="115"/>
      <c r="FG185" s="116"/>
      <c r="FH185" s="116"/>
      <c r="FI185" s="116"/>
      <c r="FJ185" s="117"/>
      <c r="FK185" s="98"/>
      <c r="FL185" s="114"/>
      <c r="FM185" s="119"/>
      <c r="FN185" s="116"/>
      <c r="FO185" s="117"/>
      <c r="FP185" s="98"/>
      <c r="FQ185" s="114"/>
      <c r="FR185" s="117"/>
      <c r="FS185" s="101"/>
      <c r="FT185" s="98"/>
      <c r="FU185" s="25"/>
      <c r="FV185" s="37">
        <f t="shared" si="232"/>
        <v>0.15</v>
      </c>
      <c r="FW185" s="39"/>
      <c r="FX185" s="38">
        <f t="shared" si="231"/>
        <v>1.7300886374999997</v>
      </c>
      <c r="FZ185" s="37">
        <v>0.21</v>
      </c>
      <c r="GB185" s="39"/>
      <c r="GC185" s="38">
        <f t="shared" si="228"/>
        <v>1.5821595882000004</v>
      </c>
      <c r="GE185" s="99">
        <f>AX678</f>
        <v>0.33431489819442006</v>
      </c>
      <c r="GF185" s="101">
        <f>AY678</f>
        <v>1.8423981768828936</v>
      </c>
      <c r="GH185" s="101"/>
    </row>
    <row r="186" spans="26:190" x14ac:dyDescent="0.2">
      <c r="Z186" s="1"/>
      <c r="AA186" s="1"/>
      <c r="AB186" s="23">
        <v>5.4</v>
      </c>
      <c r="AC186" s="1">
        <v>641</v>
      </c>
      <c r="AD186" s="6">
        <f t="shared" si="192"/>
        <v>282.519296</v>
      </c>
      <c r="AE186" s="1">
        <f t="shared" si="214"/>
        <v>0</v>
      </c>
      <c r="AF186" s="1">
        <f t="shared" si="193"/>
        <v>0</v>
      </c>
      <c r="AG186" s="1">
        <f t="shared" si="215"/>
        <v>3646.34375</v>
      </c>
      <c r="AH186" s="1">
        <f t="shared" si="194"/>
        <v>8038.802358124999</v>
      </c>
      <c r="AI186" s="6">
        <f t="shared" si="216"/>
        <v>310</v>
      </c>
      <c r="AJ186" s="1">
        <f t="shared" si="195"/>
        <v>283.98349999999999</v>
      </c>
      <c r="AK186" s="1">
        <f t="shared" si="196"/>
        <v>1.151369419790526</v>
      </c>
      <c r="AL186" s="1">
        <f t="shared" si="197"/>
        <v>1.1573365864011032</v>
      </c>
      <c r="AM186" s="1">
        <f t="shared" si="198"/>
        <v>93857.654646599214</v>
      </c>
      <c r="AN186" s="1">
        <f t="shared" si="217"/>
        <v>-1398</v>
      </c>
      <c r="AO186" s="1">
        <f t="shared" si="199"/>
        <v>-4586.6143199999997</v>
      </c>
      <c r="AP186" s="1">
        <f t="shared" si="200"/>
        <v>35524.194094967694</v>
      </c>
      <c r="AQ186" s="60">
        <f t="shared" si="201"/>
        <v>38.299999999999997</v>
      </c>
      <c r="AR186" s="6">
        <f t="shared" si="202"/>
        <v>74.449072000000001</v>
      </c>
      <c r="AS186" s="6">
        <f t="shared" si="203"/>
        <v>-4.488023116667347</v>
      </c>
      <c r="AT186" s="6">
        <f t="shared" si="204"/>
        <v>-8.7239988551026553</v>
      </c>
      <c r="AU186" s="60">
        <f t="shared" si="205"/>
        <v>7.1667699999999996</v>
      </c>
      <c r="AV186" s="6">
        <f t="shared" si="206"/>
        <v>716.67699999999991</v>
      </c>
      <c r="AW186" s="61">
        <f t="shared" si="207"/>
        <v>-4191.6298735066603</v>
      </c>
      <c r="AX186" s="62">
        <f t="shared" si="208"/>
        <v>0.17635901346546684</v>
      </c>
      <c r="AY186" s="63">
        <f t="shared" si="209"/>
        <v>1.4946481473334481</v>
      </c>
      <c r="AZ186" s="6">
        <f t="shared" si="210"/>
        <v>0.11745060560143203</v>
      </c>
      <c r="BA186" s="6">
        <f t="shared" si="211"/>
        <v>6.7294240022171978</v>
      </c>
      <c r="BB186" s="62">
        <f t="shared" si="212"/>
        <v>13.697813</v>
      </c>
      <c r="BC186" s="63">
        <f t="shared" si="213"/>
        <v>-6.8403810000000007</v>
      </c>
      <c r="BD186" s="1"/>
      <c r="BE186" s="1">
        <f t="shared" si="218"/>
        <v>0</v>
      </c>
      <c r="BF186" s="1">
        <f t="shared" si="219"/>
        <v>-6.4999999999999997E-3</v>
      </c>
      <c r="BG186" s="1">
        <f t="shared" si="220"/>
        <v>101325</v>
      </c>
      <c r="BH186" s="1">
        <f t="shared" si="221"/>
        <v>1.2250000000000001</v>
      </c>
      <c r="BI186" s="1">
        <f t="shared" si="222"/>
        <v>288.14999999999998</v>
      </c>
      <c r="BJ186" s="1">
        <f t="shared" si="223"/>
        <v>1.2350000000000001</v>
      </c>
      <c r="BK186" s="1">
        <f t="shared" si="224"/>
        <v>9.81</v>
      </c>
      <c r="BL186" s="1">
        <f t="shared" si="225"/>
        <v>293.14999999999998</v>
      </c>
      <c r="BM186" s="1">
        <f t="shared" si="226"/>
        <v>100600</v>
      </c>
      <c r="BN186" s="24">
        <f t="shared" si="227"/>
        <v>28</v>
      </c>
      <c r="BP186" s="23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39"/>
      <c r="CF186" s="39"/>
      <c r="CG186" s="39"/>
      <c r="CH186" s="39"/>
      <c r="CI186" s="39"/>
      <c r="CJ186" s="94"/>
      <c r="CK186" s="94"/>
      <c r="CL186" s="39"/>
      <c r="CM186" s="39"/>
      <c r="CN186" s="39"/>
      <c r="CO186" s="39"/>
      <c r="CP186" s="39"/>
      <c r="CQ186" s="39"/>
      <c r="CR186" s="39"/>
      <c r="CS186" s="38"/>
      <c r="CW186" s="99"/>
      <c r="CX186" s="118">
        <v>736</v>
      </c>
      <c r="CY186" s="116">
        <f>AN492 + (CX186-AC492)</f>
        <v>-1181</v>
      </c>
      <c r="CZ186" s="115">
        <f>AI492+11.42857</f>
        <v>182.85712000000007</v>
      </c>
      <c r="DA186" s="116">
        <f>AG492-0.38095</f>
        <v>3689.9047999999966</v>
      </c>
      <c r="DB186" s="115">
        <v>17.25</v>
      </c>
      <c r="DC186" s="117">
        <f t="shared" si="233"/>
        <v>1725</v>
      </c>
      <c r="DD186" s="98"/>
      <c r="DE186" s="118">
        <v>7.4</v>
      </c>
      <c r="DF186" s="116">
        <f t="shared" si="234"/>
        <v>280.54999999999995</v>
      </c>
      <c r="DG186" s="116">
        <f>BI493+(CX186*BF493)</f>
        <v>283.36599999999999</v>
      </c>
      <c r="DH186" s="116">
        <f>BG493 * ( ( 1+ ( BF493 * ( CX186 / BI493 ) ) ) ^ 5.256 )</f>
        <v>92789.929553849419</v>
      </c>
      <c r="DI186" s="116">
        <f>BH493 * ( ( 1 + ( BF493 * ( CX186 / BI493 ) ) ) ^ 4.256 )</f>
        <v>1.1407519123737968</v>
      </c>
      <c r="DJ186" s="117">
        <f t="shared" si="235"/>
        <v>1.152202125830381</v>
      </c>
      <c r="DK186" s="98"/>
      <c r="DL186" s="114">
        <f t="shared" si="236"/>
        <v>54.71988946745762</v>
      </c>
      <c r="DM186" s="116">
        <f t="shared" si="237"/>
        <v>106.36670994242282</v>
      </c>
      <c r="DN186" s="116">
        <f xml:space="preserve"> ( CY186 / CZ186 ) * ( ( ( AD492 + DF186 ) / 2 ) / ( ( AJ492 + DG186 ) / 2 ) )</f>
        <v>-6.4065032316529207</v>
      </c>
      <c r="DO186" s="117">
        <f t="shared" si="238"/>
        <v>-12.453217241816214</v>
      </c>
      <c r="DP186" s="98"/>
      <c r="DQ186" s="114">
        <f xml:space="preserve"> DA186 * BK493 * COS( DV186 )</f>
        <v>35949.022004871935</v>
      </c>
      <c r="DR186" s="119">
        <f xml:space="preserve"> - ( DA186 * BK493 * SIN( DV186 ) )</f>
        <v>-4237.9907740849685</v>
      </c>
      <c r="DS186" s="116">
        <f xml:space="preserve"> - ( ( 2 * DR186 ) / ( ( ( DL186 ) ^ 2 ) * BN493 * DJ186 ) )</f>
        <v>8.7743080208798507E-2</v>
      </c>
      <c r="DT186" s="117">
        <f xml:space="preserve"> ( ( 2 * DQ186 ) / ( ( ( DL186 ) ^ 2 ) * BN493 * DJ186 ) )</f>
        <v>0.74428616987312479</v>
      </c>
      <c r="DU186" s="98"/>
      <c r="DV186" s="114">
        <f t="shared" si="239"/>
        <v>0.11734728058242663</v>
      </c>
      <c r="DW186" s="116">
        <f t="shared" si="240"/>
        <v>6.7235039147100801</v>
      </c>
      <c r="DX186" s="115">
        <v>5</v>
      </c>
      <c r="DY186" s="120">
        <v>-0.75</v>
      </c>
      <c r="DZ186" s="98"/>
      <c r="EA186" s="101"/>
      <c r="EB186" s="98"/>
      <c r="EC186" s="98"/>
      <c r="ED186" s="98"/>
      <c r="EE186" s="116">
        <f>AE492</f>
        <v>0</v>
      </c>
      <c r="EF186" s="116">
        <f t="shared" si="241"/>
        <v>0</v>
      </c>
      <c r="EG186" s="116">
        <f t="shared" si="242"/>
        <v>8134.8379201759917</v>
      </c>
      <c r="EH186" s="116">
        <f t="shared" si="243"/>
        <v>-3874.6720399999999</v>
      </c>
      <c r="EI186" s="98"/>
      <c r="EJ186" s="99"/>
      <c r="EK186" s="114">
        <f>EL186 * 0.3048</f>
        <v>762</v>
      </c>
      <c r="EL186" s="115">
        <v>2500</v>
      </c>
      <c r="EM186" s="116"/>
      <c r="EN186" s="116"/>
      <c r="EO186" s="115">
        <v>0</v>
      </c>
      <c r="EP186" s="116">
        <f>EQ186*0.453592</f>
        <v>58.96696</v>
      </c>
      <c r="EQ186" s="115">
        <v>130</v>
      </c>
      <c r="ER186" s="116">
        <f>BP209-EP186</f>
        <v>4155.7357920000004</v>
      </c>
      <c r="ES186" s="116">
        <f>ER186 * 2.20462</f>
        <v>9161.8182417590397</v>
      </c>
      <c r="ET186" s="116">
        <f xml:space="preserve"> ( ( FE186 ) ^2 ) * ( BS209 / 2 )</f>
        <v>2334.2377014451249</v>
      </c>
      <c r="EU186" s="117">
        <f>ET186 / 100</f>
        <v>23.342377014451248</v>
      </c>
      <c r="EV186" s="98"/>
      <c r="EW186" s="98"/>
      <c r="EX186" s="114">
        <f>BT209+(EK186*BQ209)</f>
        <v>283.197</v>
      </c>
      <c r="EY186" s="116">
        <f>EZ186+273.15</f>
        <v>286.14999999999998</v>
      </c>
      <c r="EZ186" s="115">
        <v>13</v>
      </c>
      <c r="FA186" s="116">
        <f>BS209 * ( ( 1 + ( BQ209 * ( EK186 / BT209 ) ) ) ^ 4.256 )</f>
        <v>1.1378591677221912</v>
      </c>
      <c r="FB186" s="116">
        <f>( FA186 * EX186 ) / EY186</f>
        <v>1.1261167315094232</v>
      </c>
      <c r="FC186" s="117">
        <f>BR209 * ( ( 1+ ( BQ209 * ( EK186 / BT209 ) ) ) ^ 5.256 )</f>
        <v>92499.430988673048</v>
      </c>
      <c r="FD186" s="98"/>
      <c r="FE186" s="114">
        <v>61.7333</v>
      </c>
      <c r="FF186" s="115">
        <f>FE186 * 1.94384</f>
        <v>119.999657872</v>
      </c>
      <c r="FG186" s="116">
        <f>SQRT( ( ET186 * 2 ) / FB186 )</f>
        <v>64.386650343384531</v>
      </c>
      <c r="FH186" s="116">
        <f>FG186 * 1.94384</f>
        <v>125.15734640348458</v>
      </c>
      <c r="FI186" s="116"/>
      <c r="FJ186" s="117"/>
      <c r="FK186" s="98"/>
      <c r="FL186" s="114"/>
      <c r="FM186" s="119"/>
      <c r="FN186" s="116"/>
      <c r="FO186" s="117"/>
      <c r="FP186" s="98"/>
      <c r="FQ186" s="114"/>
      <c r="FR186" s="117"/>
      <c r="FS186" s="101"/>
      <c r="FT186" s="98"/>
      <c r="FU186" s="25"/>
      <c r="FV186" s="37">
        <f t="shared" si="232"/>
        <v>0.16</v>
      </c>
      <c r="FW186" s="39"/>
      <c r="FX186" s="38">
        <f t="shared" si="231"/>
        <v>1.7653592319999998</v>
      </c>
      <c r="FZ186" s="37">
        <v>0.22</v>
      </c>
      <c r="GB186" s="39"/>
      <c r="GC186" s="38">
        <f t="shared" si="228"/>
        <v>1.6295657368000003</v>
      </c>
      <c r="GE186" s="99">
        <f>AX680</f>
        <v>0.28277637842678943</v>
      </c>
      <c r="GF186" s="101">
        <f>AY680</f>
        <v>1.6609775699689915</v>
      </c>
      <c r="GH186" s="101"/>
    </row>
    <row r="187" spans="26:190" x14ac:dyDescent="0.2">
      <c r="Z187" s="1"/>
      <c r="AA187" s="1"/>
      <c r="AB187" s="30">
        <v>3.8</v>
      </c>
      <c r="AC187" s="64">
        <v>613</v>
      </c>
      <c r="AD187" s="65">
        <f t="shared" si="192"/>
        <v>282.54452599999996</v>
      </c>
      <c r="AE187" s="64">
        <f t="shared" si="214"/>
        <v>0</v>
      </c>
      <c r="AF187" s="64">
        <f t="shared" si="193"/>
        <v>0</v>
      </c>
      <c r="AG187" s="64">
        <f t="shared" si="215"/>
        <v>3646</v>
      </c>
      <c r="AH187" s="64">
        <f t="shared" si="194"/>
        <v>8038.0445199999995</v>
      </c>
      <c r="AI187" s="65">
        <f t="shared" si="216"/>
        <v>320</v>
      </c>
      <c r="AJ187" s="64">
        <f t="shared" si="195"/>
        <v>284.16549999999995</v>
      </c>
      <c r="AK187" s="64">
        <f t="shared" si="196"/>
        <v>1.1545131675742191</v>
      </c>
      <c r="AL187" s="64">
        <f t="shared" si="197"/>
        <v>1.1611366752166763</v>
      </c>
      <c r="AM187" s="64">
        <f t="shared" si="198"/>
        <v>94174.243509214182</v>
      </c>
      <c r="AN187" s="64">
        <f t="shared" si="217"/>
        <v>-1426</v>
      </c>
      <c r="AO187" s="64">
        <f t="shared" si="199"/>
        <v>-4678.4778399999996</v>
      </c>
      <c r="AP187" s="64">
        <f t="shared" si="200"/>
        <v>35520.552665657888</v>
      </c>
      <c r="AQ187" s="66">
        <f t="shared" si="201"/>
        <v>37.799999999999997</v>
      </c>
      <c r="AR187" s="65">
        <f t="shared" si="202"/>
        <v>73.47715199999999</v>
      </c>
      <c r="AS187" s="65">
        <f t="shared" si="203"/>
        <v>-4.4320515512436005</v>
      </c>
      <c r="AT187" s="65">
        <f t="shared" si="204"/>
        <v>-8.6151990873693602</v>
      </c>
      <c r="AU187" s="66">
        <f t="shared" si="205"/>
        <v>6.9834399999999999</v>
      </c>
      <c r="AV187" s="65">
        <f t="shared" si="206"/>
        <v>698.34399999999994</v>
      </c>
      <c r="AW187" s="67">
        <f t="shared" si="207"/>
        <v>-4193.7127028236291</v>
      </c>
      <c r="AX187" s="68">
        <f t="shared" si="208"/>
        <v>0.18055257931835592</v>
      </c>
      <c r="AY187" s="69">
        <f t="shared" si="209"/>
        <v>1.5292719976454128</v>
      </c>
      <c r="AZ187" s="65">
        <f t="shared" si="210"/>
        <v>0.11752036731466929</v>
      </c>
      <c r="BA187" s="65">
        <f t="shared" si="211"/>
        <v>6.7334210539572945</v>
      </c>
      <c r="BB187" s="68">
        <f t="shared" si="212"/>
        <v>13.899893</v>
      </c>
      <c r="BC187" s="69">
        <f t="shared" si="213"/>
        <v>-6.9945509999999995</v>
      </c>
      <c r="BD187" s="1"/>
      <c r="BE187" s="1">
        <f t="shared" si="218"/>
        <v>0</v>
      </c>
      <c r="BF187" s="1">
        <f t="shared" si="219"/>
        <v>-6.4999999999999997E-3</v>
      </c>
      <c r="BG187" s="1">
        <f t="shared" si="220"/>
        <v>101325</v>
      </c>
      <c r="BH187" s="1">
        <f t="shared" si="221"/>
        <v>1.2250000000000001</v>
      </c>
      <c r="BI187" s="1">
        <f t="shared" si="222"/>
        <v>288.14999999999998</v>
      </c>
      <c r="BJ187" s="1">
        <f t="shared" si="223"/>
        <v>1.2350000000000001</v>
      </c>
      <c r="BK187" s="1">
        <f t="shared" si="224"/>
        <v>9.81</v>
      </c>
      <c r="BL187" s="1">
        <f t="shared" si="225"/>
        <v>293.14999999999998</v>
      </c>
      <c r="BM187" s="1">
        <f t="shared" si="226"/>
        <v>100600</v>
      </c>
      <c r="BN187" s="24">
        <f t="shared" si="227"/>
        <v>28</v>
      </c>
      <c r="BP187" s="23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39"/>
      <c r="CF187" s="39"/>
      <c r="CG187" s="39"/>
      <c r="CH187" s="39"/>
      <c r="CI187" s="39"/>
      <c r="CJ187" s="94"/>
      <c r="CK187" s="94"/>
      <c r="CL187" s="39"/>
      <c r="CM187" s="39"/>
      <c r="CN187" s="39"/>
      <c r="CO187" s="39"/>
      <c r="CP187" s="39"/>
      <c r="CQ187" s="39"/>
      <c r="CR187" s="39"/>
      <c r="CS187" s="38"/>
      <c r="CW187" s="99"/>
      <c r="CX187" s="118">
        <v>677</v>
      </c>
      <c r="CY187" s="116">
        <f>CY186 + (CX187-CX186)</f>
        <v>-1240</v>
      </c>
      <c r="CZ187" s="115">
        <f>CZ186+11.42857</f>
        <v>194.28569000000007</v>
      </c>
      <c r="DA187" s="116">
        <f>DA186-0.38095</f>
        <v>3689.5238499999964</v>
      </c>
      <c r="DB187" s="115">
        <v>17.25</v>
      </c>
      <c r="DC187" s="117">
        <f t="shared" si="233"/>
        <v>1725</v>
      </c>
      <c r="DD187" s="98"/>
      <c r="DE187" s="118">
        <v>7.3</v>
      </c>
      <c r="DF187" s="116">
        <f t="shared" si="234"/>
        <v>280.45</v>
      </c>
      <c r="DG187" s="116">
        <f>BI494+(CX187*BF494)</f>
        <v>283.74949999999995</v>
      </c>
      <c r="DH187" s="116">
        <f>BG494 * ( ( 1+ ( BF494 * ( CX187 / BI494 ) ) ) ^ 5.256 )</f>
        <v>93451.878697409964</v>
      </c>
      <c r="DI187" s="116">
        <f>BH494 * ( ( 1 + ( BF494 * ( CX187 / BI494 ) ) ) ^ 4.256 )</f>
        <v>1.1473370863067707</v>
      </c>
      <c r="DJ187" s="117">
        <f t="shared" si="235"/>
        <v>1.1608355306507505</v>
      </c>
      <c r="DK187" s="98"/>
      <c r="DL187" s="114">
        <f t="shared" si="236"/>
        <v>54.516027421926267</v>
      </c>
      <c r="DM187" s="116">
        <f t="shared" si="237"/>
        <v>105.97043474383716</v>
      </c>
      <c r="DN187" s="116">
        <f xml:space="preserve"> ( CY187 / CZ187 ) * ( ( ( DF186 + DF187 ) / 2 ) / ( ( DG186 + DG187 ) / 2 ) )</f>
        <v>-6.3135295148211528</v>
      </c>
      <c r="DO187" s="117">
        <f t="shared" si="238"/>
        <v>-12.27249121208995</v>
      </c>
      <c r="DP187" s="98"/>
      <c r="DQ187" s="114">
        <f xml:space="preserve"> DA187 * BK494 * COS( DV187 )</f>
        <v>35950.689733182327</v>
      </c>
      <c r="DR187" s="119">
        <f xml:space="preserve"> - ( DA187 * BK494 * SIN( DV187 ) )</f>
        <v>-4191.672498258954</v>
      </c>
      <c r="DS187" s="116">
        <f xml:space="preserve"> - ( ( 2 * DR187 ) / ( ( ( DL187 ) ^ 2 ) * BN494 * DJ187 ) )</f>
        <v>8.6784109694802353E-2</v>
      </c>
      <c r="DT187" s="117">
        <f xml:space="preserve"> ( ( 2 * DQ187 ) / ( ( ( DL187 ) ^ 2 ) * BN494 * DJ187 ) )</f>
        <v>0.74432069840957193</v>
      </c>
      <c r="DU187" s="98"/>
      <c r="DV187" s="114">
        <f t="shared" si="239"/>
        <v>0.11607097218224577</v>
      </c>
      <c r="DW187" s="116">
        <f t="shared" si="240"/>
        <v>6.6503768300226271</v>
      </c>
      <c r="DX187" s="115">
        <v>4.75</v>
      </c>
      <c r="DY187" s="120">
        <v>-0.75</v>
      </c>
      <c r="DZ187" s="98"/>
      <c r="EA187" s="101"/>
      <c r="EB187" s="98"/>
      <c r="EC187" s="98"/>
      <c r="ED187" s="98"/>
      <c r="EE187" s="116">
        <f>EE186</f>
        <v>0</v>
      </c>
      <c r="EF187" s="116">
        <f t="shared" si="241"/>
        <v>0</v>
      </c>
      <c r="EG187" s="116">
        <f t="shared" si="242"/>
        <v>8133.9980701869918</v>
      </c>
      <c r="EH187" s="116">
        <f t="shared" si="243"/>
        <v>-4068.2415999999998</v>
      </c>
      <c r="EI187" s="98"/>
      <c r="EJ187" s="99"/>
      <c r="EK187" s="114">
        <f>EL187 * 0.3048</f>
        <v>457.20000000000005</v>
      </c>
      <c r="EL187" s="115">
        <v>1500</v>
      </c>
      <c r="EM187" s="116">
        <f>EK187-EK186</f>
        <v>-304.79999999999995</v>
      </c>
      <c r="EN187" s="116">
        <f>EM187 * 3.28084</f>
        <v>-1000.0000319999998</v>
      </c>
      <c r="EO187" s="115">
        <v>48</v>
      </c>
      <c r="EP187" s="116">
        <f>EQ187*0.453592</f>
        <v>60.781328000000002</v>
      </c>
      <c r="EQ187" s="115">
        <v>134</v>
      </c>
      <c r="ER187" s="116">
        <f>BP210-EP187</f>
        <v>4153.9214240000001</v>
      </c>
      <c r="ES187" s="116">
        <f>ER187 * 2.20462</f>
        <v>9157.8182497788803</v>
      </c>
      <c r="ET187" s="116">
        <f xml:space="preserve"> ( ( FE187 ) ^2 ) * ( BS210 / 2 )</f>
        <v>2334.2377014451249</v>
      </c>
      <c r="EU187" s="117">
        <f>ET187 / 100</f>
        <v>23.342377014451248</v>
      </c>
      <c r="EV187" s="98"/>
      <c r="EW187" s="98"/>
      <c r="EX187" s="114">
        <f>BT210+(EK187*BQ210)</f>
        <v>285.1782</v>
      </c>
      <c r="EY187" s="116">
        <f>EZ187+273.15</f>
        <v>289.14999999999998</v>
      </c>
      <c r="EZ187" s="115">
        <v>16</v>
      </c>
      <c r="FA187" s="116">
        <f>BS210 * ( ( 1 + ( BQ210 * ( EK187 / BT210 ) ) ) ^ 4.256 )</f>
        <v>1.1721259960607973</v>
      </c>
      <c r="FB187" s="116">
        <f>( FA187 * EX187 ) / EY187</f>
        <v>1.1560255290673536</v>
      </c>
      <c r="FC187" s="117">
        <f>BR210 * ( ( 1+ ( BQ210 * ( EK187 / BT210 ) ) ) ^ 5.256 )</f>
        <v>95951.666355107125</v>
      </c>
      <c r="FD187" s="98"/>
      <c r="FE187" s="114">
        <v>61.7333</v>
      </c>
      <c r="FF187" s="115">
        <f>FE187 * 1.94384</f>
        <v>119.999657872</v>
      </c>
      <c r="FG187" s="116">
        <f>SQRT( ( ET187 * 2 ) / FB187 )</f>
        <v>63.548283598851455</v>
      </c>
      <c r="FH187" s="116">
        <f>FG187 * 1.94384</f>
        <v>123.52769559079141</v>
      </c>
      <c r="FI187" s="116">
        <f xml:space="preserve"> ( EM187 / EO187 ) * ( ( ( EY186 + EY187 ) / 2 ) / ( ( EX186 + EX187 ) / 2 ) )</f>
        <v>-6.427365233388084</v>
      </c>
      <c r="FJ187" s="117">
        <f>FI187 * 1.94384</f>
        <v>-12.493769635269093</v>
      </c>
      <c r="FK187" s="98"/>
      <c r="FL187" s="114">
        <f xml:space="preserve"> ER187 * BV210 * COS( FQ187 )</f>
        <v>40541.005615360198</v>
      </c>
      <c r="FM187" s="119">
        <f xml:space="preserve"> - ( ER187 * BV210 * SIN( FQ187 ) )</f>
        <v>-4121.5107673817447</v>
      </c>
      <c r="FN187" s="116">
        <f xml:space="preserve"> - ( ( 2 * FM187 ) / ( ( ( FG187 ) ^ 2 ) * BY210 * FB187 ) )</f>
        <v>6.0885427759225653E-2</v>
      </c>
      <c r="FO187" s="117">
        <f xml:space="preserve"> ( ( 2 * FL187 ) / ( ( ( FG187 ) ^ 2 ) * BY210 * FB187 ) )</f>
        <v>0.59889603788380674</v>
      </c>
      <c r="FP187" s="98"/>
      <c r="FQ187" s="114">
        <f>ASIN( - ( FI187 / FG187 ) )</f>
        <v>0.10131468299063626</v>
      </c>
      <c r="FR187" s="117">
        <f>FQ187 * ( 180 / 3.14159265359 )</f>
        <v>5.804903738068945</v>
      </c>
      <c r="FS187" s="101"/>
      <c r="FT187" s="98"/>
      <c r="FU187" s="25"/>
      <c r="FV187" s="37">
        <f t="shared" si="232"/>
        <v>0.17</v>
      </c>
      <c r="FW187" s="39"/>
      <c r="FX187" s="38">
        <f t="shared" si="231"/>
        <v>1.7821772454999998</v>
      </c>
      <c r="FZ187" s="37">
        <v>0.23</v>
      </c>
      <c r="GB187" s="39"/>
      <c r="GC187" s="38">
        <f t="shared" si="228"/>
        <v>1.6724601258</v>
      </c>
      <c r="GE187" s="99">
        <f>AX693</f>
        <v>8.8457012290645315E-2</v>
      </c>
      <c r="GF187" s="101">
        <f>AY693</f>
        <v>0.42719246587584381</v>
      </c>
      <c r="GH187" s="101"/>
    </row>
    <row r="188" spans="26:190" x14ac:dyDescent="0.2">
      <c r="Z188" s="1"/>
      <c r="AA188" s="1"/>
      <c r="AB188" s="90"/>
      <c r="AC188" s="6"/>
      <c r="AD188" s="6"/>
      <c r="AE188" s="6"/>
      <c r="AF188" s="1"/>
      <c r="AG188" s="6"/>
      <c r="AH188" s="1"/>
      <c r="AI188" s="6"/>
      <c r="AJ188" s="6"/>
      <c r="AK188" s="6"/>
      <c r="AL188" s="6"/>
      <c r="AM188" s="6"/>
      <c r="AN188" s="6"/>
      <c r="AO188" s="1"/>
      <c r="AP188" s="6"/>
      <c r="AQ188" s="6"/>
      <c r="AR188" s="1"/>
      <c r="AS188" s="6"/>
      <c r="AT188" s="1"/>
      <c r="AU188" s="6"/>
      <c r="AV188" s="1"/>
      <c r="AW188" s="6"/>
      <c r="AX188" s="6"/>
      <c r="AY188" s="6"/>
      <c r="AZ188" s="6"/>
      <c r="BA188" s="6"/>
      <c r="BB188" s="6"/>
      <c r="BC188" s="6"/>
      <c r="BD188" s="1"/>
      <c r="BE188" s="1">
        <f t="shared" si="218"/>
        <v>0</v>
      </c>
      <c r="BF188" s="1">
        <f t="shared" si="219"/>
        <v>-6.4999999999999997E-3</v>
      </c>
      <c r="BG188" s="1">
        <f t="shared" si="220"/>
        <v>101325</v>
      </c>
      <c r="BH188" s="1">
        <f t="shared" si="221"/>
        <v>1.2250000000000001</v>
      </c>
      <c r="BI188" s="1">
        <f t="shared" si="222"/>
        <v>288.14999999999998</v>
      </c>
      <c r="BJ188" s="1">
        <f t="shared" si="223"/>
        <v>1.2350000000000001</v>
      </c>
      <c r="BK188" s="1">
        <f t="shared" si="224"/>
        <v>9.81</v>
      </c>
      <c r="BL188" s="1">
        <f t="shared" si="225"/>
        <v>293.14999999999998</v>
      </c>
      <c r="BM188" s="1">
        <f t="shared" si="226"/>
        <v>100600</v>
      </c>
      <c r="BN188" s="24">
        <f t="shared" si="227"/>
        <v>28</v>
      </c>
      <c r="BP188" s="23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39"/>
      <c r="CF188" s="39"/>
      <c r="CG188" s="39"/>
      <c r="CH188" s="39"/>
      <c r="CI188" s="39"/>
      <c r="CJ188" s="94"/>
      <c r="CK188" s="94"/>
      <c r="CL188" s="39"/>
      <c r="CM188" s="39"/>
      <c r="CN188" s="39"/>
      <c r="CO188" s="39"/>
      <c r="CP188" s="39"/>
      <c r="CQ188" s="39"/>
      <c r="CR188" s="39"/>
      <c r="CS188" s="38"/>
      <c r="CW188" s="99"/>
      <c r="CX188" s="118">
        <v>623</v>
      </c>
      <c r="CY188" s="116">
        <f>CY187 + (CX188-CX187)</f>
        <v>-1294</v>
      </c>
      <c r="CZ188" s="115">
        <f>CZ187+11.42857</f>
        <v>205.71426000000008</v>
      </c>
      <c r="DA188" s="116">
        <f>DA187-0.38095</f>
        <v>3689.1428999999962</v>
      </c>
      <c r="DB188" s="115">
        <v>16.5</v>
      </c>
      <c r="DC188" s="117">
        <f t="shared" si="233"/>
        <v>1650</v>
      </c>
      <c r="DD188" s="98"/>
      <c r="DE188" s="118">
        <v>7</v>
      </c>
      <c r="DF188" s="116">
        <f t="shared" si="234"/>
        <v>280.14999999999998</v>
      </c>
      <c r="DG188" s="116">
        <f>BI495+(CX188*BF495)</f>
        <v>284.10049999999995</v>
      </c>
      <c r="DH188" s="116">
        <f>BG495 * ( ( 1+ ( BF495 * ( CX188 / BI495 ) ) ) ^ 5.256 )</f>
        <v>94061.076950921837</v>
      </c>
      <c r="DI188" s="116">
        <f>BH495 * ( ( 1 + ( BF495 * ( CX188 / BI495 ) ) ) ^ 4.256 )</f>
        <v>1.1533896476255587</v>
      </c>
      <c r="DJ188" s="117">
        <f t="shared" si="235"/>
        <v>1.1696540267187043</v>
      </c>
      <c r="DK188" s="98"/>
      <c r="DL188" s="114">
        <f t="shared" si="236"/>
        <v>53.11635438520964</v>
      </c>
      <c r="DM188" s="116">
        <f t="shared" si="237"/>
        <v>103.24969430814591</v>
      </c>
      <c r="DN188" s="116">
        <f xml:space="preserve"> ( CY188 / CZ188 ) * ( ( ( DF187 + DF188 ) / 2 ) / ( ( DG187 + DG188 ) / 2 ) )</f>
        <v>-6.2099677080452427</v>
      </c>
      <c r="DO188" s="117">
        <f t="shared" si="238"/>
        <v>-12.071183629606665</v>
      </c>
      <c r="DP188" s="98"/>
      <c r="DQ188" s="114">
        <f xml:space="preserve"> DA188 * BK495 * COS( DV188 )</f>
        <v>35942.305230482067</v>
      </c>
      <c r="DR188" s="119">
        <f xml:space="preserve"> - ( DA188 * BK495 * SIN( DV188 ) )</f>
        <v>-4231.1221905535022</v>
      </c>
      <c r="DS188" s="116">
        <f xml:space="preserve"> - ( ( 2 * DR188 ) / ( ( ( DL188 ) ^ 2 ) * BN495 * DJ188 ) )</f>
        <v>9.1582731397261946E-2</v>
      </c>
      <c r="DT188" s="117">
        <f xml:space="preserve"> ( ( 2 * DQ188 ) / ( ( ( DL188 ) ^ 2 ) * BN495 * DJ188 ) )</f>
        <v>0.77797197468575907</v>
      </c>
      <c r="DU188" s="98"/>
      <c r="DV188" s="114">
        <f t="shared" si="239"/>
        <v>0.11718052521432003</v>
      </c>
      <c r="DW188" s="116">
        <f t="shared" si="240"/>
        <v>6.7139495359064219</v>
      </c>
      <c r="DX188" s="115">
        <v>4.75</v>
      </c>
      <c r="DY188" s="120">
        <v>-0.75</v>
      </c>
      <c r="DZ188" s="98"/>
      <c r="EA188" s="101"/>
      <c r="EB188" s="98"/>
      <c r="EC188" s="98"/>
      <c r="ED188" s="98"/>
      <c r="EE188" s="116">
        <f>EE187</f>
        <v>0</v>
      </c>
      <c r="EF188" s="116">
        <f t="shared" si="241"/>
        <v>0</v>
      </c>
      <c r="EG188" s="116">
        <f t="shared" si="242"/>
        <v>8133.1582201979909</v>
      </c>
      <c r="EH188" s="116">
        <f t="shared" si="243"/>
        <v>-4245.4069600000003</v>
      </c>
      <c r="EI188" s="98"/>
      <c r="EJ188" s="99"/>
      <c r="EK188" s="114"/>
      <c r="EL188" s="115"/>
      <c r="EM188" s="116"/>
      <c r="EN188" s="116"/>
      <c r="EO188" s="115"/>
      <c r="EP188" s="116"/>
      <c r="EQ188" s="115"/>
      <c r="ER188" s="116"/>
      <c r="ES188" s="116"/>
      <c r="ET188" s="116"/>
      <c r="EU188" s="117"/>
      <c r="EV188" s="98"/>
      <c r="EW188" s="98"/>
      <c r="EX188" s="114"/>
      <c r="EY188" s="116"/>
      <c r="EZ188" s="115"/>
      <c r="FA188" s="116"/>
      <c r="FB188" s="116"/>
      <c r="FC188" s="117"/>
      <c r="FD188" s="98"/>
      <c r="FE188" s="114"/>
      <c r="FF188" s="115"/>
      <c r="FG188" s="116"/>
      <c r="FH188" s="116"/>
      <c r="FI188" s="116"/>
      <c r="FJ188" s="117"/>
      <c r="FK188" s="98"/>
      <c r="FL188" s="114"/>
      <c r="FM188" s="119"/>
      <c r="FN188" s="116"/>
      <c r="FO188" s="117"/>
      <c r="FP188" s="98"/>
      <c r="FQ188" s="114"/>
      <c r="FR188" s="117"/>
      <c r="FS188" s="101"/>
      <c r="FT188" s="98"/>
      <c r="FU188" s="25"/>
      <c r="FV188" s="37">
        <f t="shared" si="232"/>
        <v>0.18000000000000002</v>
      </c>
      <c r="FW188" s="39"/>
      <c r="FX188" s="38">
        <f t="shared" si="231"/>
        <v>1.7805426780000002</v>
      </c>
      <c r="FZ188" s="37">
        <v>0.24</v>
      </c>
      <c r="GB188" s="39"/>
      <c r="GC188" s="38">
        <f t="shared" si="228"/>
        <v>1.7108427552000001</v>
      </c>
      <c r="GE188" s="99">
        <f>AX694</f>
        <v>7.9119491944614762E-2</v>
      </c>
      <c r="GF188" s="101">
        <f>AY694</f>
        <v>0.41770450020002275</v>
      </c>
      <c r="GH188" s="101"/>
    </row>
    <row r="189" spans="26:190" x14ac:dyDescent="0.2">
      <c r="Z189" s="1"/>
      <c r="AA189" s="1"/>
      <c r="AB189" s="43" t="s">
        <v>56</v>
      </c>
      <c r="AC189" s="3" t="s">
        <v>57</v>
      </c>
      <c r="AD189" s="3" t="s">
        <v>134</v>
      </c>
      <c r="AE189" s="3" t="s">
        <v>59</v>
      </c>
      <c r="AF189" s="44" t="s">
        <v>60</v>
      </c>
      <c r="AG189" s="3" t="s">
        <v>61</v>
      </c>
      <c r="AH189" s="44" t="s">
        <v>62</v>
      </c>
      <c r="AI189" s="8" t="s">
        <v>63</v>
      </c>
      <c r="AJ189" s="3" t="s">
        <v>64</v>
      </c>
      <c r="AK189" s="3" t="s">
        <v>65</v>
      </c>
      <c r="AL189" s="3" t="s">
        <v>66</v>
      </c>
      <c r="AM189" s="3" t="s">
        <v>67</v>
      </c>
      <c r="AN189" s="3" t="s">
        <v>68</v>
      </c>
      <c r="AO189" s="44" t="s">
        <v>69</v>
      </c>
      <c r="AP189" s="3" t="s">
        <v>70</v>
      </c>
      <c r="AQ189" s="45" t="s">
        <v>71</v>
      </c>
      <c r="AR189" s="46" t="s">
        <v>72</v>
      </c>
      <c r="AS189" s="47" t="s">
        <v>73</v>
      </c>
      <c r="AT189" s="46" t="s">
        <v>74</v>
      </c>
      <c r="AU189" s="45" t="s">
        <v>75</v>
      </c>
      <c r="AV189" s="46" t="s">
        <v>76</v>
      </c>
      <c r="AW189" s="47" t="s">
        <v>77</v>
      </c>
      <c r="AX189" s="48" t="s">
        <v>78</v>
      </c>
      <c r="AY189" s="49" t="s">
        <v>79</v>
      </c>
      <c r="AZ189" s="47" t="s">
        <v>80</v>
      </c>
      <c r="BA189" s="47" t="s">
        <v>81</v>
      </c>
      <c r="BB189" s="48" t="s">
        <v>82</v>
      </c>
      <c r="BC189" s="49" t="s">
        <v>83</v>
      </c>
      <c r="BD189" s="1"/>
      <c r="BE189" s="6">
        <f t="shared" si="218"/>
        <v>0</v>
      </c>
      <c r="BF189" s="6">
        <f t="shared" si="219"/>
        <v>-6.4999999999999997E-3</v>
      </c>
      <c r="BG189" s="6">
        <f t="shared" si="220"/>
        <v>101325</v>
      </c>
      <c r="BH189" s="6">
        <f t="shared" si="221"/>
        <v>1.2250000000000001</v>
      </c>
      <c r="BI189" s="6">
        <f t="shared" si="222"/>
        <v>288.14999999999998</v>
      </c>
      <c r="BJ189" s="6">
        <f t="shared" si="223"/>
        <v>1.2350000000000001</v>
      </c>
      <c r="BK189" s="6">
        <f t="shared" si="224"/>
        <v>9.81</v>
      </c>
      <c r="BL189" s="6">
        <f t="shared" si="225"/>
        <v>293.14999999999998</v>
      </c>
      <c r="BM189" s="6">
        <f t="shared" si="226"/>
        <v>100600</v>
      </c>
      <c r="BN189" s="92">
        <f t="shared" si="227"/>
        <v>28</v>
      </c>
      <c r="BP189" s="23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39"/>
      <c r="CF189" s="39"/>
      <c r="CG189" s="39"/>
      <c r="CH189" s="39"/>
      <c r="CI189" s="39"/>
      <c r="CJ189" s="94"/>
      <c r="CK189" s="94"/>
      <c r="CL189" s="39"/>
      <c r="CM189" s="39"/>
      <c r="CN189" s="39"/>
      <c r="CO189" s="39"/>
      <c r="CP189" s="39"/>
      <c r="CQ189" s="39"/>
      <c r="CR189" s="39"/>
      <c r="CS189" s="38"/>
      <c r="CW189" s="99"/>
      <c r="CX189" s="118"/>
      <c r="CY189" s="116"/>
      <c r="CZ189" s="115"/>
      <c r="DA189" s="116"/>
      <c r="DB189" s="115"/>
      <c r="DC189" s="117"/>
      <c r="DD189" s="98"/>
      <c r="DE189" s="118"/>
      <c r="DF189" s="116"/>
      <c r="DG189" s="116"/>
      <c r="DH189" s="116"/>
      <c r="DI189" s="116"/>
      <c r="DJ189" s="117"/>
      <c r="DK189" s="98"/>
      <c r="DL189" s="114"/>
      <c r="DM189" s="116"/>
      <c r="DN189" s="116"/>
      <c r="DO189" s="117"/>
      <c r="DP189" s="98"/>
      <c r="DQ189" s="114"/>
      <c r="DR189" s="116"/>
      <c r="DS189" s="116"/>
      <c r="DT189" s="117"/>
      <c r="DU189" s="98"/>
      <c r="DV189" s="114"/>
      <c r="DW189" s="116"/>
      <c r="DX189" s="115"/>
      <c r="DY189" s="120"/>
      <c r="DZ189" s="98"/>
      <c r="EA189" s="101"/>
      <c r="EB189" s="98"/>
      <c r="EC189" s="98"/>
      <c r="ED189" s="98"/>
      <c r="EE189" s="116"/>
      <c r="EF189" s="116"/>
      <c r="EG189" s="116"/>
      <c r="EH189" s="116"/>
      <c r="EI189" s="98"/>
      <c r="EJ189" s="99"/>
      <c r="EK189" s="114">
        <f>EL189 * 0.3048</f>
        <v>731.52</v>
      </c>
      <c r="EL189" s="115">
        <v>2400</v>
      </c>
      <c r="EM189" s="116"/>
      <c r="EN189" s="116"/>
      <c r="EO189" s="115">
        <v>0</v>
      </c>
      <c r="EP189" s="116">
        <f>EQ189*0.453592</f>
        <v>67.131615999999994</v>
      </c>
      <c r="EQ189" s="115">
        <v>148</v>
      </c>
      <c r="ER189" s="116">
        <f>BP212-EP189</f>
        <v>4147.5711360000005</v>
      </c>
      <c r="ES189" s="116">
        <f>ER189 * 2.20462</f>
        <v>9143.8182778483206</v>
      </c>
      <c r="ET189" s="116">
        <f xml:space="preserve"> ( ( FE189 ) ^2 ) * ( BS212 / 2 )</f>
        <v>2954.2727812500007</v>
      </c>
      <c r="EU189" s="117">
        <f>ET189 / 100</f>
        <v>29.542727812500008</v>
      </c>
      <c r="EV189" s="98"/>
      <c r="EW189" s="98"/>
      <c r="EX189" s="114">
        <f>BT212+(EK189*BQ212)</f>
        <v>283.39511999999996</v>
      </c>
      <c r="EY189" s="116">
        <f>EZ189+273.15</f>
        <v>286.14999999999998</v>
      </c>
      <c r="EZ189" s="115">
        <v>13</v>
      </c>
      <c r="FA189" s="116">
        <f>BS212 * ( ( 1 + ( BQ212 * ( EK189 / BT212 ) ) ) ^ 4.256 )</f>
        <v>1.141250922217812</v>
      </c>
      <c r="FB189" s="116">
        <f>( FA189 * EX189 ) / EY189</f>
        <v>1.1302636451232833</v>
      </c>
      <c r="FC189" s="117">
        <f>BR212 * ( ( 1+ ( BQ212 * ( EK189 / BT212 ) ) ) ^ 5.256 )</f>
        <v>92840.059219218121</v>
      </c>
      <c r="FD189" s="98"/>
      <c r="FE189" s="114">
        <v>69.45</v>
      </c>
      <c r="FF189" s="115">
        <f>FE189 * 1.94384</f>
        <v>134.99968800000002</v>
      </c>
      <c r="FG189" s="116">
        <f>SQRT( ( ET189 * 2 ) / FB189 )</f>
        <v>72.302017353186315</v>
      </c>
      <c r="FH189" s="116">
        <f>FG189 * 1.94384</f>
        <v>140.5435534118177</v>
      </c>
      <c r="FI189" s="116"/>
      <c r="FJ189" s="117"/>
      <c r="FK189" s="98"/>
      <c r="FL189" s="114"/>
      <c r="FM189" s="119"/>
      <c r="FN189" s="116"/>
      <c r="FO189" s="117"/>
      <c r="FP189" s="98"/>
      <c r="FQ189" s="114"/>
      <c r="FR189" s="117"/>
      <c r="FS189" s="101"/>
      <c r="FT189" s="98"/>
      <c r="FU189" s="25"/>
      <c r="FV189" s="37">
        <f t="shared" si="232"/>
        <v>0.19000000000000003</v>
      </c>
      <c r="FW189" s="39"/>
      <c r="FX189" s="38">
        <f t="shared" si="231"/>
        <v>1.7604555294999997</v>
      </c>
      <c r="FZ189" s="37">
        <v>0.25</v>
      </c>
      <c r="GB189" s="39"/>
      <c r="GC189" s="38">
        <f t="shared" si="228"/>
        <v>1.7447136250000004</v>
      </c>
      <c r="GE189" s="104">
        <f>AX696</f>
        <v>8.0839407512910258E-2</v>
      </c>
      <c r="GF189" s="105">
        <f>AY696</f>
        <v>0.45733683462619618</v>
      </c>
      <c r="GH189" s="101"/>
    </row>
    <row r="190" spans="26:190" x14ac:dyDescent="0.2">
      <c r="Z190" s="1"/>
      <c r="AA190" s="1"/>
      <c r="AB190" s="50">
        <v>6.2</v>
      </c>
      <c r="AC190" s="51">
        <v>2069</v>
      </c>
      <c r="AD190" s="56">
        <f t="shared" ref="AD190:AD216" si="244">(- 0.024171 * AI190 + 10.471429 )+273.15</f>
        <v>283.62142899999998</v>
      </c>
      <c r="AE190" s="51">
        <v>0</v>
      </c>
      <c r="AF190" s="51">
        <f t="shared" ref="AF190:AF216" si="245">AE190*1.94384</f>
        <v>0</v>
      </c>
      <c r="AG190" s="51">
        <v>3616</v>
      </c>
      <c r="AH190" s="51">
        <f t="shared" ref="AH190:AH216" si="246">AG190 * 2.20462</f>
        <v>7971.9059199999992</v>
      </c>
      <c r="AI190" s="51">
        <v>0</v>
      </c>
      <c r="AJ190" s="51">
        <f t="shared" ref="AJ190:AJ216" si="247">BI190+(AC190*BF190)</f>
        <v>274.70149999999995</v>
      </c>
      <c r="AK190" s="51">
        <f t="shared" ref="AK190:AK216" si="248">BH190 * ( ( 1 + ( BF190 * ( AC190 / BI190 ) ) ) ^ 4.256 )</f>
        <v>0.99952065392452827</v>
      </c>
      <c r="AL190" s="51">
        <f t="shared" ref="AL190:AL216" si="249">( AK190 * AJ190 ) / AD190</f>
        <v>0.96808560580959757</v>
      </c>
      <c r="AM190" s="51">
        <f t="shared" ref="AM190:AM216" si="250">BG190 * ( ( 1+ ( BF190 * ( AC190 / BI190 ) ) ) ^ 5.256 )</f>
        <v>78816.05684897957</v>
      </c>
      <c r="AN190" s="51">
        <v>0</v>
      </c>
      <c r="AO190" s="51">
        <f t="shared" ref="AO190:AO216" si="251">AN190 * 3.28084</f>
        <v>0</v>
      </c>
      <c r="AP190" s="51" t="e">
        <f t="shared" ref="AP190:AP216" si="252" xml:space="preserve"> AG190 * BK190 * COS( AZ190 )</f>
        <v>#DIV/0!</v>
      </c>
      <c r="AQ190" s="52">
        <f t="shared" ref="AQ190:AQ216" si="253">-0.096296 * AI190 + 65.2</f>
        <v>65.2</v>
      </c>
      <c r="AR190" s="51">
        <f t="shared" ref="AR190:AR216" si="254">AQ190 * 1.94384</f>
        <v>126.73836800000001</v>
      </c>
      <c r="AS190" s="51" t="e">
        <f t="shared" ref="AS190:AS216" si="255" xml:space="preserve"> ( AN190 / AI190 ) * ( ( ( AD189 + AD190 ) / 2 ) / ( ( AJ189 + AJ190 ) / 2 ) )</f>
        <v>#DIV/0!</v>
      </c>
      <c r="AT190" s="51" t="e">
        <f t="shared" ref="AT190:AT216" si="256">AS190 * 1.94384</f>
        <v>#DIV/0!</v>
      </c>
      <c r="AU190" s="52">
        <f t="shared" ref="AU190:AU216" si="257">-0.063838 * AI190 + 24.418182</f>
        <v>24.418182000000002</v>
      </c>
      <c r="AV190" s="51">
        <f t="shared" ref="AV190:AV216" si="258">AU190 * 100</f>
        <v>2441.8182000000002</v>
      </c>
      <c r="AW190" s="53" t="e">
        <f t="shared" ref="AW190:AW216" si="259" xml:space="preserve"> - ( AG190 * BK190 * SIN( AZ190 ) )</f>
        <v>#DIV/0!</v>
      </c>
      <c r="AX190" s="50" t="e">
        <f t="shared" ref="AX190:AX216" si="260" xml:space="preserve"> - ( ( 2 * AW190 ) / ( ( ( AQ190 ) ^ 2 ) * BN190 * AL190 ) )</f>
        <v>#DIV/0!</v>
      </c>
      <c r="AY190" s="54" t="e">
        <f t="shared" ref="AY190:AY216" si="261" xml:space="preserve"> ( ( 2 * AP190 ) / ( ( ( AQ190 ) ^ 2 ) * BN190 * AL190 ) )</f>
        <v>#DIV/0!</v>
      </c>
      <c r="AZ190" s="51" t="e">
        <f t="shared" ref="AZ190:AZ216" si="262">ASIN( - ( AS190 / AQ190 ) )</f>
        <v>#DIV/0!</v>
      </c>
      <c r="BA190" s="51" t="e">
        <f t="shared" ref="BA190:BA216" si="263">AZ190 * ( 180 / 3.14159265359 )</f>
        <v>#DIV/0!</v>
      </c>
      <c r="BB190" s="50">
        <f t="shared" ref="BB190:BB216" si="264">0.049192 * AI190 + 1.609091</f>
        <v>1.609091</v>
      </c>
      <c r="BC190" s="54">
        <f t="shared" ref="BC190:BC216" si="265">-0.04602 *AI190 + 2.032727</f>
        <v>2.032727</v>
      </c>
      <c r="BD190" s="1"/>
      <c r="BE190" s="1">
        <f t="shared" si="218"/>
        <v>0</v>
      </c>
      <c r="BF190" s="1">
        <f t="shared" si="219"/>
        <v>-6.4999999999999997E-3</v>
      </c>
      <c r="BG190" s="1">
        <f t="shared" si="220"/>
        <v>101325</v>
      </c>
      <c r="BH190" s="1">
        <f t="shared" si="221"/>
        <v>1.2250000000000001</v>
      </c>
      <c r="BI190" s="1">
        <f t="shared" si="222"/>
        <v>288.14999999999998</v>
      </c>
      <c r="BJ190" s="1">
        <f t="shared" si="223"/>
        <v>1.2350000000000001</v>
      </c>
      <c r="BK190" s="1">
        <f t="shared" si="224"/>
        <v>9.81</v>
      </c>
      <c r="BL190" s="1">
        <f t="shared" si="225"/>
        <v>293.14999999999998</v>
      </c>
      <c r="BM190" s="1">
        <f t="shared" si="226"/>
        <v>100600</v>
      </c>
      <c r="BN190" s="24">
        <f t="shared" si="227"/>
        <v>28</v>
      </c>
      <c r="BP190" s="23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39"/>
      <c r="CF190" s="39"/>
      <c r="CG190" s="39"/>
      <c r="CH190" s="39"/>
      <c r="CI190" s="39"/>
      <c r="CJ190" s="94"/>
      <c r="CK190" s="94"/>
      <c r="CL190" s="39"/>
      <c r="CM190" s="39"/>
      <c r="CN190" s="39"/>
      <c r="CO190" s="39"/>
      <c r="CP190" s="39"/>
      <c r="CQ190" s="39"/>
      <c r="CR190" s="39"/>
      <c r="CS190" s="38"/>
      <c r="CW190" s="99"/>
      <c r="CX190" s="118">
        <v>1428</v>
      </c>
      <c r="CY190" s="116">
        <f>AN510 + (CX190-AC510)</f>
        <v>-611</v>
      </c>
      <c r="CZ190" s="115">
        <f>AI510+10</f>
        <v>100</v>
      </c>
      <c r="DA190" s="116">
        <f>AG510-0.34375</f>
        <v>3653.5625</v>
      </c>
      <c r="DB190" s="115">
        <v>11</v>
      </c>
      <c r="DC190" s="117">
        <f t="shared" ref="DC190:DC197" si="266">DB190 * 100</f>
        <v>1100</v>
      </c>
      <c r="DD190" s="98"/>
      <c r="DE190" s="118">
        <v>9.1999999999999993</v>
      </c>
      <c r="DF190" s="116">
        <f t="shared" ref="DF190:DF197" si="267">DE190+273.15</f>
        <v>282.34999999999997</v>
      </c>
      <c r="DG190" s="116">
        <f>BI511+(CX190*BF511)</f>
        <v>278.86799999999999</v>
      </c>
      <c r="DH190" s="116">
        <f>BG511 * ( ( 1+ ( BF511 * ( CX190 / BI511 ) ) ) ^ 5.256 )</f>
        <v>85305.414521232902</v>
      </c>
      <c r="DI190" s="116">
        <f>BH511 * ( ( 1 + ( BF511 * ( CX190 / BI511 ) ) ) ^ 4.256 )</f>
        <v>1.0656535005094048</v>
      </c>
      <c r="DJ190" s="117">
        <f t="shared" ref="DJ190:DJ197" si="268">( DI190 * DG190 ) / DF190</f>
        <v>1.0525116358422408</v>
      </c>
      <c r="DK190" s="98"/>
      <c r="DL190" s="114">
        <f t="shared" ref="DL190:DL197" si="269">SQRT( ( DC190 * 2 ) / DJ190 )</f>
        <v>45.719122631282126</v>
      </c>
      <c r="DM190" s="116">
        <f t="shared" ref="DM190:DM197" si="270">DL190 * 1.94384</f>
        <v>88.870659335591455</v>
      </c>
      <c r="DN190" s="116">
        <f xml:space="preserve"> ( CY190 / CZ190 ) * ( ( ( AD510 + DF190 ) / 2 ) / ( ( AJ510 + DG190 ) / 2 ) )</f>
        <v>-6.184416884489182</v>
      </c>
      <c r="DO190" s="117">
        <f t="shared" ref="DO190:DO197" si="271">DN190 * 1.94384</f>
        <v>-12.021516916745451</v>
      </c>
      <c r="DP190" s="98"/>
      <c r="DQ190" s="114">
        <f xml:space="preserve"> DA190 * BK511 * COS( DV190 )</f>
        <v>35512.022228991496</v>
      </c>
      <c r="DR190" s="119">
        <f xml:space="preserve"> - ( DA190 * BK511 * SIN( DV190 ) )</f>
        <v>-4848.26576258769</v>
      </c>
      <c r="DS190" s="116">
        <f xml:space="preserve"> - ( ( 2 * DR190 ) / ( ( ( DL190 ) ^ 2 ) * BN511 * DJ190 ) )</f>
        <v>0.15741122605804189</v>
      </c>
      <c r="DT190" s="117">
        <f xml:space="preserve"> ( ( 2 * DQ190 ) / ( ( ( DL190 ) ^ 2 ) * BN511 * DJ190 ) )</f>
        <v>1.1529877347075161</v>
      </c>
      <c r="DU190" s="98"/>
      <c r="DV190" s="114">
        <f t="shared" ref="DV190:DV197" si="272">ASIN( - ( DN190 / DL190 ) )</f>
        <v>0.13568576704050853</v>
      </c>
      <c r="DW190" s="116">
        <f t="shared" ref="DW190:DW197" si="273">DV190 * ( 180 / 3.14159265359 )</f>
        <v>7.7742217914159175</v>
      </c>
      <c r="DX190" s="115">
        <v>8.75</v>
      </c>
      <c r="DY190" s="120">
        <v>-2.75</v>
      </c>
      <c r="DZ190" s="98"/>
      <c r="EA190" s="101"/>
      <c r="EB190" s="98"/>
      <c r="EC190" s="98"/>
      <c r="ED190" s="98"/>
      <c r="EE190" s="116">
        <f>AE510</f>
        <v>0</v>
      </c>
      <c r="EF190" s="116">
        <f t="shared" ref="EF190:EF197" si="274">EE190*1.94384</f>
        <v>0</v>
      </c>
      <c r="EG190" s="116">
        <f t="shared" ref="EG190:EG197" si="275">DA190 * 2.20462</f>
        <v>8054.7169587499993</v>
      </c>
      <c r="EH190" s="116">
        <f t="shared" ref="EH190:EH197" si="276">CY190 * 3.28084</f>
        <v>-2004.5932399999999</v>
      </c>
      <c r="EI190" s="98"/>
      <c r="EJ190" s="99"/>
      <c r="EK190" s="121">
        <f>EL190 * 0.3048</f>
        <v>457.20000000000005</v>
      </c>
      <c r="EL190" s="122">
        <v>1500</v>
      </c>
      <c r="EM190" s="123">
        <f>EK190-EK189</f>
        <v>-274.31999999999994</v>
      </c>
      <c r="EN190" s="123">
        <f>EM190 * 3.28084</f>
        <v>-900.00002879999977</v>
      </c>
      <c r="EO190" s="122">
        <v>31</v>
      </c>
      <c r="EP190" s="123">
        <f>EQ190*0.453592</f>
        <v>68.038799999999995</v>
      </c>
      <c r="EQ190" s="122">
        <v>150</v>
      </c>
      <c r="ER190" s="123">
        <f>BP213-EP190</f>
        <v>4146.6639519999999</v>
      </c>
      <c r="ES190" s="123">
        <f>ER190 * 2.20462</f>
        <v>9141.8182818582391</v>
      </c>
      <c r="ET190" s="123">
        <f xml:space="preserve"> ( ( FE190 ) ^2 ) * ( BS213 / 2 )</f>
        <v>3177.1583418645005</v>
      </c>
      <c r="EU190" s="124">
        <f>ET190 / 100</f>
        <v>31.771583418645005</v>
      </c>
      <c r="EV190" s="98"/>
      <c r="EW190" s="98"/>
      <c r="EX190" s="121">
        <f>BT213+(EK190*BQ213)</f>
        <v>285.1782</v>
      </c>
      <c r="EY190" s="123">
        <f>EZ190+273.15</f>
        <v>288.14999999999998</v>
      </c>
      <c r="EZ190" s="122">
        <v>15</v>
      </c>
      <c r="FA190" s="123">
        <f>BS213 * ( ( 1 + ( BQ213 * ( EK190 / BT213 ) ) ) ^ 4.256 )</f>
        <v>1.1721259960607973</v>
      </c>
      <c r="FB190" s="123">
        <f>( FA190 * EX190 ) / EY190</f>
        <v>1.1600374170738341</v>
      </c>
      <c r="FC190" s="124">
        <f>BR213 * ( ( 1+ ( BQ213 * ( EK190 / BT213 ) ) ) ^ 5.256 )</f>
        <v>95951.666355107125</v>
      </c>
      <c r="FD190" s="98"/>
      <c r="FE190" s="121">
        <v>72.022199999999998</v>
      </c>
      <c r="FF190" s="122">
        <f>FE190 * 1.94384</f>
        <v>139.99963324800001</v>
      </c>
      <c r="FG190" s="123">
        <f>SQRT( ( ET190 * 2 ) / FB190 )</f>
        <v>74.011367515039581</v>
      </c>
      <c r="FH190" s="123">
        <f>FG190 * 1.94384</f>
        <v>143.86625663043455</v>
      </c>
      <c r="FI190" s="123">
        <f xml:space="preserve"> ( EM190 / EO190 ) * ( ( ( EY189 + EY190 ) / 2 ) / ( ( EX189 + EX190 ) / 2 ) )</f>
        <v>-8.9381598591478948</v>
      </c>
      <c r="FJ190" s="124">
        <f>FI190 * 1.94384</f>
        <v>-17.374352660606043</v>
      </c>
      <c r="FK190" s="98"/>
      <c r="FL190" s="121">
        <f xml:space="preserve"> ER190 * BV213 * COS( FQ190 )</f>
        <v>40381.038648619608</v>
      </c>
      <c r="FM190" s="125">
        <f xml:space="preserve"> - ( ER190 * BV213 * SIN( FQ190 ) )</f>
        <v>-4912.669383839695</v>
      </c>
      <c r="FN190" s="123">
        <f xml:space="preserve"> - ( ( 2 * FM190 ) / ( ( ( FG190 ) ^ 2 ) * BY213 * FB190 ) )</f>
        <v>5.3318838508622568E-2</v>
      </c>
      <c r="FO190" s="124">
        <f xml:space="preserve"> ( ( 2 * FL190 ) / ( ( ( FG190 ) ^ 2 ) * BY213 * FB190 ) )</f>
        <v>0.43826887386290519</v>
      </c>
      <c r="FP190" s="98"/>
      <c r="FQ190" s="121">
        <f>ASIN( - ( FI190 / FG190 ) )</f>
        <v>0.12106289655969742</v>
      </c>
      <c r="FR190" s="124">
        <f>FQ190 * ( 180 / 3.14159265359 )</f>
        <v>6.9363930284990589</v>
      </c>
      <c r="FS190" s="101"/>
      <c r="FT190" s="98"/>
      <c r="FU190" s="25"/>
      <c r="FV190" s="37">
        <f t="shared" si="232"/>
        <v>0.20000000000000004</v>
      </c>
      <c r="FW190" s="39"/>
      <c r="FX190" s="38">
        <f t="shared" si="231"/>
        <v>1.7219158000000001</v>
      </c>
      <c r="FZ190" s="37">
        <v>0.26</v>
      </c>
      <c r="GB190" s="39"/>
      <c r="GC190" s="38">
        <f t="shared" si="228"/>
        <v>1.7740727352000001</v>
      </c>
      <c r="GH190" s="101"/>
    </row>
    <row r="191" spans="26:190" x14ac:dyDescent="0.2">
      <c r="Z191" s="1"/>
      <c r="AA191" s="1"/>
      <c r="AB191" s="23">
        <v>6.4</v>
      </c>
      <c r="AC191" s="1">
        <v>2043</v>
      </c>
      <c r="AD191" s="6">
        <f t="shared" si="244"/>
        <v>283.35182953335999</v>
      </c>
      <c r="AE191" s="1">
        <f t="shared" ref="AE191:AE216" si="277">AE190</f>
        <v>0</v>
      </c>
      <c r="AF191" s="1">
        <f t="shared" si="245"/>
        <v>0</v>
      </c>
      <c r="AG191" s="1">
        <f t="shared" ref="AG191:AG216" si="278">AG190-0.38461</f>
        <v>3615.6153899999999</v>
      </c>
      <c r="AH191" s="1">
        <f t="shared" si="246"/>
        <v>7971.0580011017992</v>
      </c>
      <c r="AI191" s="6">
        <f t="shared" ref="AI191:AI216" si="279">AI190+11.15384</f>
        <v>11.153840000000001</v>
      </c>
      <c r="AJ191" s="1">
        <f t="shared" si="247"/>
        <v>274.87049999999999</v>
      </c>
      <c r="AK191" s="1">
        <f t="shared" si="248"/>
        <v>1.0021403687884545</v>
      </c>
      <c r="AL191" s="1">
        <f t="shared" si="249"/>
        <v>0.97214415270481302</v>
      </c>
      <c r="AM191" s="1">
        <f t="shared" si="250"/>
        <v>79071.247234535433</v>
      </c>
      <c r="AN191" s="1">
        <f t="shared" ref="AN191:AN216" si="280">AN190 + (AC191-AC190)</f>
        <v>-26</v>
      </c>
      <c r="AO191" s="1">
        <f t="shared" si="251"/>
        <v>-85.301839999999999</v>
      </c>
      <c r="AP191" s="1">
        <f t="shared" si="252"/>
        <v>35444.236404500043</v>
      </c>
      <c r="AQ191" s="60">
        <f t="shared" si="253"/>
        <v>64.125929823359996</v>
      </c>
      <c r="AR191" s="6">
        <f t="shared" si="254"/>
        <v>124.6505474278401</v>
      </c>
      <c r="AS191" s="6">
        <f t="shared" si="255"/>
        <v>-2.4048440343052078</v>
      </c>
      <c r="AT191" s="6">
        <f t="shared" si="256"/>
        <v>-4.6746320276438347</v>
      </c>
      <c r="AU191" s="60">
        <f t="shared" si="257"/>
        <v>23.70614316208</v>
      </c>
      <c r="AV191" s="6">
        <f t="shared" si="258"/>
        <v>2370.6143162080002</v>
      </c>
      <c r="AW191" s="61">
        <f t="shared" si="259"/>
        <v>-1330.1618071754885</v>
      </c>
      <c r="AX191" s="62">
        <f t="shared" si="260"/>
        <v>2.3767221793956659E-2</v>
      </c>
      <c r="AY191" s="63">
        <f t="shared" si="261"/>
        <v>0.63331470156400749</v>
      </c>
      <c r="AZ191" s="6">
        <f t="shared" si="262"/>
        <v>3.7510693261422763E-2</v>
      </c>
      <c r="BA191" s="6">
        <f t="shared" si="263"/>
        <v>2.1492044104892001</v>
      </c>
      <c r="BB191" s="62">
        <f t="shared" si="264"/>
        <v>2.1577706972800001</v>
      </c>
      <c r="BC191" s="63">
        <f t="shared" si="265"/>
        <v>1.5194272832</v>
      </c>
      <c r="BD191" s="1"/>
      <c r="BE191" s="1">
        <f t="shared" si="218"/>
        <v>0</v>
      </c>
      <c r="BF191" s="1">
        <f t="shared" si="219"/>
        <v>-6.4999999999999997E-3</v>
      </c>
      <c r="BG191" s="1">
        <f t="shared" si="220"/>
        <v>101325</v>
      </c>
      <c r="BH191" s="1">
        <f t="shared" si="221"/>
        <v>1.2250000000000001</v>
      </c>
      <c r="BI191" s="1">
        <f t="shared" si="222"/>
        <v>288.14999999999998</v>
      </c>
      <c r="BJ191" s="1">
        <f t="shared" si="223"/>
        <v>1.2350000000000001</v>
      </c>
      <c r="BK191" s="1">
        <f t="shared" si="224"/>
        <v>9.81</v>
      </c>
      <c r="BL191" s="1">
        <f t="shared" si="225"/>
        <v>293.14999999999998</v>
      </c>
      <c r="BM191" s="1">
        <f t="shared" si="226"/>
        <v>100600</v>
      </c>
      <c r="BN191" s="24">
        <f t="shared" si="227"/>
        <v>28</v>
      </c>
      <c r="BP191" s="23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39"/>
      <c r="CF191" s="39"/>
      <c r="CG191" s="39"/>
      <c r="CH191" s="39"/>
      <c r="CI191" s="39"/>
      <c r="CJ191" s="94"/>
      <c r="CK191" s="94"/>
      <c r="CL191" s="39"/>
      <c r="CM191" s="39"/>
      <c r="CN191" s="39"/>
      <c r="CO191" s="39"/>
      <c r="CP191" s="39"/>
      <c r="CQ191" s="39"/>
      <c r="CR191" s="39"/>
      <c r="CS191" s="38"/>
      <c r="CW191" s="99"/>
      <c r="CX191" s="118">
        <v>1342</v>
      </c>
      <c r="CY191" s="116">
        <f>AN512 + (CX191-AC512)</f>
        <v>-697</v>
      </c>
      <c r="CZ191" s="115">
        <f>AI512+10</f>
        <v>120</v>
      </c>
      <c r="DA191" s="116">
        <f>AG512-0.34375</f>
        <v>3652.875</v>
      </c>
      <c r="DB191" s="115">
        <v>10.5</v>
      </c>
      <c r="DC191" s="117">
        <f t="shared" si="266"/>
        <v>1050</v>
      </c>
      <c r="DD191" s="98"/>
      <c r="DE191" s="118">
        <v>9.8000000000000007</v>
      </c>
      <c r="DF191" s="116">
        <f t="shared" si="267"/>
        <v>282.95</v>
      </c>
      <c r="DG191" s="116">
        <f>BI513+(CX191*BF513)</f>
        <v>279.42699999999996</v>
      </c>
      <c r="DH191" s="116">
        <f>BG513 * ( ( 1+ ( BF513 * ( CX191 / BI513 ) ) ) ^ 5.256 )</f>
        <v>86208.019457247341</v>
      </c>
      <c r="DI191" s="116">
        <f>BH513 * ( ( 1 + ( BF513 * ( CX191 / BI513 ) ) ) ^ 4.256 )</f>
        <v>1.0747746138388246</v>
      </c>
      <c r="DJ191" s="117">
        <f t="shared" si="268"/>
        <v>1.0613926348158373</v>
      </c>
      <c r="DK191" s="98"/>
      <c r="DL191" s="114">
        <f t="shared" si="269"/>
        <v>44.480699933031332</v>
      </c>
      <c r="DM191" s="116">
        <f t="shared" si="270"/>
        <v>86.463363757823629</v>
      </c>
      <c r="DN191" s="116">
        <f xml:space="preserve"> ( CY191 / CZ191 ) * ( ( ( AD512 + DF191 ) / 2 ) / ( ( AJ512 + DG191 ) / 2 ) )</f>
        <v>-5.881593277892657</v>
      </c>
      <c r="DO191" s="117">
        <f t="shared" si="271"/>
        <v>-11.432876277298863</v>
      </c>
      <c r="DP191" s="98"/>
      <c r="DQ191" s="114">
        <f xml:space="preserve"> DA191 * BK513 * COS( DV191 )</f>
        <v>35520.051043424115</v>
      </c>
      <c r="DR191" s="119">
        <f xml:space="preserve"> - ( DA191 * BK513 * SIN( DV191 ) )</f>
        <v>-4738.3506331644021</v>
      </c>
      <c r="DS191" s="116">
        <f xml:space="preserve"> - ( ( 2 * DR191 ) / ( ( ( DL191 ) ^ 2 ) * BN513 * DJ191 ) )</f>
        <v>0.16116838888314292</v>
      </c>
      <c r="DT191" s="117">
        <f xml:space="preserve"> ( ( 2 * DQ191 ) / ( ( ( DL191 ) ^ 2 ) * BN513 * DJ191 ) )</f>
        <v>1.2081650014770107</v>
      </c>
      <c r="DU191" s="98"/>
      <c r="DV191" s="114">
        <f t="shared" si="272"/>
        <v>0.13261636517783423</v>
      </c>
      <c r="DW191" s="116">
        <f t="shared" si="273"/>
        <v>7.5983580190550981</v>
      </c>
      <c r="DX191" s="115">
        <v>9.5</v>
      </c>
      <c r="DY191" s="120">
        <v>-3.25</v>
      </c>
      <c r="DZ191" s="98"/>
      <c r="EA191" s="101"/>
      <c r="EB191" s="98"/>
      <c r="EC191" s="98"/>
      <c r="ED191" s="98"/>
      <c r="EE191" s="116">
        <f>AE512</f>
        <v>0</v>
      </c>
      <c r="EF191" s="116">
        <f t="shared" si="274"/>
        <v>0</v>
      </c>
      <c r="EG191" s="116">
        <f t="shared" si="275"/>
        <v>8053.2012824999993</v>
      </c>
      <c r="EH191" s="116">
        <f t="shared" si="276"/>
        <v>-2286.74548</v>
      </c>
      <c r="EI191" s="98"/>
      <c r="EJ191" s="99"/>
      <c r="EK191" s="98"/>
      <c r="EL191" s="98"/>
      <c r="EM191" s="98"/>
      <c r="EN191" s="98"/>
      <c r="EO191" s="98"/>
      <c r="EP191" s="98"/>
      <c r="EQ191" s="98"/>
      <c r="ER191" s="98"/>
      <c r="ES191" s="98"/>
      <c r="ET191" s="98"/>
      <c r="EU191" s="98"/>
      <c r="EV191" s="98"/>
      <c r="EW191" s="98"/>
      <c r="EX191" s="98"/>
      <c r="EY191" s="98"/>
      <c r="EZ191" s="98"/>
      <c r="FA191" s="98"/>
      <c r="FB191" s="98"/>
      <c r="FC191" s="98"/>
      <c r="FD191" s="98"/>
      <c r="FE191" s="98"/>
      <c r="FF191" s="98"/>
      <c r="FG191" s="98"/>
      <c r="FH191" s="98"/>
      <c r="FI191" s="98"/>
      <c r="FJ191" s="98"/>
      <c r="FK191" s="98"/>
      <c r="FL191" s="98"/>
      <c r="FM191" s="98"/>
      <c r="FN191" s="98"/>
      <c r="FO191" s="98"/>
      <c r="FP191" s="98"/>
      <c r="FQ191" s="98"/>
      <c r="FR191" s="98"/>
      <c r="FS191" s="101"/>
      <c r="FT191" s="98"/>
      <c r="FU191" s="25"/>
      <c r="FV191" s="37">
        <f t="shared" si="232"/>
        <v>0.21000000000000005</v>
      </c>
      <c r="FW191" s="39"/>
      <c r="FX191" s="38">
        <f t="shared" si="231"/>
        <v>1.6649234894999987</v>
      </c>
      <c r="FZ191" s="37">
        <v>0.27</v>
      </c>
      <c r="GB191" s="39"/>
      <c r="GC191" s="38">
        <f t="shared" si="228"/>
        <v>1.7989200858000001</v>
      </c>
      <c r="GH191" s="101"/>
    </row>
    <row r="192" spans="26:190" x14ac:dyDescent="0.2">
      <c r="Z192" s="1"/>
      <c r="AA192" s="1"/>
      <c r="AB192" s="23">
        <v>6.7</v>
      </c>
      <c r="AC192" s="1">
        <v>1907</v>
      </c>
      <c r="AD192" s="6">
        <f t="shared" si="244"/>
        <v>283.08223006672</v>
      </c>
      <c r="AE192" s="1">
        <f t="shared" si="277"/>
        <v>0</v>
      </c>
      <c r="AF192" s="1">
        <f t="shared" si="245"/>
        <v>0</v>
      </c>
      <c r="AG192" s="1">
        <f t="shared" si="278"/>
        <v>3615.2307799999999</v>
      </c>
      <c r="AH192" s="1">
        <f t="shared" si="246"/>
        <v>7970.2100822035991</v>
      </c>
      <c r="AI192" s="6">
        <f t="shared" si="279"/>
        <v>22.307680000000001</v>
      </c>
      <c r="AJ192" s="1">
        <f t="shared" si="247"/>
        <v>275.75449999999995</v>
      </c>
      <c r="AK192" s="1">
        <f t="shared" si="248"/>
        <v>1.015929208030856</v>
      </c>
      <c r="AL192" s="1">
        <f t="shared" si="249"/>
        <v>0.98963135457113083</v>
      </c>
      <c r="AM192" s="1">
        <f t="shared" si="250"/>
        <v>80417.016142808527</v>
      </c>
      <c r="AN192" s="1">
        <f t="shared" si="280"/>
        <v>-162</v>
      </c>
      <c r="AO192" s="1">
        <f t="shared" si="251"/>
        <v>-531.49608000000001</v>
      </c>
      <c r="AP192" s="1">
        <f t="shared" si="252"/>
        <v>35215.598331481378</v>
      </c>
      <c r="AQ192" s="60">
        <f t="shared" si="253"/>
        <v>63.051859646720004</v>
      </c>
      <c r="AR192" s="6">
        <f t="shared" si="254"/>
        <v>122.56272685568021</v>
      </c>
      <c r="AS192" s="6">
        <f t="shared" si="255"/>
        <v>-7.4705752095217468</v>
      </c>
      <c r="AT192" s="6">
        <f t="shared" si="256"/>
        <v>-14.521602915276752</v>
      </c>
      <c r="AU192" s="60">
        <f t="shared" si="257"/>
        <v>22.994104324160002</v>
      </c>
      <c r="AV192" s="6">
        <f t="shared" si="258"/>
        <v>2299.4104324160003</v>
      </c>
      <c r="AW192" s="61">
        <f t="shared" si="259"/>
        <v>-4202.0496104039412</v>
      </c>
      <c r="AX192" s="62">
        <f t="shared" si="260"/>
        <v>7.6289346179222894E-2</v>
      </c>
      <c r="AY192" s="63">
        <f t="shared" si="261"/>
        <v>0.63934870387229625</v>
      </c>
      <c r="AZ192" s="6">
        <f t="shared" si="262"/>
        <v>0.11876200861377015</v>
      </c>
      <c r="BA192" s="6">
        <f t="shared" si="263"/>
        <v>6.8045618600649096</v>
      </c>
      <c r="BB192" s="62">
        <f t="shared" si="264"/>
        <v>2.70645039456</v>
      </c>
      <c r="BC192" s="63">
        <f t="shared" si="265"/>
        <v>1.0061275664</v>
      </c>
      <c r="BD192" s="1"/>
      <c r="BE192" s="1">
        <f t="shared" si="218"/>
        <v>0</v>
      </c>
      <c r="BF192" s="1">
        <f t="shared" si="219"/>
        <v>-6.4999999999999997E-3</v>
      </c>
      <c r="BG192" s="1">
        <f t="shared" si="220"/>
        <v>101325</v>
      </c>
      <c r="BH192" s="1">
        <f t="shared" si="221"/>
        <v>1.2250000000000001</v>
      </c>
      <c r="BI192" s="1">
        <f t="shared" si="222"/>
        <v>288.14999999999998</v>
      </c>
      <c r="BJ192" s="1">
        <f t="shared" si="223"/>
        <v>1.2350000000000001</v>
      </c>
      <c r="BK192" s="1">
        <f t="shared" si="224"/>
        <v>9.81</v>
      </c>
      <c r="BL192" s="1">
        <f t="shared" si="225"/>
        <v>293.14999999999998</v>
      </c>
      <c r="BM192" s="1">
        <f t="shared" si="226"/>
        <v>100600</v>
      </c>
      <c r="BN192" s="24">
        <f t="shared" si="227"/>
        <v>28</v>
      </c>
      <c r="BP192" s="25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8"/>
      <c r="CW192" s="99"/>
      <c r="CX192" s="118">
        <v>1245</v>
      </c>
      <c r="CY192" s="116">
        <f>AN514 + (CX192-AC514)</f>
        <v>-794</v>
      </c>
      <c r="CZ192" s="115">
        <f>AI514+10</f>
        <v>140</v>
      </c>
      <c r="DA192" s="116">
        <f>AG514-0.34375</f>
        <v>3652.1875</v>
      </c>
      <c r="DB192" s="115">
        <v>10.25</v>
      </c>
      <c r="DC192" s="117">
        <f t="shared" si="266"/>
        <v>1025</v>
      </c>
      <c r="DD192" s="98"/>
      <c r="DE192" s="118">
        <v>10.7</v>
      </c>
      <c r="DF192" s="116">
        <f t="shared" si="267"/>
        <v>283.84999999999997</v>
      </c>
      <c r="DG192" s="116">
        <f>BI515+(CX192*BF515)</f>
        <v>280.0575</v>
      </c>
      <c r="DH192" s="116">
        <f>BG515 * ( ( 1+ ( BF515 * ( CX192 / BI515 ) ) ) ^ 5.256 )</f>
        <v>87235.338090358811</v>
      </c>
      <c r="DI192" s="116">
        <f>BH515 * ( ( 1 + ( BF515 * ( CX192 / BI515 ) ) ) ^ 4.256 )</f>
        <v>1.0851339247099052</v>
      </c>
      <c r="DJ192" s="117">
        <f t="shared" si="268"/>
        <v>1.0706355262266842</v>
      </c>
      <c r="DK192" s="98"/>
      <c r="DL192" s="114">
        <f t="shared" si="269"/>
        <v>43.757863120204064</v>
      </c>
      <c r="DM192" s="116">
        <f t="shared" si="270"/>
        <v>85.058284647577466</v>
      </c>
      <c r="DN192" s="116">
        <f xml:space="preserve"> ( CY192 / CZ192 ) * ( ( ( AD514 + DF192 ) / 2 ) / ( ( AJ514 + DG192 ) / 2 ) )</f>
        <v>-5.7463017074813587</v>
      </c>
      <c r="DO192" s="117">
        <f t="shared" si="271"/>
        <v>-11.169891111070564</v>
      </c>
      <c r="DP192" s="98"/>
      <c r="DQ192" s="114">
        <f xml:space="preserve"> DA192 * BK515 * COS( DV192 )</f>
        <v>35517.688293125873</v>
      </c>
      <c r="DR192" s="119">
        <f xml:space="preserve"> - ( DA192 * BK515 * SIN( DV192 ) )</f>
        <v>-4704.9432822298004</v>
      </c>
      <c r="DS192" s="116">
        <f xml:space="preserve"> - ( ( 2 * DR192 ) / ( ( ( DL192 ) ^ 2 ) * BN515 * DJ192 ) )</f>
        <v>0.16393530600103834</v>
      </c>
      <c r="DT192" s="117">
        <f xml:space="preserve"> ( ( 2 * DQ192 ) / ( ( ( DL192 ) ^ 2 ) * BN515 * DJ192 ) )</f>
        <v>1.2375501147430619</v>
      </c>
      <c r="DU192" s="98"/>
      <c r="DV192" s="114">
        <f t="shared" si="272"/>
        <v>0.13170083452920223</v>
      </c>
      <c r="DW192" s="116">
        <f t="shared" si="273"/>
        <v>7.5459019768736129</v>
      </c>
      <c r="DX192" s="115">
        <v>9.5</v>
      </c>
      <c r="DY192" s="120">
        <v>-3.25</v>
      </c>
      <c r="DZ192" s="98"/>
      <c r="EA192" s="101"/>
      <c r="EB192" s="98"/>
      <c r="EC192" s="98"/>
      <c r="ED192" s="98"/>
      <c r="EE192" s="116">
        <f>AE514</f>
        <v>0</v>
      </c>
      <c r="EF192" s="116">
        <f t="shared" si="274"/>
        <v>0</v>
      </c>
      <c r="EG192" s="116">
        <f t="shared" si="275"/>
        <v>8051.6856062499992</v>
      </c>
      <c r="EH192" s="116">
        <f t="shared" si="276"/>
        <v>-2604.9869600000002</v>
      </c>
      <c r="EI192" s="98"/>
      <c r="EJ192" s="99"/>
      <c r="EK192" s="98"/>
      <c r="EL192" s="98"/>
      <c r="EM192" s="98"/>
      <c r="EN192" s="98"/>
      <c r="EO192" s="98"/>
      <c r="EP192" s="98"/>
      <c r="EQ192" s="98"/>
      <c r="ER192" s="98"/>
      <c r="ES192" s="98"/>
      <c r="ET192" s="98"/>
      <c r="EU192" s="98"/>
      <c r="EV192" s="98"/>
      <c r="EW192" s="98"/>
      <c r="EX192" s="98"/>
      <c r="EY192" s="98"/>
      <c r="EZ192" s="98"/>
      <c r="FA192" s="98"/>
      <c r="FB192" s="98"/>
      <c r="FC192" s="98"/>
      <c r="FD192" s="98"/>
      <c r="FE192" s="98"/>
      <c r="FF192" s="98"/>
      <c r="FG192" s="98"/>
      <c r="FH192" s="98"/>
      <c r="FI192" s="98"/>
      <c r="FJ192" s="98"/>
      <c r="FK192" s="98"/>
      <c r="FL192" s="98"/>
      <c r="FM192" s="98"/>
      <c r="FN192" s="98"/>
      <c r="FO192" s="98"/>
      <c r="FP192" s="98"/>
      <c r="FQ192" s="98"/>
      <c r="FR192" s="98"/>
      <c r="FS192" s="101"/>
      <c r="FT192" s="98"/>
      <c r="FU192" s="25"/>
      <c r="FV192" s="37">
        <f t="shared" si="232"/>
        <v>0.22000000000000006</v>
      </c>
      <c r="FW192" s="39"/>
      <c r="FX192" s="38">
        <f t="shared" si="231"/>
        <v>1.5894785979999986</v>
      </c>
      <c r="FZ192" s="37">
        <v>0.28000000000000003</v>
      </c>
      <c r="GB192" s="39"/>
      <c r="GC192" s="38">
        <f t="shared" si="228"/>
        <v>1.8192556768000008</v>
      </c>
      <c r="GH192" s="101"/>
    </row>
    <row r="193" spans="26:190" x14ac:dyDescent="0.2">
      <c r="Z193" s="1"/>
      <c r="AA193" s="1"/>
      <c r="AB193" s="23">
        <v>7.6</v>
      </c>
      <c r="AC193" s="1">
        <v>1724</v>
      </c>
      <c r="AD193" s="6">
        <f t="shared" si="244"/>
        <v>282.81263060007996</v>
      </c>
      <c r="AE193" s="1">
        <f t="shared" si="277"/>
        <v>0</v>
      </c>
      <c r="AF193" s="1">
        <f t="shared" si="245"/>
        <v>0</v>
      </c>
      <c r="AG193" s="1">
        <f t="shared" si="278"/>
        <v>3614.8461699999998</v>
      </c>
      <c r="AH193" s="1">
        <f t="shared" si="246"/>
        <v>7969.362163305399</v>
      </c>
      <c r="AI193" s="6">
        <f t="shared" si="279"/>
        <v>33.46152</v>
      </c>
      <c r="AJ193" s="1">
        <f t="shared" si="247"/>
        <v>276.94399999999996</v>
      </c>
      <c r="AK193" s="1">
        <f t="shared" si="248"/>
        <v>1.0347118182810831</v>
      </c>
      <c r="AL193" s="1">
        <f t="shared" si="249"/>
        <v>1.0132405656494579</v>
      </c>
      <c r="AM193" s="1">
        <f t="shared" si="250"/>
        <v>82257.076450945169</v>
      </c>
      <c r="AN193" s="1">
        <f t="shared" si="280"/>
        <v>-345</v>
      </c>
      <c r="AO193" s="1">
        <f t="shared" si="251"/>
        <v>-1131.8897999999999</v>
      </c>
      <c r="AP193" s="1">
        <f t="shared" si="252"/>
        <v>34943.457921362206</v>
      </c>
      <c r="AQ193" s="60">
        <f t="shared" si="253"/>
        <v>61.977789470080005</v>
      </c>
      <c r="AR193" s="6">
        <f t="shared" si="254"/>
        <v>120.47490628352031</v>
      </c>
      <c r="AS193" s="6">
        <f t="shared" si="255"/>
        <v>-10.556522893963116</v>
      </c>
      <c r="AT193" s="6">
        <f t="shared" si="256"/>
        <v>-20.520191462201264</v>
      </c>
      <c r="AU193" s="60">
        <f t="shared" si="257"/>
        <v>22.28206548624</v>
      </c>
      <c r="AV193" s="6">
        <f t="shared" si="258"/>
        <v>2228.2065486239999</v>
      </c>
      <c r="AW193" s="61">
        <f t="shared" si="259"/>
        <v>-6040.0931932476233</v>
      </c>
      <c r="AX193" s="62">
        <f t="shared" si="260"/>
        <v>0.11084876790206574</v>
      </c>
      <c r="AY193" s="63">
        <f t="shared" si="261"/>
        <v>0.64128799554796578</v>
      </c>
      <c r="AZ193" s="6">
        <f t="shared" si="262"/>
        <v>0.17116203183256784</v>
      </c>
      <c r="BA193" s="6">
        <f t="shared" si="263"/>
        <v>9.8068620368893384</v>
      </c>
      <c r="BB193" s="62">
        <f t="shared" si="264"/>
        <v>3.2551300918399999</v>
      </c>
      <c r="BC193" s="63">
        <f t="shared" si="265"/>
        <v>0.49282784960000003</v>
      </c>
      <c r="BD193" s="1"/>
      <c r="BE193" s="1">
        <f t="shared" si="218"/>
        <v>0</v>
      </c>
      <c r="BF193" s="1">
        <f t="shared" si="219"/>
        <v>-6.4999999999999997E-3</v>
      </c>
      <c r="BG193" s="1">
        <f t="shared" si="220"/>
        <v>101325</v>
      </c>
      <c r="BH193" s="1">
        <f t="shared" si="221"/>
        <v>1.2250000000000001</v>
      </c>
      <c r="BI193" s="1">
        <f t="shared" si="222"/>
        <v>288.14999999999998</v>
      </c>
      <c r="BJ193" s="1">
        <f t="shared" si="223"/>
        <v>1.2350000000000001</v>
      </c>
      <c r="BK193" s="1">
        <f t="shared" si="224"/>
        <v>9.81</v>
      </c>
      <c r="BL193" s="1">
        <f t="shared" si="225"/>
        <v>293.14999999999998</v>
      </c>
      <c r="BM193" s="1">
        <f t="shared" si="226"/>
        <v>100600</v>
      </c>
      <c r="BN193" s="24">
        <f t="shared" si="227"/>
        <v>28</v>
      </c>
      <c r="BP193" s="25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8"/>
      <c r="CW193" s="99"/>
      <c r="CX193" s="118">
        <v>1147</v>
      </c>
      <c r="CY193" s="116">
        <f>AN516 + (CX193-AC516)</f>
        <v>-892</v>
      </c>
      <c r="CZ193" s="115">
        <f>AI516+10</f>
        <v>160</v>
      </c>
      <c r="DA193" s="116">
        <f>AG516-0.34375</f>
        <v>3651.5</v>
      </c>
      <c r="DB193" s="115">
        <v>10.25</v>
      </c>
      <c r="DC193" s="117">
        <f t="shared" si="266"/>
        <v>1025</v>
      </c>
      <c r="DD193" s="98"/>
      <c r="DE193" s="118">
        <v>11.5</v>
      </c>
      <c r="DF193" s="116">
        <f t="shared" si="267"/>
        <v>284.64999999999998</v>
      </c>
      <c r="DG193" s="116">
        <f>BI517+(CX193*BF517)</f>
        <v>280.69450000000001</v>
      </c>
      <c r="DH193" s="116">
        <f>BG517 * ( ( 1+ ( BF517 * ( CX193 / BI517 ) ) ) ^ 5.256 )</f>
        <v>88283.292053763842</v>
      </c>
      <c r="DI193" s="116">
        <f>BH517 * ( ( 1 + ( BF517 * ( CX193 / BI517 ) ) ) ^ 4.256 )</f>
        <v>1.0956774325094505</v>
      </c>
      <c r="DJ193" s="117">
        <f t="shared" si="268"/>
        <v>1.0804518850501457</v>
      </c>
      <c r="DK193" s="98"/>
      <c r="DL193" s="114">
        <f t="shared" si="269"/>
        <v>43.558630283722678</v>
      </c>
      <c r="DM193" s="116">
        <f t="shared" si="270"/>
        <v>84.671007890711493</v>
      </c>
      <c r="DN193" s="116">
        <f xml:space="preserve"> ( CY193 / CZ193 ) * ( ( ( AD516 + DF193 ) / 2 ) / ( ( AJ516 + DG193 ) / 2 ) )</f>
        <v>-5.6529277302237295</v>
      </c>
      <c r="DO193" s="117">
        <f t="shared" si="271"/>
        <v>-10.988387039118095</v>
      </c>
      <c r="DP193" s="98"/>
      <c r="DQ193" s="114">
        <f xml:space="preserve"> DA193 * BK517 * COS( DV193 )</f>
        <v>35518.280295624652</v>
      </c>
      <c r="DR193" s="119">
        <f xml:space="preserve"> - ( DA193 * BK517 * SIN( DV193 ) )</f>
        <v>-4648.7857465866182</v>
      </c>
      <c r="DS193" s="116">
        <f xml:space="preserve"> - ( ( 2 * DR193 ) / ( ( ( DL193 ) ^ 2 ) * BN517 * DJ193 ) )</f>
        <v>0.16197859744204243</v>
      </c>
      <c r="DT193" s="117">
        <f xml:space="preserve"> ( ( 2 * DQ193 ) / ( ( ( DL193 ) ^ 2 ) * BN517 * DJ193 ) )</f>
        <v>1.2375707420078277</v>
      </c>
      <c r="DU193" s="98"/>
      <c r="DV193" s="114">
        <f t="shared" si="272"/>
        <v>0.1301445228736228</v>
      </c>
      <c r="DW193" s="116">
        <f t="shared" si="273"/>
        <v>7.4567318874019</v>
      </c>
      <c r="DX193" s="115">
        <v>9.5</v>
      </c>
      <c r="DY193" s="120">
        <v>-3.5</v>
      </c>
      <c r="DZ193" s="98"/>
      <c r="EA193" s="101"/>
      <c r="EB193" s="98"/>
      <c r="EC193" s="98"/>
      <c r="ED193" s="98"/>
      <c r="EE193" s="116">
        <f>AE516</f>
        <v>0</v>
      </c>
      <c r="EF193" s="116">
        <f t="shared" si="274"/>
        <v>0</v>
      </c>
      <c r="EG193" s="116">
        <f t="shared" si="275"/>
        <v>8050.1699299999991</v>
      </c>
      <c r="EH193" s="116">
        <f t="shared" si="276"/>
        <v>-2926.5092799999998</v>
      </c>
      <c r="EI193" s="98"/>
      <c r="EJ193" s="99"/>
      <c r="EK193" s="98"/>
      <c r="EL193" s="98"/>
      <c r="EM193" s="98"/>
      <c r="EN193" s="98"/>
      <c r="EO193" s="98"/>
      <c r="EP193" s="98"/>
      <c r="EQ193" s="98"/>
      <c r="ER193" s="98"/>
      <c r="ES193" s="98"/>
      <c r="ET193" s="98"/>
      <c r="EU193" s="98"/>
      <c r="EV193" s="98"/>
      <c r="EW193" s="98"/>
      <c r="EX193" s="98"/>
      <c r="EY193" s="98"/>
      <c r="EZ193" s="98"/>
      <c r="FA193" s="98"/>
      <c r="FB193" s="98"/>
      <c r="FC193" s="98"/>
      <c r="FD193" s="98"/>
      <c r="FE193" s="98"/>
      <c r="FF193" s="98"/>
      <c r="FG193" s="98"/>
      <c r="FH193" s="98"/>
      <c r="FI193" s="98"/>
      <c r="FJ193" s="98"/>
      <c r="FK193" s="98"/>
      <c r="FL193" s="98"/>
      <c r="FM193" s="98"/>
      <c r="FN193" s="98"/>
      <c r="FO193" s="98"/>
      <c r="FP193" s="98"/>
      <c r="FQ193" s="98"/>
      <c r="FR193" s="98"/>
      <c r="FS193" s="101"/>
      <c r="FT193" s="98"/>
      <c r="FU193" s="25"/>
      <c r="FV193" s="37">
        <f t="shared" si="232"/>
        <v>0.23000000000000007</v>
      </c>
      <c r="FW193" s="39"/>
      <c r="FX193" s="38">
        <f t="shared" si="231"/>
        <v>1.4955811254999993</v>
      </c>
      <c r="FZ193" s="37">
        <v>0.28999999999999998</v>
      </c>
      <c r="GB193" s="39"/>
      <c r="GC193" s="38">
        <f t="shared" si="228"/>
        <v>1.8350795082</v>
      </c>
      <c r="GH193" s="101"/>
    </row>
    <row r="194" spans="26:190" x14ac:dyDescent="0.2">
      <c r="Z194" s="1"/>
      <c r="AA194" s="1"/>
      <c r="AB194" s="23">
        <v>8.1999999999999993</v>
      </c>
      <c r="AC194" s="1">
        <v>1599</v>
      </c>
      <c r="AD194" s="6">
        <f t="shared" si="244"/>
        <v>282.54303113343997</v>
      </c>
      <c r="AE194" s="1">
        <f t="shared" si="277"/>
        <v>0</v>
      </c>
      <c r="AF194" s="1">
        <f t="shared" si="245"/>
        <v>0</v>
      </c>
      <c r="AG194" s="1">
        <f t="shared" si="278"/>
        <v>3614.4615599999997</v>
      </c>
      <c r="AH194" s="1">
        <f t="shared" si="246"/>
        <v>7968.5142444071989</v>
      </c>
      <c r="AI194" s="6">
        <f t="shared" si="279"/>
        <v>44.615360000000003</v>
      </c>
      <c r="AJ194" s="1">
        <f t="shared" si="247"/>
        <v>277.75649999999996</v>
      </c>
      <c r="AK194" s="1">
        <f t="shared" si="248"/>
        <v>1.0476933623447764</v>
      </c>
      <c r="AL194" s="1">
        <f t="shared" si="249"/>
        <v>1.0299445016595759</v>
      </c>
      <c r="AM194" s="1">
        <f t="shared" si="250"/>
        <v>83533.431679685513</v>
      </c>
      <c r="AN194" s="1">
        <f t="shared" si="280"/>
        <v>-470</v>
      </c>
      <c r="AO194" s="1">
        <f t="shared" si="251"/>
        <v>-1541.9947999999999</v>
      </c>
      <c r="AP194" s="1">
        <f t="shared" si="252"/>
        <v>34902.523180027943</v>
      </c>
      <c r="AQ194" s="60">
        <f t="shared" si="253"/>
        <v>60.903719293440005</v>
      </c>
      <c r="AR194" s="6">
        <f t="shared" si="254"/>
        <v>118.38708571136043</v>
      </c>
      <c r="AS194" s="6">
        <f t="shared" si="255"/>
        <v>-10.736844039156045</v>
      </c>
      <c r="AT194" s="6">
        <f t="shared" si="256"/>
        <v>-20.870706917073086</v>
      </c>
      <c r="AU194" s="60">
        <f t="shared" si="257"/>
        <v>21.570026648320002</v>
      </c>
      <c r="AV194" s="6">
        <f t="shared" si="258"/>
        <v>2157.0026648320004</v>
      </c>
      <c r="AW194" s="61">
        <f t="shared" si="259"/>
        <v>-6250.9416839991945</v>
      </c>
      <c r="AX194" s="62">
        <f t="shared" si="260"/>
        <v>0.11687347522212585</v>
      </c>
      <c r="AY194" s="63">
        <f t="shared" si="261"/>
        <v>0.65257034608278619</v>
      </c>
      <c r="AZ194" s="6">
        <f t="shared" si="262"/>
        <v>0.17721826438941915</v>
      </c>
      <c r="BA194" s="6">
        <f t="shared" si="263"/>
        <v>10.15385860214662</v>
      </c>
      <c r="BB194" s="62">
        <f t="shared" si="264"/>
        <v>3.8038097891199998</v>
      </c>
      <c r="BC194" s="63">
        <f t="shared" si="265"/>
        <v>-2.0471867199999938E-2</v>
      </c>
      <c r="BD194" s="1"/>
      <c r="BE194" s="1">
        <f t="shared" si="218"/>
        <v>0</v>
      </c>
      <c r="BF194" s="1">
        <f t="shared" si="219"/>
        <v>-6.4999999999999997E-3</v>
      </c>
      <c r="BG194" s="1">
        <f t="shared" si="220"/>
        <v>101325</v>
      </c>
      <c r="BH194" s="1">
        <f t="shared" si="221"/>
        <v>1.2250000000000001</v>
      </c>
      <c r="BI194" s="1">
        <f t="shared" si="222"/>
        <v>288.14999999999998</v>
      </c>
      <c r="BJ194" s="1">
        <f t="shared" si="223"/>
        <v>1.2350000000000001</v>
      </c>
      <c r="BK194" s="1">
        <f t="shared" si="224"/>
        <v>9.81</v>
      </c>
      <c r="BL194" s="1">
        <f t="shared" si="225"/>
        <v>293.14999999999998</v>
      </c>
      <c r="BM194" s="1">
        <f t="shared" si="226"/>
        <v>100600</v>
      </c>
      <c r="BN194" s="24">
        <f t="shared" si="227"/>
        <v>28</v>
      </c>
      <c r="BP194" s="25"/>
      <c r="CS194" s="26"/>
      <c r="CW194" s="99"/>
      <c r="CX194" s="118">
        <v>900</v>
      </c>
      <c r="CY194" s="116">
        <f>AN524 + (CX194-AC524)</f>
        <v>-1139</v>
      </c>
      <c r="CZ194" s="115">
        <f>AI524+10</f>
        <v>240</v>
      </c>
      <c r="DA194" s="116">
        <f>AG524-0.34375</f>
        <v>3648.75</v>
      </c>
      <c r="DB194" s="115">
        <v>7.25</v>
      </c>
      <c r="DC194" s="117">
        <f t="shared" si="266"/>
        <v>725</v>
      </c>
      <c r="DD194" s="98"/>
      <c r="DE194" s="118">
        <v>9.5</v>
      </c>
      <c r="DF194" s="116">
        <f t="shared" si="267"/>
        <v>282.64999999999998</v>
      </c>
      <c r="DG194" s="116">
        <f>BI525+(CX194*BF525)</f>
        <v>282.29999999999995</v>
      </c>
      <c r="DH194" s="116">
        <f>BG525 * ( ( 1+ ( BF525 * ( CX194 / BI525 ) ) ) ^ 5.256 )</f>
        <v>90969.854616655924</v>
      </c>
      <c r="DI194" s="116">
        <f>BH525 * ( ( 1 + ( BF525 * ( CX194 / BI525 ) ) ) ^ 4.256 )</f>
        <v>1.1225991852915929</v>
      </c>
      <c r="DJ194" s="117">
        <f t="shared" si="268"/>
        <v>1.1212090925449023</v>
      </c>
      <c r="DK194" s="98"/>
      <c r="DL194" s="114">
        <f t="shared" si="269"/>
        <v>35.961739899758598</v>
      </c>
      <c r="DM194" s="116">
        <f t="shared" si="270"/>
        <v>69.903868486746759</v>
      </c>
      <c r="DN194" s="116">
        <f xml:space="preserve"> ( CY194 / CZ194 ) * ( ( ( AD524 + DF194 ) / 2 ) / ( ( AJ524 + DG194 ) / 2 ) )</f>
        <v>-4.7635041257787423</v>
      </c>
      <c r="DO194" s="117">
        <f t="shared" si="271"/>
        <v>-9.2594898598537512</v>
      </c>
      <c r="DP194" s="98"/>
      <c r="DQ194" s="114">
        <f xml:space="preserve"> DA194 * BK525 * COS( DV194 )</f>
        <v>35478.82966136578</v>
      </c>
      <c r="DR194" s="119">
        <f xml:space="preserve"> - ( DA194 * BK525 * SIN( DV194 ) )</f>
        <v>-4741.3167017399728</v>
      </c>
      <c r="DS194" s="116">
        <f xml:space="preserve"> - ( ( 2 * DR194 ) / ( ( ( DL194 ) ^ 2 ) * BN525 * DJ194 ) )</f>
        <v>0.23356239910049123</v>
      </c>
      <c r="DT194" s="117">
        <f xml:space="preserve"> ( ( 2 * DQ194 ) / ( ( ( DL194 ) ^ 2 ) * BN525 * DJ194 ) )</f>
        <v>1.7477255990820579</v>
      </c>
      <c r="DU194" s="98"/>
      <c r="DV194" s="114">
        <f t="shared" si="272"/>
        <v>0.13285077846375434</v>
      </c>
      <c r="DW194" s="116">
        <f t="shared" si="273"/>
        <v>7.6117889110001133</v>
      </c>
      <c r="DX194" s="115">
        <v>14.5</v>
      </c>
      <c r="DY194" s="120">
        <v>-7.75</v>
      </c>
      <c r="DZ194" s="98"/>
      <c r="EA194" s="101"/>
      <c r="EB194" s="98"/>
      <c r="EC194" s="98"/>
      <c r="ED194" s="98"/>
      <c r="EE194" s="116">
        <f>AE524</f>
        <v>0</v>
      </c>
      <c r="EF194" s="116">
        <f t="shared" si="274"/>
        <v>0</v>
      </c>
      <c r="EG194" s="116">
        <f t="shared" si="275"/>
        <v>8044.1072249999988</v>
      </c>
      <c r="EH194" s="116">
        <f t="shared" si="276"/>
        <v>-3736.8767600000001</v>
      </c>
      <c r="EI194" s="98"/>
      <c r="EJ194" s="99"/>
      <c r="EK194" s="98"/>
      <c r="EL194" s="98"/>
      <c r="EM194" s="98"/>
      <c r="EN194" s="98"/>
      <c r="EO194" s="98"/>
      <c r="EP194" s="98"/>
      <c r="EQ194" s="98"/>
      <c r="ER194" s="98"/>
      <c r="ES194" s="98"/>
      <c r="ET194" s="98"/>
      <c r="EU194" s="98"/>
      <c r="EV194" s="98"/>
      <c r="EW194" s="98"/>
      <c r="EX194" s="98"/>
      <c r="EY194" s="98"/>
      <c r="EZ194" s="98"/>
      <c r="FA194" s="98"/>
      <c r="FB194" s="98"/>
      <c r="FC194" s="98"/>
      <c r="FD194" s="98"/>
      <c r="FE194" s="98"/>
      <c r="FF194" s="98"/>
      <c r="FG194" s="98"/>
      <c r="FH194" s="98"/>
      <c r="FI194" s="98"/>
      <c r="FJ194" s="98"/>
      <c r="FK194" s="98"/>
      <c r="FL194" s="98"/>
      <c r="FM194" s="98"/>
      <c r="FN194" s="98"/>
      <c r="FO194" s="98"/>
      <c r="FP194" s="98"/>
      <c r="FQ194" s="98"/>
      <c r="FR194" s="98"/>
      <c r="FS194" s="101"/>
      <c r="FT194" s="98"/>
      <c r="FU194" s="25"/>
      <c r="FV194" s="37">
        <f t="shared" si="232"/>
        <v>0.24000000000000007</v>
      </c>
      <c r="FW194" s="39"/>
      <c r="FX194" s="38">
        <f t="shared" si="231"/>
        <v>1.3832310719999992</v>
      </c>
      <c r="FZ194" s="37">
        <v>0.3</v>
      </c>
      <c r="GB194" s="39"/>
      <c r="GC194" s="38">
        <f t="shared" si="228"/>
        <v>1.8463915800000004</v>
      </c>
      <c r="GH194" s="101"/>
    </row>
    <row r="195" spans="26:190" x14ac:dyDescent="0.2">
      <c r="Z195" s="1"/>
      <c r="AA195" s="1"/>
      <c r="AB195" s="23">
        <v>8.6999999999999993</v>
      </c>
      <c r="AC195" s="1">
        <v>1479</v>
      </c>
      <c r="AD195" s="6">
        <f t="shared" si="244"/>
        <v>282.27343166679998</v>
      </c>
      <c r="AE195" s="1">
        <f t="shared" si="277"/>
        <v>0</v>
      </c>
      <c r="AF195" s="1">
        <f t="shared" si="245"/>
        <v>0</v>
      </c>
      <c r="AG195" s="1">
        <f t="shared" si="278"/>
        <v>3614.0769499999997</v>
      </c>
      <c r="AH195" s="1">
        <f t="shared" si="246"/>
        <v>7967.6663255089989</v>
      </c>
      <c r="AI195" s="6">
        <f t="shared" si="279"/>
        <v>55.769200000000005</v>
      </c>
      <c r="AJ195" s="1">
        <f t="shared" si="247"/>
        <v>278.53649999999999</v>
      </c>
      <c r="AK195" s="1">
        <f t="shared" si="248"/>
        <v>1.0602725134021995</v>
      </c>
      <c r="AL195" s="1">
        <f t="shared" si="249"/>
        <v>1.046235889737783</v>
      </c>
      <c r="AM195" s="1">
        <f t="shared" si="250"/>
        <v>84773.773810285697</v>
      </c>
      <c r="AN195" s="1">
        <f t="shared" si="280"/>
        <v>-590</v>
      </c>
      <c r="AO195" s="1">
        <f t="shared" si="251"/>
        <v>-1935.6956</v>
      </c>
      <c r="AP195" s="1">
        <f t="shared" si="252"/>
        <v>34878.033405907845</v>
      </c>
      <c r="AQ195" s="60">
        <f t="shared" si="253"/>
        <v>59.829649116799999</v>
      </c>
      <c r="AR195" s="6">
        <f t="shared" si="254"/>
        <v>116.29926513920051</v>
      </c>
      <c r="AS195" s="6">
        <f t="shared" si="255"/>
        <v>-10.741411350832097</v>
      </c>
      <c r="AT195" s="6">
        <f t="shared" si="256"/>
        <v>-20.879585040201462</v>
      </c>
      <c r="AU195" s="60">
        <f t="shared" si="257"/>
        <v>20.857987810400001</v>
      </c>
      <c r="AV195" s="6">
        <f t="shared" si="258"/>
        <v>2085.79878104</v>
      </c>
      <c r="AW195" s="61">
        <f t="shared" si="259"/>
        <v>-6365.1888786558875</v>
      </c>
      <c r="AX195" s="62">
        <f t="shared" si="260"/>
        <v>0.12140057230720702</v>
      </c>
      <c r="AY195" s="63">
        <f t="shared" si="261"/>
        <v>0.66521407253530229</v>
      </c>
      <c r="AZ195" s="6">
        <f t="shared" si="262"/>
        <v>0.18051197160536797</v>
      </c>
      <c r="BA195" s="6">
        <f t="shared" si="263"/>
        <v>10.342574124572259</v>
      </c>
      <c r="BB195" s="62">
        <f t="shared" si="264"/>
        <v>4.3524894864000006</v>
      </c>
      <c r="BC195" s="63">
        <f t="shared" si="265"/>
        <v>-0.53377158400000013</v>
      </c>
      <c r="BD195" s="1"/>
      <c r="BE195" s="1">
        <f t="shared" si="218"/>
        <v>0</v>
      </c>
      <c r="BF195" s="1">
        <f t="shared" si="219"/>
        <v>-6.4999999999999997E-3</v>
      </c>
      <c r="BG195" s="1">
        <f t="shared" si="220"/>
        <v>101325</v>
      </c>
      <c r="BH195" s="1">
        <f t="shared" si="221"/>
        <v>1.2250000000000001</v>
      </c>
      <c r="BI195" s="1">
        <f t="shared" si="222"/>
        <v>288.14999999999998</v>
      </c>
      <c r="BJ195" s="1">
        <f t="shared" si="223"/>
        <v>1.2350000000000001</v>
      </c>
      <c r="BK195" s="1">
        <f t="shared" si="224"/>
        <v>9.81</v>
      </c>
      <c r="BL195" s="1">
        <f t="shared" si="225"/>
        <v>293.14999999999998</v>
      </c>
      <c r="BM195" s="1">
        <f t="shared" si="226"/>
        <v>100600</v>
      </c>
      <c r="BN195" s="24">
        <f t="shared" si="227"/>
        <v>28</v>
      </c>
      <c r="BP195" s="25"/>
      <c r="CS195" s="26"/>
      <c r="CW195" s="99"/>
      <c r="CX195" s="118">
        <v>827</v>
      </c>
      <c r="CY195" s="116">
        <f>AN526 + (CX195-AC526)</f>
        <v>-1212</v>
      </c>
      <c r="CZ195" s="115">
        <f>AI526+10</f>
        <v>260</v>
      </c>
      <c r="DA195" s="116">
        <f>AG526-0.34375</f>
        <v>3648.0625</v>
      </c>
      <c r="DB195" s="115">
        <v>7.25</v>
      </c>
      <c r="DC195" s="117">
        <f t="shared" si="266"/>
        <v>725</v>
      </c>
      <c r="DD195" s="98"/>
      <c r="DE195" s="118">
        <v>8.6999999999999993</v>
      </c>
      <c r="DF195" s="116">
        <f t="shared" si="267"/>
        <v>281.84999999999997</v>
      </c>
      <c r="DG195" s="116">
        <f>BI527+(CX195*BF527)</f>
        <v>282.77449999999999</v>
      </c>
      <c r="DH195" s="116">
        <f>BG527 * ( ( 1+ ( BF527 * ( CX195 / BI527 ) ) ) ^ 5.256 )</f>
        <v>91776.405262768487</v>
      </c>
      <c r="DI195" s="116">
        <f>BH527 * ( ( 1 + ( BF527 * ( CX195 / BI527 ) ) ) ^ 4.256 )</f>
        <v>1.1306518563721324</v>
      </c>
      <c r="DJ195" s="117">
        <f t="shared" si="268"/>
        <v>1.1343605228302345</v>
      </c>
      <c r="DK195" s="98"/>
      <c r="DL195" s="114">
        <f t="shared" si="269"/>
        <v>35.75266742467295</v>
      </c>
      <c r="DM195" s="116">
        <f t="shared" si="270"/>
        <v>69.49746504677627</v>
      </c>
      <c r="DN195" s="116">
        <f xml:space="preserve"> ( CY195 / CZ195 ) * ( ( ( AD526 + DF195 ) / 2 ) / ( ( AJ526 + DG195 ) / 2 ) )</f>
        <v>-4.6489389957960414</v>
      </c>
      <c r="DO195" s="117">
        <f t="shared" si="271"/>
        <v>-9.0367935775881776</v>
      </c>
      <c r="DP195" s="98"/>
      <c r="DQ195" s="114">
        <f xml:space="preserve"> DA195 * BK527 * COS( DV195 )</f>
        <v>35483.656876399778</v>
      </c>
      <c r="DR195" s="119">
        <f xml:space="preserve"> - ( DA195 * BK527 * SIN( DV195 ) )</f>
        <v>-4653.4674007506501</v>
      </c>
      <c r="DS195" s="116">
        <f xml:space="preserve"> - ( ( 2 * DR195 ) / ( ( ( DL195 ) ^ 2 ) * BN527 * DJ195 ) )</f>
        <v>0.22923484732761823</v>
      </c>
      <c r="DT195" s="117">
        <f xml:space="preserve"> ( ( 2 * DQ195 ) / ( ( ( DL195 ) ^ 2 ) * BN527 * DJ195 ) )</f>
        <v>1.7479633929260974</v>
      </c>
      <c r="DU195" s="98"/>
      <c r="DV195" s="114">
        <f t="shared" si="272"/>
        <v>0.13039979085363657</v>
      </c>
      <c r="DW195" s="116">
        <f t="shared" si="273"/>
        <v>7.4713576653015172</v>
      </c>
      <c r="DX195" s="115">
        <v>15</v>
      </c>
      <c r="DY195" s="120">
        <v>-8.25</v>
      </c>
      <c r="DZ195" s="98"/>
      <c r="EA195" s="101"/>
      <c r="EB195" s="98"/>
      <c r="EC195" s="98"/>
      <c r="ED195" s="98"/>
      <c r="EE195" s="116">
        <f>AE526</f>
        <v>0</v>
      </c>
      <c r="EF195" s="116">
        <f t="shared" si="274"/>
        <v>0</v>
      </c>
      <c r="EG195" s="116">
        <f t="shared" si="275"/>
        <v>8042.5915487499997</v>
      </c>
      <c r="EH195" s="116">
        <f t="shared" si="276"/>
        <v>-3976.37808</v>
      </c>
      <c r="EI195" s="98"/>
      <c r="EJ195" s="99"/>
      <c r="EK195" s="98"/>
      <c r="EL195" s="98"/>
      <c r="EM195" s="98"/>
      <c r="EN195" s="98"/>
      <c r="EO195" s="98"/>
      <c r="EP195" s="98"/>
      <c r="EQ195" s="98"/>
      <c r="ER195" s="98"/>
      <c r="ES195" s="98"/>
      <c r="ET195" s="98"/>
      <c r="EU195" s="98"/>
      <c r="EV195" s="98"/>
      <c r="EW195" s="98"/>
      <c r="EX195" s="98"/>
      <c r="EY195" s="98"/>
      <c r="EZ195" s="98"/>
      <c r="FA195" s="98"/>
      <c r="FB195" s="98"/>
      <c r="FC195" s="98"/>
      <c r="FD195" s="98"/>
      <c r="FE195" s="98"/>
      <c r="FF195" s="98"/>
      <c r="FG195" s="98"/>
      <c r="FH195" s="98"/>
      <c r="FI195" s="98"/>
      <c r="FJ195" s="98"/>
      <c r="FK195" s="98"/>
      <c r="FL195" s="98"/>
      <c r="FM195" s="98"/>
      <c r="FN195" s="98"/>
      <c r="FO195" s="98"/>
      <c r="FP195" s="98"/>
      <c r="FQ195" s="98"/>
      <c r="FR195" s="98"/>
      <c r="FS195" s="101"/>
      <c r="FT195" s="98"/>
      <c r="FU195" s="25"/>
      <c r="FV195" s="27">
        <f t="shared" si="232"/>
        <v>0.25000000000000006</v>
      </c>
      <c r="FW195" s="29"/>
      <c r="FX195" s="28">
        <f t="shared" si="231"/>
        <v>1.252428437499999</v>
      </c>
      <c r="FZ195" s="37">
        <v>0.31</v>
      </c>
      <c r="GB195" s="39"/>
      <c r="GC195" s="38">
        <f t="shared" si="228"/>
        <v>1.8531918922000001</v>
      </c>
      <c r="GH195" s="101"/>
    </row>
    <row r="196" spans="26:190" x14ac:dyDescent="0.2">
      <c r="Z196" s="1"/>
      <c r="AA196" s="1"/>
      <c r="AB196" s="23">
        <v>9.6</v>
      </c>
      <c r="AC196" s="1">
        <v>1375</v>
      </c>
      <c r="AD196" s="6">
        <f t="shared" si="244"/>
        <v>282.00383220015999</v>
      </c>
      <c r="AE196" s="1">
        <f t="shared" si="277"/>
        <v>0</v>
      </c>
      <c r="AF196" s="1">
        <f t="shared" si="245"/>
        <v>0</v>
      </c>
      <c r="AG196" s="1">
        <f t="shared" si="278"/>
        <v>3613.6923399999996</v>
      </c>
      <c r="AH196" s="1">
        <f t="shared" si="246"/>
        <v>7966.8184066107988</v>
      </c>
      <c r="AI196" s="6">
        <f t="shared" si="279"/>
        <v>66.92304</v>
      </c>
      <c r="AJ196" s="1">
        <f t="shared" si="247"/>
        <v>279.21249999999998</v>
      </c>
      <c r="AK196" s="1">
        <f t="shared" si="248"/>
        <v>1.0712676186141423</v>
      </c>
      <c r="AL196" s="1">
        <f t="shared" si="249"/>
        <v>1.0606639903744239</v>
      </c>
      <c r="AM196" s="1">
        <f t="shared" si="250"/>
        <v>85860.76124447702</v>
      </c>
      <c r="AN196" s="1">
        <f t="shared" si="280"/>
        <v>-694</v>
      </c>
      <c r="AO196" s="1">
        <f t="shared" si="251"/>
        <v>-2276.9029599999999</v>
      </c>
      <c r="AP196" s="1">
        <f t="shared" si="252"/>
        <v>34880.58931648251</v>
      </c>
      <c r="AQ196" s="60">
        <f t="shared" si="253"/>
        <v>58.755578940159999</v>
      </c>
      <c r="AR196" s="6">
        <f t="shared" si="254"/>
        <v>114.21144456704062</v>
      </c>
      <c r="AS196" s="6">
        <f t="shared" si="255"/>
        <v>-10.491499427588074</v>
      </c>
      <c r="AT196" s="6">
        <f t="shared" si="256"/>
        <v>-20.393796247322804</v>
      </c>
      <c r="AU196" s="60">
        <f t="shared" si="257"/>
        <v>20.145948972479999</v>
      </c>
      <c r="AV196" s="6">
        <f t="shared" si="258"/>
        <v>2014.5948972480001</v>
      </c>
      <c r="AW196" s="61">
        <f t="shared" si="259"/>
        <v>-6330.071767866224</v>
      </c>
      <c r="AX196" s="62">
        <f t="shared" si="260"/>
        <v>0.1234822555206648</v>
      </c>
      <c r="AY196" s="63">
        <f t="shared" si="261"/>
        <v>0.68042417221142137</v>
      </c>
      <c r="AZ196" s="6">
        <f t="shared" si="262"/>
        <v>0.17952452214217501</v>
      </c>
      <c r="BA196" s="6">
        <f t="shared" si="263"/>
        <v>10.285997437848847</v>
      </c>
      <c r="BB196" s="62">
        <f t="shared" si="264"/>
        <v>4.9011691836800004</v>
      </c>
      <c r="BC196" s="63">
        <f t="shared" si="265"/>
        <v>-1.0470713007999999</v>
      </c>
      <c r="BD196" s="1"/>
      <c r="BE196" s="1">
        <f t="shared" ref="BE196:BE227" si="281">BE195</f>
        <v>0</v>
      </c>
      <c r="BF196" s="1">
        <f t="shared" ref="BF196:BF227" si="282">BF195</f>
        <v>-6.4999999999999997E-3</v>
      </c>
      <c r="BG196" s="1">
        <f t="shared" ref="BG196:BG227" si="283">BG195</f>
        <v>101325</v>
      </c>
      <c r="BH196" s="1">
        <f t="shared" ref="BH196:BH227" si="284">BH195</f>
        <v>1.2250000000000001</v>
      </c>
      <c r="BI196" s="1">
        <f t="shared" ref="BI196:BI227" si="285">BI195</f>
        <v>288.14999999999998</v>
      </c>
      <c r="BJ196" s="1">
        <f t="shared" ref="BJ196:BJ227" si="286">BJ195</f>
        <v>1.2350000000000001</v>
      </c>
      <c r="BK196" s="1">
        <f t="shared" ref="BK196:BK227" si="287">BK195</f>
        <v>9.81</v>
      </c>
      <c r="BL196" s="1">
        <f t="shared" ref="BL196:BL227" si="288">BL195</f>
        <v>293.14999999999998</v>
      </c>
      <c r="BM196" s="1">
        <f t="shared" ref="BM196:BM227" si="289">BM195</f>
        <v>100600</v>
      </c>
      <c r="BN196" s="24">
        <f t="shared" ref="BN196:BN227" si="290">BN195</f>
        <v>28</v>
      </c>
      <c r="BP196" s="4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32"/>
      <c r="CW196" s="99"/>
      <c r="CX196" s="118">
        <v>756</v>
      </c>
      <c r="CY196" s="116">
        <f>AN528 + (CX196-AC528)</f>
        <v>-1283</v>
      </c>
      <c r="CZ196" s="115">
        <f>AI528+10</f>
        <v>280</v>
      </c>
      <c r="DA196" s="116">
        <f>AG528-0.34375</f>
        <v>3647.375</v>
      </c>
      <c r="DB196" s="115">
        <v>7</v>
      </c>
      <c r="DC196" s="117">
        <f t="shared" si="266"/>
        <v>700</v>
      </c>
      <c r="DD196" s="98"/>
      <c r="DE196" s="118">
        <v>7.9</v>
      </c>
      <c r="DF196" s="116">
        <f t="shared" si="267"/>
        <v>281.04999999999995</v>
      </c>
      <c r="DG196" s="116">
        <f>BI529+(CX196*BF529)</f>
        <v>283.23599999999999</v>
      </c>
      <c r="DH196" s="116">
        <f>BG529 * ( ( 1+ ( BF529 * ( CX196 / BI529 ) ) ) ^ 5.256 )</f>
        <v>92566.403664089885</v>
      </c>
      <c r="DI196" s="116">
        <f>BH529 * ( ( 1 + ( BF529 * ( CX196 / BI529 ) ) ) ^ 4.256 )</f>
        <v>1.1385262255081821</v>
      </c>
      <c r="DJ196" s="117">
        <f t="shared" si="268"/>
        <v>1.1473816545384645</v>
      </c>
      <c r="DK196" s="98"/>
      <c r="DL196" s="114">
        <f t="shared" si="269"/>
        <v>34.93092345018453</v>
      </c>
      <c r="DM196" s="116">
        <f t="shared" si="270"/>
        <v>67.900126239406703</v>
      </c>
      <c r="DN196" s="116">
        <f xml:space="preserve"> ( CY196 / CZ196 ) * ( ( ( AD528 + DF196 ) / 2 ) / ( ( AJ528 + DG196 ) / 2 ) )</f>
        <v>-4.5550786176037272</v>
      </c>
      <c r="DO196" s="117">
        <f t="shared" si="271"/>
        <v>-8.8543440200428289</v>
      </c>
      <c r="DP196" s="98"/>
      <c r="DQ196" s="114">
        <f xml:space="preserve"> DA196 * BK529 * COS( DV196 )</f>
        <v>35475.222023007991</v>
      </c>
      <c r="DR196" s="119">
        <f xml:space="preserve"> - ( DA196 * BK529 * SIN( DV196 ) )</f>
        <v>-4665.8979338296112</v>
      </c>
      <c r="DS196" s="116">
        <f xml:space="preserve"> - ( ( 2 * DR196 ) / ( ( ( DL196 ) ^ 2 ) * BN529 * DJ196 ) )</f>
        <v>0.23805601703212304</v>
      </c>
      <c r="DT196" s="117">
        <f xml:space="preserve"> ( ( 2 * DQ196 ) / ( ( ( DL196 ) ^ 2 ) * BN529 * DJ196 ) )</f>
        <v>1.8099603072963262</v>
      </c>
      <c r="DU196" s="98"/>
      <c r="DV196" s="114">
        <f t="shared" si="272"/>
        <v>0.13077490280934662</v>
      </c>
      <c r="DW196" s="116">
        <f t="shared" si="273"/>
        <v>7.4928499972086007</v>
      </c>
      <c r="DX196" s="115">
        <v>15.5</v>
      </c>
      <c r="DY196" s="120">
        <v>-8.5</v>
      </c>
      <c r="DZ196" s="98"/>
      <c r="EA196" s="101"/>
      <c r="EB196" s="98"/>
      <c r="EC196" s="98"/>
      <c r="ED196" s="98"/>
      <c r="EE196" s="116">
        <f>AE528</f>
        <v>0</v>
      </c>
      <c r="EF196" s="116">
        <f t="shared" si="274"/>
        <v>0</v>
      </c>
      <c r="EG196" s="116">
        <f t="shared" si="275"/>
        <v>8041.0758724999996</v>
      </c>
      <c r="EH196" s="116">
        <f t="shared" si="276"/>
        <v>-4209.31772</v>
      </c>
      <c r="EI196" s="98"/>
      <c r="EJ196" s="99"/>
      <c r="EK196" s="98"/>
      <c r="EL196" s="98"/>
      <c r="EM196" s="98"/>
      <c r="EN196" s="98"/>
      <c r="EO196" s="98"/>
      <c r="EP196" s="98"/>
      <c r="EQ196" s="98"/>
      <c r="ER196" s="98"/>
      <c r="ES196" s="98"/>
      <c r="ET196" s="98"/>
      <c r="EU196" s="98"/>
      <c r="EV196" s="98"/>
      <c r="EW196" s="98"/>
      <c r="EX196" s="98"/>
      <c r="EY196" s="98"/>
      <c r="EZ196" s="98"/>
      <c r="FA196" s="98"/>
      <c r="FB196" s="98"/>
      <c r="FC196" s="98"/>
      <c r="FD196" s="98"/>
      <c r="FE196" s="98"/>
      <c r="FF196" s="98"/>
      <c r="FG196" s="98"/>
      <c r="FH196" s="98"/>
      <c r="FI196" s="98"/>
      <c r="FJ196" s="98"/>
      <c r="FK196" s="98"/>
      <c r="FL196" s="98"/>
      <c r="FM196" s="98"/>
      <c r="FN196" s="98"/>
      <c r="FO196" s="98"/>
      <c r="FP196" s="98"/>
      <c r="FQ196" s="98"/>
      <c r="FR196" s="98"/>
      <c r="FS196" s="101"/>
      <c r="FT196" s="98"/>
      <c r="FU196" s="25"/>
      <c r="FV196" s="148"/>
      <c r="FW196" s="148"/>
      <c r="FX196" s="148"/>
      <c r="FZ196" s="37">
        <v>0.32</v>
      </c>
      <c r="GB196" s="39"/>
      <c r="GC196" s="38">
        <f t="shared" si="228"/>
        <v>1.8554804448000006</v>
      </c>
      <c r="GH196" s="101"/>
    </row>
    <row r="197" spans="26:190" x14ac:dyDescent="0.2">
      <c r="Z197" s="1"/>
      <c r="AA197" s="1"/>
      <c r="AB197" s="23">
        <v>10.6</v>
      </c>
      <c r="AC197" s="1">
        <v>1283</v>
      </c>
      <c r="AD197" s="6">
        <f t="shared" si="244"/>
        <v>281.73423273352</v>
      </c>
      <c r="AE197" s="1">
        <f t="shared" si="277"/>
        <v>0</v>
      </c>
      <c r="AF197" s="1">
        <f t="shared" si="245"/>
        <v>0</v>
      </c>
      <c r="AG197" s="1">
        <f t="shared" si="278"/>
        <v>3613.3077299999995</v>
      </c>
      <c r="AH197" s="1">
        <f t="shared" si="246"/>
        <v>7965.9704877125987</v>
      </c>
      <c r="AI197" s="6">
        <f t="shared" si="279"/>
        <v>78.076880000000003</v>
      </c>
      <c r="AJ197" s="1">
        <f t="shared" si="247"/>
        <v>279.81049999999999</v>
      </c>
      <c r="AK197" s="1">
        <f t="shared" si="248"/>
        <v>1.0810665789079204</v>
      </c>
      <c r="AL197" s="1">
        <f t="shared" si="249"/>
        <v>1.0736848591048933</v>
      </c>
      <c r="AM197" s="1">
        <f t="shared" si="250"/>
        <v>86831.708984398501</v>
      </c>
      <c r="AN197" s="1">
        <f t="shared" si="280"/>
        <v>-786</v>
      </c>
      <c r="AO197" s="1">
        <f t="shared" si="251"/>
        <v>-2578.7402400000001</v>
      </c>
      <c r="AP197" s="1">
        <f t="shared" si="252"/>
        <v>34893.237959692262</v>
      </c>
      <c r="AQ197" s="60">
        <f t="shared" si="253"/>
        <v>57.68150876352</v>
      </c>
      <c r="AR197" s="6">
        <f t="shared" si="254"/>
        <v>112.12362399488072</v>
      </c>
      <c r="AS197" s="6">
        <f t="shared" si="255"/>
        <v>-10.15191048270035</v>
      </c>
      <c r="AT197" s="6">
        <f t="shared" si="256"/>
        <v>-19.733689672692247</v>
      </c>
      <c r="AU197" s="60">
        <f t="shared" si="257"/>
        <v>19.433910134560001</v>
      </c>
      <c r="AV197" s="6">
        <f t="shared" si="258"/>
        <v>1943.3910134560001</v>
      </c>
      <c r="AW197" s="61">
        <f t="shared" si="259"/>
        <v>-6238.5710493690713</v>
      </c>
      <c r="AX197" s="62">
        <f t="shared" si="260"/>
        <v>0.12474037283919905</v>
      </c>
      <c r="AY197" s="63">
        <f t="shared" si="261"/>
        <v>0.69769110237176823</v>
      </c>
      <c r="AZ197" s="6">
        <f t="shared" si="262"/>
        <v>0.17692091601311927</v>
      </c>
      <c r="BA197" s="6">
        <f t="shared" si="263"/>
        <v>10.13682179513957</v>
      </c>
      <c r="BB197" s="62">
        <f t="shared" si="264"/>
        <v>5.4498488809600003</v>
      </c>
      <c r="BC197" s="63">
        <f t="shared" si="265"/>
        <v>-1.5603710176000001</v>
      </c>
      <c r="BD197" s="1"/>
      <c r="BE197" s="1">
        <f t="shared" si="281"/>
        <v>0</v>
      </c>
      <c r="BF197" s="1">
        <f t="shared" si="282"/>
        <v>-6.4999999999999997E-3</v>
      </c>
      <c r="BG197" s="1">
        <f t="shared" si="283"/>
        <v>101325</v>
      </c>
      <c r="BH197" s="1">
        <f t="shared" si="284"/>
        <v>1.2250000000000001</v>
      </c>
      <c r="BI197" s="1">
        <f t="shared" si="285"/>
        <v>288.14999999999998</v>
      </c>
      <c r="BJ197" s="1">
        <f t="shared" si="286"/>
        <v>1.2350000000000001</v>
      </c>
      <c r="BK197" s="1">
        <f t="shared" si="287"/>
        <v>9.81</v>
      </c>
      <c r="BL197" s="1">
        <f t="shared" si="288"/>
        <v>293.14999999999998</v>
      </c>
      <c r="BM197" s="1">
        <f t="shared" si="289"/>
        <v>100600</v>
      </c>
      <c r="BN197" s="24">
        <f t="shared" si="290"/>
        <v>28</v>
      </c>
      <c r="CW197" s="99"/>
      <c r="CX197" s="118">
        <v>676</v>
      </c>
      <c r="CY197" s="116">
        <f>AN530 + (CX197-AC530)</f>
        <v>-1363</v>
      </c>
      <c r="CZ197" s="115">
        <f>AI530+10</f>
        <v>300</v>
      </c>
      <c r="DA197" s="116">
        <f>AG530-0.34375</f>
        <v>3646.6875</v>
      </c>
      <c r="DB197" s="115">
        <v>7</v>
      </c>
      <c r="DC197" s="117">
        <f t="shared" si="266"/>
        <v>700</v>
      </c>
      <c r="DD197" s="98"/>
      <c r="DE197" s="118">
        <v>6.8</v>
      </c>
      <c r="DF197" s="116">
        <f t="shared" si="267"/>
        <v>279.95</v>
      </c>
      <c r="DG197" s="116">
        <f>BI531+(CX197*BF531)</f>
        <v>283.75599999999997</v>
      </c>
      <c r="DH197" s="116">
        <f>BG531 * ( ( 1+ ( BF531 * ( CX197 / BI531 ) ) ) ^ 5.256 )</f>
        <v>93463.131036612176</v>
      </c>
      <c r="DI197" s="116">
        <f>BH531 * ( ( 1 + ( BF531 * ( CX197 / BI531 ) ) ) ^ 4.256 )</f>
        <v>1.1474489494708215</v>
      </c>
      <c r="DJ197" s="117">
        <f t="shared" si="268"/>
        <v>1.1630488448152971</v>
      </c>
      <c r="DK197" s="98"/>
      <c r="DL197" s="114">
        <f t="shared" si="269"/>
        <v>34.694852117464201</v>
      </c>
      <c r="DM197" s="116">
        <f t="shared" si="270"/>
        <v>67.441241340011615</v>
      </c>
      <c r="DN197" s="116">
        <f xml:space="preserve"> ( CY197 / CZ197 ) * ( ( ( AD530 + DF197 ) / 2 ) / ( ( AJ530 + DG197 ) / 2 ) )</f>
        <v>-4.5051695415722817</v>
      </c>
      <c r="DO197" s="117">
        <f t="shared" si="271"/>
        <v>-8.7573287616898643</v>
      </c>
      <c r="DP197" s="98"/>
      <c r="DQ197" s="114">
        <f xml:space="preserve"> DA197 * BK531 * COS( DV197 )</f>
        <v>35471.123298900755</v>
      </c>
      <c r="DR197" s="119">
        <f xml:space="preserve"> - ( DA197 * BK531 * SIN( DV197 ) )</f>
        <v>-4645.2987995068343</v>
      </c>
      <c r="DS197" s="116">
        <f xml:space="preserve"> - ( ( 2 * DR197 ) / ( ( ( DL197 ) ^ 2 ) * BN531 * DJ197 ) )</f>
        <v>0.23700504079116505</v>
      </c>
      <c r="DT197" s="117">
        <f xml:space="preserve"> ( ( 2 * DQ197 ) / ( ( ( DL197 ) ^ 2 ) * BN531 * DJ197 ) )</f>
        <v>1.8097511887194266</v>
      </c>
      <c r="DU197" s="98"/>
      <c r="DV197" s="114">
        <f t="shared" si="272"/>
        <v>0.13021894719640612</v>
      </c>
      <c r="DW197" s="116">
        <f t="shared" si="273"/>
        <v>7.4609960869905025</v>
      </c>
      <c r="DX197" s="115">
        <v>15</v>
      </c>
      <c r="DY197" s="120">
        <v>-8.25</v>
      </c>
      <c r="DZ197" s="98"/>
      <c r="EA197" s="101"/>
      <c r="EB197" s="98"/>
      <c r="EC197" s="98"/>
      <c r="ED197" s="98"/>
      <c r="EE197" s="116">
        <f>AE530</f>
        <v>0</v>
      </c>
      <c r="EF197" s="116">
        <f t="shared" si="274"/>
        <v>0</v>
      </c>
      <c r="EG197" s="116">
        <f t="shared" si="275"/>
        <v>8039.5601962499995</v>
      </c>
      <c r="EH197" s="116">
        <f t="shared" si="276"/>
        <v>-4471.7849200000001</v>
      </c>
      <c r="EI197" s="98"/>
      <c r="EJ197" s="99"/>
      <c r="EK197" s="98"/>
      <c r="EL197" s="98"/>
      <c r="EM197" s="98"/>
      <c r="EN197" s="98"/>
      <c r="EO197" s="98"/>
      <c r="EP197" s="98"/>
      <c r="EQ197" s="98"/>
      <c r="ER197" s="98"/>
      <c r="ES197" s="98"/>
      <c r="ET197" s="98"/>
      <c r="EU197" s="98"/>
      <c r="EV197" s="98"/>
      <c r="EW197" s="98"/>
      <c r="EX197" s="98"/>
      <c r="EY197" s="98"/>
      <c r="EZ197" s="98"/>
      <c r="FA197" s="98"/>
      <c r="FB197" s="98"/>
      <c r="FC197" s="98"/>
      <c r="FD197" s="98"/>
      <c r="FE197" s="98"/>
      <c r="FF197" s="98"/>
      <c r="FG197" s="98"/>
      <c r="FH197" s="98"/>
      <c r="FI197" s="98"/>
      <c r="FJ197" s="98"/>
      <c r="FK197" s="98"/>
      <c r="FL197" s="98"/>
      <c r="FM197" s="98"/>
      <c r="FN197" s="98"/>
      <c r="FO197" s="98"/>
      <c r="FP197" s="98"/>
      <c r="FQ197" s="98"/>
      <c r="FR197" s="98"/>
      <c r="FS197" s="101"/>
      <c r="FT197" s="98"/>
      <c r="FU197" s="25"/>
      <c r="FZ197" s="37">
        <v>0.33</v>
      </c>
      <c r="GB197" s="39"/>
      <c r="GC197" s="38">
        <f t="shared" ref="GC197:GC214" si="291">-22.558798 * FZ197^2 + 14.440898 * FZ197 - 0.455586</f>
        <v>1.8532572378000001</v>
      </c>
      <c r="GH197" s="101"/>
    </row>
    <row r="198" spans="26:190" x14ac:dyDescent="0.2">
      <c r="Z198" s="1"/>
      <c r="AA198" s="1"/>
      <c r="AB198" s="23">
        <v>11.1</v>
      </c>
      <c r="AC198" s="1">
        <v>1216</v>
      </c>
      <c r="AD198" s="6">
        <f t="shared" si="244"/>
        <v>281.46463326687996</v>
      </c>
      <c r="AE198" s="1">
        <f t="shared" si="277"/>
        <v>0</v>
      </c>
      <c r="AF198" s="1">
        <f t="shared" si="245"/>
        <v>0</v>
      </c>
      <c r="AG198" s="1">
        <f t="shared" si="278"/>
        <v>3612.9231199999995</v>
      </c>
      <c r="AH198" s="1">
        <f t="shared" si="246"/>
        <v>7965.1225688143977</v>
      </c>
      <c r="AI198" s="6">
        <f t="shared" si="279"/>
        <v>89.230720000000005</v>
      </c>
      <c r="AJ198" s="1">
        <f t="shared" si="247"/>
        <v>280.24599999999998</v>
      </c>
      <c r="AK198" s="1">
        <f t="shared" si="248"/>
        <v>1.0882458199857845</v>
      </c>
      <c r="AL198" s="1">
        <f t="shared" si="249"/>
        <v>1.0835341354541073</v>
      </c>
      <c r="AM198" s="1">
        <f t="shared" si="250"/>
        <v>87544.391830256674</v>
      </c>
      <c r="AN198" s="1">
        <f t="shared" si="280"/>
        <v>-853</v>
      </c>
      <c r="AO198" s="1">
        <f t="shared" si="251"/>
        <v>-2798.5565200000001</v>
      </c>
      <c r="AP198" s="1">
        <f t="shared" si="252"/>
        <v>34927.967631937165</v>
      </c>
      <c r="AQ198" s="60">
        <f t="shared" si="253"/>
        <v>56.607438586880001</v>
      </c>
      <c r="AR198" s="6">
        <f t="shared" si="254"/>
        <v>110.03580342272082</v>
      </c>
      <c r="AS198" s="6">
        <f t="shared" si="255"/>
        <v>-9.6131244251770536</v>
      </c>
      <c r="AT198" s="6">
        <f t="shared" si="256"/>
        <v>-18.686375782636166</v>
      </c>
      <c r="AU198" s="60">
        <f t="shared" si="257"/>
        <v>18.72187129664</v>
      </c>
      <c r="AV198" s="6">
        <f t="shared" si="258"/>
        <v>1872.1871296639999</v>
      </c>
      <c r="AW198" s="61">
        <f t="shared" si="259"/>
        <v>-6018.9229951704065</v>
      </c>
      <c r="AX198" s="62">
        <f t="shared" si="260"/>
        <v>0.12382294968446454</v>
      </c>
      <c r="AY198" s="63">
        <f t="shared" si="261"/>
        <v>0.71854781696663261</v>
      </c>
      <c r="AZ198" s="6">
        <f t="shared" si="262"/>
        <v>0.17064789526830348</v>
      </c>
      <c r="BA198" s="6">
        <f t="shared" si="263"/>
        <v>9.7774041816636377</v>
      </c>
      <c r="BB198" s="62">
        <f t="shared" si="264"/>
        <v>5.9985285782400002</v>
      </c>
      <c r="BC198" s="63">
        <f t="shared" si="265"/>
        <v>-2.0736707343999998</v>
      </c>
      <c r="BD198" s="1"/>
      <c r="BE198" s="1">
        <f t="shared" si="281"/>
        <v>0</v>
      </c>
      <c r="BF198" s="1">
        <f t="shared" si="282"/>
        <v>-6.4999999999999997E-3</v>
      </c>
      <c r="BG198" s="1">
        <f t="shared" si="283"/>
        <v>101325</v>
      </c>
      <c r="BH198" s="1">
        <f t="shared" si="284"/>
        <v>1.2250000000000001</v>
      </c>
      <c r="BI198" s="1">
        <f t="shared" si="285"/>
        <v>288.14999999999998</v>
      </c>
      <c r="BJ198" s="1">
        <f t="shared" si="286"/>
        <v>1.2350000000000001</v>
      </c>
      <c r="BK198" s="1">
        <f t="shared" si="287"/>
        <v>9.81</v>
      </c>
      <c r="BL198" s="1">
        <f t="shared" si="288"/>
        <v>293.14999999999998</v>
      </c>
      <c r="BM198" s="1">
        <f t="shared" si="289"/>
        <v>100600</v>
      </c>
      <c r="BN198" s="24">
        <f t="shared" si="290"/>
        <v>28</v>
      </c>
      <c r="CW198" s="99"/>
      <c r="CX198" s="118"/>
      <c r="CY198" s="116"/>
      <c r="CZ198" s="115"/>
      <c r="DA198" s="116"/>
      <c r="DB198" s="115"/>
      <c r="DC198" s="117"/>
      <c r="DD198" s="98"/>
      <c r="DE198" s="118"/>
      <c r="DF198" s="116"/>
      <c r="DG198" s="116"/>
      <c r="DH198" s="116"/>
      <c r="DI198" s="116"/>
      <c r="DJ198" s="117"/>
      <c r="DK198" s="98"/>
      <c r="DL198" s="114"/>
      <c r="DM198" s="116"/>
      <c r="DN198" s="116"/>
      <c r="DO198" s="117"/>
      <c r="DP198" s="98"/>
      <c r="DQ198" s="114"/>
      <c r="DR198" s="116"/>
      <c r="DS198" s="116"/>
      <c r="DT198" s="117"/>
      <c r="DU198" s="98"/>
      <c r="DV198" s="114"/>
      <c r="DW198" s="116"/>
      <c r="DX198" s="115"/>
      <c r="DY198" s="120"/>
      <c r="DZ198" s="98"/>
      <c r="EA198" s="101"/>
      <c r="EB198" s="98"/>
      <c r="EC198" s="98"/>
      <c r="ED198" s="98"/>
      <c r="EE198" s="116"/>
      <c r="EF198" s="116"/>
      <c r="EG198" s="116"/>
      <c r="EH198" s="116"/>
      <c r="EI198" s="98"/>
      <c r="EJ198" s="99"/>
      <c r="EK198" s="98"/>
      <c r="EL198" s="98"/>
      <c r="EM198" s="98"/>
      <c r="EN198" s="98"/>
      <c r="EO198" s="98"/>
      <c r="EP198" s="98"/>
      <c r="EQ198" s="98"/>
      <c r="ER198" s="98"/>
      <c r="ES198" s="98"/>
      <c r="ET198" s="98"/>
      <c r="EU198" s="98"/>
      <c r="EV198" s="98"/>
      <c r="EW198" s="98"/>
      <c r="EX198" s="98"/>
      <c r="EY198" s="98"/>
      <c r="EZ198" s="98"/>
      <c r="FA198" s="98"/>
      <c r="FB198" s="98"/>
      <c r="FC198" s="98"/>
      <c r="FD198" s="98"/>
      <c r="FE198" s="98"/>
      <c r="FF198" s="98"/>
      <c r="FG198" s="98"/>
      <c r="FH198" s="98"/>
      <c r="FI198" s="98"/>
      <c r="FJ198" s="98"/>
      <c r="FK198" s="98"/>
      <c r="FL198" s="98"/>
      <c r="FM198" s="98"/>
      <c r="FN198" s="98"/>
      <c r="FO198" s="98"/>
      <c r="FP198" s="98"/>
      <c r="FQ198" s="98"/>
      <c r="FR198" s="98"/>
      <c r="FS198" s="101"/>
      <c r="FT198" s="98"/>
      <c r="FU198" s="25"/>
      <c r="FZ198" s="37">
        <v>0.34</v>
      </c>
      <c r="GB198" s="39"/>
      <c r="GC198" s="38">
        <f t="shared" si="291"/>
        <v>1.8465222712000002</v>
      </c>
      <c r="GH198" s="101"/>
    </row>
    <row r="199" spans="26:190" x14ac:dyDescent="0.2">
      <c r="Z199" s="1"/>
      <c r="AA199" s="1"/>
      <c r="AB199" s="23">
        <v>11.5</v>
      </c>
      <c r="AC199" s="1">
        <v>1127</v>
      </c>
      <c r="AD199" s="6">
        <f t="shared" si="244"/>
        <v>281.19503380023997</v>
      </c>
      <c r="AE199" s="1">
        <f t="shared" si="277"/>
        <v>0</v>
      </c>
      <c r="AF199" s="1">
        <f t="shared" si="245"/>
        <v>0</v>
      </c>
      <c r="AG199" s="1">
        <f t="shared" si="278"/>
        <v>3612.5385099999994</v>
      </c>
      <c r="AH199" s="1">
        <f t="shared" si="246"/>
        <v>7964.2746499161976</v>
      </c>
      <c r="AI199" s="6">
        <f t="shared" si="279"/>
        <v>100.38456000000001</v>
      </c>
      <c r="AJ199" s="1">
        <f t="shared" si="247"/>
        <v>280.8245</v>
      </c>
      <c r="AK199" s="1">
        <f t="shared" si="248"/>
        <v>1.0978387632386126</v>
      </c>
      <c r="AL199" s="1">
        <f t="shared" si="249"/>
        <v>1.096392128980902</v>
      </c>
      <c r="AM199" s="1">
        <f t="shared" si="250"/>
        <v>88498.407378672768</v>
      </c>
      <c r="AN199" s="1">
        <f t="shared" si="280"/>
        <v>-942</v>
      </c>
      <c r="AO199" s="1">
        <f t="shared" si="251"/>
        <v>-3090.5512800000001</v>
      </c>
      <c r="AP199" s="1">
        <f t="shared" si="252"/>
        <v>34926.471951031883</v>
      </c>
      <c r="AQ199" s="60">
        <f t="shared" si="253"/>
        <v>55.533368410240001</v>
      </c>
      <c r="AR199" s="6">
        <f t="shared" si="254"/>
        <v>107.94798285056092</v>
      </c>
      <c r="AS199" s="6">
        <f t="shared" si="255"/>
        <v>-9.4104920683113313</v>
      </c>
      <c r="AT199" s="6">
        <f t="shared" si="256"/>
        <v>-18.292490902066298</v>
      </c>
      <c r="AU199" s="60">
        <f t="shared" si="257"/>
        <v>18.009832458720002</v>
      </c>
      <c r="AV199" s="6">
        <f t="shared" si="258"/>
        <v>1800.9832458720002</v>
      </c>
      <c r="AW199" s="61">
        <f t="shared" si="259"/>
        <v>-6005.3705393049904</v>
      </c>
      <c r="AX199" s="62">
        <f t="shared" si="260"/>
        <v>0.12686383364592033</v>
      </c>
      <c r="AY199" s="63">
        <f t="shared" si="261"/>
        <v>0.73782393583117778</v>
      </c>
      <c r="AZ199" s="6">
        <f t="shared" si="262"/>
        <v>0.17027820066145335</v>
      </c>
      <c r="BA199" s="6">
        <f t="shared" si="263"/>
        <v>9.7562222409823782</v>
      </c>
      <c r="BB199" s="62">
        <f t="shared" si="264"/>
        <v>6.547208275520001</v>
      </c>
      <c r="BC199" s="63">
        <f t="shared" si="265"/>
        <v>-2.5869704512000005</v>
      </c>
      <c r="BD199" s="1"/>
      <c r="BE199" s="1">
        <f t="shared" si="281"/>
        <v>0</v>
      </c>
      <c r="BF199" s="1">
        <f t="shared" si="282"/>
        <v>-6.4999999999999997E-3</v>
      </c>
      <c r="BG199" s="1">
        <f t="shared" si="283"/>
        <v>101325</v>
      </c>
      <c r="BH199" s="1">
        <f t="shared" si="284"/>
        <v>1.2250000000000001</v>
      </c>
      <c r="BI199" s="1">
        <f t="shared" si="285"/>
        <v>288.14999999999998</v>
      </c>
      <c r="BJ199" s="1">
        <f t="shared" si="286"/>
        <v>1.2350000000000001</v>
      </c>
      <c r="BK199" s="1">
        <f t="shared" si="287"/>
        <v>9.81</v>
      </c>
      <c r="BL199" s="1">
        <f t="shared" si="288"/>
        <v>293.14999999999998</v>
      </c>
      <c r="BM199" s="1">
        <f t="shared" si="289"/>
        <v>100600</v>
      </c>
      <c r="BN199" s="24">
        <f t="shared" si="290"/>
        <v>28</v>
      </c>
      <c r="BP199" s="35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21"/>
      <c r="CW199" s="99"/>
      <c r="CX199" s="118">
        <v>1724</v>
      </c>
      <c r="CY199" s="116">
        <f>AN538 + (CX199-AC538)</f>
        <v>-345</v>
      </c>
      <c r="CZ199" s="115">
        <f>AI538+11.15384</f>
        <v>33.46152</v>
      </c>
      <c r="DA199" s="116">
        <f>AG538-0.38461</f>
        <v>3614.8461699999998</v>
      </c>
      <c r="DB199" s="115">
        <v>25</v>
      </c>
      <c r="DC199" s="117">
        <f t="shared" ref="DC199:DC205" si="292">DB199 * 100</f>
        <v>2500</v>
      </c>
      <c r="DD199" s="98"/>
      <c r="DE199" s="118">
        <v>7.6</v>
      </c>
      <c r="DF199" s="116">
        <f t="shared" ref="DF199:DF205" si="293">DE199+273.15</f>
        <v>280.75</v>
      </c>
      <c r="DG199" s="116">
        <f>BI539+(CX199*BF539)</f>
        <v>276.94399999999996</v>
      </c>
      <c r="DH199" s="116">
        <f>BG539 * ( ( 1+ ( BF539 * ( CX199 / BI539 ) ) ) ^ 5.256 )</f>
        <v>82257.076450945169</v>
      </c>
      <c r="DI199" s="116">
        <f>BH539 * ( ( 1 + ( BF539 * ( CX199 / BI539 ) ) ) ^ 4.256 )</f>
        <v>1.0347118182810831</v>
      </c>
      <c r="DJ199" s="117">
        <f t="shared" ref="DJ199:DJ205" si="294">( DI199 * DG199 ) / DF199</f>
        <v>1.0206847009867719</v>
      </c>
      <c r="DK199" s="98"/>
      <c r="DL199" s="114">
        <f t="shared" ref="DL199:DL205" si="295">SQRT( ( DC199 * 2 ) / DJ199 )</f>
        <v>69.990516683643804</v>
      </c>
      <c r="DM199" s="116">
        <f t="shared" ref="DM199:DM205" si="296">DL199 * 1.94384</f>
        <v>136.05036595033417</v>
      </c>
      <c r="DN199" s="116">
        <f xml:space="preserve"> ( CY199 / CZ199 ) * ( ( ( AD538 + DF199 ) / 2 ) / ( ( AJ538 + DG199 ) / 2 ) )</f>
        <v>-10.457749567441724</v>
      </c>
      <c r="DO199" s="117">
        <f t="shared" ref="DO199:DO205" si="297">DN199 * 1.94384</f>
        <v>-20.328191919175921</v>
      </c>
      <c r="DP199" s="98"/>
      <c r="DQ199" s="114">
        <f xml:space="preserve"> DA199 * BK539 * COS( DV199 )</f>
        <v>35063.559973301381</v>
      </c>
      <c r="DR199" s="119">
        <f xml:space="preserve"> - ( DA199 * BK539 * SIN( DV199 ) )</f>
        <v>-5298.5601142031946</v>
      </c>
      <c r="DS199" s="116">
        <f xml:space="preserve"> - ( ( 2 * DR199 ) / ( ( ( DL199 ) ^ 2 ) * BN539 * DJ199 ) )</f>
        <v>7.56937159171885E-2</v>
      </c>
      <c r="DT199" s="117">
        <f xml:space="preserve"> ( ( 2 * DQ199 ) / ( ( ( DL199 ) ^ 2 ) * BN539 * DJ199 ) )</f>
        <v>0.50090799961859112</v>
      </c>
      <c r="DU199" s="98"/>
      <c r="DV199" s="114">
        <f t="shared" ref="DV199:DV205" si="298">ASIN( - ( DN199 / DL199 ) )</f>
        <v>0.14997828852144152</v>
      </c>
      <c r="DW199" s="116">
        <f t="shared" ref="DW199:DW205" si="299">DV199 * ( 180 / 3.14159265359 )</f>
        <v>8.5931229508733935</v>
      </c>
      <c r="DX199" s="115">
        <v>2.5</v>
      </c>
      <c r="DY199" s="120">
        <v>-0.25</v>
      </c>
      <c r="DZ199" s="98"/>
      <c r="EA199" s="101"/>
      <c r="EB199" s="98"/>
      <c r="EC199" s="98"/>
      <c r="ED199" s="98"/>
      <c r="EE199" s="116">
        <f>AE538</f>
        <v>0</v>
      </c>
      <c r="EF199" s="116">
        <f t="shared" ref="EF199:EF205" si="300">EE199*1.94384</f>
        <v>0</v>
      </c>
      <c r="EG199" s="116">
        <f t="shared" ref="EG199:EG205" si="301">DA199 * 2.20462</f>
        <v>7969.362163305399</v>
      </c>
      <c r="EH199" s="116">
        <f t="shared" ref="EH199:EH205" si="302">CY199 * 3.28084</f>
        <v>-1131.8897999999999</v>
      </c>
      <c r="EI199" s="98"/>
      <c r="EJ199" s="99"/>
      <c r="EK199" s="98"/>
      <c r="EL199" s="98"/>
      <c r="EM199" s="98"/>
      <c r="EN199" s="98"/>
      <c r="EO199" s="98"/>
      <c r="EP199" s="98"/>
      <c r="EQ199" s="98"/>
      <c r="ER199" s="98"/>
      <c r="ES199" s="98"/>
      <c r="ET199" s="98"/>
      <c r="EU199" s="98"/>
      <c r="EV199" s="98"/>
      <c r="EW199" s="98"/>
      <c r="EX199" s="98"/>
      <c r="EY199" s="98"/>
      <c r="EZ199" s="98"/>
      <c r="FA199" s="98"/>
      <c r="FB199" s="98"/>
      <c r="FC199" s="98"/>
      <c r="FD199" s="98"/>
      <c r="FE199" s="98"/>
      <c r="FF199" s="98"/>
      <c r="FG199" s="98"/>
      <c r="FH199" s="98"/>
      <c r="FI199" s="98"/>
      <c r="FJ199" s="98"/>
      <c r="FK199" s="98"/>
      <c r="FL199" s="98"/>
      <c r="FM199" s="98"/>
      <c r="FN199" s="98"/>
      <c r="FO199" s="98"/>
      <c r="FP199" s="98"/>
      <c r="FQ199" s="98"/>
      <c r="FR199" s="98"/>
      <c r="FS199" s="101"/>
      <c r="FT199" s="98"/>
      <c r="FU199" s="99"/>
      <c r="FZ199" s="37">
        <v>0.35</v>
      </c>
      <c r="GB199" s="39"/>
      <c r="GC199" s="38">
        <f t="shared" si="291"/>
        <v>1.8352755450000002</v>
      </c>
      <c r="GH199" s="101"/>
    </row>
    <row r="200" spans="26:190" x14ac:dyDescent="0.2">
      <c r="Z200" s="1"/>
      <c r="AA200" s="1"/>
      <c r="AB200" s="23">
        <v>11.3</v>
      </c>
      <c r="AC200" s="1">
        <v>1047</v>
      </c>
      <c r="AD200" s="6">
        <f t="shared" si="244"/>
        <v>280.92543433359998</v>
      </c>
      <c r="AE200" s="1">
        <f t="shared" si="277"/>
        <v>0</v>
      </c>
      <c r="AF200" s="1">
        <f t="shared" si="245"/>
        <v>0</v>
      </c>
      <c r="AG200" s="1">
        <f t="shared" si="278"/>
        <v>3612.1538999999993</v>
      </c>
      <c r="AH200" s="1">
        <f t="shared" si="246"/>
        <v>7963.4267310179976</v>
      </c>
      <c r="AI200" s="6">
        <f t="shared" si="279"/>
        <v>111.53840000000001</v>
      </c>
      <c r="AJ200" s="1">
        <f t="shared" si="247"/>
        <v>281.34449999999998</v>
      </c>
      <c r="AK200" s="1">
        <f t="shared" si="248"/>
        <v>1.1065167220029943</v>
      </c>
      <c r="AL200" s="1">
        <f t="shared" si="249"/>
        <v>1.1081673492186785</v>
      </c>
      <c r="AM200" s="1">
        <f t="shared" si="250"/>
        <v>89363.117455877582</v>
      </c>
      <c r="AN200" s="1">
        <f t="shared" si="280"/>
        <v>-1022</v>
      </c>
      <c r="AO200" s="1">
        <f t="shared" si="251"/>
        <v>-3353.0184800000002</v>
      </c>
      <c r="AP200" s="1">
        <f t="shared" si="252"/>
        <v>34930.16709395231</v>
      </c>
      <c r="AQ200" s="60">
        <f t="shared" si="253"/>
        <v>54.459298233600002</v>
      </c>
      <c r="AR200" s="6">
        <f t="shared" si="254"/>
        <v>105.86016227840103</v>
      </c>
      <c r="AS200" s="6">
        <f t="shared" si="255"/>
        <v>-9.1619726576120453</v>
      </c>
      <c r="AT200" s="6">
        <f t="shared" si="256"/>
        <v>-17.809408930772598</v>
      </c>
      <c r="AU200" s="60">
        <f t="shared" si="257"/>
        <v>17.2977936208</v>
      </c>
      <c r="AV200" s="6">
        <f t="shared" si="258"/>
        <v>1729.7793620800001</v>
      </c>
      <c r="AW200" s="61">
        <f t="shared" si="259"/>
        <v>-5961.4540895397313</v>
      </c>
      <c r="AX200" s="62">
        <f t="shared" si="260"/>
        <v>0.12956113281091577</v>
      </c>
      <c r="AY200" s="63">
        <f t="shared" si="261"/>
        <v>0.75914230823447382</v>
      </c>
      <c r="AZ200" s="6">
        <f t="shared" si="262"/>
        <v>0.16903910914511502</v>
      </c>
      <c r="BA200" s="6">
        <f t="shared" si="263"/>
        <v>9.6852275266657308</v>
      </c>
      <c r="BB200" s="62">
        <f t="shared" si="264"/>
        <v>7.0958879728000008</v>
      </c>
      <c r="BC200" s="63">
        <f t="shared" si="265"/>
        <v>-3.1002701680000002</v>
      </c>
      <c r="BD200" s="1"/>
      <c r="BE200" s="1">
        <f t="shared" si="281"/>
        <v>0</v>
      </c>
      <c r="BF200" s="1">
        <f t="shared" si="282"/>
        <v>-6.4999999999999997E-3</v>
      </c>
      <c r="BG200" s="1">
        <f t="shared" si="283"/>
        <v>101325</v>
      </c>
      <c r="BH200" s="1">
        <f t="shared" si="284"/>
        <v>1.2250000000000001</v>
      </c>
      <c r="BI200" s="1">
        <f t="shared" si="285"/>
        <v>288.14999999999998</v>
      </c>
      <c r="BJ200" s="1">
        <f t="shared" si="286"/>
        <v>1.2350000000000001</v>
      </c>
      <c r="BK200" s="1">
        <f t="shared" si="287"/>
        <v>9.81</v>
      </c>
      <c r="BL200" s="1">
        <f t="shared" si="288"/>
        <v>293.14999999999998</v>
      </c>
      <c r="BM200" s="1">
        <f t="shared" si="289"/>
        <v>100600</v>
      </c>
      <c r="BN200" s="24">
        <f t="shared" si="290"/>
        <v>28</v>
      </c>
      <c r="BP200" s="25"/>
      <c r="CS200" s="26"/>
      <c r="CW200" s="99"/>
      <c r="CX200" s="118">
        <v>1479</v>
      </c>
      <c r="CY200" s="116">
        <f>AN540 + (CX200-AC540)</f>
        <v>-590</v>
      </c>
      <c r="CZ200" s="115">
        <f>AI540+11.15384</f>
        <v>55.769200000000005</v>
      </c>
      <c r="DA200" s="116">
        <f>AG540-0.38461</f>
        <v>3614.0769499999997</v>
      </c>
      <c r="DB200" s="115">
        <v>26.75</v>
      </c>
      <c r="DC200" s="117">
        <f t="shared" si="292"/>
        <v>2675</v>
      </c>
      <c r="DD200" s="98"/>
      <c r="DE200" s="118">
        <v>8.6999999999999993</v>
      </c>
      <c r="DF200" s="116">
        <f t="shared" si="293"/>
        <v>281.84999999999997</v>
      </c>
      <c r="DG200" s="116">
        <f>BI541+(CX200*BF541)</f>
        <v>278.53649999999999</v>
      </c>
      <c r="DH200" s="116">
        <f>BG541 * ( ( 1+ ( BF541 * ( CX200 / BI541 ) ) ) ^ 5.256 )</f>
        <v>84773.773810285697</v>
      </c>
      <c r="DI200" s="116">
        <f>BH541 * ( ( 1 + ( BF541 * ( CX200 / BI541 ) ) ) ^ 4.256 )</f>
        <v>1.0602725134021995</v>
      </c>
      <c r="DJ200" s="117">
        <f t="shared" si="294"/>
        <v>1.0478076811397969</v>
      </c>
      <c r="DK200" s="98"/>
      <c r="DL200" s="114">
        <f t="shared" si="295"/>
        <v>71.455572332781827</v>
      </c>
      <c r="DM200" s="116">
        <f t="shared" si="296"/>
        <v>138.89819972335462</v>
      </c>
      <c r="DN200" s="116">
        <f xml:space="preserve"> ( CY200 / CZ200 ) * ( ( ( AD540 + DF200 ) / 2 ) / ( ( AJ540 + DG200 ) / 2 ) )</f>
        <v>-10.710670228690201</v>
      </c>
      <c r="DO200" s="117">
        <f t="shared" si="297"/>
        <v>-20.819829217337162</v>
      </c>
      <c r="DP200" s="98"/>
      <c r="DQ200" s="114">
        <f xml:space="preserve"> DA200 * BK541 * COS( DV200 )</f>
        <v>35053.543966803169</v>
      </c>
      <c r="DR200" s="119">
        <f xml:space="preserve"> - ( DA200 * BK541 * SIN( DV200 ) )</f>
        <v>-5314.3107824049375</v>
      </c>
      <c r="DS200" s="116">
        <f xml:space="preserve"> - ( ( 2 * DR200 ) / ( ( ( DL200 ) ^ 2 ) * BN541 * DJ200 ) )</f>
        <v>7.095207987189503E-2</v>
      </c>
      <c r="DT200" s="117">
        <f xml:space="preserve"> ( ( 2 * DQ200 ) / ( ( ( DL200 ) ^ 2 ) * BN541 * DJ200 ) )</f>
        <v>0.46800459234717179</v>
      </c>
      <c r="DU200" s="98"/>
      <c r="DV200" s="114">
        <f t="shared" si="298"/>
        <v>0.15045976789014323</v>
      </c>
      <c r="DW200" s="116">
        <f t="shared" si="299"/>
        <v>8.6207096866226216</v>
      </c>
      <c r="DX200" s="115">
        <v>2.5</v>
      </c>
      <c r="DY200" s="120">
        <v>0</v>
      </c>
      <c r="DZ200" s="98"/>
      <c r="EA200" s="101"/>
      <c r="EB200" s="98"/>
      <c r="EC200" s="98"/>
      <c r="ED200" s="98"/>
      <c r="EE200" s="116">
        <f>AE540</f>
        <v>0</v>
      </c>
      <c r="EF200" s="116">
        <f t="shared" si="300"/>
        <v>0</v>
      </c>
      <c r="EG200" s="116">
        <f t="shared" si="301"/>
        <v>7967.6663255089989</v>
      </c>
      <c r="EH200" s="116">
        <f t="shared" si="302"/>
        <v>-1935.6956</v>
      </c>
      <c r="EI200" s="98"/>
      <c r="EJ200" s="99"/>
      <c r="EK200" s="98"/>
      <c r="EL200" s="98"/>
      <c r="EM200" s="98"/>
      <c r="EN200" s="98"/>
      <c r="EO200" s="98"/>
      <c r="EP200" s="98"/>
      <c r="EQ200" s="98"/>
      <c r="ER200" s="98"/>
      <c r="ES200" s="98"/>
      <c r="ET200" s="98"/>
      <c r="EU200" s="98"/>
      <c r="EV200" s="98"/>
      <c r="EW200" s="98"/>
      <c r="EX200" s="98"/>
      <c r="EY200" s="98"/>
      <c r="EZ200" s="98"/>
      <c r="FA200" s="98"/>
      <c r="FB200" s="98"/>
      <c r="FC200" s="98"/>
      <c r="FD200" s="98"/>
      <c r="FE200" s="98"/>
      <c r="FF200" s="98"/>
      <c r="FG200" s="98"/>
      <c r="FH200" s="98"/>
      <c r="FI200" s="98"/>
      <c r="FJ200" s="98"/>
      <c r="FK200" s="98"/>
      <c r="FL200" s="98"/>
      <c r="FM200" s="98"/>
      <c r="FN200" s="98"/>
      <c r="FO200" s="98"/>
      <c r="FP200" s="98"/>
      <c r="FQ200" s="98"/>
      <c r="FR200" s="98"/>
      <c r="FS200" s="101"/>
      <c r="FT200" s="98"/>
      <c r="FU200" s="99"/>
      <c r="FZ200" s="37">
        <v>0.36</v>
      </c>
      <c r="GB200" s="39"/>
      <c r="GC200" s="38">
        <f t="shared" si="291"/>
        <v>1.8195170592000005</v>
      </c>
      <c r="GH200" s="101"/>
    </row>
    <row r="201" spans="26:190" x14ac:dyDescent="0.2">
      <c r="AB201" s="23">
        <v>11.6</v>
      </c>
      <c r="AC201" s="1">
        <v>984</v>
      </c>
      <c r="AD201" s="6">
        <f t="shared" si="244"/>
        <v>280.65583486695999</v>
      </c>
      <c r="AE201" s="1">
        <f t="shared" si="277"/>
        <v>0</v>
      </c>
      <c r="AF201" s="1">
        <f t="shared" si="245"/>
        <v>0</v>
      </c>
      <c r="AG201" s="1">
        <f t="shared" si="278"/>
        <v>3611.7692899999993</v>
      </c>
      <c r="AH201" s="1">
        <f t="shared" si="246"/>
        <v>7962.5788121197975</v>
      </c>
      <c r="AI201" s="6">
        <f t="shared" si="279"/>
        <v>122.69224000000001</v>
      </c>
      <c r="AJ201" s="1">
        <f t="shared" si="247"/>
        <v>281.75399999999996</v>
      </c>
      <c r="AK201" s="1">
        <f t="shared" si="248"/>
        <v>1.1133874708902571</v>
      </c>
      <c r="AL201" s="1">
        <f t="shared" si="249"/>
        <v>1.1177439928228043</v>
      </c>
      <c r="AM201" s="1">
        <f t="shared" si="250"/>
        <v>90048.880910731314</v>
      </c>
      <c r="AN201" s="1">
        <f t="shared" si="280"/>
        <v>-1085</v>
      </c>
      <c r="AO201" s="1">
        <f t="shared" si="251"/>
        <v>-3559.7114000000001</v>
      </c>
      <c r="AP201" s="1">
        <f t="shared" si="252"/>
        <v>34944.609625047829</v>
      </c>
      <c r="AQ201" s="60">
        <f t="shared" si="253"/>
        <v>53.385228056960003</v>
      </c>
      <c r="AR201" s="6">
        <f t="shared" si="254"/>
        <v>103.77234170624114</v>
      </c>
      <c r="AS201" s="6">
        <f t="shared" si="255"/>
        <v>-8.8194374878927224</v>
      </c>
      <c r="AT201" s="6">
        <f t="shared" si="256"/>
        <v>-17.143575366465388</v>
      </c>
      <c r="AU201" s="60">
        <f t="shared" si="257"/>
        <v>16.585754782880002</v>
      </c>
      <c r="AV201" s="6">
        <f t="shared" si="258"/>
        <v>1658.5754782880003</v>
      </c>
      <c r="AW201" s="61">
        <f t="shared" si="259"/>
        <v>-5853.4079398333924</v>
      </c>
      <c r="AX201" s="62">
        <f t="shared" si="260"/>
        <v>0.13124906175602641</v>
      </c>
      <c r="AY201" s="63">
        <f t="shared" si="261"/>
        <v>0.78355161196037937</v>
      </c>
      <c r="AZ201" s="6">
        <f t="shared" si="262"/>
        <v>0.16596455114081665</v>
      </c>
      <c r="BA201" s="6">
        <f t="shared" si="263"/>
        <v>9.5090683291512796</v>
      </c>
      <c r="BB201" s="62">
        <f t="shared" si="264"/>
        <v>7.6445676700800007</v>
      </c>
      <c r="BC201" s="63">
        <f t="shared" si="265"/>
        <v>-3.6135698848000009</v>
      </c>
      <c r="BD201" s="1"/>
      <c r="BE201" s="1">
        <f t="shared" si="281"/>
        <v>0</v>
      </c>
      <c r="BF201" s="1">
        <f t="shared" si="282"/>
        <v>-6.4999999999999997E-3</v>
      </c>
      <c r="BG201" s="1">
        <f t="shared" si="283"/>
        <v>101325</v>
      </c>
      <c r="BH201" s="1">
        <f t="shared" si="284"/>
        <v>1.2250000000000001</v>
      </c>
      <c r="BI201" s="1">
        <f t="shared" si="285"/>
        <v>288.14999999999998</v>
      </c>
      <c r="BJ201" s="1">
        <f t="shared" si="286"/>
        <v>1.2350000000000001</v>
      </c>
      <c r="BK201" s="1">
        <f t="shared" si="287"/>
        <v>9.81</v>
      </c>
      <c r="BL201" s="1">
        <f t="shared" si="288"/>
        <v>293.14999999999998</v>
      </c>
      <c r="BM201" s="1">
        <f t="shared" si="289"/>
        <v>100600</v>
      </c>
      <c r="BN201" s="24">
        <f t="shared" si="290"/>
        <v>28</v>
      </c>
      <c r="BP201" s="25"/>
      <c r="CS201" s="26"/>
      <c r="CW201" s="99"/>
      <c r="CX201" s="118">
        <v>1216</v>
      </c>
      <c r="CY201" s="116">
        <f>AN543 + (CX201-AC543)</f>
        <v>-853</v>
      </c>
      <c r="CZ201" s="115">
        <f>AI543+11.15384</f>
        <v>89.230720000000005</v>
      </c>
      <c r="DA201" s="116">
        <f>AG543-0.38461</f>
        <v>3612.9231199999995</v>
      </c>
      <c r="DB201" s="115">
        <v>23.75</v>
      </c>
      <c r="DC201" s="117">
        <f t="shared" si="292"/>
        <v>2375</v>
      </c>
      <c r="DD201" s="98"/>
      <c r="DE201" s="118">
        <v>11.1</v>
      </c>
      <c r="DF201" s="116">
        <f t="shared" si="293"/>
        <v>284.25</v>
      </c>
      <c r="DG201" s="116">
        <f>BI544+(CX201*BF544)</f>
        <v>280.24599999999998</v>
      </c>
      <c r="DH201" s="116">
        <f>BG544 * ( ( 1+ ( BF544 * ( CX201 / BI544 ) ) ) ^ 5.256 )</f>
        <v>87544.391830256674</v>
      </c>
      <c r="DI201" s="116">
        <f>BH544 * ( ( 1 + ( BF544 * ( CX201 / BI544 ) ) ) ^ 4.256 )</f>
        <v>1.0882458199857845</v>
      </c>
      <c r="DJ201" s="117">
        <f t="shared" si="294"/>
        <v>1.0729165807132319</v>
      </c>
      <c r="DK201" s="98"/>
      <c r="DL201" s="114">
        <f t="shared" si="295"/>
        <v>66.537093569600543</v>
      </c>
      <c r="DM201" s="116">
        <f t="shared" si="296"/>
        <v>129.33746396433233</v>
      </c>
      <c r="DN201" s="116">
        <f xml:space="preserve"> ( CY201 / CZ201 ) * ( ( ( AD543 + DF201 ) / 2 ) / ( ( AJ543 + DG201 ) / 2 ) )</f>
        <v>-9.6950739838611266</v>
      </c>
      <c r="DO201" s="117">
        <f t="shared" si="297"/>
        <v>-18.845672612788611</v>
      </c>
      <c r="DP201" s="98"/>
      <c r="DQ201" s="114">
        <f xml:space="preserve"> DA201 * BK544 * COS( DV201 )</f>
        <v>35064.510897369248</v>
      </c>
      <c r="DR201" s="119">
        <f xml:space="preserve"> - ( DA201 * BK544 * SIN( DV201 ) )</f>
        <v>-5164.3424022536574</v>
      </c>
      <c r="DS201" s="116">
        <f xml:space="preserve"> - ( ( 2 * DR201 ) / ( ( ( DL201 ) ^ 2 ) * BN544 * DJ201 ) )</f>
        <v>7.7659284244415913E-2</v>
      </c>
      <c r="DT201" s="117">
        <f xml:space="preserve"> ( ( 2 * DQ201 ) / ( ( ( DL201 ) ^ 2 ) * BN544 * DJ201 ) )</f>
        <v>0.52728587815592864</v>
      </c>
      <c r="DU201" s="98"/>
      <c r="DV201" s="114">
        <f t="shared" si="298"/>
        <v>0.14622989638373243</v>
      </c>
      <c r="DW201" s="116">
        <f t="shared" si="299"/>
        <v>8.3783559014226565</v>
      </c>
      <c r="DX201" s="115">
        <v>2.75</v>
      </c>
      <c r="DY201" s="120">
        <v>0</v>
      </c>
      <c r="DZ201" s="98"/>
      <c r="EA201" s="101"/>
      <c r="EB201" s="98"/>
      <c r="EC201" s="98"/>
      <c r="ED201" s="98"/>
      <c r="EE201" s="116">
        <f>AE543</f>
        <v>0</v>
      </c>
      <c r="EF201" s="116">
        <f t="shared" si="300"/>
        <v>0</v>
      </c>
      <c r="EG201" s="116">
        <f t="shared" si="301"/>
        <v>7965.1225688143977</v>
      </c>
      <c r="EH201" s="116">
        <f t="shared" si="302"/>
        <v>-2798.5565200000001</v>
      </c>
      <c r="EI201" s="98"/>
      <c r="EJ201" s="99"/>
      <c r="EK201" s="98"/>
      <c r="EL201" s="98"/>
      <c r="EM201" s="98"/>
      <c r="EN201" s="98"/>
      <c r="EO201" s="98"/>
      <c r="EP201" s="98"/>
      <c r="EQ201" s="98"/>
      <c r="ER201" s="98"/>
      <c r="ES201" s="98"/>
      <c r="ET201" s="98"/>
      <c r="EU201" s="98"/>
      <c r="EV201" s="98"/>
      <c r="EW201" s="98"/>
      <c r="EX201" s="98"/>
      <c r="EY201" s="98"/>
      <c r="EZ201" s="98"/>
      <c r="FA201" s="98"/>
      <c r="FB201" s="98"/>
      <c r="FC201" s="98"/>
      <c r="FD201" s="98"/>
      <c r="FE201" s="98"/>
      <c r="FF201" s="98"/>
      <c r="FG201" s="98"/>
      <c r="FH201" s="98"/>
      <c r="FI201" s="98"/>
      <c r="FJ201" s="98"/>
      <c r="FK201" s="98"/>
      <c r="FL201" s="98"/>
      <c r="FM201" s="98"/>
      <c r="FN201" s="98"/>
      <c r="FO201" s="98"/>
      <c r="FP201" s="98"/>
      <c r="FQ201" s="98"/>
      <c r="FR201" s="98"/>
      <c r="FS201" s="101"/>
      <c r="FT201" s="98"/>
      <c r="FU201" s="99"/>
      <c r="FZ201" s="37">
        <v>0.37</v>
      </c>
      <c r="GB201" s="39"/>
      <c r="GC201" s="38">
        <f t="shared" si="291"/>
        <v>1.7992468138000002</v>
      </c>
      <c r="GH201" s="101"/>
    </row>
    <row r="202" spans="26:190" x14ac:dyDescent="0.2">
      <c r="AB202" s="23">
        <v>10.8</v>
      </c>
      <c r="AC202" s="1">
        <v>920</v>
      </c>
      <c r="AD202" s="6">
        <f t="shared" si="244"/>
        <v>280.38623540032</v>
      </c>
      <c r="AE202" s="1">
        <f t="shared" si="277"/>
        <v>0</v>
      </c>
      <c r="AF202" s="1">
        <f t="shared" si="245"/>
        <v>0</v>
      </c>
      <c r="AG202" s="1">
        <f t="shared" si="278"/>
        <v>3611.3846799999992</v>
      </c>
      <c r="AH202" s="1">
        <f t="shared" si="246"/>
        <v>7961.7308932215974</v>
      </c>
      <c r="AI202" s="6">
        <f t="shared" si="279"/>
        <v>133.84608</v>
      </c>
      <c r="AJ202" s="1">
        <f t="shared" si="247"/>
        <v>282.16999999999996</v>
      </c>
      <c r="AK202" s="1">
        <f t="shared" si="248"/>
        <v>1.1204006511374123</v>
      </c>
      <c r="AL202" s="1">
        <f t="shared" si="249"/>
        <v>1.1275284297749901</v>
      </c>
      <c r="AM202" s="1">
        <f t="shared" si="250"/>
        <v>90749.886493892496</v>
      </c>
      <c r="AN202" s="1">
        <f t="shared" si="280"/>
        <v>-1149</v>
      </c>
      <c r="AO202" s="1">
        <f t="shared" si="251"/>
        <v>-3769.68516</v>
      </c>
      <c r="AP202" s="1">
        <f t="shared" si="252"/>
        <v>34952.320014562938</v>
      </c>
      <c r="AQ202" s="60">
        <f t="shared" si="253"/>
        <v>52.311157880320003</v>
      </c>
      <c r="AR202" s="6">
        <f t="shared" si="254"/>
        <v>101.68452113408124</v>
      </c>
      <c r="AS202" s="6">
        <f t="shared" si="255"/>
        <v>-8.5406165304481938</v>
      </c>
      <c r="AT202" s="6">
        <f t="shared" si="256"/>
        <v>-16.601592036546418</v>
      </c>
      <c r="AU202" s="60">
        <f t="shared" si="257"/>
        <v>15.873715944960001</v>
      </c>
      <c r="AV202" s="6">
        <f t="shared" si="258"/>
        <v>1587.3715944960002</v>
      </c>
      <c r="AW202" s="61">
        <f t="shared" si="259"/>
        <v>-5784.1247144288554</v>
      </c>
      <c r="AX202" s="62">
        <f t="shared" si="260"/>
        <v>0.13390396765952234</v>
      </c>
      <c r="AY202" s="63">
        <f t="shared" si="261"/>
        <v>0.80915515482923939</v>
      </c>
      <c r="AZ202" s="6">
        <f t="shared" si="262"/>
        <v>0.16399984277299148</v>
      </c>
      <c r="BA202" s="6">
        <f t="shared" si="263"/>
        <v>9.3964988317008693</v>
      </c>
      <c r="BB202" s="62">
        <f t="shared" si="264"/>
        <v>8.1932473673599997</v>
      </c>
      <c r="BC202" s="63">
        <f t="shared" si="265"/>
        <v>-4.1268696015999993</v>
      </c>
      <c r="BD202" s="1"/>
      <c r="BE202" s="1">
        <f t="shared" si="281"/>
        <v>0</v>
      </c>
      <c r="BF202" s="1">
        <f t="shared" si="282"/>
        <v>-6.4999999999999997E-3</v>
      </c>
      <c r="BG202" s="1">
        <f t="shared" si="283"/>
        <v>101325</v>
      </c>
      <c r="BH202" s="1">
        <f t="shared" si="284"/>
        <v>1.2250000000000001</v>
      </c>
      <c r="BI202" s="1">
        <f t="shared" si="285"/>
        <v>288.14999999999998</v>
      </c>
      <c r="BJ202" s="1">
        <f t="shared" si="286"/>
        <v>1.2350000000000001</v>
      </c>
      <c r="BK202" s="1">
        <f t="shared" si="287"/>
        <v>9.81</v>
      </c>
      <c r="BL202" s="1">
        <f t="shared" si="288"/>
        <v>293.14999999999998</v>
      </c>
      <c r="BM202" s="1">
        <f t="shared" si="289"/>
        <v>100600</v>
      </c>
      <c r="BN202" s="24">
        <f t="shared" si="290"/>
        <v>28</v>
      </c>
      <c r="BP202" s="23" t="s">
        <v>84</v>
      </c>
      <c r="BQ202" s="1" t="s">
        <v>85</v>
      </c>
      <c r="BR202" s="1" t="s">
        <v>86</v>
      </c>
      <c r="BS202" s="1" t="s">
        <v>87</v>
      </c>
      <c r="BT202" s="1" t="s">
        <v>88</v>
      </c>
      <c r="BU202" s="1" t="s">
        <v>54</v>
      </c>
      <c r="BV202" s="1" t="s">
        <v>2</v>
      </c>
      <c r="BW202" s="1" t="s">
        <v>89</v>
      </c>
      <c r="BX202" s="1" t="s">
        <v>90</v>
      </c>
      <c r="BY202" s="1" t="s">
        <v>91</v>
      </c>
      <c r="CS202" s="26"/>
      <c r="CW202" s="99"/>
      <c r="CX202" s="118">
        <v>984</v>
      </c>
      <c r="CY202" s="116">
        <f>AN546 + (CX202-AC546)</f>
        <v>-1085</v>
      </c>
      <c r="CZ202" s="115">
        <f>AI546+11.15384</f>
        <v>122.69224000000001</v>
      </c>
      <c r="DA202" s="116">
        <f>AG546-0.38461</f>
        <v>3611.7692899999993</v>
      </c>
      <c r="DB202" s="115">
        <v>23</v>
      </c>
      <c r="DC202" s="117">
        <f t="shared" si="292"/>
        <v>2300</v>
      </c>
      <c r="DD202" s="98"/>
      <c r="DE202" s="118">
        <v>11.6</v>
      </c>
      <c r="DF202" s="116">
        <f t="shared" si="293"/>
        <v>284.75</v>
      </c>
      <c r="DG202" s="116">
        <f>BI547+(CX202*BF547)</f>
        <v>281.75399999999996</v>
      </c>
      <c r="DH202" s="116">
        <f>BG547 * ( ( 1+ ( BF547 * ( CX202 / BI547 ) ) ) ^ 5.256 )</f>
        <v>90048.880910731314</v>
      </c>
      <c r="DI202" s="116">
        <f>BH547 * ( ( 1 + ( BF547 * ( CX202 / BI547 ) ) ) ^ 4.256 )</f>
        <v>1.1133874708902571</v>
      </c>
      <c r="DJ202" s="117">
        <f t="shared" si="294"/>
        <v>1.101672953373884</v>
      </c>
      <c r="DK202" s="98"/>
      <c r="DL202" s="114">
        <f t="shared" si="295"/>
        <v>64.61786016103234</v>
      </c>
      <c r="DM202" s="116">
        <f t="shared" si="296"/>
        <v>125.6067812954211</v>
      </c>
      <c r="DN202" s="116">
        <f xml:space="preserve"> ( CY202 / CZ202 ) * ( ( ( AD546 + DF202 ) / 2 ) / ( ( AJ546 + DG202 ) / 2 ) )</f>
        <v>-8.9390869913713509</v>
      </c>
      <c r="DO202" s="117">
        <f t="shared" si="297"/>
        <v>-17.376154857307288</v>
      </c>
      <c r="DP202" s="98"/>
      <c r="DQ202" s="114">
        <f xml:space="preserve"> DA202 * BK547 * COS( DV202 )</f>
        <v>35090.787373726176</v>
      </c>
      <c r="DR202" s="119">
        <f xml:space="preserve"> - ( DA202 * BK547 * SIN( DV202 ) )</f>
        <v>-4901.5066917254808</v>
      </c>
      <c r="DS202" s="116">
        <f xml:space="preserve"> - ( ( 2 * DR202 ) / ( ( ( DL202 ) ^ 2 ) * BN547 * DJ202 ) )</f>
        <v>7.6110352355985705E-2</v>
      </c>
      <c r="DT202" s="117">
        <f xml:space="preserve"> ( ( 2 * DQ202 ) / ( ( ( DL202 ) ^ 2 ) * BN547 * DJ202 ) )</f>
        <v>0.54488800269761128</v>
      </c>
      <c r="DU202" s="98"/>
      <c r="DV202" s="114">
        <f t="shared" si="298"/>
        <v>0.13878279223090403</v>
      </c>
      <c r="DW202" s="116">
        <f t="shared" si="299"/>
        <v>7.9516682638712686</v>
      </c>
      <c r="DX202" s="115">
        <v>2.5</v>
      </c>
      <c r="DY202" s="120">
        <v>0</v>
      </c>
      <c r="DZ202" s="98"/>
      <c r="EA202" s="101"/>
      <c r="EB202" s="98"/>
      <c r="EC202" s="98"/>
      <c r="ED202" s="98"/>
      <c r="EE202" s="116">
        <f>AE546</f>
        <v>0</v>
      </c>
      <c r="EF202" s="116">
        <f t="shared" si="300"/>
        <v>0</v>
      </c>
      <c r="EG202" s="116">
        <f t="shared" si="301"/>
        <v>7962.5788121197975</v>
      </c>
      <c r="EH202" s="116">
        <f t="shared" si="302"/>
        <v>-3559.7114000000001</v>
      </c>
      <c r="EI202" s="98"/>
      <c r="EJ202" s="99"/>
      <c r="EK202" s="98"/>
      <c r="EL202" s="98"/>
      <c r="EM202" s="98"/>
      <c r="EN202" s="98"/>
      <c r="EO202" s="98"/>
      <c r="EP202" s="98"/>
      <c r="EQ202" s="98"/>
      <c r="ER202" s="98"/>
      <c r="ES202" s="98"/>
      <c r="ET202" s="98"/>
      <c r="EU202" s="98"/>
      <c r="EV202" s="98"/>
      <c r="EW202" s="98"/>
      <c r="EX202" s="98"/>
      <c r="EY202" s="98"/>
      <c r="EZ202" s="98"/>
      <c r="FA202" s="98"/>
      <c r="FB202" s="98"/>
      <c r="FC202" s="98"/>
      <c r="FD202" s="98"/>
      <c r="FE202" s="98"/>
      <c r="FF202" s="98"/>
      <c r="FG202" s="98"/>
      <c r="FH202" s="98"/>
      <c r="FI202" s="98"/>
      <c r="FJ202" s="98"/>
      <c r="FK202" s="98"/>
      <c r="FL202" s="98"/>
      <c r="FM202" s="98"/>
      <c r="FN202" s="98"/>
      <c r="FO202" s="98"/>
      <c r="FP202" s="98"/>
      <c r="FQ202" s="98"/>
      <c r="FR202" s="98"/>
      <c r="FS202" s="101"/>
      <c r="FT202" s="98"/>
      <c r="FU202" s="99"/>
      <c r="FZ202" s="37">
        <v>0.38</v>
      </c>
      <c r="GB202" s="39"/>
      <c r="GC202" s="38">
        <f t="shared" si="291"/>
        <v>1.7744648088000006</v>
      </c>
      <c r="GH202" s="101"/>
    </row>
    <row r="203" spans="26:190" x14ac:dyDescent="0.2">
      <c r="AB203" s="23">
        <v>8.6999999999999993</v>
      </c>
      <c r="AC203" s="1">
        <v>862</v>
      </c>
      <c r="AD203" s="6">
        <f t="shared" si="244"/>
        <v>280.11663593367996</v>
      </c>
      <c r="AE203" s="1">
        <f t="shared" si="277"/>
        <v>0</v>
      </c>
      <c r="AF203" s="1">
        <f t="shared" si="245"/>
        <v>0</v>
      </c>
      <c r="AG203" s="1">
        <f t="shared" si="278"/>
        <v>3611.0000699999991</v>
      </c>
      <c r="AH203" s="1">
        <f t="shared" si="246"/>
        <v>7960.8829743233973</v>
      </c>
      <c r="AI203" s="6">
        <f t="shared" si="279"/>
        <v>144.99992</v>
      </c>
      <c r="AJ203" s="1">
        <f t="shared" si="247"/>
        <v>282.54699999999997</v>
      </c>
      <c r="AK203" s="1">
        <f t="shared" si="248"/>
        <v>1.126785491624672</v>
      </c>
      <c r="AL203" s="1">
        <f t="shared" si="249"/>
        <v>1.1365617727090405</v>
      </c>
      <c r="AM203" s="1">
        <f t="shared" si="250"/>
        <v>91388.983473340821</v>
      </c>
      <c r="AN203" s="1">
        <f t="shared" si="280"/>
        <v>-1207</v>
      </c>
      <c r="AO203" s="1">
        <f t="shared" si="251"/>
        <v>-3959.97388</v>
      </c>
      <c r="AP203" s="1">
        <f t="shared" si="252"/>
        <v>34960.333926398969</v>
      </c>
      <c r="AQ203" s="60">
        <f t="shared" si="253"/>
        <v>51.237087703680004</v>
      </c>
      <c r="AR203" s="6">
        <f t="shared" si="254"/>
        <v>99.596700561921338</v>
      </c>
      <c r="AS203" s="6">
        <f t="shared" si="255"/>
        <v>-8.2620246706006597</v>
      </c>
      <c r="AT203" s="6">
        <f t="shared" si="256"/>
        <v>-16.060054035700386</v>
      </c>
      <c r="AU203" s="60">
        <f t="shared" si="257"/>
        <v>15.161677107040001</v>
      </c>
      <c r="AV203" s="6">
        <f t="shared" si="258"/>
        <v>1516.167710704</v>
      </c>
      <c r="AW203" s="61">
        <f t="shared" si="259"/>
        <v>-5712.13621108385</v>
      </c>
      <c r="AX203" s="62">
        <f t="shared" si="260"/>
        <v>0.13674410126894479</v>
      </c>
      <c r="AY203" s="63">
        <f t="shared" si="261"/>
        <v>0.83692322209531622</v>
      </c>
      <c r="AZ203" s="6">
        <f t="shared" si="262"/>
        <v>0.16195797282464647</v>
      </c>
      <c r="BA203" s="6">
        <f t="shared" si="263"/>
        <v>9.2795083013461124</v>
      </c>
      <c r="BB203" s="62">
        <f t="shared" si="264"/>
        <v>8.7419270646400005</v>
      </c>
      <c r="BC203" s="63">
        <f t="shared" si="265"/>
        <v>-4.6401693183999999</v>
      </c>
      <c r="BD203" s="1"/>
      <c r="BE203" s="1">
        <f t="shared" si="281"/>
        <v>0</v>
      </c>
      <c r="BF203" s="1">
        <f t="shared" si="282"/>
        <v>-6.4999999999999997E-3</v>
      </c>
      <c r="BG203" s="1">
        <f t="shared" si="283"/>
        <v>101325</v>
      </c>
      <c r="BH203" s="1">
        <f t="shared" si="284"/>
        <v>1.2250000000000001</v>
      </c>
      <c r="BI203" s="1">
        <f t="shared" si="285"/>
        <v>288.14999999999998</v>
      </c>
      <c r="BJ203" s="1">
        <f t="shared" si="286"/>
        <v>1.2350000000000001</v>
      </c>
      <c r="BK203" s="1">
        <f t="shared" si="287"/>
        <v>9.81</v>
      </c>
      <c r="BL203" s="1">
        <f t="shared" si="288"/>
        <v>293.14999999999998</v>
      </c>
      <c r="BM203" s="1">
        <f t="shared" si="289"/>
        <v>100600</v>
      </c>
      <c r="BN203" s="24">
        <f t="shared" si="290"/>
        <v>28</v>
      </c>
      <c r="BP203" s="23">
        <f>BR237</f>
        <v>4214.7027520000001</v>
      </c>
      <c r="BQ203" s="1">
        <f>BY229</f>
        <v>-6.4999999999999997E-3</v>
      </c>
      <c r="BR203" s="1">
        <f>BY231</f>
        <v>101325</v>
      </c>
      <c r="BS203" s="1">
        <f>BY233</f>
        <v>1.2250000000000001</v>
      </c>
      <c r="BT203" s="1">
        <f>BY235</f>
        <v>288.14999999999998</v>
      </c>
      <c r="BU203" s="1">
        <f>BY237</f>
        <v>1.2350000000000001</v>
      </c>
      <c r="BV203" s="1">
        <f>CD229</f>
        <v>9.81</v>
      </c>
      <c r="BW203" s="1">
        <f>CD231</f>
        <v>293.14999999999998</v>
      </c>
      <c r="BX203" s="1">
        <f>CD233</f>
        <v>100600</v>
      </c>
      <c r="BY203" s="1">
        <f>CD235</f>
        <v>29</v>
      </c>
      <c r="CS203" s="26"/>
      <c r="CW203" s="99"/>
      <c r="CX203" s="118">
        <v>687</v>
      </c>
      <c r="CY203" s="116">
        <f>AN554 + (CX203-AC554)</f>
        <v>-1382</v>
      </c>
      <c r="CZ203" s="115">
        <f>AI554+11.15384</f>
        <v>211.92296000000002</v>
      </c>
      <c r="DA203" s="116">
        <f>AG554-0.38461</f>
        <v>3608.6924099999987</v>
      </c>
      <c r="DB203" s="115">
        <v>6.75</v>
      </c>
      <c r="DC203" s="117">
        <f t="shared" si="292"/>
        <v>675</v>
      </c>
      <c r="DD203" s="98"/>
      <c r="DE203" s="118">
        <v>5.8</v>
      </c>
      <c r="DF203" s="116">
        <f t="shared" si="293"/>
        <v>278.95</v>
      </c>
      <c r="DG203" s="116">
        <f>BI555+(CX203*BF555)</f>
        <v>283.68449999999996</v>
      </c>
      <c r="DH203" s="116">
        <f>BG555 * ( ( 1+ ( BF555 * ( CX203 / BI555 ) ) ) ^ 5.256 )</f>
        <v>93339.415626179049</v>
      </c>
      <c r="DI203" s="116">
        <f>BH555 * ( ( 1 + ( BF555 * ( CX203 / BI555 ) ) ) ^ 4.256 )</f>
        <v>1.1462189134720713</v>
      </c>
      <c r="DJ203" s="117">
        <f t="shared" si="294"/>
        <v>1.1656732007846129</v>
      </c>
      <c r="DK203" s="98"/>
      <c r="DL203" s="114">
        <f t="shared" si="295"/>
        <v>34.031295198487832</v>
      </c>
      <c r="DM203" s="116">
        <f t="shared" si="296"/>
        <v>66.151392858628583</v>
      </c>
      <c r="DN203" s="116">
        <f xml:space="preserve"> ( CY203 / CZ203 ) * ( ( ( AD554 + DF203 ) / 2 ) / ( ( AJ554 + DG203 ) / 2 ) )</f>
        <v>-6.4181302596212797</v>
      </c>
      <c r="DO203" s="117">
        <f t="shared" si="297"/>
        <v>-12.475818323862228</v>
      </c>
      <c r="DP203" s="98"/>
      <c r="DQ203" s="114">
        <f xml:space="preserve"> DA203 * BK555 * COS( DV203 )</f>
        <v>34765.99532833905</v>
      </c>
      <c r="DR203" s="119">
        <f xml:space="preserve"> - ( DA203 * BK555 * SIN( DV203 ) )</f>
        <v>-6676.5010619298409</v>
      </c>
      <c r="DS203" s="116">
        <f xml:space="preserve"> - ( ( 2 * DR203 ) / ( ( ( DL203 ) ^ 2 ) * BN555 * DJ203 ) )</f>
        <v>0.35325402444073245</v>
      </c>
      <c r="DT203" s="117">
        <f xml:space="preserve"> ( ( 2 * DQ203 ) / ( ( ( DL203 ) ^ 2 ) * BN555 * DJ203 ) )</f>
        <v>1.8394706522930722</v>
      </c>
      <c r="DU203" s="98"/>
      <c r="DV203" s="114">
        <f t="shared" si="298"/>
        <v>0.18973122033984829</v>
      </c>
      <c r="DW203" s="116">
        <f t="shared" si="299"/>
        <v>10.870798167339272</v>
      </c>
      <c r="DX203" s="115">
        <v>17</v>
      </c>
      <c r="DY203" s="120">
        <v>-13.75</v>
      </c>
      <c r="DZ203" s="98"/>
      <c r="EA203" s="101"/>
      <c r="EB203" s="98"/>
      <c r="EC203" s="98"/>
      <c r="ED203" s="98"/>
      <c r="EE203" s="116">
        <f>AE554</f>
        <v>0</v>
      </c>
      <c r="EF203" s="116">
        <f t="shared" si="300"/>
        <v>0</v>
      </c>
      <c r="EG203" s="116">
        <f t="shared" si="301"/>
        <v>7955.7954609341969</v>
      </c>
      <c r="EH203" s="116">
        <f t="shared" si="302"/>
        <v>-4534.1208800000004</v>
      </c>
      <c r="EI203" s="98"/>
      <c r="EJ203" s="99"/>
      <c r="EK203" s="98"/>
      <c r="EL203" s="98"/>
      <c r="EM203" s="98"/>
      <c r="EN203" s="98"/>
      <c r="EO203" s="98"/>
      <c r="EP203" s="98"/>
      <c r="EQ203" s="98"/>
      <c r="ER203" s="98"/>
      <c r="ES203" s="98"/>
      <c r="ET203" s="98"/>
      <c r="EU203" s="98"/>
      <c r="EV203" s="98"/>
      <c r="EW203" s="98"/>
      <c r="EX203" s="98"/>
      <c r="EY203" s="98"/>
      <c r="EZ203" s="98"/>
      <c r="FA203" s="98"/>
      <c r="FB203" s="98"/>
      <c r="FC203" s="98"/>
      <c r="FD203" s="98"/>
      <c r="FE203" s="98"/>
      <c r="FF203" s="98"/>
      <c r="FG203" s="98"/>
      <c r="FH203" s="98"/>
      <c r="FI203" s="98"/>
      <c r="FJ203" s="98"/>
      <c r="FK203" s="98"/>
      <c r="FL203" s="98"/>
      <c r="FM203" s="98"/>
      <c r="FN203" s="98"/>
      <c r="FO203" s="98"/>
      <c r="FP203" s="98"/>
      <c r="FQ203" s="98"/>
      <c r="FR203" s="98"/>
      <c r="FS203" s="101"/>
      <c r="FT203" s="98"/>
      <c r="FU203" s="99"/>
      <c r="FZ203" s="37">
        <v>0.39</v>
      </c>
      <c r="GB203" s="39"/>
      <c r="GC203" s="38">
        <f t="shared" si="291"/>
        <v>1.7451710441999999</v>
      </c>
      <c r="GH203" s="101"/>
    </row>
    <row r="204" spans="26:190" x14ac:dyDescent="0.2">
      <c r="AB204" s="23">
        <v>7.6</v>
      </c>
      <c r="AC204" s="1">
        <v>798</v>
      </c>
      <c r="AD204" s="6">
        <f t="shared" si="244"/>
        <v>279.84703646703997</v>
      </c>
      <c r="AE204" s="1">
        <f t="shared" si="277"/>
        <v>0</v>
      </c>
      <c r="AF204" s="1">
        <f t="shared" si="245"/>
        <v>0</v>
      </c>
      <c r="AG204" s="1">
        <f t="shared" si="278"/>
        <v>3610.6154599999991</v>
      </c>
      <c r="AH204" s="1">
        <f t="shared" si="246"/>
        <v>7960.0350554251972</v>
      </c>
      <c r="AI204" s="6">
        <f t="shared" si="279"/>
        <v>156.15376000000001</v>
      </c>
      <c r="AJ204" s="1">
        <f t="shared" si="247"/>
        <v>282.96299999999997</v>
      </c>
      <c r="AK204" s="1">
        <f t="shared" si="248"/>
        <v>1.1338630975543844</v>
      </c>
      <c r="AL204" s="1">
        <f t="shared" si="249"/>
        <v>1.1464881233826092</v>
      </c>
      <c r="AM204" s="1">
        <f t="shared" si="250"/>
        <v>92098.418396584049</v>
      </c>
      <c r="AN204" s="1">
        <f t="shared" si="280"/>
        <v>-1271</v>
      </c>
      <c r="AO204" s="1">
        <f t="shared" si="251"/>
        <v>-4169.9476400000003</v>
      </c>
      <c r="AP204" s="1">
        <f t="shared" si="252"/>
        <v>34959.97800215811</v>
      </c>
      <c r="AQ204" s="60">
        <f t="shared" si="253"/>
        <v>50.163017527039997</v>
      </c>
      <c r="AR204" s="6">
        <f t="shared" si="254"/>
        <v>97.508879989761425</v>
      </c>
      <c r="AS204" s="6">
        <f t="shared" si="255"/>
        <v>-8.0595847906641183</v>
      </c>
      <c r="AT204" s="6">
        <f t="shared" si="256"/>
        <v>-15.666543299484539</v>
      </c>
      <c r="AU204" s="60">
        <f t="shared" si="257"/>
        <v>14.449638269120001</v>
      </c>
      <c r="AV204" s="6">
        <f t="shared" si="258"/>
        <v>1444.9638269120001</v>
      </c>
      <c r="AW204" s="61">
        <f t="shared" si="259"/>
        <v>-5690.8777992639489</v>
      </c>
      <c r="AX204" s="62">
        <f t="shared" si="260"/>
        <v>0.14090109153723335</v>
      </c>
      <c r="AY204" s="63">
        <f t="shared" si="261"/>
        <v>0.86557807677031007</v>
      </c>
      <c r="AZ204" s="6">
        <f t="shared" si="262"/>
        <v>0.16136726872049498</v>
      </c>
      <c r="BA204" s="6">
        <f t="shared" si="263"/>
        <v>9.2456634492371776</v>
      </c>
      <c r="BB204" s="62">
        <f t="shared" si="264"/>
        <v>9.2906067619199995</v>
      </c>
      <c r="BC204" s="63">
        <f t="shared" si="265"/>
        <v>-5.1534690352000005</v>
      </c>
      <c r="BD204" s="1"/>
      <c r="BE204" s="1">
        <f t="shared" si="281"/>
        <v>0</v>
      </c>
      <c r="BF204" s="1">
        <f t="shared" si="282"/>
        <v>-6.4999999999999997E-3</v>
      </c>
      <c r="BG204" s="1">
        <f t="shared" si="283"/>
        <v>101325</v>
      </c>
      <c r="BH204" s="1">
        <f t="shared" si="284"/>
        <v>1.2250000000000001</v>
      </c>
      <c r="BI204" s="1">
        <f t="shared" si="285"/>
        <v>288.14999999999998</v>
      </c>
      <c r="BJ204" s="1">
        <f t="shared" si="286"/>
        <v>1.2350000000000001</v>
      </c>
      <c r="BK204" s="1">
        <f t="shared" si="287"/>
        <v>9.81</v>
      </c>
      <c r="BL204" s="1">
        <f t="shared" si="288"/>
        <v>293.14999999999998</v>
      </c>
      <c r="BM204" s="1">
        <f t="shared" si="289"/>
        <v>100600</v>
      </c>
      <c r="BN204" s="24">
        <f t="shared" si="290"/>
        <v>28</v>
      </c>
      <c r="BP204" s="23">
        <f t="shared" ref="BP204:BP226" si="303">BP203</f>
        <v>4214.7027520000001</v>
      </c>
      <c r="BQ204" s="1">
        <f t="shared" ref="BQ204:BQ226" si="304">BQ203</f>
        <v>-6.4999999999999997E-3</v>
      </c>
      <c r="BR204" s="1">
        <f t="shared" ref="BR204:BR226" si="305">BR203</f>
        <v>101325</v>
      </c>
      <c r="BS204" s="1">
        <f t="shared" ref="BS204:BS226" si="306">BS203</f>
        <v>1.2250000000000001</v>
      </c>
      <c r="BT204" s="1">
        <f t="shared" ref="BT204:BT226" si="307">BT203</f>
        <v>288.14999999999998</v>
      </c>
      <c r="BU204" s="1">
        <f t="shared" ref="BU204:BU226" si="308">BU203</f>
        <v>1.2350000000000001</v>
      </c>
      <c r="BV204" s="1">
        <f t="shared" ref="BV204:BV226" si="309">BV203</f>
        <v>9.81</v>
      </c>
      <c r="BW204" s="1">
        <f t="shared" ref="BW204:BW226" si="310">BW203</f>
        <v>293.14999999999998</v>
      </c>
      <c r="BX204" s="1">
        <f t="shared" ref="BX204:BX226" si="311">BX203</f>
        <v>100600</v>
      </c>
      <c r="BY204" s="1">
        <f t="shared" ref="BY204:BY226" si="312">BY203</f>
        <v>29</v>
      </c>
      <c r="CS204" s="26"/>
      <c r="CW204" s="99"/>
      <c r="CX204" s="118">
        <v>556</v>
      </c>
      <c r="CY204" s="116">
        <f>AN557 + (CX204-AC557)</f>
        <v>-1513</v>
      </c>
      <c r="CZ204" s="115">
        <f>AI557+11.15384</f>
        <v>245.38448000000002</v>
      </c>
      <c r="DA204" s="116">
        <f>AG557-0.38461</f>
        <v>3607.5385799999985</v>
      </c>
      <c r="DB204" s="115">
        <v>6.75</v>
      </c>
      <c r="DC204" s="117">
        <f t="shared" si="292"/>
        <v>675</v>
      </c>
      <c r="DD204" s="98"/>
      <c r="DE204" s="118">
        <v>2.4</v>
      </c>
      <c r="DF204" s="116">
        <f t="shared" si="293"/>
        <v>275.54999999999995</v>
      </c>
      <c r="DG204" s="116">
        <f>BI558+(CX204*BF558)</f>
        <v>284.536</v>
      </c>
      <c r="DH204" s="116">
        <f>BG558 * ( ( 1+ ( BF558 * ( CX204 / BI558 ) ) ) ^ 5.256 )</f>
        <v>94821.400061728229</v>
      </c>
      <c r="DI204" s="116">
        <f>BH558 * ( ( 1 + ( BF558 * ( CX204 / BI558 ) ) ) ^ 4.256 )</f>
        <v>1.1609332283240772</v>
      </c>
      <c r="DJ204" s="117">
        <f t="shared" si="294"/>
        <v>1.1987925859351103</v>
      </c>
      <c r="DK204" s="98"/>
      <c r="DL204" s="114">
        <f t="shared" si="295"/>
        <v>33.557906531505878</v>
      </c>
      <c r="DM204" s="116">
        <f t="shared" si="296"/>
        <v>65.231201032202392</v>
      </c>
      <c r="DN204" s="116">
        <f xml:space="preserve"> ( CY204 / CZ204 ) * ( ( ( AD557 + DF204 ) / 2 ) / ( ( AJ557 + DG204 ) / 2 ) )</f>
        <v>-5.9914563995863679</v>
      </c>
      <c r="DO204" s="117">
        <f t="shared" si="297"/>
        <v>-11.646432607771965</v>
      </c>
      <c r="DP204" s="98"/>
      <c r="DQ204" s="114">
        <f xml:space="preserve"> DA204 * BK558 * COS( DV204 )</f>
        <v>34821.325543086685</v>
      </c>
      <c r="DR204" s="119">
        <f xml:space="preserve"> - ( DA204 * BK558 * SIN( DV204 ) )</f>
        <v>-6318.5515758745378</v>
      </c>
      <c r="DS204" s="116">
        <f xml:space="preserve"> - ( ( 2 * DR204 ) / ( ( ( DL204 ) ^ 2 ) * BN558 * DJ204 ) )</f>
        <v>0.33431489819442006</v>
      </c>
      <c r="DT204" s="117">
        <f xml:space="preserve"> ( ( 2 * DQ204 ) / ( ( ( DL204 ) ^ 2 ) * BN558 * DJ204 ) )</f>
        <v>1.8423981768828936</v>
      </c>
      <c r="DU204" s="98"/>
      <c r="DV204" s="114">
        <f t="shared" si="298"/>
        <v>0.17950325045332532</v>
      </c>
      <c r="DW204" s="116">
        <f t="shared" si="299"/>
        <v>10.284778659854645</v>
      </c>
      <c r="DX204" s="115">
        <v>17</v>
      </c>
      <c r="DY204" s="120">
        <v>-14</v>
      </c>
      <c r="DZ204" s="98"/>
      <c r="EA204" s="101"/>
      <c r="EB204" s="98"/>
      <c r="EC204" s="98"/>
      <c r="ED204" s="98"/>
      <c r="EE204" s="116">
        <f>AE557</f>
        <v>0</v>
      </c>
      <c r="EF204" s="116">
        <f t="shared" si="300"/>
        <v>0</v>
      </c>
      <c r="EG204" s="116">
        <f t="shared" si="301"/>
        <v>7953.2517042395957</v>
      </c>
      <c r="EH204" s="116">
        <f t="shared" si="302"/>
        <v>-4963.9109200000003</v>
      </c>
      <c r="EI204" s="98"/>
      <c r="EJ204" s="99"/>
      <c r="EK204" s="98"/>
      <c r="EL204" s="98"/>
      <c r="EM204" s="98"/>
      <c r="EN204" s="98"/>
      <c r="EO204" s="98"/>
      <c r="EP204" s="98"/>
      <c r="EQ204" s="98"/>
      <c r="ER204" s="98"/>
      <c r="ES204" s="98"/>
      <c r="ET204" s="98"/>
      <c r="EU204" s="98"/>
      <c r="EV204" s="98"/>
      <c r="EW204" s="98"/>
      <c r="EX204" s="98"/>
      <c r="EY204" s="98"/>
      <c r="EZ204" s="98"/>
      <c r="FA204" s="98"/>
      <c r="FB204" s="98"/>
      <c r="FC204" s="98"/>
      <c r="FD204" s="98"/>
      <c r="FE204" s="98"/>
      <c r="FF204" s="98"/>
      <c r="FG204" s="98"/>
      <c r="FH204" s="98"/>
      <c r="FI204" s="98"/>
      <c r="FJ204" s="98"/>
      <c r="FK204" s="98"/>
      <c r="FL204" s="98"/>
      <c r="FM204" s="98"/>
      <c r="FN204" s="98"/>
      <c r="FO204" s="98"/>
      <c r="FP204" s="98"/>
      <c r="FQ204" s="98"/>
      <c r="FR204" s="98"/>
      <c r="FS204" s="101"/>
      <c r="FT204" s="98"/>
      <c r="FU204" s="99"/>
      <c r="FZ204" s="37">
        <v>0.4</v>
      </c>
      <c r="GB204" s="39"/>
      <c r="GC204" s="38">
        <f t="shared" si="291"/>
        <v>1.71136552</v>
      </c>
      <c r="GH204" s="101"/>
    </row>
    <row r="205" spans="26:190" x14ac:dyDescent="0.2">
      <c r="AB205" s="23">
        <v>7.3</v>
      </c>
      <c r="AC205" s="1">
        <v>794</v>
      </c>
      <c r="AD205" s="6">
        <f t="shared" si="244"/>
        <v>279.57743700039998</v>
      </c>
      <c r="AE205" s="1">
        <f t="shared" si="277"/>
        <v>0</v>
      </c>
      <c r="AF205" s="1">
        <f t="shared" si="245"/>
        <v>0</v>
      </c>
      <c r="AG205" s="1">
        <f t="shared" si="278"/>
        <v>3610.230849999999</v>
      </c>
      <c r="AH205" s="1">
        <f t="shared" si="246"/>
        <v>7959.1871365269972</v>
      </c>
      <c r="AI205" s="6">
        <f t="shared" si="279"/>
        <v>167.30760000000001</v>
      </c>
      <c r="AJ205" s="1">
        <f t="shared" si="247"/>
        <v>282.98899999999998</v>
      </c>
      <c r="AK205" s="1">
        <f t="shared" si="248"/>
        <v>1.1343065743513436</v>
      </c>
      <c r="AL205" s="1">
        <f t="shared" si="249"/>
        <v>1.1481480287289891</v>
      </c>
      <c r="AM205" s="1">
        <f t="shared" si="250"/>
        <v>92142.905706311722</v>
      </c>
      <c r="AN205" s="1">
        <f t="shared" si="280"/>
        <v>-1275</v>
      </c>
      <c r="AO205" s="1">
        <f t="shared" si="251"/>
        <v>-4183.0709999999999</v>
      </c>
      <c r="AP205" s="1">
        <f t="shared" si="252"/>
        <v>34996.896654542994</v>
      </c>
      <c r="AQ205" s="60">
        <f t="shared" si="253"/>
        <v>49.088947350400005</v>
      </c>
      <c r="AR205" s="6">
        <f t="shared" si="254"/>
        <v>95.421059417601541</v>
      </c>
      <c r="AS205" s="6">
        <f t="shared" si="255"/>
        <v>-7.5327989828031363</v>
      </c>
      <c r="AT205" s="6">
        <f t="shared" si="256"/>
        <v>-14.642555974732048</v>
      </c>
      <c r="AU205" s="60">
        <f t="shared" si="257"/>
        <v>13.7375994312</v>
      </c>
      <c r="AV205" s="6">
        <f t="shared" si="258"/>
        <v>1373.7599431199999</v>
      </c>
      <c r="AW205" s="61">
        <f t="shared" si="259"/>
        <v>-5434.7133096815905</v>
      </c>
      <c r="AX205" s="62">
        <f t="shared" si="260"/>
        <v>0.14030827343775187</v>
      </c>
      <c r="AY205" s="63">
        <f t="shared" si="261"/>
        <v>0.90351668348924374</v>
      </c>
      <c r="AZ205" s="6">
        <f t="shared" si="262"/>
        <v>0.15406074580993334</v>
      </c>
      <c r="BA205" s="6">
        <f t="shared" si="263"/>
        <v>8.8270305235463802</v>
      </c>
      <c r="BB205" s="62">
        <f t="shared" si="264"/>
        <v>9.8392864592000002</v>
      </c>
      <c r="BC205" s="63">
        <f t="shared" si="265"/>
        <v>-5.6667687519999994</v>
      </c>
      <c r="BD205" s="1"/>
      <c r="BE205" s="1">
        <f t="shared" si="281"/>
        <v>0</v>
      </c>
      <c r="BF205" s="1">
        <f t="shared" si="282"/>
        <v>-6.4999999999999997E-3</v>
      </c>
      <c r="BG205" s="1">
        <f t="shared" si="283"/>
        <v>101325</v>
      </c>
      <c r="BH205" s="1">
        <f t="shared" si="284"/>
        <v>1.2250000000000001</v>
      </c>
      <c r="BI205" s="1">
        <f t="shared" si="285"/>
        <v>288.14999999999998</v>
      </c>
      <c r="BJ205" s="1">
        <f t="shared" si="286"/>
        <v>1.2350000000000001</v>
      </c>
      <c r="BK205" s="1">
        <f t="shared" si="287"/>
        <v>9.81</v>
      </c>
      <c r="BL205" s="1">
        <f t="shared" si="288"/>
        <v>293.14999999999998</v>
      </c>
      <c r="BM205" s="1">
        <f t="shared" si="289"/>
        <v>100600</v>
      </c>
      <c r="BN205" s="24">
        <f t="shared" si="290"/>
        <v>28</v>
      </c>
      <c r="BP205" s="23">
        <f t="shared" si="303"/>
        <v>4214.7027520000001</v>
      </c>
      <c r="BQ205" s="1">
        <f t="shared" si="304"/>
        <v>-6.4999999999999997E-3</v>
      </c>
      <c r="BR205" s="1">
        <f t="shared" si="305"/>
        <v>101325</v>
      </c>
      <c r="BS205" s="1">
        <f t="shared" si="306"/>
        <v>1.2250000000000001</v>
      </c>
      <c r="BT205" s="1">
        <f t="shared" si="307"/>
        <v>288.14999999999998</v>
      </c>
      <c r="BU205" s="1">
        <f t="shared" si="308"/>
        <v>1.2350000000000001</v>
      </c>
      <c r="BV205" s="1">
        <f t="shared" si="309"/>
        <v>9.81</v>
      </c>
      <c r="BW205" s="1">
        <f t="shared" si="310"/>
        <v>293.14999999999998</v>
      </c>
      <c r="BX205" s="1">
        <f t="shared" si="311"/>
        <v>100600</v>
      </c>
      <c r="BY205" s="1">
        <f t="shared" si="312"/>
        <v>29</v>
      </c>
      <c r="CS205" s="26"/>
      <c r="CW205" s="99"/>
      <c r="CX205" s="118">
        <v>435</v>
      </c>
      <c r="CY205" s="116">
        <f>AN559 + (CX205-AC559)</f>
        <v>-1634</v>
      </c>
      <c r="CZ205" s="115">
        <f>AI559+11.15384</f>
        <v>267.69216</v>
      </c>
      <c r="DA205" s="116">
        <f>AG559-0.38461</f>
        <v>3606.7693599999984</v>
      </c>
      <c r="DB205" s="115">
        <v>7.5</v>
      </c>
      <c r="DC205" s="117">
        <f t="shared" si="292"/>
        <v>750</v>
      </c>
      <c r="DD205" s="98"/>
      <c r="DE205" s="118">
        <v>1.7</v>
      </c>
      <c r="DF205" s="116">
        <f t="shared" si="293"/>
        <v>274.84999999999997</v>
      </c>
      <c r="DG205" s="116">
        <f>BI560+(CX205*BF560)</f>
        <v>285.32249999999999</v>
      </c>
      <c r="DH205" s="116">
        <f>BG560 * ( ( 1+ ( BF560 * ( CX205 / BI560 ) ) ) ^ 5.256 )</f>
        <v>96207.127894217178</v>
      </c>
      <c r="DI205" s="116">
        <f>BH560 * ( ( 1 + ( BF560 * ( CX205 / BI560 ) ) ) ^ 4.256 )</f>
        <v>1.1746522887845152</v>
      </c>
      <c r="DJ205" s="117">
        <f t="shared" si="294"/>
        <v>1.2194095967499359</v>
      </c>
      <c r="DK205" s="98"/>
      <c r="DL205" s="114">
        <f t="shared" si="295"/>
        <v>35.072831214839908</v>
      </c>
      <c r="DM205" s="116">
        <f t="shared" si="296"/>
        <v>68.175972228654402</v>
      </c>
      <c r="DN205" s="116">
        <f xml:space="preserve"> ( CY205 / CZ205 ) * ( ( ( AD559 + DF205 ) / 2 ) / ( ( AJ559 + DG205 ) / 2 ) )</f>
        <v>-5.8863471202666426</v>
      </c>
      <c r="DO205" s="117">
        <f t="shared" si="297"/>
        <v>-11.44211698625911</v>
      </c>
      <c r="DP205" s="98"/>
      <c r="DQ205" s="114">
        <f xml:space="preserve"> DA205 * BK560 * COS( DV205 )</f>
        <v>34880.528969348823</v>
      </c>
      <c r="DR205" s="119">
        <f xml:space="preserve"> - ( DA205 * BK560 * SIN( DV205 ) )</f>
        <v>-5938.3039469625783</v>
      </c>
      <c r="DS205" s="116">
        <f xml:space="preserve"> - ( ( 2 * DR205 ) / ( ( ( DL205 ) ^ 2 ) * BN560 * DJ205 ) )</f>
        <v>0.28277637842678943</v>
      </c>
      <c r="DT205" s="117">
        <f xml:space="preserve"> ( ( 2 * DQ205 ) / ( ( ( DL205 ) ^ 2 ) * BN560 * DJ205 ) )</f>
        <v>1.6609775699689915</v>
      </c>
      <c r="DU205" s="98"/>
      <c r="DV205" s="114">
        <f t="shared" si="298"/>
        <v>0.16863016863412023</v>
      </c>
      <c r="DW205" s="116">
        <f t="shared" si="299"/>
        <v>9.6617969613138062</v>
      </c>
      <c r="DX205" s="115">
        <v>13.5</v>
      </c>
      <c r="DY205" s="120">
        <v>-6.75</v>
      </c>
      <c r="DZ205" s="98"/>
      <c r="EA205" s="101"/>
      <c r="EB205" s="98"/>
      <c r="EC205" s="98"/>
      <c r="ED205" s="98"/>
      <c r="EE205" s="116">
        <f>AE559</f>
        <v>0</v>
      </c>
      <c r="EF205" s="116">
        <f t="shared" si="300"/>
        <v>0</v>
      </c>
      <c r="EG205" s="116">
        <f t="shared" si="301"/>
        <v>7951.5558664431956</v>
      </c>
      <c r="EH205" s="116">
        <f t="shared" si="302"/>
        <v>-5360.8925600000002</v>
      </c>
      <c r="EI205" s="98"/>
      <c r="EJ205" s="104"/>
      <c r="EK205" s="126"/>
      <c r="EL205" s="126"/>
      <c r="EM205" s="126"/>
      <c r="EN205" s="126"/>
      <c r="EO205" s="126"/>
      <c r="EP205" s="126"/>
      <c r="EQ205" s="126"/>
      <c r="ER205" s="126"/>
      <c r="ES205" s="126"/>
      <c r="ET205" s="126"/>
      <c r="EU205" s="126"/>
      <c r="EV205" s="126"/>
      <c r="EW205" s="126"/>
      <c r="EX205" s="126"/>
      <c r="EY205" s="126"/>
      <c r="EZ205" s="126"/>
      <c r="FA205" s="126"/>
      <c r="FB205" s="126"/>
      <c r="FC205" s="126"/>
      <c r="FD205" s="126"/>
      <c r="FE205" s="126"/>
      <c r="FF205" s="126"/>
      <c r="FG205" s="126"/>
      <c r="FH205" s="126"/>
      <c r="FI205" s="126"/>
      <c r="FJ205" s="126"/>
      <c r="FK205" s="126"/>
      <c r="FL205" s="126"/>
      <c r="FM205" s="126"/>
      <c r="FN205" s="126"/>
      <c r="FO205" s="126"/>
      <c r="FP205" s="126"/>
      <c r="FQ205" s="126"/>
      <c r="FR205" s="126"/>
      <c r="FS205" s="105"/>
      <c r="FT205" s="98"/>
      <c r="FU205" s="99"/>
      <c r="FZ205" s="37">
        <v>0.41</v>
      </c>
      <c r="GB205" s="39"/>
      <c r="GC205" s="38">
        <f t="shared" si="291"/>
        <v>1.6730482362000003</v>
      </c>
      <c r="GH205" s="101"/>
    </row>
    <row r="206" spans="26:190" x14ac:dyDescent="0.2">
      <c r="AB206" s="23">
        <v>7</v>
      </c>
      <c r="AC206" s="1">
        <v>786</v>
      </c>
      <c r="AD206" s="6">
        <f t="shared" si="244"/>
        <v>279.30783753375999</v>
      </c>
      <c r="AE206" s="1">
        <f t="shared" si="277"/>
        <v>0</v>
      </c>
      <c r="AF206" s="1">
        <f t="shared" si="245"/>
        <v>0</v>
      </c>
      <c r="AG206" s="1">
        <f t="shared" si="278"/>
        <v>3609.8462399999989</v>
      </c>
      <c r="AH206" s="1">
        <f t="shared" si="246"/>
        <v>7958.3392176287971</v>
      </c>
      <c r="AI206" s="6">
        <f t="shared" si="279"/>
        <v>178.46144000000001</v>
      </c>
      <c r="AJ206" s="1">
        <f t="shared" si="247"/>
        <v>283.041</v>
      </c>
      <c r="AK206" s="1">
        <f t="shared" si="248"/>
        <v>1.1351939260298041</v>
      </c>
      <c r="AL206" s="1">
        <f t="shared" si="249"/>
        <v>1.150366659433842</v>
      </c>
      <c r="AM206" s="1">
        <f t="shared" si="250"/>
        <v>92231.932528234625</v>
      </c>
      <c r="AN206" s="1">
        <f t="shared" si="280"/>
        <v>-1283</v>
      </c>
      <c r="AO206" s="1">
        <f t="shared" si="251"/>
        <v>-4209.31772</v>
      </c>
      <c r="AP206" s="1">
        <f t="shared" si="252"/>
        <v>35023.457098632498</v>
      </c>
      <c r="AQ206" s="60">
        <f t="shared" si="253"/>
        <v>48.014877173759999</v>
      </c>
      <c r="AR206" s="6">
        <f t="shared" si="254"/>
        <v>93.333238845441642</v>
      </c>
      <c r="AS206" s="6">
        <f t="shared" si="255"/>
        <v>-7.0984819228967542</v>
      </c>
      <c r="AT206" s="6">
        <f t="shared" si="256"/>
        <v>-13.798313101003627</v>
      </c>
      <c r="AU206" s="60">
        <f t="shared" si="257"/>
        <v>13.02556059328</v>
      </c>
      <c r="AV206" s="6">
        <f t="shared" si="258"/>
        <v>1302.5560593279999</v>
      </c>
      <c r="AW206" s="61">
        <f t="shared" si="259"/>
        <v>-5235.3698731342311</v>
      </c>
      <c r="AX206" s="62">
        <f t="shared" si="260"/>
        <v>0.14100399033257452</v>
      </c>
      <c r="AY206" s="63">
        <f t="shared" si="261"/>
        <v>0.94328525506688621</v>
      </c>
      <c r="AZ206" s="6">
        <f t="shared" si="262"/>
        <v>0.14838312501080084</v>
      </c>
      <c r="BA206" s="6">
        <f t="shared" si="263"/>
        <v>8.5017268140804152</v>
      </c>
      <c r="BB206" s="62">
        <f t="shared" si="264"/>
        <v>10.387966156479999</v>
      </c>
      <c r="BC206" s="63">
        <f t="shared" si="265"/>
        <v>-6.1800684688</v>
      </c>
      <c r="BD206" s="1"/>
      <c r="BE206" s="1">
        <f t="shared" si="281"/>
        <v>0</v>
      </c>
      <c r="BF206" s="1">
        <f t="shared" si="282"/>
        <v>-6.4999999999999997E-3</v>
      </c>
      <c r="BG206" s="1">
        <f t="shared" si="283"/>
        <v>101325</v>
      </c>
      <c r="BH206" s="1">
        <f t="shared" si="284"/>
        <v>1.2250000000000001</v>
      </c>
      <c r="BI206" s="1">
        <f t="shared" si="285"/>
        <v>288.14999999999998</v>
      </c>
      <c r="BJ206" s="1">
        <f t="shared" si="286"/>
        <v>1.2350000000000001</v>
      </c>
      <c r="BK206" s="1">
        <f t="shared" si="287"/>
        <v>9.81</v>
      </c>
      <c r="BL206" s="1">
        <f t="shared" si="288"/>
        <v>293.14999999999998</v>
      </c>
      <c r="BM206" s="1">
        <f t="shared" si="289"/>
        <v>100600</v>
      </c>
      <c r="BN206" s="24">
        <f t="shared" si="290"/>
        <v>28</v>
      </c>
      <c r="BP206" s="23">
        <f t="shared" si="303"/>
        <v>4214.7027520000001</v>
      </c>
      <c r="BQ206" s="1">
        <f t="shared" si="304"/>
        <v>-6.4999999999999997E-3</v>
      </c>
      <c r="BR206" s="1">
        <f t="shared" si="305"/>
        <v>101325</v>
      </c>
      <c r="BS206" s="1">
        <f t="shared" si="306"/>
        <v>1.2250000000000001</v>
      </c>
      <c r="BT206" s="1">
        <f t="shared" si="307"/>
        <v>288.14999999999998</v>
      </c>
      <c r="BU206" s="1">
        <f t="shared" si="308"/>
        <v>1.2350000000000001</v>
      </c>
      <c r="BV206" s="1">
        <f t="shared" si="309"/>
        <v>9.81</v>
      </c>
      <c r="BW206" s="1">
        <f t="shared" si="310"/>
        <v>293.14999999999998</v>
      </c>
      <c r="BX206" s="1">
        <f t="shared" si="311"/>
        <v>100600</v>
      </c>
      <c r="BY206" s="1">
        <f t="shared" si="312"/>
        <v>29</v>
      </c>
      <c r="CS206" s="26"/>
      <c r="CW206" s="99"/>
      <c r="CX206" s="118"/>
      <c r="CY206" s="116"/>
      <c r="CZ206" s="115"/>
      <c r="DA206" s="116"/>
      <c r="DB206" s="115"/>
      <c r="DC206" s="117"/>
      <c r="DD206" s="98"/>
      <c r="DE206" s="118"/>
      <c r="DF206" s="116"/>
      <c r="DG206" s="116"/>
      <c r="DH206" s="116"/>
      <c r="DI206" s="116"/>
      <c r="DJ206" s="117"/>
      <c r="DK206" s="98"/>
      <c r="DL206" s="114"/>
      <c r="DM206" s="116"/>
      <c r="DN206" s="116"/>
      <c r="DO206" s="117"/>
      <c r="DP206" s="98"/>
      <c r="DQ206" s="114"/>
      <c r="DR206" s="116"/>
      <c r="DS206" s="116"/>
      <c r="DT206" s="117"/>
      <c r="DU206" s="98"/>
      <c r="DV206" s="114"/>
      <c r="DW206" s="116"/>
      <c r="DX206" s="115"/>
      <c r="DY206" s="120"/>
      <c r="DZ206" s="98"/>
      <c r="EA206" s="101"/>
      <c r="EB206" s="98"/>
      <c r="EC206" s="98"/>
      <c r="ED206" s="98"/>
      <c r="EE206" s="116"/>
      <c r="EF206" s="116"/>
      <c r="EG206" s="116"/>
      <c r="EH206" s="116"/>
      <c r="EI206" s="98"/>
      <c r="EJ206" s="98"/>
      <c r="EK206" s="98"/>
      <c r="EL206" s="98"/>
      <c r="EM206" s="98"/>
      <c r="EN206" s="98"/>
      <c r="EO206" s="98"/>
      <c r="EP206" s="98"/>
      <c r="EQ206" s="98"/>
      <c r="ER206" s="98"/>
      <c r="ES206" s="98"/>
      <c r="ET206" s="98"/>
      <c r="EU206" s="98"/>
      <c r="EV206" s="98"/>
      <c r="EW206" s="98"/>
      <c r="EX206" s="98"/>
      <c r="EY206" s="98"/>
      <c r="EZ206" s="98"/>
      <c r="FA206" s="98"/>
      <c r="FB206" s="98"/>
      <c r="FC206" s="98"/>
      <c r="FD206" s="98"/>
      <c r="FE206" s="98"/>
      <c r="FF206" s="98"/>
      <c r="FG206" s="98"/>
      <c r="FH206" s="98"/>
      <c r="FI206" s="98"/>
      <c r="FJ206" s="98"/>
      <c r="FK206" s="98"/>
      <c r="FL206" s="98"/>
      <c r="FM206" s="98"/>
      <c r="FN206" s="98"/>
      <c r="FO206" s="98"/>
      <c r="FP206" s="98"/>
      <c r="FQ206" s="98"/>
      <c r="FR206" s="98"/>
      <c r="FS206" s="98"/>
      <c r="FT206" s="98"/>
      <c r="FU206" s="99"/>
      <c r="FZ206" s="37">
        <v>0.42</v>
      </c>
      <c r="GB206" s="39"/>
      <c r="GC206" s="38">
        <f t="shared" si="291"/>
        <v>1.6302191928000009</v>
      </c>
      <c r="GH206" s="101"/>
    </row>
    <row r="207" spans="26:190" x14ac:dyDescent="0.2">
      <c r="AB207" s="23">
        <v>6.3</v>
      </c>
      <c r="AC207" s="1">
        <v>731</v>
      </c>
      <c r="AD207" s="6">
        <f t="shared" si="244"/>
        <v>279.03823806712001</v>
      </c>
      <c r="AE207" s="1">
        <f t="shared" si="277"/>
        <v>0</v>
      </c>
      <c r="AF207" s="1">
        <f t="shared" si="245"/>
        <v>0</v>
      </c>
      <c r="AG207" s="1">
        <f t="shared" si="278"/>
        <v>3609.4616299999989</v>
      </c>
      <c r="AH207" s="1">
        <f t="shared" si="246"/>
        <v>7957.491298730597</v>
      </c>
      <c r="AI207" s="6">
        <f t="shared" si="279"/>
        <v>189.61528000000001</v>
      </c>
      <c r="AJ207" s="1">
        <f t="shared" si="247"/>
        <v>283.39849999999996</v>
      </c>
      <c r="AK207" s="1">
        <f t="shared" si="248"/>
        <v>1.1413088538181864</v>
      </c>
      <c r="AL207" s="1">
        <f t="shared" si="249"/>
        <v>1.159142988607144</v>
      </c>
      <c r="AM207" s="1">
        <f t="shared" si="250"/>
        <v>92845.879261243565</v>
      </c>
      <c r="AN207" s="1">
        <f t="shared" si="280"/>
        <v>-1338</v>
      </c>
      <c r="AO207" s="1">
        <f t="shared" si="251"/>
        <v>-4389.7639200000003</v>
      </c>
      <c r="AP207" s="1">
        <f t="shared" si="252"/>
        <v>35017.933099207788</v>
      </c>
      <c r="AQ207" s="60">
        <f t="shared" si="253"/>
        <v>46.940806997119999</v>
      </c>
      <c r="AR207" s="6">
        <f t="shared" si="254"/>
        <v>91.245418273281743</v>
      </c>
      <c r="AS207" s="6">
        <f t="shared" si="255"/>
        <v>-6.9555698929269099</v>
      </c>
      <c r="AT207" s="6">
        <f t="shared" si="256"/>
        <v>-13.520514980667045</v>
      </c>
      <c r="AU207" s="60">
        <f t="shared" si="257"/>
        <v>12.31352175536</v>
      </c>
      <c r="AV207" s="6">
        <f t="shared" si="258"/>
        <v>1231.352175536</v>
      </c>
      <c r="AW207" s="61">
        <f t="shared" si="259"/>
        <v>-5246.7890580984686</v>
      </c>
      <c r="AX207" s="62">
        <f t="shared" si="260"/>
        <v>0.1467328836765725</v>
      </c>
      <c r="AY207" s="63">
        <f t="shared" si="261"/>
        <v>0.97931939842503613</v>
      </c>
      <c r="AZ207" s="6">
        <f t="shared" si="262"/>
        <v>0.14872514060686221</v>
      </c>
      <c r="BA207" s="6">
        <f t="shared" si="263"/>
        <v>8.5213228642623822</v>
      </c>
      <c r="BB207" s="62">
        <f t="shared" si="264"/>
        <v>10.93664585376</v>
      </c>
      <c r="BC207" s="63">
        <f t="shared" si="265"/>
        <v>-6.6933681856000007</v>
      </c>
      <c r="BD207" s="1"/>
      <c r="BE207" s="1">
        <f t="shared" si="281"/>
        <v>0</v>
      </c>
      <c r="BF207" s="1">
        <f t="shared" si="282"/>
        <v>-6.4999999999999997E-3</v>
      </c>
      <c r="BG207" s="1">
        <f t="shared" si="283"/>
        <v>101325</v>
      </c>
      <c r="BH207" s="1">
        <f t="shared" si="284"/>
        <v>1.2250000000000001</v>
      </c>
      <c r="BI207" s="1">
        <f t="shared" si="285"/>
        <v>288.14999999999998</v>
      </c>
      <c r="BJ207" s="1">
        <f t="shared" si="286"/>
        <v>1.2350000000000001</v>
      </c>
      <c r="BK207" s="1">
        <f t="shared" si="287"/>
        <v>9.81</v>
      </c>
      <c r="BL207" s="1">
        <f t="shared" si="288"/>
        <v>293.14999999999998</v>
      </c>
      <c r="BM207" s="1">
        <f t="shared" si="289"/>
        <v>100600</v>
      </c>
      <c r="BN207" s="24">
        <f t="shared" si="290"/>
        <v>28</v>
      </c>
      <c r="BP207" s="23">
        <f t="shared" si="303"/>
        <v>4214.7027520000001</v>
      </c>
      <c r="BQ207" s="1">
        <f t="shared" si="304"/>
        <v>-6.4999999999999997E-3</v>
      </c>
      <c r="BR207" s="1">
        <f t="shared" si="305"/>
        <v>101325</v>
      </c>
      <c r="BS207" s="1">
        <f t="shared" si="306"/>
        <v>1.2250000000000001</v>
      </c>
      <c r="BT207" s="1">
        <f t="shared" si="307"/>
        <v>288.14999999999998</v>
      </c>
      <c r="BU207" s="1">
        <f t="shared" si="308"/>
        <v>1.2350000000000001</v>
      </c>
      <c r="BV207" s="1">
        <f t="shared" si="309"/>
        <v>9.81</v>
      </c>
      <c r="BW207" s="1">
        <f t="shared" si="310"/>
        <v>293.14999999999998</v>
      </c>
      <c r="BX207" s="1">
        <f t="shared" si="311"/>
        <v>100600</v>
      </c>
      <c r="BY207" s="1">
        <f t="shared" si="312"/>
        <v>29</v>
      </c>
      <c r="CS207" s="26"/>
      <c r="CW207" s="99"/>
      <c r="CX207" s="118">
        <v>689</v>
      </c>
      <c r="CY207" s="116">
        <f>AN572 + (CX207-AC572)</f>
        <v>-924</v>
      </c>
      <c r="CZ207" s="115">
        <f>AI572+8</f>
        <v>64</v>
      </c>
      <c r="DA207" s="116">
        <f>AG572-0.26666</f>
        <v>3579.8667200000018</v>
      </c>
      <c r="DB207" s="115">
        <v>28.75</v>
      </c>
      <c r="DC207" s="117">
        <f>DB207 * 100</f>
        <v>2875</v>
      </c>
      <c r="DD207" s="98"/>
      <c r="DE207" s="118">
        <v>6.1</v>
      </c>
      <c r="DF207" s="116">
        <f>DE207+273.15</f>
        <v>279.25</v>
      </c>
      <c r="DG207" s="116">
        <f>BI573+(CX207*BF573)</f>
        <v>283.67149999999998</v>
      </c>
      <c r="DH207" s="116">
        <f>BG573 * ( ( 1+ ( BF573 * ( CX207 / BI573 ) ) ) ^ 5.256 )</f>
        <v>93316.936168579225</v>
      </c>
      <c r="DI207" s="116">
        <f>BH573 * ( ( 1 + ( BF573 * ( CX207 / BI573 ) ) ) ^ 4.256 )</f>
        <v>1.1459953789857993</v>
      </c>
      <c r="DJ207" s="117">
        <f>( DI207 * DG207 ) / DF207</f>
        <v>1.1641404768127845</v>
      </c>
      <c r="DK207" s="98"/>
      <c r="DL207" s="114">
        <f>SQRT( ( DC207 * 2 ) / DJ207 )</f>
        <v>70.279914981600484</v>
      </c>
      <c r="DM207" s="116">
        <f>DL207 * 1.94384</f>
        <v>136.61290993783427</v>
      </c>
      <c r="DN207" s="116">
        <f xml:space="preserve"> ( CY207 / CZ207 ) * ( ( ( AD572 + DF207 ) / 2 ) / ( ( AJ572 + DG207 ) / 2 ) )</f>
        <v>-14.250283652867076</v>
      </c>
      <c r="DO207" s="117">
        <f>DN207 * 1.94384</f>
        <v>-27.700271375789136</v>
      </c>
      <c r="DP207" s="98"/>
      <c r="DQ207" s="114">
        <f xml:space="preserve"> DA207 * BK573 * COS( DV207 )</f>
        <v>34388.993503005426</v>
      </c>
      <c r="DR207" s="119">
        <f xml:space="preserve"> - ( DA207 * BK573 * SIN( DV207 ) )</f>
        <v>-7120.7894893969478</v>
      </c>
      <c r="DS207" s="116">
        <f xml:space="preserve"> - ( ( 2 * DR207 ) / ( ( ( DL207 ) ^ 2 ) * BN573 * DJ207 ) )</f>
        <v>8.8457012290645315E-2</v>
      </c>
      <c r="DT207" s="117">
        <f xml:space="preserve"> ( ( 2 * DQ207 ) / ( ( ( DL207 ) ^ 2 ) * BN573 * DJ207 ) )</f>
        <v>0.42719246587584381</v>
      </c>
      <c r="DU207" s="98"/>
      <c r="DV207" s="114">
        <f>ASIN( - ( DN207 / DL207 ) )</f>
        <v>0.20418041543073517</v>
      </c>
      <c r="DW207" s="116">
        <f>DV207 * ( 180 / 3.14159265359 )</f>
        <v>11.698676063408184</v>
      </c>
      <c r="DX207" s="115">
        <v>2.75</v>
      </c>
      <c r="DY207" s="120">
        <v>-0.1</v>
      </c>
      <c r="DZ207" s="98"/>
      <c r="EA207" s="101"/>
      <c r="EB207" s="98"/>
      <c r="EC207" s="98"/>
      <c r="ED207" s="98"/>
      <c r="EE207" s="116">
        <f>AE572</f>
        <v>0</v>
      </c>
      <c r="EF207" s="116">
        <f>EE207*1.94384</f>
        <v>0</v>
      </c>
      <c r="EG207" s="116">
        <f>DA207 * 2.20462</f>
        <v>7892.2457682464037</v>
      </c>
      <c r="EH207" s="116">
        <f>CY207 * 3.28084</f>
        <v>-3031.4961600000001</v>
      </c>
      <c r="EI207" s="98"/>
      <c r="EJ207" s="98"/>
      <c r="EK207" s="98"/>
      <c r="EL207" s="98"/>
      <c r="EM207" s="98"/>
      <c r="EN207" s="98"/>
      <c r="EO207" s="98"/>
      <c r="EP207" s="98"/>
      <c r="EQ207" s="98"/>
      <c r="ER207" s="98"/>
      <c r="ES207" s="98"/>
      <c r="ET207" s="98"/>
      <c r="EU207" s="98"/>
      <c r="EV207" s="98"/>
      <c r="EW207" s="98"/>
      <c r="EX207" s="98"/>
      <c r="EY207" s="98"/>
      <c r="EZ207" s="98"/>
      <c r="FA207" s="98"/>
      <c r="FB207" s="98"/>
      <c r="FC207" s="98"/>
      <c r="FD207" s="98"/>
      <c r="FE207" s="98"/>
      <c r="FF207" s="98"/>
      <c r="FG207" s="98"/>
      <c r="FH207" s="98"/>
      <c r="FI207" s="98"/>
      <c r="FJ207" s="98"/>
      <c r="FK207" s="98"/>
      <c r="FL207" s="98"/>
      <c r="FM207" s="98"/>
      <c r="FN207" s="98"/>
      <c r="FO207" s="98"/>
      <c r="FP207" s="98"/>
      <c r="FQ207" s="98"/>
      <c r="FR207" s="98"/>
      <c r="FS207" s="98"/>
      <c r="FT207" s="98"/>
      <c r="FU207" s="99"/>
      <c r="FZ207" s="37">
        <v>0.43</v>
      </c>
      <c r="GB207" s="39"/>
      <c r="GC207" s="38">
        <f t="shared" si="291"/>
        <v>1.5828783898000005</v>
      </c>
      <c r="GH207" s="101"/>
    </row>
    <row r="208" spans="26:190" x14ac:dyDescent="0.2">
      <c r="AB208" s="23">
        <v>6.1</v>
      </c>
      <c r="AC208" s="1">
        <v>718</v>
      </c>
      <c r="AD208" s="6">
        <f t="shared" si="244"/>
        <v>278.76863860047996</v>
      </c>
      <c r="AE208" s="1">
        <f t="shared" si="277"/>
        <v>0</v>
      </c>
      <c r="AF208" s="1">
        <f t="shared" si="245"/>
        <v>0</v>
      </c>
      <c r="AG208" s="1">
        <f t="shared" si="278"/>
        <v>3609.0770199999988</v>
      </c>
      <c r="AH208" s="1">
        <f t="shared" si="246"/>
        <v>7956.6433798323969</v>
      </c>
      <c r="AI208" s="6">
        <f t="shared" si="279"/>
        <v>200.76912000000002</v>
      </c>
      <c r="AJ208" s="1">
        <f t="shared" si="247"/>
        <v>283.483</v>
      </c>
      <c r="AK208" s="1">
        <f t="shared" si="248"/>
        <v>1.1427578751423151</v>
      </c>
      <c r="AL208" s="1">
        <f t="shared" si="249"/>
        <v>1.1620834837997849</v>
      </c>
      <c r="AM208" s="1">
        <f t="shared" si="250"/>
        <v>92991.476357196385</v>
      </c>
      <c r="AN208" s="1">
        <f t="shared" si="280"/>
        <v>-1351</v>
      </c>
      <c r="AO208" s="1">
        <f t="shared" si="251"/>
        <v>-4432.4148400000004</v>
      </c>
      <c r="AP208" s="1">
        <f t="shared" si="252"/>
        <v>35034.176934812313</v>
      </c>
      <c r="AQ208" s="60">
        <f t="shared" si="253"/>
        <v>45.86673682048</v>
      </c>
      <c r="AR208" s="6">
        <f t="shared" si="254"/>
        <v>89.157597701121844</v>
      </c>
      <c r="AS208" s="6">
        <f t="shared" si="255"/>
        <v>-6.6214028803990006</v>
      </c>
      <c r="AT208" s="6">
        <f t="shared" si="256"/>
        <v>-12.870947775034793</v>
      </c>
      <c r="AU208" s="60">
        <f t="shared" si="257"/>
        <v>11.60148291744</v>
      </c>
      <c r="AV208" s="6">
        <f t="shared" si="258"/>
        <v>1160.1482917440001</v>
      </c>
      <c r="AW208" s="61">
        <f t="shared" si="259"/>
        <v>-5111.1347120734872</v>
      </c>
      <c r="AX208" s="62">
        <f t="shared" si="260"/>
        <v>0.14933316725386805</v>
      </c>
      <c r="AY208" s="63">
        <f t="shared" si="261"/>
        <v>1.0236013915754354</v>
      </c>
      <c r="AZ208" s="6">
        <f t="shared" si="262"/>
        <v>0.14486794636605557</v>
      </c>
      <c r="BA208" s="6">
        <f t="shared" si="263"/>
        <v>8.3003219135020085</v>
      </c>
      <c r="BB208" s="62">
        <f t="shared" si="264"/>
        <v>11.485325551040001</v>
      </c>
      <c r="BC208" s="63">
        <f t="shared" si="265"/>
        <v>-7.2066679024000013</v>
      </c>
      <c r="BD208" s="1"/>
      <c r="BE208" s="1">
        <f t="shared" si="281"/>
        <v>0</v>
      </c>
      <c r="BF208" s="1">
        <f t="shared" si="282"/>
        <v>-6.4999999999999997E-3</v>
      </c>
      <c r="BG208" s="1">
        <f t="shared" si="283"/>
        <v>101325</v>
      </c>
      <c r="BH208" s="1">
        <f t="shared" si="284"/>
        <v>1.2250000000000001</v>
      </c>
      <c r="BI208" s="1">
        <f t="shared" si="285"/>
        <v>288.14999999999998</v>
      </c>
      <c r="BJ208" s="1">
        <f t="shared" si="286"/>
        <v>1.2350000000000001</v>
      </c>
      <c r="BK208" s="1">
        <f t="shared" si="287"/>
        <v>9.81</v>
      </c>
      <c r="BL208" s="1">
        <f t="shared" si="288"/>
        <v>293.14999999999998</v>
      </c>
      <c r="BM208" s="1">
        <f t="shared" si="289"/>
        <v>100600</v>
      </c>
      <c r="BN208" s="24">
        <f t="shared" si="290"/>
        <v>28</v>
      </c>
      <c r="BP208" s="23">
        <f t="shared" si="303"/>
        <v>4214.7027520000001</v>
      </c>
      <c r="BQ208" s="1">
        <f t="shared" si="304"/>
        <v>-6.4999999999999997E-3</v>
      </c>
      <c r="BR208" s="1">
        <f t="shared" si="305"/>
        <v>101325</v>
      </c>
      <c r="BS208" s="1">
        <f t="shared" si="306"/>
        <v>1.2250000000000001</v>
      </c>
      <c r="BT208" s="1">
        <f t="shared" si="307"/>
        <v>288.14999999999998</v>
      </c>
      <c r="BU208" s="1">
        <f t="shared" si="308"/>
        <v>1.2350000000000001</v>
      </c>
      <c r="BV208" s="1">
        <f t="shared" si="309"/>
        <v>9.81</v>
      </c>
      <c r="BW208" s="1">
        <f t="shared" si="310"/>
        <v>293.14999999999998</v>
      </c>
      <c r="BX208" s="1">
        <f t="shared" si="311"/>
        <v>100600</v>
      </c>
      <c r="BY208" s="1">
        <f t="shared" si="312"/>
        <v>29</v>
      </c>
      <c r="CS208" s="26"/>
      <c r="CW208" s="99"/>
      <c r="CX208" s="118">
        <v>646</v>
      </c>
      <c r="CY208" s="116">
        <f>CY207 + (CX208-CX207)</f>
        <v>-967</v>
      </c>
      <c r="CZ208" s="115">
        <f>CZ207+8</f>
        <v>72</v>
      </c>
      <c r="DA208" s="116">
        <f>DA207-0.26666</f>
        <v>3579.600060000002</v>
      </c>
      <c r="DB208" s="115">
        <v>29.5</v>
      </c>
      <c r="DC208" s="117">
        <f>DB208 * 100</f>
        <v>2950</v>
      </c>
      <c r="DD208" s="98"/>
      <c r="DE208" s="118">
        <v>4.5</v>
      </c>
      <c r="DF208" s="116">
        <f>DE208+273.15</f>
        <v>277.64999999999998</v>
      </c>
      <c r="DG208" s="116">
        <f>BI574+(CX208*BF574)</f>
        <v>283.95099999999996</v>
      </c>
      <c r="DH208" s="116">
        <f>BG574 * ( ( 1+ ( BF574 * ( CX208 / BI574 ) ) ) ^ 5.256 )</f>
        <v>93801.211717668702</v>
      </c>
      <c r="DI208" s="116">
        <f>BH574 * ( ( 1 + ( BF574 * ( CX208 / BI574 ) ) ) ^ 4.256 )</f>
        <v>1.1508087261274453</v>
      </c>
      <c r="DJ208" s="117">
        <f>( DI208 * DG208 ) / DF208</f>
        <v>1.1769252245366979</v>
      </c>
      <c r="DK208" s="98"/>
      <c r="DL208" s="114">
        <f>SQRT( ( DC208 * 2 ) / DJ208 )</f>
        <v>70.802985443691654</v>
      </c>
      <c r="DM208" s="116">
        <f>DL208 * 1.94384</f>
        <v>137.62967522486559</v>
      </c>
      <c r="DN208" s="116">
        <f xml:space="preserve"> ( CY208 / CZ208 ) * ( ( ( DF207 + DF208 ) / 2 ) / ( ( DG207 + DG208 ) / 2 ) )</f>
        <v>-13.176849735323897</v>
      </c>
      <c r="DO208" s="117">
        <f>DN208 * 1.94384</f>
        <v>-25.613687589512004</v>
      </c>
      <c r="DP208" s="98"/>
      <c r="DQ208" s="114">
        <f xml:space="preserve"> DA208 * BK574 * COS( DV208 )</f>
        <v>34502.391716521874</v>
      </c>
      <c r="DR208" s="119">
        <f xml:space="preserve"> - ( DA208 * BK574 * SIN( DV208 ) )</f>
        <v>-6535.2700346251786</v>
      </c>
      <c r="DS208" s="116">
        <f xml:space="preserve"> - ( ( 2 * DR208 ) / ( ( ( DL208 ) ^ 2 ) * BN574 * DJ208 ) )</f>
        <v>7.9119491944614762E-2</v>
      </c>
      <c r="DT208" s="117">
        <f xml:space="preserve"> ( ( 2 * DQ208 ) / ( ( ( DL208 ) ^ 2 ) * BN574 * DJ208 ) )</f>
        <v>0.41770450020002275</v>
      </c>
      <c r="DU208" s="98"/>
      <c r="DV208" s="114">
        <f>ASIN( - ( DN208 / DL208 ) )</f>
        <v>0.18719725490551459</v>
      </c>
      <c r="DW208" s="116">
        <f>DV208 * ( 180 / 3.14159265359 )</f>
        <v>10.725612642519925</v>
      </c>
      <c r="DX208" s="115">
        <v>2.75</v>
      </c>
      <c r="DY208" s="120">
        <v>0.25</v>
      </c>
      <c r="DZ208" s="98"/>
      <c r="EA208" s="101"/>
      <c r="EB208" s="98"/>
      <c r="EC208" s="98"/>
      <c r="ED208" s="98"/>
      <c r="EE208" s="116">
        <f>EE207</f>
        <v>0</v>
      </c>
      <c r="EF208" s="116">
        <f>EE208*1.94384</f>
        <v>0</v>
      </c>
      <c r="EG208" s="116">
        <f>DA208 * 2.20462</f>
        <v>7891.6578842772042</v>
      </c>
      <c r="EH208" s="116">
        <f>CY208 * 3.28084</f>
        <v>-3172.5722799999999</v>
      </c>
      <c r="EI208" s="98"/>
      <c r="EJ208" s="98"/>
      <c r="EK208" s="98"/>
      <c r="EL208" s="98"/>
      <c r="EM208" s="98"/>
      <c r="EN208" s="98"/>
      <c r="EO208" s="98"/>
      <c r="EP208" s="98"/>
      <c r="EQ208" s="98"/>
      <c r="ER208" s="98"/>
      <c r="ES208" s="98"/>
      <c r="ET208" s="98"/>
      <c r="EU208" s="98"/>
      <c r="EV208" s="98"/>
      <c r="EW208" s="98"/>
      <c r="EX208" s="98"/>
      <c r="EY208" s="98"/>
      <c r="EZ208" s="98"/>
      <c r="FA208" s="98"/>
      <c r="FB208" s="98"/>
      <c r="FC208" s="98"/>
      <c r="FD208" s="98"/>
      <c r="FE208" s="98"/>
      <c r="FF208" s="98"/>
      <c r="FG208" s="98"/>
      <c r="FH208" s="98"/>
      <c r="FI208" s="98"/>
      <c r="FJ208" s="98"/>
      <c r="FK208" s="98"/>
      <c r="FL208" s="98"/>
      <c r="FM208" s="98"/>
      <c r="FN208" s="98"/>
      <c r="FO208" s="98"/>
      <c r="FP208" s="98"/>
      <c r="FQ208" s="98"/>
      <c r="FR208" s="98"/>
      <c r="FS208" s="98"/>
      <c r="FT208" s="98"/>
      <c r="FU208" s="99"/>
      <c r="FZ208" s="37">
        <v>0.44</v>
      </c>
      <c r="GB208" s="39"/>
      <c r="GC208" s="38">
        <f t="shared" si="291"/>
        <v>1.5310258272000008</v>
      </c>
      <c r="GH208" s="101"/>
    </row>
    <row r="209" spans="28:191" x14ac:dyDescent="0.2">
      <c r="AB209" s="23">
        <v>5.8</v>
      </c>
      <c r="AC209" s="1">
        <v>687</v>
      </c>
      <c r="AD209" s="6">
        <f t="shared" si="244"/>
        <v>278.49903913383997</v>
      </c>
      <c r="AE209" s="1">
        <f t="shared" si="277"/>
        <v>0</v>
      </c>
      <c r="AF209" s="1">
        <f t="shared" si="245"/>
        <v>0</v>
      </c>
      <c r="AG209" s="1">
        <f t="shared" si="278"/>
        <v>3608.6924099999987</v>
      </c>
      <c r="AH209" s="1">
        <f t="shared" si="246"/>
        <v>7955.7954609341969</v>
      </c>
      <c r="AI209" s="6">
        <f t="shared" si="279"/>
        <v>211.92296000000002</v>
      </c>
      <c r="AJ209" s="1">
        <f t="shared" si="247"/>
        <v>283.68449999999996</v>
      </c>
      <c r="AK209" s="1">
        <f t="shared" si="248"/>
        <v>1.1462189134720713</v>
      </c>
      <c r="AL209" s="1">
        <f t="shared" si="249"/>
        <v>1.1675607225438269</v>
      </c>
      <c r="AM209" s="1">
        <f t="shared" si="250"/>
        <v>93339.415626179049</v>
      </c>
      <c r="AN209" s="1">
        <f t="shared" si="280"/>
        <v>-1382</v>
      </c>
      <c r="AO209" s="1">
        <f t="shared" si="251"/>
        <v>-4534.1208800000004</v>
      </c>
      <c r="AP209" s="1">
        <f t="shared" si="252"/>
        <v>35037.207454838142</v>
      </c>
      <c r="AQ209" s="60">
        <f t="shared" si="253"/>
        <v>44.792666643840001</v>
      </c>
      <c r="AR209" s="6">
        <f t="shared" si="254"/>
        <v>87.069777128961945</v>
      </c>
      <c r="AS209" s="6">
        <f t="shared" si="255"/>
        <v>-6.4074105073011802</v>
      </c>
      <c r="AT209" s="6">
        <f t="shared" si="256"/>
        <v>-12.454980840512325</v>
      </c>
      <c r="AU209" s="60">
        <f t="shared" si="257"/>
        <v>10.889444079519999</v>
      </c>
      <c r="AV209" s="6">
        <f t="shared" si="258"/>
        <v>1088.9444079519999</v>
      </c>
      <c r="AW209" s="61">
        <f t="shared" si="259"/>
        <v>-5064.0094161323732</v>
      </c>
      <c r="AX209" s="62">
        <f t="shared" si="260"/>
        <v>0.15440919402156297</v>
      </c>
      <c r="AY209" s="63">
        <f t="shared" si="261"/>
        <v>1.0683366714589924</v>
      </c>
      <c r="AZ209" s="6">
        <f t="shared" si="262"/>
        <v>0.14353835680263399</v>
      </c>
      <c r="BA209" s="6">
        <f t="shared" si="263"/>
        <v>8.2241420430333161</v>
      </c>
      <c r="BB209" s="62">
        <f t="shared" si="264"/>
        <v>12.03400524832</v>
      </c>
      <c r="BC209" s="63">
        <f t="shared" si="265"/>
        <v>-7.7199676192000002</v>
      </c>
      <c r="BD209" s="1"/>
      <c r="BE209" s="1">
        <f t="shared" si="281"/>
        <v>0</v>
      </c>
      <c r="BF209" s="1">
        <f t="shared" si="282"/>
        <v>-6.4999999999999997E-3</v>
      </c>
      <c r="BG209" s="1">
        <f t="shared" si="283"/>
        <v>101325</v>
      </c>
      <c r="BH209" s="1">
        <f t="shared" si="284"/>
        <v>1.2250000000000001</v>
      </c>
      <c r="BI209" s="1">
        <f t="shared" si="285"/>
        <v>288.14999999999998</v>
      </c>
      <c r="BJ209" s="1">
        <f t="shared" si="286"/>
        <v>1.2350000000000001</v>
      </c>
      <c r="BK209" s="1">
        <f t="shared" si="287"/>
        <v>9.81</v>
      </c>
      <c r="BL209" s="1">
        <f t="shared" si="288"/>
        <v>293.14999999999998</v>
      </c>
      <c r="BM209" s="1">
        <f t="shared" si="289"/>
        <v>100600</v>
      </c>
      <c r="BN209" s="24">
        <f t="shared" si="290"/>
        <v>28</v>
      </c>
      <c r="BP209" s="23">
        <f t="shared" si="303"/>
        <v>4214.7027520000001</v>
      </c>
      <c r="BQ209" s="1">
        <f t="shared" si="304"/>
        <v>-6.4999999999999997E-3</v>
      </c>
      <c r="BR209" s="1">
        <f t="shared" si="305"/>
        <v>101325</v>
      </c>
      <c r="BS209" s="1">
        <f t="shared" si="306"/>
        <v>1.2250000000000001</v>
      </c>
      <c r="BT209" s="1">
        <f t="shared" si="307"/>
        <v>288.14999999999998</v>
      </c>
      <c r="BU209" s="1">
        <f t="shared" si="308"/>
        <v>1.2350000000000001</v>
      </c>
      <c r="BV209" s="1">
        <f t="shared" si="309"/>
        <v>9.81</v>
      </c>
      <c r="BW209" s="1">
        <f t="shared" si="310"/>
        <v>293.14999999999998</v>
      </c>
      <c r="BX209" s="1">
        <f t="shared" si="311"/>
        <v>100600</v>
      </c>
      <c r="BY209" s="1">
        <f t="shared" si="312"/>
        <v>29</v>
      </c>
      <c r="CC209" s="70" t="s">
        <v>105</v>
      </c>
      <c r="CD209" s="70" t="s">
        <v>184</v>
      </c>
      <c r="CS209" s="26"/>
      <c r="CW209" s="99"/>
      <c r="CX209" s="127">
        <v>550</v>
      </c>
      <c r="CY209" s="123">
        <f>AN575 + (CX209-AC575)</f>
        <v>-1063</v>
      </c>
      <c r="CZ209" s="122">
        <f>AI575+8</f>
        <v>88</v>
      </c>
      <c r="DA209" s="123">
        <f>AG575-0.26666</f>
        <v>3579.0667400000025</v>
      </c>
      <c r="DB209" s="122">
        <v>27</v>
      </c>
      <c r="DC209" s="124">
        <f>DB209 * 100</f>
        <v>2700</v>
      </c>
      <c r="DD209" s="98"/>
      <c r="DE209" s="127">
        <v>0.6</v>
      </c>
      <c r="DF209" s="123">
        <f>DE209+273.15</f>
        <v>273.75</v>
      </c>
      <c r="DG209" s="123">
        <f>BI576+(CX209*BF576)</f>
        <v>284.57499999999999</v>
      </c>
      <c r="DH209" s="123">
        <f>BG576 * ( ( 1+ ( BF576 * ( CX209 / BI576 ) ) ) ^ 5.256 )</f>
        <v>94889.730747336114</v>
      </c>
      <c r="DI209" s="123">
        <f>BH576 * ( ( 1 + ( BF576 * ( CX209 / BI576 ) ) ) ^ 4.256 )</f>
        <v>1.1616106095485803</v>
      </c>
      <c r="DJ209" s="124">
        <f>( DI209 * DG209 ) / DF209</f>
        <v>1.2075446181270768</v>
      </c>
      <c r="DK209" s="98"/>
      <c r="DL209" s="121">
        <f>SQRT( ( DC209 * 2 ) / DJ209 )</f>
        <v>66.872150029735593</v>
      </c>
      <c r="DM209" s="123">
        <f>DL209 * 1.94384</f>
        <v>129.98876011380125</v>
      </c>
      <c r="DN209" s="123">
        <f xml:space="preserve"> ( CY209 / CZ209 ) * ( ( ( AD575 + DF209 ) / 2 ) / ( ( AJ575 + DG209 ) / 2 ) )</f>
        <v>-11.639957634573589</v>
      </c>
      <c r="DO209" s="124">
        <f>DN209 * 1.94384</f>
        <v>-22.626215248389524</v>
      </c>
      <c r="DP209" s="98"/>
      <c r="DQ209" s="121">
        <f xml:space="preserve"> DA209 * BK576 * COS( DV209 )</f>
        <v>34574.664697740431</v>
      </c>
      <c r="DR209" s="125">
        <f xml:space="preserve"> - ( DA209 * BK576 * SIN( DV209 ) )</f>
        <v>-6111.459207976015</v>
      </c>
      <c r="DS209" s="123">
        <f xml:space="preserve"> - ( ( 2 * DR209 ) / ( ( ( DL209 ) ^ 2 ) * BN576 * DJ209 ) )</f>
        <v>8.0839407512910258E-2</v>
      </c>
      <c r="DT209" s="124">
        <f xml:space="preserve"> ( ( 2 * DQ209 ) / ( ( ( DL209 ) ^ 2 ) * BN576 * DJ209 ) )</f>
        <v>0.45733683462619618</v>
      </c>
      <c r="DU209" s="98"/>
      <c r="DV209" s="121">
        <f>ASIN( - ( DN209 / DL209 ) )</f>
        <v>0.17495401950231337</v>
      </c>
      <c r="DW209" s="123">
        <f>DV209 * ( 180 / 3.14159265359 )</f>
        <v>10.024126926331391</v>
      </c>
      <c r="DX209" s="122">
        <v>3</v>
      </c>
      <c r="DY209" s="128">
        <v>0</v>
      </c>
      <c r="DZ209" s="98"/>
      <c r="EA209" s="101"/>
      <c r="EB209" s="98"/>
      <c r="EC209" s="98"/>
      <c r="ED209" s="98"/>
      <c r="EE209" s="123">
        <f>AE575</f>
        <v>0</v>
      </c>
      <c r="EF209" s="123">
        <f>EE209*1.94384</f>
        <v>0</v>
      </c>
      <c r="EG209" s="123">
        <f>DA209 * 2.20462</f>
        <v>7890.4821163388051</v>
      </c>
      <c r="EH209" s="123">
        <f>CY209 * 3.28084</f>
        <v>-3487.5329200000001</v>
      </c>
      <c r="EI209" s="98"/>
      <c r="EJ209" s="98"/>
      <c r="EK209" s="98"/>
      <c r="EL209" s="98"/>
      <c r="EM209" s="98"/>
      <c r="EN209" s="98"/>
      <c r="EO209" s="98"/>
      <c r="EP209" s="98"/>
      <c r="EQ209" s="98"/>
      <c r="ER209" s="98"/>
      <c r="ES209" s="98"/>
      <c r="ET209" s="98"/>
      <c r="EU209" s="98"/>
      <c r="EV209" s="98"/>
      <c r="EW209" s="98"/>
      <c r="EX209" s="98"/>
      <c r="EY209" s="98"/>
      <c r="EZ209" s="98"/>
      <c r="FA209" s="98"/>
      <c r="FB209" s="98"/>
      <c r="FC209" s="98"/>
      <c r="FD209" s="98"/>
      <c r="FE209" s="98"/>
      <c r="FF209" s="98"/>
      <c r="FG209" s="98"/>
      <c r="FH209" s="98"/>
      <c r="FI209" s="98"/>
      <c r="FJ209" s="98"/>
      <c r="FK209" s="98"/>
      <c r="FL209" s="98"/>
      <c r="FM209" s="98"/>
      <c r="FN209" s="98"/>
      <c r="FO209" s="98"/>
      <c r="FP209" s="98"/>
      <c r="FQ209" s="98"/>
      <c r="FR209" s="98"/>
      <c r="FS209" s="98"/>
      <c r="FT209" s="98"/>
      <c r="FU209" s="99"/>
      <c r="FZ209" s="37">
        <v>0.45</v>
      </c>
      <c r="GB209" s="39"/>
      <c r="GC209" s="38">
        <f t="shared" si="291"/>
        <v>1.4746615049999996</v>
      </c>
      <c r="GH209" s="101"/>
    </row>
    <row r="210" spans="28:191" x14ac:dyDescent="0.2">
      <c r="AB210" s="23">
        <v>5.2</v>
      </c>
      <c r="AC210" s="1">
        <v>650</v>
      </c>
      <c r="AD210" s="6">
        <f t="shared" si="244"/>
        <v>278.22943966719998</v>
      </c>
      <c r="AE210" s="1">
        <f t="shared" si="277"/>
        <v>0</v>
      </c>
      <c r="AF210" s="1">
        <f t="shared" si="245"/>
        <v>0</v>
      </c>
      <c r="AG210" s="1">
        <f t="shared" si="278"/>
        <v>3608.3077999999987</v>
      </c>
      <c r="AH210" s="1">
        <f t="shared" si="246"/>
        <v>7954.9475420359968</v>
      </c>
      <c r="AI210" s="6">
        <f t="shared" si="279"/>
        <v>223.07680000000002</v>
      </c>
      <c r="AJ210" s="1">
        <f t="shared" si="247"/>
        <v>283.92499999999995</v>
      </c>
      <c r="AK210" s="1">
        <f t="shared" si="248"/>
        <v>1.1503603216181821</v>
      </c>
      <c r="AL210" s="1">
        <f t="shared" si="249"/>
        <v>1.1739090396261418</v>
      </c>
      <c r="AM210" s="1">
        <f t="shared" si="250"/>
        <v>93756.077166476345</v>
      </c>
      <c r="AN210" s="1">
        <f t="shared" si="280"/>
        <v>-1419</v>
      </c>
      <c r="AO210" s="1">
        <f t="shared" si="251"/>
        <v>-4655.5119599999998</v>
      </c>
      <c r="AP210" s="1">
        <f t="shared" si="252"/>
        <v>35035.188092711222</v>
      </c>
      <c r="AQ210" s="60">
        <f t="shared" si="253"/>
        <v>43.718596467200001</v>
      </c>
      <c r="AR210" s="6">
        <f t="shared" si="254"/>
        <v>84.981956556802047</v>
      </c>
      <c r="AS210" s="6">
        <f t="shared" si="255"/>
        <v>-6.2390974869994817</v>
      </c>
      <c r="AT210" s="6">
        <f t="shared" si="256"/>
        <v>-12.127807259129073</v>
      </c>
      <c r="AU210" s="60">
        <f t="shared" si="257"/>
        <v>10.177405241599999</v>
      </c>
      <c r="AV210" s="6">
        <f t="shared" si="258"/>
        <v>1017.7405241599999</v>
      </c>
      <c r="AW210" s="61">
        <f t="shared" si="259"/>
        <v>-5051.5905846728465</v>
      </c>
      <c r="AX210" s="62">
        <f t="shared" si="260"/>
        <v>0.16081747558741588</v>
      </c>
      <c r="AY210" s="63">
        <f t="shared" si="261"/>
        <v>1.1153458324384378</v>
      </c>
      <c r="AZ210" s="6">
        <f t="shared" si="262"/>
        <v>0.14319928609045143</v>
      </c>
      <c r="BA210" s="6">
        <f t="shared" si="263"/>
        <v>8.2047147222687613</v>
      </c>
      <c r="BB210" s="62">
        <f t="shared" si="264"/>
        <v>12.582684945600001</v>
      </c>
      <c r="BC210" s="63">
        <f t="shared" si="265"/>
        <v>-8.2332673360000008</v>
      </c>
      <c r="BD210" s="1"/>
      <c r="BE210" s="1">
        <f t="shared" si="281"/>
        <v>0</v>
      </c>
      <c r="BF210" s="1">
        <f t="shared" si="282"/>
        <v>-6.4999999999999997E-3</v>
      </c>
      <c r="BG210" s="1">
        <f t="shared" si="283"/>
        <v>101325</v>
      </c>
      <c r="BH210" s="1">
        <f t="shared" si="284"/>
        <v>1.2250000000000001</v>
      </c>
      <c r="BI210" s="1">
        <f t="shared" si="285"/>
        <v>288.14999999999998</v>
      </c>
      <c r="BJ210" s="1">
        <f t="shared" si="286"/>
        <v>1.2350000000000001</v>
      </c>
      <c r="BK210" s="1">
        <f t="shared" si="287"/>
        <v>9.81</v>
      </c>
      <c r="BL210" s="1">
        <f t="shared" si="288"/>
        <v>293.14999999999998</v>
      </c>
      <c r="BM210" s="1">
        <f t="shared" si="289"/>
        <v>100600</v>
      </c>
      <c r="BN210" s="24">
        <f t="shared" si="290"/>
        <v>28</v>
      </c>
      <c r="BP210" s="23">
        <f t="shared" si="303"/>
        <v>4214.7027520000001</v>
      </c>
      <c r="BQ210" s="1">
        <f t="shared" si="304"/>
        <v>-6.4999999999999997E-3</v>
      </c>
      <c r="BR210" s="1">
        <f t="shared" si="305"/>
        <v>101325</v>
      </c>
      <c r="BS210" s="1">
        <f t="shared" si="306"/>
        <v>1.2250000000000001</v>
      </c>
      <c r="BT210" s="1">
        <f t="shared" si="307"/>
        <v>288.14999999999998</v>
      </c>
      <c r="BU210" s="1">
        <f t="shared" si="308"/>
        <v>1.2350000000000001</v>
      </c>
      <c r="BV210" s="1">
        <f t="shared" si="309"/>
        <v>9.81</v>
      </c>
      <c r="BW210" s="1">
        <f t="shared" si="310"/>
        <v>293.14999999999998</v>
      </c>
      <c r="BX210" s="1">
        <f t="shared" si="311"/>
        <v>100600</v>
      </c>
      <c r="BY210" s="1">
        <f t="shared" si="312"/>
        <v>29</v>
      </c>
      <c r="CS210" s="26"/>
      <c r="CW210" s="99"/>
      <c r="CX210" s="98"/>
      <c r="CY210" s="98"/>
      <c r="CZ210" s="98"/>
      <c r="DA210" s="98"/>
      <c r="DB210" s="98"/>
      <c r="DC210" s="98"/>
      <c r="DD210" s="98"/>
      <c r="DE210" s="98"/>
      <c r="DF210" s="98"/>
      <c r="DG210" s="98"/>
      <c r="DH210" s="98"/>
      <c r="DI210" s="98"/>
      <c r="DJ210" s="98"/>
      <c r="DK210" s="98"/>
      <c r="DL210" s="98"/>
      <c r="DM210" s="98"/>
      <c r="DN210" s="98"/>
      <c r="DO210" s="98"/>
      <c r="DP210" s="98"/>
      <c r="DQ210" s="98"/>
      <c r="DR210" s="98"/>
      <c r="DS210" s="98"/>
      <c r="DT210" s="98"/>
      <c r="DU210" s="98"/>
      <c r="DV210" s="98"/>
      <c r="DW210" s="98"/>
      <c r="DX210" s="98"/>
      <c r="DY210" s="98"/>
      <c r="DZ210" s="98"/>
      <c r="EA210" s="101"/>
      <c r="EB210" s="98"/>
      <c r="EC210" s="98"/>
      <c r="ED210" s="98"/>
      <c r="EE210" s="98"/>
      <c r="EF210" s="98"/>
      <c r="EG210" s="98"/>
      <c r="EH210" s="98"/>
      <c r="EI210" s="98"/>
      <c r="EJ210" s="98"/>
      <c r="EK210" s="98"/>
      <c r="EL210" s="98"/>
      <c r="EM210" s="98"/>
      <c r="EN210" s="98"/>
      <c r="EO210" s="98"/>
      <c r="EP210" s="98"/>
      <c r="EQ210" s="98"/>
      <c r="ER210" s="98"/>
      <c r="ES210" s="98"/>
      <c r="ET210" s="98"/>
      <c r="EU210" s="98"/>
      <c r="EV210" s="98"/>
      <c r="EW210" s="98"/>
      <c r="EX210" s="98"/>
      <c r="EY210" s="98"/>
      <c r="EZ210" s="98"/>
      <c r="FA210" s="98"/>
      <c r="FB210" s="98"/>
      <c r="FC210" s="98"/>
      <c r="FD210" s="98"/>
      <c r="FE210" s="98"/>
      <c r="FF210" s="98"/>
      <c r="FG210" s="98"/>
      <c r="FH210" s="98"/>
      <c r="FI210" s="98"/>
      <c r="FJ210" s="98"/>
      <c r="FK210" s="98"/>
      <c r="FL210" s="98"/>
      <c r="FM210" s="98"/>
      <c r="FN210" s="98"/>
      <c r="FO210" s="98"/>
      <c r="FP210" s="98"/>
      <c r="FQ210" s="98"/>
      <c r="FR210" s="98"/>
      <c r="FS210" s="98"/>
      <c r="FT210" s="98"/>
      <c r="FU210" s="99"/>
      <c r="FZ210" s="37">
        <v>0.46</v>
      </c>
      <c r="GB210" s="39"/>
      <c r="GC210" s="38">
        <f t="shared" si="291"/>
        <v>1.4137854232000004</v>
      </c>
      <c r="GH210" s="101"/>
    </row>
    <row r="211" spans="28:191" x14ac:dyDescent="0.2">
      <c r="AB211" s="23">
        <v>4</v>
      </c>
      <c r="AC211" s="1">
        <v>600</v>
      </c>
      <c r="AD211" s="6">
        <f t="shared" si="244"/>
        <v>277.95984020056</v>
      </c>
      <c r="AE211" s="1">
        <f t="shared" si="277"/>
        <v>0</v>
      </c>
      <c r="AF211" s="1">
        <f t="shared" si="245"/>
        <v>0</v>
      </c>
      <c r="AG211" s="1">
        <f t="shared" si="278"/>
        <v>3607.9231899999986</v>
      </c>
      <c r="AH211" s="1">
        <f t="shared" si="246"/>
        <v>7954.0996231377958</v>
      </c>
      <c r="AI211" s="6">
        <f t="shared" si="279"/>
        <v>234.23064000000002</v>
      </c>
      <c r="AJ211" s="1">
        <f t="shared" si="247"/>
        <v>284.25</v>
      </c>
      <c r="AK211" s="1">
        <f t="shared" si="248"/>
        <v>1.1559749950123086</v>
      </c>
      <c r="AL211" s="1">
        <f t="shared" si="249"/>
        <v>1.1821344122775428</v>
      </c>
      <c r="AM211" s="1">
        <f t="shared" si="250"/>
        <v>94321.524831001705</v>
      </c>
      <c r="AN211" s="1">
        <f t="shared" si="280"/>
        <v>-1469</v>
      </c>
      <c r="AO211" s="1">
        <f t="shared" si="251"/>
        <v>-4819.5539600000002</v>
      </c>
      <c r="AP211" s="1">
        <f t="shared" si="252"/>
        <v>35025.025049491691</v>
      </c>
      <c r="AQ211" s="60">
        <f t="shared" si="253"/>
        <v>42.644526290559995</v>
      </c>
      <c r="AR211" s="6">
        <f t="shared" si="254"/>
        <v>82.894135984642134</v>
      </c>
      <c r="AS211" s="6">
        <f t="shared" si="255"/>
        <v>-6.1392961564572239</v>
      </c>
      <c r="AT211" s="6">
        <f t="shared" si="256"/>
        <v>-11.93380944076781</v>
      </c>
      <c r="AU211" s="60">
        <f t="shared" si="257"/>
        <v>9.4653664036799992</v>
      </c>
      <c r="AV211" s="6">
        <f t="shared" si="258"/>
        <v>946.53664036799989</v>
      </c>
      <c r="AW211" s="61">
        <f t="shared" si="259"/>
        <v>-5095.4386864604312</v>
      </c>
      <c r="AX211" s="62">
        <f t="shared" si="260"/>
        <v>0.16930122303568804</v>
      </c>
      <c r="AY211" s="63">
        <f t="shared" si="261"/>
        <v>1.1637427006022323</v>
      </c>
      <c r="AZ211" s="6">
        <f t="shared" si="262"/>
        <v>0.14446645070817662</v>
      </c>
      <c r="BA211" s="6">
        <f t="shared" si="263"/>
        <v>8.2773179068127192</v>
      </c>
      <c r="BB211" s="62">
        <f t="shared" si="264"/>
        <v>13.131364642880001</v>
      </c>
      <c r="BC211" s="63">
        <f t="shared" si="265"/>
        <v>-8.7465670528000015</v>
      </c>
      <c r="BD211" s="1"/>
      <c r="BE211" s="1">
        <f t="shared" si="281"/>
        <v>0</v>
      </c>
      <c r="BF211" s="1">
        <f t="shared" si="282"/>
        <v>-6.4999999999999997E-3</v>
      </c>
      <c r="BG211" s="1">
        <f t="shared" si="283"/>
        <v>101325</v>
      </c>
      <c r="BH211" s="1">
        <f t="shared" si="284"/>
        <v>1.2250000000000001</v>
      </c>
      <c r="BI211" s="1">
        <f t="shared" si="285"/>
        <v>288.14999999999998</v>
      </c>
      <c r="BJ211" s="1">
        <f t="shared" si="286"/>
        <v>1.2350000000000001</v>
      </c>
      <c r="BK211" s="1">
        <f t="shared" si="287"/>
        <v>9.81</v>
      </c>
      <c r="BL211" s="1">
        <f t="shared" si="288"/>
        <v>293.14999999999998</v>
      </c>
      <c r="BM211" s="1">
        <f t="shared" si="289"/>
        <v>100600</v>
      </c>
      <c r="BN211" s="24">
        <f t="shared" si="290"/>
        <v>28</v>
      </c>
      <c r="BP211" s="23">
        <f t="shared" si="303"/>
        <v>4214.7027520000001</v>
      </c>
      <c r="BQ211" s="1">
        <f t="shared" si="304"/>
        <v>-6.4999999999999997E-3</v>
      </c>
      <c r="BR211" s="1">
        <f t="shared" si="305"/>
        <v>101325</v>
      </c>
      <c r="BS211" s="1">
        <f t="shared" si="306"/>
        <v>1.2250000000000001</v>
      </c>
      <c r="BT211" s="1">
        <f t="shared" si="307"/>
        <v>288.14999999999998</v>
      </c>
      <c r="BU211" s="1">
        <f t="shared" si="308"/>
        <v>1.2350000000000001</v>
      </c>
      <c r="BV211" s="1">
        <f t="shared" si="309"/>
        <v>9.81</v>
      </c>
      <c r="BW211" s="1">
        <f t="shared" si="310"/>
        <v>293.14999999999998</v>
      </c>
      <c r="BX211" s="1">
        <f t="shared" si="311"/>
        <v>100600</v>
      </c>
      <c r="BY211" s="1">
        <f t="shared" si="312"/>
        <v>29</v>
      </c>
      <c r="CS211" s="26"/>
      <c r="CW211" s="99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8"/>
      <c r="DZ211" s="98"/>
      <c r="EA211" s="101"/>
      <c r="EB211" s="98"/>
      <c r="EC211" s="98"/>
      <c r="ED211" s="98"/>
      <c r="EE211" s="98"/>
      <c r="EF211" s="98"/>
      <c r="EG211" s="98"/>
      <c r="EH211" s="98"/>
      <c r="EI211" s="98"/>
      <c r="EJ211" s="98"/>
      <c r="EK211" s="98"/>
      <c r="EL211" s="98"/>
      <c r="EM211" s="98"/>
      <c r="EN211" s="98"/>
      <c r="EO211" s="98"/>
      <c r="EP211" s="98"/>
      <c r="EQ211" s="98"/>
      <c r="ER211" s="98"/>
      <c r="ES211" s="98"/>
      <c r="ET211" s="98"/>
      <c r="EU211" s="98"/>
      <c r="EV211" s="98"/>
      <c r="EW211" s="98"/>
      <c r="EX211" s="98"/>
      <c r="EY211" s="98"/>
      <c r="EZ211" s="98"/>
      <c r="FA211" s="98"/>
      <c r="FB211" s="98"/>
      <c r="FC211" s="98"/>
      <c r="FD211" s="98"/>
      <c r="FE211" s="98"/>
      <c r="FF211" s="98"/>
      <c r="FG211" s="98"/>
      <c r="FH211" s="98"/>
      <c r="FI211" s="98"/>
      <c r="FJ211" s="98"/>
      <c r="FK211" s="98"/>
      <c r="FL211" s="98"/>
      <c r="FM211" s="98"/>
      <c r="FN211" s="98"/>
      <c r="FO211" s="98"/>
      <c r="FP211" s="98"/>
      <c r="FQ211" s="98"/>
      <c r="FR211" s="98"/>
      <c r="FS211" s="98"/>
      <c r="FT211" s="98"/>
      <c r="FU211" s="99"/>
      <c r="FZ211" s="37">
        <v>0.47</v>
      </c>
      <c r="GB211" s="39"/>
      <c r="GC211" s="38">
        <f t="shared" si="291"/>
        <v>1.3483975817999998</v>
      </c>
      <c r="GH211" s="101"/>
    </row>
    <row r="212" spans="28:191" x14ac:dyDescent="0.2">
      <c r="AB212" s="23">
        <v>2.4</v>
      </c>
      <c r="AC212" s="1">
        <v>556</v>
      </c>
      <c r="AD212" s="6">
        <f t="shared" si="244"/>
        <v>277.69024073391995</v>
      </c>
      <c r="AE212" s="1">
        <f t="shared" si="277"/>
        <v>0</v>
      </c>
      <c r="AF212" s="1">
        <f t="shared" si="245"/>
        <v>0</v>
      </c>
      <c r="AG212" s="1">
        <f t="shared" si="278"/>
        <v>3607.5385799999985</v>
      </c>
      <c r="AH212" s="1">
        <f t="shared" si="246"/>
        <v>7953.2517042395957</v>
      </c>
      <c r="AI212" s="6">
        <f t="shared" si="279"/>
        <v>245.38448000000002</v>
      </c>
      <c r="AJ212" s="1">
        <f t="shared" si="247"/>
        <v>284.536</v>
      </c>
      <c r="AK212" s="1">
        <f t="shared" si="248"/>
        <v>1.1609332283240772</v>
      </c>
      <c r="AL212" s="1">
        <f t="shared" si="249"/>
        <v>1.1895531372704451</v>
      </c>
      <c r="AM212" s="1">
        <f t="shared" si="250"/>
        <v>94821.400061728229</v>
      </c>
      <c r="AN212" s="1">
        <f t="shared" si="280"/>
        <v>-1513</v>
      </c>
      <c r="AO212" s="1">
        <f t="shared" si="251"/>
        <v>-4963.9109200000003</v>
      </c>
      <c r="AP212" s="1">
        <f t="shared" si="252"/>
        <v>35016.473996958564</v>
      </c>
      <c r="AQ212" s="60">
        <f t="shared" si="253"/>
        <v>41.570456113920002</v>
      </c>
      <c r="AR212" s="6">
        <f t="shared" si="254"/>
        <v>80.806315412482263</v>
      </c>
      <c r="AS212" s="6">
        <f t="shared" si="255"/>
        <v>-6.0234362825141563</v>
      </c>
      <c r="AT212" s="6">
        <f t="shared" si="256"/>
        <v>-11.708596383402318</v>
      </c>
      <c r="AU212" s="60">
        <f t="shared" si="257"/>
        <v>8.7533275657599994</v>
      </c>
      <c r="AV212" s="6">
        <f t="shared" si="258"/>
        <v>875.33275657599995</v>
      </c>
      <c r="AW212" s="61">
        <f t="shared" si="259"/>
        <v>-5127.8997079635265</v>
      </c>
      <c r="AX212" s="62">
        <f t="shared" si="260"/>
        <v>0.17817963335317441</v>
      </c>
      <c r="AY212" s="63">
        <f t="shared" si="261"/>
        <v>1.2167208513087053</v>
      </c>
      <c r="AZ212" s="6">
        <f t="shared" si="262"/>
        <v>0.14540891939716419</v>
      </c>
      <c r="BA212" s="6">
        <f t="shared" si="263"/>
        <v>8.3313173850149305</v>
      </c>
      <c r="BB212" s="62">
        <f t="shared" si="264"/>
        <v>13.68004434016</v>
      </c>
      <c r="BC212" s="63">
        <f t="shared" si="265"/>
        <v>-9.2598667696000021</v>
      </c>
      <c r="BD212" s="1"/>
      <c r="BE212" s="1">
        <f t="shared" si="281"/>
        <v>0</v>
      </c>
      <c r="BF212" s="1">
        <f t="shared" si="282"/>
        <v>-6.4999999999999997E-3</v>
      </c>
      <c r="BG212" s="1">
        <f t="shared" si="283"/>
        <v>101325</v>
      </c>
      <c r="BH212" s="1">
        <f t="shared" si="284"/>
        <v>1.2250000000000001</v>
      </c>
      <c r="BI212" s="1">
        <f t="shared" si="285"/>
        <v>288.14999999999998</v>
      </c>
      <c r="BJ212" s="1">
        <f t="shared" si="286"/>
        <v>1.2350000000000001</v>
      </c>
      <c r="BK212" s="1">
        <f t="shared" si="287"/>
        <v>9.81</v>
      </c>
      <c r="BL212" s="1">
        <f t="shared" si="288"/>
        <v>293.14999999999998</v>
      </c>
      <c r="BM212" s="1">
        <f t="shared" si="289"/>
        <v>100600</v>
      </c>
      <c r="BN212" s="24">
        <f t="shared" si="290"/>
        <v>28</v>
      </c>
      <c r="BP212" s="23">
        <f t="shared" si="303"/>
        <v>4214.7027520000001</v>
      </c>
      <c r="BQ212" s="1">
        <f t="shared" si="304"/>
        <v>-6.4999999999999997E-3</v>
      </c>
      <c r="BR212" s="1">
        <f t="shared" si="305"/>
        <v>101325</v>
      </c>
      <c r="BS212" s="1">
        <f t="shared" si="306"/>
        <v>1.2250000000000001</v>
      </c>
      <c r="BT212" s="1">
        <f t="shared" si="307"/>
        <v>288.14999999999998</v>
      </c>
      <c r="BU212" s="1">
        <f t="shared" si="308"/>
        <v>1.2350000000000001</v>
      </c>
      <c r="BV212" s="1">
        <f t="shared" si="309"/>
        <v>9.81</v>
      </c>
      <c r="BW212" s="1">
        <f t="shared" si="310"/>
        <v>293.14999999999998</v>
      </c>
      <c r="BX212" s="1">
        <f t="shared" si="311"/>
        <v>100600</v>
      </c>
      <c r="BY212" s="1">
        <f t="shared" si="312"/>
        <v>29</v>
      </c>
      <c r="CS212" s="26"/>
      <c r="CW212" s="99"/>
      <c r="CX212" s="98"/>
      <c r="CY212" s="98"/>
      <c r="CZ212" s="98"/>
      <c r="DA212" s="98"/>
      <c r="DB212" s="98"/>
      <c r="DC212" s="98"/>
      <c r="DD212" s="98"/>
      <c r="DE212" s="98"/>
      <c r="DF212" s="98"/>
      <c r="DG212" s="98"/>
      <c r="DH212" s="98"/>
      <c r="DI212" s="98"/>
      <c r="DJ212" s="98"/>
      <c r="DK212" s="98"/>
      <c r="DL212" s="98"/>
      <c r="DM212" s="98"/>
      <c r="DN212" s="98"/>
      <c r="DO212" s="98"/>
      <c r="DP212" s="98"/>
      <c r="DQ212" s="98"/>
      <c r="DR212" s="98"/>
      <c r="DS212" s="98"/>
      <c r="DT212" s="98"/>
      <c r="DU212" s="98"/>
      <c r="DV212" s="98"/>
      <c r="DW212" s="98"/>
      <c r="DX212" s="98"/>
      <c r="DY212" s="98"/>
      <c r="DZ212" s="98"/>
      <c r="EA212" s="101"/>
      <c r="EB212" s="98"/>
      <c r="EC212" s="98"/>
      <c r="ED212" s="98"/>
      <c r="EE212" s="98"/>
      <c r="EF212" s="98"/>
      <c r="EG212" s="98"/>
      <c r="EH212" s="98"/>
      <c r="EI212" s="98"/>
      <c r="EJ212" s="98"/>
      <c r="EK212" s="98"/>
      <c r="EL212" s="98"/>
      <c r="EM212" s="98"/>
      <c r="EN212" s="98"/>
      <c r="EO212" s="98"/>
      <c r="EP212" s="98"/>
      <c r="EQ212" s="98"/>
      <c r="ER212" s="98"/>
      <c r="ES212" s="98"/>
      <c r="ET212" s="98"/>
      <c r="EU212" s="98"/>
      <c r="EV212" s="98"/>
      <c r="EW212" s="98"/>
      <c r="EX212" s="98"/>
      <c r="EY212" s="98"/>
      <c r="EZ212" s="98"/>
      <c r="FA212" s="98"/>
      <c r="FB212" s="98"/>
      <c r="FC212" s="98"/>
      <c r="FD212" s="98"/>
      <c r="FE212" s="98"/>
      <c r="FF212" s="98"/>
      <c r="FG212" s="98"/>
      <c r="FH212" s="98"/>
      <c r="FI212" s="98"/>
      <c r="FJ212" s="98"/>
      <c r="FK212" s="98"/>
      <c r="FL212" s="98"/>
      <c r="FM212" s="98"/>
      <c r="FN212" s="98"/>
      <c r="FO212" s="98"/>
      <c r="FP212" s="98"/>
      <c r="FQ212" s="98"/>
      <c r="FR212" s="98"/>
      <c r="FS212" s="98"/>
      <c r="FT212" s="98"/>
      <c r="FU212" s="99"/>
      <c r="FZ212" s="37">
        <v>0.48</v>
      </c>
      <c r="GB212" s="39"/>
      <c r="GC212" s="38">
        <f t="shared" si="291"/>
        <v>1.2784979808000003</v>
      </c>
      <c r="GH212" s="101"/>
    </row>
    <row r="213" spans="28:191" x14ac:dyDescent="0.2">
      <c r="AB213" s="23">
        <v>1.9</v>
      </c>
      <c r="AC213" s="1">
        <v>498</v>
      </c>
      <c r="AD213" s="6">
        <f t="shared" si="244"/>
        <v>277.42064126727996</v>
      </c>
      <c r="AE213" s="1">
        <f t="shared" si="277"/>
        <v>0</v>
      </c>
      <c r="AF213" s="1">
        <f t="shared" si="245"/>
        <v>0</v>
      </c>
      <c r="AG213" s="1">
        <f t="shared" si="278"/>
        <v>3607.1539699999985</v>
      </c>
      <c r="AH213" s="1">
        <f t="shared" si="246"/>
        <v>7952.4037853413956</v>
      </c>
      <c r="AI213" s="6">
        <f t="shared" si="279"/>
        <v>256.53832</v>
      </c>
      <c r="AJ213" s="1">
        <f t="shared" si="247"/>
        <v>284.91299999999995</v>
      </c>
      <c r="AK213" s="1">
        <f t="shared" si="248"/>
        <v>1.1674939211365702</v>
      </c>
      <c r="AL213" s="1">
        <f t="shared" si="249"/>
        <v>1.1990246797544828</v>
      </c>
      <c r="AM213" s="1">
        <f t="shared" si="250"/>
        <v>95483.6019062798</v>
      </c>
      <c r="AN213" s="1">
        <f t="shared" si="280"/>
        <v>-1571</v>
      </c>
      <c r="AO213" s="1">
        <f t="shared" si="251"/>
        <v>-5154.1996399999998</v>
      </c>
      <c r="AP213" s="1">
        <f t="shared" si="252"/>
        <v>34999.593090709248</v>
      </c>
      <c r="AQ213" s="60">
        <f t="shared" si="253"/>
        <v>40.496385937280003</v>
      </c>
      <c r="AR213" s="6">
        <f t="shared" si="254"/>
        <v>78.718494840322364</v>
      </c>
      <c r="AS213" s="6">
        <f t="shared" si="255"/>
        <v>-5.9696496681723863</v>
      </c>
      <c r="AT213" s="6">
        <f t="shared" si="256"/>
        <v>-11.604043810980212</v>
      </c>
      <c r="AU213" s="60">
        <f t="shared" si="257"/>
        <v>8.0412887278400014</v>
      </c>
      <c r="AV213" s="6">
        <f t="shared" si="258"/>
        <v>804.12887278400012</v>
      </c>
      <c r="AW213" s="61">
        <f t="shared" si="259"/>
        <v>-5216.3445074513611</v>
      </c>
      <c r="AX213" s="62">
        <f t="shared" si="260"/>
        <v>0.18948619485948093</v>
      </c>
      <c r="AY213" s="63">
        <f t="shared" si="261"/>
        <v>1.2713768630341011</v>
      </c>
      <c r="AZ213" s="6">
        <f t="shared" si="262"/>
        <v>0.14795108437506857</v>
      </c>
      <c r="BA213" s="6">
        <f t="shared" si="263"/>
        <v>8.4769727090748095</v>
      </c>
      <c r="BB213" s="62">
        <f t="shared" si="264"/>
        <v>14.228724037439999</v>
      </c>
      <c r="BC213" s="63">
        <f t="shared" si="265"/>
        <v>-9.7731664863999992</v>
      </c>
      <c r="BD213" s="1"/>
      <c r="BE213" s="1">
        <f t="shared" si="281"/>
        <v>0</v>
      </c>
      <c r="BF213" s="1">
        <f t="shared" si="282"/>
        <v>-6.4999999999999997E-3</v>
      </c>
      <c r="BG213" s="1">
        <f t="shared" si="283"/>
        <v>101325</v>
      </c>
      <c r="BH213" s="1">
        <f t="shared" si="284"/>
        <v>1.2250000000000001</v>
      </c>
      <c r="BI213" s="1">
        <f t="shared" si="285"/>
        <v>288.14999999999998</v>
      </c>
      <c r="BJ213" s="1">
        <f t="shared" si="286"/>
        <v>1.2350000000000001</v>
      </c>
      <c r="BK213" s="1">
        <f t="shared" si="287"/>
        <v>9.81</v>
      </c>
      <c r="BL213" s="1">
        <f t="shared" si="288"/>
        <v>293.14999999999998</v>
      </c>
      <c r="BM213" s="1">
        <f t="shared" si="289"/>
        <v>100600</v>
      </c>
      <c r="BN213" s="24">
        <f t="shared" si="290"/>
        <v>28</v>
      </c>
      <c r="BP213" s="23">
        <f t="shared" si="303"/>
        <v>4214.7027520000001</v>
      </c>
      <c r="BQ213" s="1">
        <f t="shared" si="304"/>
        <v>-6.4999999999999997E-3</v>
      </c>
      <c r="BR213" s="1">
        <f t="shared" si="305"/>
        <v>101325</v>
      </c>
      <c r="BS213" s="1">
        <f t="shared" si="306"/>
        <v>1.2250000000000001</v>
      </c>
      <c r="BT213" s="1">
        <f t="shared" si="307"/>
        <v>288.14999999999998</v>
      </c>
      <c r="BU213" s="1">
        <f t="shared" si="308"/>
        <v>1.2350000000000001</v>
      </c>
      <c r="BV213" s="1">
        <f t="shared" si="309"/>
        <v>9.81</v>
      </c>
      <c r="BW213" s="1">
        <f t="shared" si="310"/>
        <v>293.14999999999998</v>
      </c>
      <c r="BX213" s="1">
        <f t="shared" si="311"/>
        <v>100600</v>
      </c>
      <c r="BY213" s="1">
        <f t="shared" si="312"/>
        <v>29</v>
      </c>
      <c r="CS213" s="26"/>
      <c r="CW213" s="99"/>
      <c r="CX213" s="98"/>
      <c r="CY213" s="98"/>
      <c r="CZ213" s="98"/>
      <c r="DA213" s="98"/>
      <c r="DB213" s="98"/>
      <c r="DC213" s="98"/>
      <c r="DD213" s="98"/>
      <c r="DE213" s="98"/>
      <c r="DF213" s="98"/>
      <c r="DG213" s="98"/>
      <c r="DH213" s="98"/>
      <c r="DI213" s="98"/>
      <c r="DJ213" s="98"/>
      <c r="DK213" s="98"/>
      <c r="DL213" s="98"/>
      <c r="DM213" s="98"/>
      <c r="DN213" s="98"/>
      <c r="DO213" s="98"/>
      <c r="DP213" s="98"/>
      <c r="DQ213" s="98"/>
      <c r="DR213" s="98"/>
      <c r="DS213" s="98"/>
      <c r="DT213" s="98"/>
      <c r="DU213" s="98"/>
      <c r="DV213" s="98"/>
      <c r="DW213" s="98"/>
      <c r="DX213" s="98"/>
      <c r="DY213" s="98"/>
      <c r="DZ213" s="98"/>
      <c r="EA213" s="101"/>
      <c r="EB213" s="98"/>
      <c r="EC213" s="98"/>
      <c r="ED213" s="98"/>
      <c r="EE213" s="98"/>
      <c r="EF213" s="98"/>
      <c r="EG213" s="98"/>
      <c r="EH213" s="98"/>
      <c r="EI213" s="98"/>
      <c r="EJ213" s="98"/>
      <c r="EK213" s="98"/>
      <c r="EL213" s="98"/>
      <c r="EM213" s="98"/>
      <c r="EN213" s="98"/>
      <c r="EO213" s="98"/>
      <c r="EP213" s="98"/>
      <c r="EQ213" s="98"/>
      <c r="ER213" s="98"/>
      <c r="ES213" s="98"/>
      <c r="ET213" s="98"/>
      <c r="EU213" s="98"/>
      <c r="EV213" s="98"/>
      <c r="EW213" s="98"/>
      <c r="EX213" s="98"/>
      <c r="EY213" s="98"/>
      <c r="EZ213" s="98"/>
      <c r="FA213" s="98"/>
      <c r="FB213" s="98"/>
      <c r="FC213" s="98"/>
      <c r="FD213" s="98"/>
      <c r="FE213" s="98"/>
      <c r="FF213" s="98"/>
      <c r="FG213" s="98"/>
      <c r="FH213" s="98"/>
      <c r="FI213" s="98"/>
      <c r="FJ213" s="98"/>
      <c r="FK213" s="98"/>
      <c r="FL213" s="98"/>
      <c r="FM213" s="98"/>
      <c r="FN213" s="98"/>
      <c r="FO213" s="98"/>
      <c r="FP213" s="98"/>
      <c r="FQ213" s="98"/>
      <c r="FR213" s="98"/>
      <c r="FS213" s="98"/>
      <c r="FT213" s="98"/>
      <c r="FU213" s="99"/>
      <c r="FZ213" s="37">
        <v>0.49</v>
      </c>
      <c r="GB213" s="39"/>
      <c r="GC213" s="38">
        <f t="shared" si="291"/>
        <v>1.2040866202000002</v>
      </c>
      <c r="GH213" s="101"/>
    </row>
    <row r="214" spans="28:191" x14ac:dyDescent="0.2">
      <c r="AB214" s="23">
        <v>1.7</v>
      </c>
      <c r="AC214" s="1">
        <v>435</v>
      </c>
      <c r="AD214" s="6">
        <f t="shared" si="244"/>
        <v>277.15104180063997</v>
      </c>
      <c r="AE214" s="1">
        <f t="shared" si="277"/>
        <v>0</v>
      </c>
      <c r="AF214" s="1">
        <f t="shared" si="245"/>
        <v>0</v>
      </c>
      <c r="AG214" s="1">
        <f t="shared" si="278"/>
        <v>3606.7693599999984</v>
      </c>
      <c r="AH214" s="1">
        <f t="shared" si="246"/>
        <v>7951.5558664431956</v>
      </c>
      <c r="AI214" s="6">
        <f t="shared" si="279"/>
        <v>267.69216</v>
      </c>
      <c r="AJ214" s="1">
        <f t="shared" si="247"/>
        <v>285.32249999999999</v>
      </c>
      <c r="AK214" s="1">
        <f t="shared" si="248"/>
        <v>1.1746522887845152</v>
      </c>
      <c r="AL214" s="1">
        <f t="shared" si="249"/>
        <v>1.2092854693571855</v>
      </c>
      <c r="AM214" s="1">
        <f t="shared" si="250"/>
        <v>96207.127894217178</v>
      </c>
      <c r="AN214" s="1">
        <f t="shared" si="280"/>
        <v>-1634</v>
      </c>
      <c r="AO214" s="1">
        <f t="shared" si="251"/>
        <v>-5360.8925600000002</v>
      </c>
      <c r="AP214" s="1">
        <f t="shared" si="252"/>
        <v>34978.951630463635</v>
      </c>
      <c r="AQ214" s="60">
        <f t="shared" si="253"/>
        <v>39.422315760640004</v>
      </c>
      <c r="AR214" s="6">
        <f t="shared" si="254"/>
        <v>76.630674268162466</v>
      </c>
      <c r="AS214" s="6">
        <f t="shared" si="255"/>
        <v>-5.9363546637720983</v>
      </c>
      <c r="AT214" s="6">
        <f t="shared" si="256"/>
        <v>-11.539323649626755</v>
      </c>
      <c r="AU214" s="60">
        <f t="shared" si="257"/>
        <v>7.3292498899199998</v>
      </c>
      <c r="AV214" s="6">
        <f t="shared" si="258"/>
        <v>732.92498899199995</v>
      </c>
      <c r="AW214" s="61">
        <f t="shared" si="259"/>
        <v>-5328.010677708844</v>
      </c>
      <c r="AX214" s="62">
        <f t="shared" si="260"/>
        <v>0.20249949850203186</v>
      </c>
      <c r="AY214" s="63">
        <f t="shared" si="261"/>
        <v>1.3294305495539376</v>
      </c>
      <c r="AZ214" s="6">
        <f t="shared" si="262"/>
        <v>0.15115858884882447</v>
      </c>
      <c r="BA214" s="6">
        <f t="shared" si="263"/>
        <v>8.6607491781903398</v>
      </c>
      <c r="BB214" s="62">
        <f t="shared" si="264"/>
        <v>14.77740373472</v>
      </c>
      <c r="BC214" s="63">
        <f t="shared" si="265"/>
        <v>-10.2864662032</v>
      </c>
      <c r="BD214" s="1"/>
      <c r="BE214" s="1">
        <f t="shared" si="281"/>
        <v>0</v>
      </c>
      <c r="BF214" s="1">
        <f t="shared" si="282"/>
        <v>-6.4999999999999997E-3</v>
      </c>
      <c r="BG214" s="1">
        <f t="shared" si="283"/>
        <v>101325</v>
      </c>
      <c r="BH214" s="1">
        <f t="shared" si="284"/>
        <v>1.2250000000000001</v>
      </c>
      <c r="BI214" s="1">
        <f t="shared" si="285"/>
        <v>288.14999999999998</v>
      </c>
      <c r="BJ214" s="1">
        <f t="shared" si="286"/>
        <v>1.2350000000000001</v>
      </c>
      <c r="BK214" s="1">
        <f t="shared" si="287"/>
        <v>9.81</v>
      </c>
      <c r="BL214" s="1">
        <f t="shared" si="288"/>
        <v>293.14999999999998</v>
      </c>
      <c r="BM214" s="1">
        <f t="shared" si="289"/>
        <v>100600</v>
      </c>
      <c r="BN214" s="24">
        <f t="shared" si="290"/>
        <v>28</v>
      </c>
      <c r="BP214" s="23">
        <f t="shared" si="303"/>
        <v>4214.7027520000001</v>
      </c>
      <c r="BQ214" s="1">
        <f t="shared" si="304"/>
        <v>-6.4999999999999997E-3</v>
      </c>
      <c r="BR214" s="1">
        <f t="shared" si="305"/>
        <v>101325</v>
      </c>
      <c r="BS214" s="1">
        <f t="shared" si="306"/>
        <v>1.2250000000000001</v>
      </c>
      <c r="BT214" s="1">
        <f t="shared" si="307"/>
        <v>288.14999999999998</v>
      </c>
      <c r="BU214" s="1">
        <f t="shared" si="308"/>
        <v>1.2350000000000001</v>
      </c>
      <c r="BV214" s="1">
        <f t="shared" si="309"/>
        <v>9.81</v>
      </c>
      <c r="BW214" s="1">
        <f t="shared" si="310"/>
        <v>293.14999999999998</v>
      </c>
      <c r="BX214" s="1">
        <f t="shared" si="311"/>
        <v>100600</v>
      </c>
      <c r="BY214" s="1">
        <f t="shared" si="312"/>
        <v>29</v>
      </c>
      <c r="CS214" s="26"/>
      <c r="CW214" s="99"/>
      <c r="CX214" s="98"/>
      <c r="CY214" s="98"/>
      <c r="CZ214" s="98"/>
      <c r="DA214" s="98"/>
      <c r="DB214" s="98"/>
      <c r="DC214" s="98"/>
      <c r="DD214" s="98"/>
      <c r="DE214" s="98"/>
      <c r="DF214" s="98"/>
      <c r="DG214" s="98"/>
      <c r="DH214" s="98"/>
      <c r="DI214" s="98"/>
      <c r="DJ214" s="98"/>
      <c r="DK214" s="98"/>
      <c r="DL214" s="98"/>
      <c r="DM214" s="98"/>
      <c r="DN214" s="98"/>
      <c r="DO214" s="98"/>
      <c r="DP214" s="98"/>
      <c r="DQ214" s="98"/>
      <c r="DR214" s="98"/>
      <c r="DS214" s="98"/>
      <c r="DT214" s="98"/>
      <c r="DU214" s="98"/>
      <c r="DV214" s="98"/>
      <c r="DW214" s="98"/>
      <c r="DX214" s="98"/>
      <c r="DY214" s="98"/>
      <c r="DZ214" s="98"/>
      <c r="EA214" s="101"/>
      <c r="EB214" s="98"/>
      <c r="EC214" s="98"/>
      <c r="ED214" s="98"/>
      <c r="EE214" s="98"/>
      <c r="EF214" s="98"/>
      <c r="EG214" s="98"/>
      <c r="EH214" s="98"/>
      <c r="EI214" s="98"/>
      <c r="EJ214" s="98"/>
      <c r="EK214" s="98"/>
      <c r="EL214" s="98"/>
      <c r="EM214" s="98"/>
      <c r="EN214" s="98"/>
      <c r="EO214" s="98"/>
      <c r="EP214" s="98"/>
      <c r="EQ214" s="98"/>
      <c r="ER214" s="98"/>
      <c r="ES214" s="98"/>
      <c r="ET214" s="98"/>
      <c r="EU214" s="98"/>
      <c r="EV214" s="98"/>
      <c r="EW214" s="98"/>
      <c r="EX214" s="98"/>
      <c r="EY214" s="98"/>
      <c r="EZ214" s="98"/>
      <c r="FA214" s="98"/>
      <c r="FB214" s="98"/>
      <c r="FC214" s="98"/>
      <c r="FD214" s="98"/>
      <c r="FE214" s="98"/>
      <c r="FF214" s="98"/>
      <c r="FG214" s="98"/>
      <c r="FH214" s="98"/>
      <c r="FI214" s="98"/>
      <c r="FJ214" s="98"/>
      <c r="FK214" s="98"/>
      <c r="FL214" s="98"/>
      <c r="FM214" s="98"/>
      <c r="FN214" s="98"/>
      <c r="FO214" s="98"/>
      <c r="FP214" s="98"/>
      <c r="FQ214" s="98"/>
      <c r="FR214" s="98"/>
      <c r="FS214" s="98"/>
      <c r="FT214" s="98"/>
      <c r="FU214" s="99"/>
      <c r="FZ214" s="27">
        <v>0.5</v>
      </c>
      <c r="GA214" s="71"/>
      <c r="GB214" s="29"/>
      <c r="GC214" s="28">
        <f t="shared" si="291"/>
        <v>1.1251635000000004</v>
      </c>
      <c r="GH214" s="101"/>
    </row>
    <row r="215" spans="28:191" x14ac:dyDescent="0.2">
      <c r="AB215" s="23">
        <v>1.7</v>
      </c>
      <c r="AC215" s="1">
        <v>381</v>
      </c>
      <c r="AD215" s="6">
        <f t="shared" si="244"/>
        <v>276.88144233399998</v>
      </c>
      <c r="AE215" s="1">
        <f t="shared" si="277"/>
        <v>0</v>
      </c>
      <c r="AF215" s="1">
        <f t="shared" si="245"/>
        <v>0</v>
      </c>
      <c r="AG215" s="1">
        <f t="shared" si="278"/>
        <v>3606.3847499999983</v>
      </c>
      <c r="AH215" s="1">
        <f t="shared" si="246"/>
        <v>7950.7079475449955</v>
      </c>
      <c r="AI215" s="6">
        <f t="shared" si="279"/>
        <v>278.846</v>
      </c>
      <c r="AJ215" s="1">
        <f t="shared" si="247"/>
        <v>285.67349999999999</v>
      </c>
      <c r="AK215" s="1">
        <f t="shared" si="248"/>
        <v>1.1808147153725077</v>
      </c>
      <c r="AL215" s="1">
        <f t="shared" si="249"/>
        <v>1.2183101537915728</v>
      </c>
      <c r="AM215" s="1">
        <f t="shared" si="250"/>
        <v>96830.820570015378</v>
      </c>
      <c r="AN215" s="1">
        <f t="shared" si="280"/>
        <v>-1688</v>
      </c>
      <c r="AO215" s="1">
        <f t="shared" si="251"/>
        <v>-5538.0579200000002</v>
      </c>
      <c r="AP215" s="1">
        <f t="shared" si="252"/>
        <v>34961.178795772081</v>
      </c>
      <c r="AQ215" s="60">
        <f t="shared" si="253"/>
        <v>38.348245583999997</v>
      </c>
      <c r="AR215" s="6">
        <f t="shared" si="254"/>
        <v>74.542853696002553</v>
      </c>
      <c r="AS215" s="6">
        <f t="shared" si="255"/>
        <v>-5.8736787042144298</v>
      </c>
      <c r="AT215" s="6">
        <f t="shared" si="256"/>
        <v>-11.417491612400177</v>
      </c>
      <c r="AU215" s="60">
        <f t="shared" si="257"/>
        <v>6.6172110519999983</v>
      </c>
      <c r="AV215" s="6">
        <f t="shared" si="258"/>
        <v>661.72110519999978</v>
      </c>
      <c r="AW215" s="61">
        <f t="shared" si="259"/>
        <v>-5418.8328117801839</v>
      </c>
      <c r="AX215" s="62">
        <f t="shared" si="260"/>
        <v>0.21603735551415276</v>
      </c>
      <c r="AY215" s="63">
        <f t="shared" si="261"/>
        <v>1.39382794691073</v>
      </c>
      <c r="AZ215" s="6">
        <f t="shared" si="262"/>
        <v>0.1537721130533744</v>
      </c>
      <c r="BA215" s="6">
        <f t="shared" si="263"/>
        <v>8.8104930847663283</v>
      </c>
      <c r="BB215" s="62">
        <f t="shared" si="264"/>
        <v>15.326083431999999</v>
      </c>
      <c r="BC215" s="63">
        <f t="shared" si="265"/>
        <v>-10.79976592</v>
      </c>
      <c r="BD215" s="1"/>
      <c r="BE215" s="1">
        <f t="shared" si="281"/>
        <v>0</v>
      </c>
      <c r="BF215" s="1">
        <f t="shared" si="282"/>
        <v>-6.4999999999999997E-3</v>
      </c>
      <c r="BG215" s="1">
        <f t="shared" si="283"/>
        <v>101325</v>
      </c>
      <c r="BH215" s="1">
        <f t="shared" si="284"/>
        <v>1.2250000000000001</v>
      </c>
      <c r="BI215" s="1">
        <f t="shared" si="285"/>
        <v>288.14999999999998</v>
      </c>
      <c r="BJ215" s="1">
        <f t="shared" si="286"/>
        <v>1.2350000000000001</v>
      </c>
      <c r="BK215" s="1">
        <f t="shared" si="287"/>
        <v>9.81</v>
      </c>
      <c r="BL215" s="1">
        <f t="shared" si="288"/>
        <v>293.14999999999998</v>
      </c>
      <c r="BM215" s="1">
        <f t="shared" si="289"/>
        <v>100600</v>
      </c>
      <c r="BN215" s="24">
        <f t="shared" si="290"/>
        <v>28</v>
      </c>
      <c r="BP215" s="23">
        <f t="shared" si="303"/>
        <v>4214.7027520000001</v>
      </c>
      <c r="BQ215" s="1">
        <f t="shared" si="304"/>
        <v>-6.4999999999999997E-3</v>
      </c>
      <c r="BR215" s="1">
        <f t="shared" si="305"/>
        <v>101325</v>
      </c>
      <c r="BS215" s="1">
        <f t="shared" si="306"/>
        <v>1.2250000000000001</v>
      </c>
      <c r="BT215" s="1">
        <f t="shared" si="307"/>
        <v>288.14999999999998</v>
      </c>
      <c r="BU215" s="1">
        <f t="shared" si="308"/>
        <v>1.2350000000000001</v>
      </c>
      <c r="BV215" s="1">
        <f t="shared" si="309"/>
        <v>9.81</v>
      </c>
      <c r="BW215" s="1">
        <f t="shared" si="310"/>
        <v>293.14999999999998</v>
      </c>
      <c r="BX215" s="1">
        <f t="shared" si="311"/>
        <v>100600</v>
      </c>
      <c r="BY215" s="1">
        <f t="shared" si="312"/>
        <v>29</v>
      </c>
      <c r="CS215" s="26"/>
      <c r="CW215" s="99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8"/>
      <c r="DZ215" s="98"/>
      <c r="EA215" s="101"/>
      <c r="EB215" s="98"/>
      <c r="EC215" s="98"/>
      <c r="ED215" s="98"/>
      <c r="EE215" s="98"/>
      <c r="EF215" s="98"/>
      <c r="EG215" s="98"/>
      <c r="EH215" s="98"/>
      <c r="EI215" s="98"/>
      <c r="EJ215" s="98"/>
      <c r="EK215" s="98"/>
      <c r="EL215" s="98"/>
      <c r="EM215" s="98"/>
      <c r="EN215" s="98"/>
      <c r="EO215" s="98"/>
      <c r="EP215" s="98"/>
      <c r="EQ215" s="98"/>
      <c r="ER215" s="98"/>
      <c r="ES215" s="98"/>
      <c r="ET215" s="98"/>
      <c r="EU215" s="98"/>
      <c r="EV215" s="98"/>
      <c r="EW215" s="98"/>
      <c r="EX215" s="98"/>
      <c r="EY215" s="98"/>
      <c r="EZ215" s="98"/>
      <c r="FA215" s="98"/>
      <c r="FB215" s="98"/>
      <c r="FC215" s="98"/>
      <c r="FD215" s="98"/>
      <c r="FE215" s="98"/>
      <c r="FF215" s="98"/>
      <c r="FG215" s="98"/>
      <c r="FH215" s="98"/>
      <c r="FI215" s="98"/>
      <c r="FJ215" s="98"/>
      <c r="FK215" s="98"/>
      <c r="FL215" s="98"/>
      <c r="FM215" s="98"/>
      <c r="FN215" s="98"/>
      <c r="FO215" s="98"/>
      <c r="FP215" s="98"/>
      <c r="FQ215" s="98"/>
      <c r="FR215" s="98"/>
      <c r="FS215" s="98"/>
      <c r="FT215" s="98"/>
      <c r="FU215" s="99"/>
      <c r="GH215" s="101"/>
    </row>
    <row r="216" spans="28:191" x14ac:dyDescent="0.2">
      <c r="AB216" s="30">
        <v>2.1</v>
      </c>
      <c r="AC216" s="64">
        <v>340</v>
      </c>
      <c r="AD216" s="65">
        <f t="shared" si="244"/>
        <v>276.61184286736</v>
      </c>
      <c r="AE216" s="64">
        <f t="shared" si="277"/>
        <v>0</v>
      </c>
      <c r="AF216" s="64">
        <f t="shared" si="245"/>
        <v>0</v>
      </c>
      <c r="AG216" s="64">
        <f t="shared" si="278"/>
        <v>3606.0001399999983</v>
      </c>
      <c r="AH216" s="64">
        <f t="shared" si="246"/>
        <v>7949.8600286467954</v>
      </c>
      <c r="AI216" s="65">
        <f t="shared" si="279"/>
        <v>289.99984000000001</v>
      </c>
      <c r="AJ216" s="64">
        <f t="shared" si="247"/>
        <v>285.94</v>
      </c>
      <c r="AK216" s="64">
        <f t="shared" si="248"/>
        <v>1.1855100891821579</v>
      </c>
      <c r="AL216" s="64">
        <f t="shared" si="249"/>
        <v>1.225488942869648</v>
      </c>
      <c r="AM216" s="64">
        <f t="shared" si="250"/>
        <v>97306.548220188924</v>
      </c>
      <c r="AN216" s="64">
        <f t="shared" si="280"/>
        <v>-1729</v>
      </c>
      <c r="AO216" s="64">
        <f t="shared" si="251"/>
        <v>-5672.5723600000001</v>
      </c>
      <c r="AP216" s="64">
        <f t="shared" si="252"/>
        <v>34947.995805152779</v>
      </c>
      <c r="AQ216" s="66">
        <f t="shared" si="253"/>
        <v>37.274175407360005</v>
      </c>
      <c r="AR216" s="65">
        <f t="shared" si="254"/>
        <v>72.455033123842668</v>
      </c>
      <c r="AS216" s="65">
        <f t="shared" si="255"/>
        <v>-5.7730738672068407</v>
      </c>
      <c r="AT216" s="65">
        <f t="shared" si="256"/>
        <v>-11.221931906031346</v>
      </c>
      <c r="AU216" s="66">
        <f t="shared" si="257"/>
        <v>5.9051722140800003</v>
      </c>
      <c r="AV216" s="65">
        <f t="shared" si="258"/>
        <v>590.51722140800007</v>
      </c>
      <c r="AW216" s="67">
        <f t="shared" si="259"/>
        <v>-5478.9055832611493</v>
      </c>
      <c r="AX216" s="68">
        <f t="shared" si="260"/>
        <v>0.22984776990343306</v>
      </c>
      <c r="AY216" s="69">
        <f t="shared" si="261"/>
        <v>1.4661174163960811</v>
      </c>
      <c r="AZ216" s="65">
        <f t="shared" si="262"/>
        <v>0.15550733288930432</v>
      </c>
      <c r="BA216" s="65">
        <f t="shared" si="263"/>
        <v>8.909913857892489</v>
      </c>
      <c r="BB216" s="68">
        <f t="shared" si="264"/>
        <v>15.87476312928</v>
      </c>
      <c r="BC216" s="69">
        <f t="shared" si="265"/>
        <v>-11.313065636800001</v>
      </c>
      <c r="BD216" s="1"/>
      <c r="BE216" s="1">
        <f t="shared" si="281"/>
        <v>0</v>
      </c>
      <c r="BF216" s="1">
        <f t="shared" si="282"/>
        <v>-6.4999999999999997E-3</v>
      </c>
      <c r="BG216" s="1">
        <f t="shared" si="283"/>
        <v>101325</v>
      </c>
      <c r="BH216" s="1">
        <f t="shared" si="284"/>
        <v>1.2250000000000001</v>
      </c>
      <c r="BI216" s="1">
        <f t="shared" si="285"/>
        <v>288.14999999999998</v>
      </c>
      <c r="BJ216" s="1">
        <f t="shared" si="286"/>
        <v>1.2350000000000001</v>
      </c>
      <c r="BK216" s="1">
        <f t="shared" si="287"/>
        <v>9.81</v>
      </c>
      <c r="BL216" s="1">
        <f t="shared" si="288"/>
        <v>293.14999999999998</v>
      </c>
      <c r="BM216" s="1">
        <f t="shared" si="289"/>
        <v>100600</v>
      </c>
      <c r="BN216" s="24">
        <f t="shared" si="290"/>
        <v>28</v>
      </c>
      <c r="BP216" s="23">
        <f t="shared" si="303"/>
        <v>4214.7027520000001</v>
      </c>
      <c r="BQ216" s="1">
        <f t="shared" si="304"/>
        <v>-6.4999999999999997E-3</v>
      </c>
      <c r="BR216" s="1">
        <f t="shared" si="305"/>
        <v>101325</v>
      </c>
      <c r="BS216" s="1">
        <f t="shared" si="306"/>
        <v>1.2250000000000001</v>
      </c>
      <c r="BT216" s="1">
        <f t="shared" si="307"/>
        <v>288.14999999999998</v>
      </c>
      <c r="BU216" s="1">
        <f t="shared" si="308"/>
        <v>1.2350000000000001</v>
      </c>
      <c r="BV216" s="1">
        <f t="shared" si="309"/>
        <v>9.81</v>
      </c>
      <c r="BW216" s="1">
        <f t="shared" si="310"/>
        <v>293.14999999999998</v>
      </c>
      <c r="BX216" s="1">
        <f t="shared" si="311"/>
        <v>100600</v>
      </c>
      <c r="BY216" s="1">
        <f t="shared" si="312"/>
        <v>29</v>
      </c>
      <c r="CS216" s="26"/>
      <c r="CW216" s="99"/>
      <c r="CX216" s="98"/>
      <c r="CY216" s="98"/>
      <c r="CZ216" s="98"/>
      <c r="DA216" s="98"/>
      <c r="DB216" s="98"/>
      <c r="DC216" s="98"/>
      <c r="DD216" s="98"/>
      <c r="DE216" s="98"/>
      <c r="DF216" s="98"/>
      <c r="DG216" s="98"/>
      <c r="DH216" s="98"/>
      <c r="DI216" s="98"/>
      <c r="DJ216" s="98"/>
      <c r="DK216" s="98"/>
      <c r="DL216" s="98"/>
      <c r="DM216" s="98"/>
      <c r="DN216" s="98"/>
      <c r="DO216" s="98"/>
      <c r="DP216" s="98"/>
      <c r="DQ216" s="98"/>
      <c r="DR216" s="98"/>
      <c r="DS216" s="98"/>
      <c r="DT216" s="98"/>
      <c r="DU216" s="98"/>
      <c r="DV216" s="98"/>
      <c r="DW216" s="98"/>
      <c r="DX216" s="98"/>
      <c r="DY216" s="98"/>
      <c r="DZ216" s="98"/>
      <c r="EA216" s="101"/>
      <c r="EB216" s="98"/>
      <c r="EC216" s="98"/>
      <c r="ED216" s="98"/>
      <c r="EE216" s="98"/>
      <c r="EF216" s="98"/>
      <c r="EG216" s="98"/>
      <c r="EH216" s="98"/>
      <c r="EI216" s="98"/>
      <c r="EJ216" s="98"/>
      <c r="EK216" s="98"/>
      <c r="EL216" s="98"/>
      <c r="EM216" s="98"/>
      <c r="EN216" s="98"/>
      <c r="EO216" s="98"/>
      <c r="EP216" s="98"/>
      <c r="EQ216" s="98"/>
      <c r="ER216" s="98"/>
      <c r="ES216" s="98"/>
      <c r="ET216" s="98"/>
      <c r="EU216" s="98"/>
      <c r="EV216" s="98"/>
      <c r="EW216" s="98"/>
      <c r="EX216" s="98"/>
      <c r="EY216" s="98"/>
      <c r="EZ216" s="98"/>
      <c r="FA216" s="98"/>
      <c r="FB216" s="98"/>
      <c r="FC216" s="98"/>
      <c r="FD216" s="98"/>
      <c r="FE216" s="98"/>
      <c r="FF216" s="98"/>
      <c r="FG216" s="98"/>
      <c r="FH216" s="98"/>
      <c r="FI216" s="98"/>
      <c r="FJ216" s="98"/>
      <c r="FK216" s="98"/>
      <c r="FL216" s="98"/>
      <c r="FM216" s="98"/>
      <c r="FN216" s="98"/>
      <c r="FO216" s="98"/>
      <c r="FP216" s="98"/>
      <c r="FQ216" s="98"/>
      <c r="FR216" s="98"/>
      <c r="FS216" s="98"/>
      <c r="FT216" s="98"/>
      <c r="FU216" s="99"/>
      <c r="GH216" s="101"/>
    </row>
    <row r="217" spans="28:191" x14ac:dyDescent="0.2">
      <c r="AB217" s="90"/>
      <c r="AC217" s="6"/>
      <c r="AD217" s="6"/>
      <c r="AE217" s="6"/>
      <c r="AF217" s="1"/>
      <c r="AG217" s="6"/>
      <c r="AH217" s="1"/>
      <c r="AI217" s="6"/>
      <c r="AJ217" s="6"/>
      <c r="AK217" s="6"/>
      <c r="AL217" s="6"/>
      <c r="AM217" s="6"/>
      <c r="AN217" s="6"/>
      <c r="AO217" s="1"/>
      <c r="AP217" s="6"/>
      <c r="AQ217" s="6"/>
      <c r="AR217" s="1"/>
      <c r="AS217" s="6"/>
      <c r="AT217" s="1"/>
      <c r="AU217" s="6"/>
      <c r="AV217" s="1"/>
      <c r="AW217" s="6"/>
      <c r="AX217" s="6"/>
      <c r="AY217" s="6"/>
      <c r="AZ217" s="6"/>
      <c r="BA217" s="6"/>
      <c r="BB217" s="6"/>
      <c r="BC217" s="6"/>
      <c r="BD217" s="1"/>
      <c r="BE217" s="1">
        <f t="shared" si="281"/>
        <v>0</v>
      </c>
      <c r="BF217" s="1">
        <f t="shared" si="282"/>
        <v>-6.4999999999999997E-3</v>
      </c>
      <c r="BG217" s="1">
        <f t="shared" si="283"/>
        <v>101325</v>
      </c>
      <c r="BH217" s="1">
        <f t="shared" si="284"/>
        <v>1.2250000000000001</v>
      </c>
      <c r="BI217" s="1">
        <f t="shared" si="285"/>
        <v>288.14999999999998</v>
      </c>
      <c r="BJ217" s="1">
        <f t="shared" si="286"/>
        <v>1.2350000000000001</v>
      </c>
      <c r="BK217" s="1">
        <f t="shared" si="287"/>
        <v>9.81</v>
      </c>
      <c r="BL217" s="1">
        <f t="shared" si="288"/>
        <v>293.14999999999998</v>
      </c>
      <c r="BM217" s="1">
        <f t="shared" si="289"/>
        <v>100600</v>
      </c>
      <c r="BN217" s="24">
        <f t="shared" si="290"/>
        <v>28</v>
      </c>
      <c r="BP217" s="23">
        <f t="shared" si="303"/>
        <v>4214.7027520000001</v>
      </c>
      <c r="BQ217" s="1">
        <f t="shared" si="304"/>
        <v>-6.4999999999999997E-3</v>
      </c>
      <c r="BR217" s="1">
        <f t="shared" si="305"/>
        <v>101325</v>
      </c>
      <c r="BS217" s="1">
        <f t="shared" si="306"/>
        <v>1.2250000000000001</v>
      </c>
      <c r="BT217" s="1">
        <f t="shared" si="307"/>
        <v>288.14999999999998</v>
      </c>
      <c r="BU217" s="1">
        <f t="shared" si="308"/>
        <v>1.2350000000000001</v>
      </c>
      <c r="BV217" s="1">
        <f t="shared" si="309"/>
        <v>9.81</v>
      </c>
      <c r="BW217" s="1">
        <f t="shared" si="310"/>
        <v>293.14999999999998</v>
      </c>
      <c r="BX217" s="1">
        <f t="shared" si="311"/>
        <v>100600</v>
      </c>
      <c r="BY217" s="1">
        <f t="shared" si="312"/>
        <v>29</v>
      </c>
      <c r="CS217" s="26"/>
      <c r="CW217" s="99"/>
      <c r="CX217" s="98"/>
      <c r="CY217" s="98"/>
      <c r="CZ217" s="98"/>
      <c r="DA217" s="98"/>
      <c r="DB217" s="98"/>
      <c r="DC217" s="98"/>
      <c r="DD217" s="98"/>
      <c r="DE217" s="98"/>
      <c r="DF217" s="98"/>
      <c r="DG217" s="98"/>
      <c r="DH217" s="98"/>
      <c r="DI217" s="98"/>
      <c r="DJ217" s="98"/>
      <c r="DK217" s="98"/>
      <c r="DL217" s="98"/>
      <c r="DM217" s="98"/>
      <c r="DN217" s="98"/>
      <c r="DO217" s="98"/>
      <c r="DP217" s="98"/>
      <c r="DQ217" s="98"/>
      <c r="DR217" s="98"/>
      <c r="DS217" s="98"/>
      <c r="DT217" s="98"/>
      <c r="DU217" s="98"/>
      <c r="DV217" s="98"/>
      <c r="DW217" s="98"/>
      <c r="DX217" s="98"/>
      <c r="DY217" s="98"/>
      <c r="DZ217" s="98"/>
      <c r="EA217" s="101"/>
      <c r="EB217" s="98"/>
      <c r="EC217" s="98"/>
      <c r="ED217" s="98"/>
      <c r="EE217" s="98"/>
      <c r="EF217" s="98"/>
      <c r="EG217" s="98"/>
      <c r="EH217" s="98"/>
      <c r="EI217" s="98"/>
      <c r="EJ217" s="98"/>
      <c r="EK217" s="98"/>
      <c r="EL217" s="98"/>
      <c r="EM217" s="98"/>
      <c r="EN217" s="98"/>
      <c r="EO217" s="98"/>
      <c r="EP217" s="98"/>
      <c r="EQ217" s="98"/>
      <c r="ER217" s="98"/>
      <c r="ES217" s="98"/>
      <c r="ET217" s="98"/>
      <c r="EU217" s="98"/>
      <c r="EV217" s="98"/>
      <c r="EW217" s="98"/>
      <c r="EX217" s="98"/>
      <c r="EY217" s="98"/>
      <c r="EZ217" s="98"/>
      <c r="FA217" s="98"/>
      <c r="FB217" s="98"/>
      <c r="FC217" s="98"/>
      <c r="FD217" s="98"/>
      <c r="FE217" s="98"/>
      <c r="FF217" s="98"/>
      <c r="FG217" s="98"/>
      <c r="FH217" s="98"/>
      <c r="FI217" s="98"/>
      <c r="FJ217" s="98"/>
      <c r="FK217" s="98"/>
      <c r="FL217" s="98"/>
      <c r="FM217" s="98"/>
      <c r="FN217" s="98"/>
      <c r="FO217" s="98"/>
      <c r="FP217" s="98"/>
      <c r="FQ217" s="98"/>
      <c r="FR217" s="98"/>
      <c r="FS217" s="98"/>
      <c r="FT217" s="98"/>
      <c r="FU217" s="99"/>
      <c r="FY217" s="98"/>
      <c r="FZ217" s="98"/>
      <c r="GA217" s="98"/>
      <c r="GB217" s="98"/>
      <c r="GC217" s="98"/>
      <c r="GD217" s="98"/>
      <c r="GE217" s="98"/>
      <c r="GF217" s="98"/>
      <c r="GG217" s="98"/>
      <c r="GH217" s="101"/>
      <c r="GI217" s="98"/>
    </row>
    <row r="218" spans="28:191" x14ac:dyDescent="0.2">
      <c r="AB218" s="43" t="s">
        <v>56</v>
      </c>
      <c r="AC218" s="3" t="s">
        <v>57</v>
      </c>
      <c r="AD218" s="3" t="s">
        <v>134</v>
      </c>
      <c r="AE218" s="3" t="s">
        <v>59</v>
      </c>
      <c r="AF218" s="44" t="s">
        <v>60</v>
      </c>
      <c r="AG218" s="3" t="s">
        <v>61</v>
      </c>
      <c r="AH218" s="44" t="s">
        <v>62</v>
      </c>
      <c r="AI218" s="8" t="s">
        <v>63</v>
      </c>
      <c r="AJ218" s="3" t="s">
        <v>64</v>
      </c>
      <c r="AK218" s="3" t="s">
        <v>65</v>
      </c>
      <c r="AL218" s="3" t="s">
        <v>66</v>
      </c>
      <c r="AM218" s="3" t="s">
        <v>67</v>
      </c>
      <c r="AN218" s="3" t="s">
        <v>68</v>
      </c>
      <c r="AO218" s="44" t="s">
        <v>69</v>
      </c>
      <c r="AP218" s="3" t="s">
        <v>70</v>
      </c>
      <c r="AQ218" s="45" t="s">
        <v>71</v>
      </c>
      <c r="AR218" s="46" t="s">
        <v>72</v>
      </c>
      <c r="AS218" s="47" t="s">
        <v>73</v>
      </c>
      <c r="AT218" s="46" t="s">
        <v>74</v>
      </c>
      <c r="AU218" s="45" t="s">
        <v>75</v>
      </c>
      <c r="AV218" s="46" t="s">
        <v>76</v>
      </c>
      <c r="AW218" s="47" t="s">
        <v>77</v>
      </c>
      <c r="AX218" s="48" t="s">
        <v>78</v>
      </c>
      <c r="AY218" s="49" t="s">
        <v>79</v>
      </c>
      <c r="AZ218" s="47" t="s">
        <v>80</v>
      </c>
      <c r="BA218" s="47" t="s">
        <v>81</v>
      </c>
      <c r="BB218" s="48" t="s">
        <v>82</v>
      </c>
      <c r="BC218" s="49" t="s">
        <v>83</v>
      </c>
      <c r="BD218" s="1"/>
      <c r="BE218" s="6">
        <f t="shared" si="281"/>
        <v>0</v>
      </c>
      <c r="BF218" s="6">
        <f t="shared" si="282"/>
        <v>-6.4999999999999997E-3</v>
      </c>
      <c r="BG218" s="6">
        <f t="shared" si="283"/>
        <v>101325</v>
      </c>
      <c r="BH218" s="6">
        <f t="shared" si="284"/>
        <v>1.2250000000000001</v>
      </c>
      <c r="BI218" s="6">
        <f t="shared" si="285"/>
        <v>288.14999999999998</v>
      </c>
      <c r="BJ218" s="6">
        <f t="shared" si="286"/>
        <v>1.2350000000000001</v>
      </c>
      <c r="BK218" s="6">
        <f t="shared" si="287"/>
        <v>9.81</v>
      </c>
      <c r="BL218" s="6">
        <f t="shared" si="288"/>
        <v>293.14999999999998</v>
      </c>
      <c r="BM218" s="6">
        <f t="shared" si="289"/>
        <v>100600</v>
      </c>
      <c r="BN218" s="92">
        <f t="shared" si="290"/>
        <v>28</v>
      </c>
      <c r="BP218" s="23">
        <f t="shared" si="303"/>
        <v>4214.7027520000001</v>
      </c>
      <c r="BQ218" s="1">
        <f t="shared" si="304"/>
        <v>-6.4999999999999997E-3</v>
      </c>
      <c r="BR218" s="1">
        <f t="shared" si="305"/>
        <v>101325</v>
      </c>
      <c r="BS218" s="1">
        <f t="shared" si="306"/>
        <v>1.2250000000000001</v>
      </c>
      <c r="BT218" s="1">
        <f t="shared" si="307"/>
        <v>288.14999999999998</v>
      </c>
      <c r="BU218" s="1">
        <f t="shared" si="308"/>
        <v>1.2350000000000001</v>
      </c>
      <c r="BV218" s="1">
        <f t="shared" si="309"/>
        <v>9.81</v>
      </c>
      <c r="BW218" s="1">
        <f t="shared" si="310"/>
        <v>293.14999999999998</v>
      </c>
      <c r="BX218" s="1">
        <f t="shared" si="311"/>
        <v>100600</v>
      </c>
      <c r="BY218" s="1">
        <f t="shared" si="312"/>
        <v>29</v>
      </c>
      <c r="CS218" s="26"/>
      <c r="CW218" s="104"/>
      <c r="CX218" s="126"/>
      <c r="CY218" s="126"/>
      <c r="CZ218" s="126"/>
      <c r="DA218" s="126"/>
      <c r="DB218" s="126"/>
      <c r="DC218" s="126"/>
      <c r="DD218" s="126"/>
      <c r="DE218" s="126"/>
      <c r="DF218" s="98"/>
      <c r="DG218" s="98"/>
      <c r="DH218" s="126"/>
      <c r="DI218" s="126"/>
      <c r="DJ218" s="126"/>
      <c r="DK218" s="126"/>
      <c r="DL218" s="126"/>
      <c r="DM218" s="126"/>
      <c r="DN218" s="126"/>
      <c r="DO218" s="126"/>
      <c r="DP218" s="126"/>
      <c r="DQ218" s="126"/>
      <c r="DR218" s="126"/>
      <c r="DS218" s="126"/>
      <c r="DT218" s="126"/>
      <c r="DU218" s="126"/>
      <c r="DV218" s="126"/>
      <c r="DW218" s="126"/>
      <c r="DX218" s="126"/>
      <c r="DY218" s="126"/>
      <c r="DZ218" s="126"/>
      <c r="EA218" s="105"/>
      <c r="EB218" s="98"/>
      <c r="EC218" s="98"/>
      <c r="ED218" s="98"/>
      <c r="EE218" s="98"/>
      <c r="EF218" s="98"/>
      <c r="EG218" s="98"/>
      <c r="EH218" s="98"/>
      <c r="EI218" s="98"/>
      <c r="EJ218" s="98"/>
      <c r="EK218" s="98"/>
      <c r="EL218" s="98"/>
      <c r="EM218" s="98"/>
      <c r="EN218" s="98"/>
      <c r="EO218" s="98"/>
      <c r="EP218" s="98"/>
      <c r="EQ218" s="98"/>
      <c r="ER218" s="98"/>
      <c r="ES218" s="98"/>
      <c r="ET218" s="98"/>
      <c r="EU218" s="98"/>
      <c r="EV218" s="98"/>
      <c r="EW218" s="98"/>
      <c r="EX218" s="98"/>
      <c r="EY218" s="98"/>
      <c r="EZ218" s="98"/>
      <c r="FA218" s="98"/>
      <c r="FB218" s="98"/>
      <c r="FC218" s="98"/>
      <c r="FD218" s="98"/>
      <c r="FE218" s="98"/>
      <c r="FF218" s="98"/>
      <c r="FG218" s="98"/>
      <c r="FH218" s="98"/>
      <c r="FI218" s="98"/>
      <c r="FJ218" s="98"/>
      <c r="FK218" s="98"/>
      <c r="FL218" s="98"/>
      <c r="FM218" s="98"/>
      <c r="FN218" s="98"/>
      <c r="FO218" s="98"/>
      <c r="FP218" s="98"/>
      <c r="FQ218" s="98"/>
      <c r="FR218" s="98"/>
      <c r="FS218" s="98"/>
      <c r="FT218" s="98"/>
      <c r="FU218" s="99"/>
      <c r="FY218" s="98"/>
      <c r="FZ218" s="98"/>
      <c r="GA218" s="98"/>
      <c r="GB218" s="98"/>
      <c r="GC218" s="98"/>
      <c r="GD218" s="98"/>
      <c r="GE218" s="98"/>
      <c r="GF218" s="98"/>
      <c r="GG218" s="98"/>
      <c r="GH218" s="101"/>
      <c r="GI218" s="98"/>
    </row>
    <row r="219" spans="28:191" x14ac:dyDescent="0.2">
      <c r="AB219" s="50">
        <v>8</v>
      </c>
      <c r="AC219" s="51">
        <v>1613</v>
      </c>
      <c r="AD219" s="56">
        <f t="shared" ref="AD219:AD234" si="313">(- 0.095956 * AI219 + 11.469853 ) +273.15</f>
        <v>284.61985299999998</v>
      </c>
      <c r="AE219" s="51">
        <v>0</v>
      </c>
      <c r="AF219" s="51">
        <f t="shared" ref="AF219:AF234" si="314">AE219*1.94384</f>
        <v>0</v>
      </c>
      <c r="AG219" s="51">
        <v>3582</v>
      </c>
      <c r="AH219" s="51">
        <f t="shared" ref="AH219:AH234" si="315">AG219 * 2.20462</f>
        <v>7896.9488399999991</v>
      </c>
      <c r="AI219" s="51">
        <v>0</v>
      </c>
      <c r="AJ219" s="51">
        <f t="shared" ref="AJ219:AJ234" si="316">BI219+(AC219*BF219)</f>
        <v>277.66549999999995</v>
      </c>
      <c r="AK219" s="51">
        <f t="shared" ref="AK219:AK234" si="317">BH219 * ( ( 1 + ( BF219 * ( AC219 / BI219 ) ) ) ^ 4.256 )</f>
        <v>1.0462332666274439</v>
      </c>
      <c r="AL219" s="51">
        <f t="shared" ref="AL219:AL234" si="318">( AK219 * AJ219 ) / AD219</f>
        <v>1.0206697812283054</v>
      </c>
      <c r="AM219" s="51">
        <f t="shared" ref="AM219:AM234" si="319">BG219 * ( ( 1+ ( BF219 * ( AC219 / BI219 ) ) ) ^ 5.256 )</f>
        <v>83389.687569398826</v>
      </c>
      <c r="AN219" s="51">
        <v>0</v>
      </c>
      <c r="AO219" s="51">
        <f t="shared" ref="AO219:AO234" si="320">AN219 * 3.28084</f>
        <v>0</v>
      </c>
      <c r="AP219" s="51" t="e">
        <f t="shared" ref="AP219:AP234" si="321" xml:space="preserve"> AG219 * BK219 * COS( AZ219 )</f>
        <v>#DIV/0!</v>
      </c>
      <c r="AQ219" s="52">
        <f t="shared" ref="AQ219:AQ234" si="322">0.14 * AI219 + 55.6</f>
        <v>55.6</v>
      </c>
      <c r="AR219" s="51">
        <f t="shared" ref="AR219:AR234" si="323">AQ219 * 1.94384</f>
        <v>108.077504</v>
      </c>
      <c r="AS219" s="51" t="e">
        <f t="shared" ref="AS219:AS234" si="324" xml:space="preserve"> ( AN219 / AI219 ) * ( ( ( AD218 + AD219 ) / 2 ) / ( ( AJ218 + AJ219 ) / 2 ) )</f>
        <v>#DIV/0!</v>
      </c>
      <c r="AT219" s="51" t="e">
        <f t="shared" ref="AT219:AT234" si="325">AS219 * 1.94384</f>
        <v>#DIV/0!</v>
      </c>
      <c r="AU219" s="52">
        <f t="shared" ref="AU219:AU234" si="326">0.160278 * AI219 + 11.688889</f>
        <v>11.688889</v>
      </c>
      <c r="AV219" s="51">
        <f t="shared" ref="AV219:AV234" si="327">AU219 * 100</f>
        <v>1168.8888999999999</v>
      </c>
      <c r="AW219" s="53" t="e">
        <f t="shared" ref="AW219:AW234" si="328" xml:space="preserve"> - ( AG219 * BK219 * SIN( AZ219 ) )</f>
        <v>#DIV/0!</v>
      </c>
      <c r="AX219" s="50" t="e">
        <f t="shared" ref="AX219:AX234" si="329" xml:space="preserve"> - ( ( 2 * AW219 ) / ( ( ( AQ219 ) ^ 2 ) * BN219 * AL219 ) )</f>
        <v>#DIV/0!</v>
      </c>
      <c r="AY219" s="54" t="e">
        <f t="shared" ref="AY219:AY234" si="330" xml:space="preserve"> ( ( 2 * AP219 ) / ( ( ( AQ219 ) ^ 2 ) * BN219 * AL219 ) )</f>
        <v>#DIV/0!</v>
      </c>
      <c r="AZ219" s="51" t="e">
        <f t="shared" ref="AZ219:AZ234" si="331">ASIN( - ( AS219 / AQ219 ) )</f>
        <v>#DIV/0!</v>
      </c>
      <c r="BA219" s="51" t="e">
        <f t="shared" ref="BA219:BA234" si="332">AZ219 * ( 180 / 3.14159265359 )</f>
        <v>#DIV/0!</v>
      </c>
      <c r="BB219" s="50">
        <f t="shared" ref="BB219:BB234" si="333">-0.046389 * AI219 + 6.866667</f>
        <v>6.8666669999999996</v>
      </c>
      <c r="BC219" s="54">
        <f t="shared" ref="BC219:BC234" si="334">0.013611 * AI219 - 1.333333</f>
        <v>-1.3333330000000001</v>
      </c>
      <c r="BD219" s="1"/>
      <c r="BE219" s="1">
        <f t="shared" si="281"/>
        <v>0</v>
      </c>
      <c r="BF219" s="1">
        <f t="shared" si="282"/>
        <v>-6.4999999999999997E-3</v>
      </c>
      <c r="BG219" s="1">
        <f t="shared" si="283"/>
        <v>101325</v>
      </c>
      <c r="BH219" s="1">
        <f t="shared" si="284"/>
        <v>1.2250000000000001</v>
      </c>
      <c r="BI219" s="1">
        <f t="shared" si="285"/>
        <v>288.14999999999998</v>
      </c>
      <c r="BJ219" s="1">
        <f t="shared" si="286"/>
        <v>1.2350000000000001</v>
      </c>
      <c r="BK219" s="1">
        <f t="shared" si="287"/>
        <v>9.81</v>
      </c>
      <c r="BL219" s="1">
        <f t="shared" si="288"/>
        <v>293.14999999999998</v>
      </c>
      <c r="BM219" s="1">
        <f t="shared" si="289"/>
        <v>100600</v>
      </c>
      <c r="BN219" s="24">
        <f t="shared" si="290"/>
        <v>28</v>
      </c>
      <c r="BP219" s="23">
        <f t="shared" si="303"/>
        <v>4214.7027520000001</v>
      </c>
      <c r="BQ219" s="1">
        <f t="shared" si="304"/>
        <v>-6.4999999999999997E-3</v>
      </c>
      <c r="BR219" s="1">
        <f t="shared" si="305"/>
        <v>101325</v>
      </c>
      <c r="BS219" s="1">
        <f t="shared" si="306"/>
        <v>1.2250000000000001</v>
      </c>
      <c r="BT219" s="1">
        <f t="shared" si="307"/>
        <v>288.14999999999998</v>
      </c>
      <c r="BU219" s="1">
        <f t="shared" si="308"/>
        <v>1.2350000000000001</v>
      </c>
      <c r="BV219" s="1">
        <f t="shared" si="309"/>
        <v>9.81</v>
      </c>
      <c r="BW219" s="1">
        <f t="shared" si="310"/>
        <v>293.14999999999998</v>
      </c>
      <c r="BX219" s="1">
        <f t="shared" si="311"/>
        <v>100600</v>
      </c>
      <c r="BY219" s="1">
        <f t="shared" si="312"/>
        <v>29</v>
      </c>
      <c r="CS219" s="26"/>
      <c r="CW219" s="98"/>
      <c r="CX219" s="98"/>
      <c r="CY219" s="98"/>
      <c r="CZ219" s="98"/>
      <c r="DA219" s="98"/>
      <c r="DB219" s="98"/>
      <c r="DC219" s="98"/>
      <c r="DD219" s="98"/>
      <c r="DE219" s="98"/>
      <c r="DF219" s="98"/>
      <c r="DG219" s="98"/>
      <c r="DH219" s="98"/>
      <c r="DI219" s="98"/>
      <c r="DJ219" s="98"/>
      <c r="DK219" s="98"/>
      <c r="DL219" s="98"/>
      <c r="DM219" s="98"/>
      <c r="DN219" s="98"/>
      <c r="DO219" s="98"/>
      <c r="DP219" s="98"/>
      <c r="DQ219" s="98"/>
      <c r="DR219" s="98"/>
      <c r="DS219" s="98"/>
      <c r="DT219" s="98"/>
      <c r="DU219" s="98"/>
      <c r="DV219" s="98"/>
      <c r="DW219" s="98"/>
      <c r="DX219" s="98"/>
      <c r="DY219" s="98"/>
      <c r="DZ219" s="98"/>
      <c r="EA219" s="98"/>
      <c r="EB219" s="98"/>
      <c r="EC219" s="98"/>
      <c r="ED219" s="98"/>
      <c r="EE219" s="98"/>
      <c r="EF219" s="98"/>
      <c r="EG219" s="98"/>
      <c r="EH219" s="98"/>
      <c r="EI219" s="98"/>
      <c r="EJ219" s="98"/>
      <c r="EK219" s="98"/>
      <c r="EL219" s="98"/>
      <c r="EM219" s="98"/>
      <c r="EN219" s="98"/>
      <c r="EO219" s="98"/>
      <c r="EP219" s="98"/>
      <c r="EQ219" s="98"/>
      <c r="ER219" s="98"/>
      <c r="ES219" s="98"/>
      <c r="ET219" s="98"/>
      <c r="EU219" s="98"/>
      <c r="EV219" s="98"/>
      <c r="EW219" s="98"/>
      <c r="EX219" s="98"/>
      <c r="EY219" s="98"/>
      <c r="EZ219" s="98"/>
      <c r="FA219" s="98"/>
      <c r="FB219" s="98"/>
      <c r="FC219" s="98"/>
      <c r="FD219" s="98"/>
      <c r="FE219" s="98"/>
      <c r="FF219" s="98"/>
      <c r="FG219" s="98"/>
      <c r="FH219" s="98"/>
      <c r="FI219" s="98"/>
      <c r="FJ219" s="98"/>
      <c r="FK219" s="98"/>
      <c r="FL219" s="98"/>
      <c r="FM219" s="98"/>
      <c r="FN219" s="98"/>
      <c r="FO219" s="98"/>
      <c r="FP219" s="98"/>
      <c r="FQ219" s="98"/>
      <c r="FR219" s="98"/>
      <c r="FS219" s="98"/>
      <c r="FT219" s="98"/>
      <c r="FU219" s="99"/>
      <c r="FY219" s="98"/>
      <c r="FZ219" s="98"/>
      <c r="GA219" s="98"/>
      <c r="GB219" s="98"/>
      <c r="GC219" s="98"/>
      <c r="GD219" s="98"/>
      <c r="GE219" s="98"/>
      <c r="GF219" s="98"/>
      <c r="GG219" s="98"/>
      <c r="GH219" s="101"/>
      <c r="GI219" s="98"/>
    </row>
    <row r="220" spans="28:191" x14ac:dyDescent="0.2">
      <c r="AB220" s="23">
        <v>8.4</v>
      </c>
      <c r="AC220" s="1">
        <v>1576</v>
      </c>
      <c r="AD220" s="6">
        <f t="shared" si="313"/>
        <v>283.85220499999997</v>
      </c>
      <c r="AE220" s="1">
        <f t="shared" ref="AE220:AE234" si="335">AE219</f>
        <v>0</v>
      </c>
      <c r="AF220" s="1">
        <f t="shared" si="314"/>
        <v>0</v>
      </c>
      <c r="AG220" s="1">
        <f t="shared" ref="AG220:AG234" si="336">AG219-0.26666</f>
        <v>3581.7333400000002</v>
      </c>
      <c r="AH220" s="1">
        <f t="shared" si="315"/>
        <v>7896.3609560307996</v>
      </c>
      <c r="AI220" s="6">
        <f t="shared" ref="AI220:AI234" si="337">AI219+8</f>
        <v>8</v>
      </c>
      <c r="AJ220" s="1">
        <f t="shared" si="316"/>
        <v>277.90599999999995</v>
      </c>
      <c r="AK220" s="1">
        <f t="shared" si="317"/>
        <v>1.0500954746840963</v>
      </c>
      <c r="AL220" s="1">
        <f t="shared" si="318"/>
        <v>1.0280978193830075</v>
      </c>
      <c r="AM220" s="1">
        <f t="shared" si="319"/>
        <v>83770.018244364954</v>
      </c>
      <c r="AN220" s="1">
        <f t="shared" ref="AN220:AN234" si="338">AN219 + (AC220-AC219)</f>
        <v>-37</v>
      </c>
      <c r="AO220" s="1">
        <f t="shared" si="320"/>
        <v>-121.39108</v>
      </c>
      <c r="AP220" s="1">
        <f t="shared" si="321"/>
        <v>35014.291844986299</v>
      </c>
      <c r="AQ220" s="60">
        <f t="shared" si="322"/>
        <v>56.72</v>
      </c>
      <c r="AR220" s="6">
        <f t="shared" si="323"/>
        <v>110.2546048</v>
      </c>
      <c r="AS220" s="6">
        <f t="shared" si="324"/>
        <v>-4.7323940631403882</v>
      </c>
      <c r="AT220" s="6">
        <f t="shared" si="325"/>
        <v>-9.199016875694813</v>
      </c>
      <c r="AU220" s="60">
        <f t="shared" si="326"/>
        <v>12.971112999999999</v>
      </c>
      <c r="AV220" s="6">
        <f t="shared" si="327"/>
        <v>1297.1112999999998</v>
      </c>
      <c r="AW220" s="61">
        <f t="shared" si="328"/>
        <v>-2931.6150027649164</v>
      </c>
      <c r="AX220" s="62">
        <f t="shared" si="329"/>
        <v>6.3309956851516663E-2</v>
      </c>
      <c r="AY220" s="63">
        <f t="shared" si="330"/>
        <v>0.75615430532378602</v>
      </c>
      <c r="AZ220" s="6">
        <f t="shared" si="331"/>
        <v>8.353141615588347E-2</v>
      </c>
      <c r="BA220" s="6">
        <f t="shared" si="332"/>
        <v>4.7859976024827064</v>
      </c>
      <c r="BB220" s="62">
        <f t="shared" si="333"/>
        <v>6.4955549999999995</v>
      </c>
      <c r="BC220" s="63">
        <f t="shared" si="334"/>
        <v>-1.224445</v>
      </c>
      <c r="BD220" s="1"/>
      <c r="BE220" s="1">
        <f t="shared" si="281"/>
        <v>0</v>
      </c>
      <c r="BF220" s="1">
        <f t="shared" si="282"/>
        <v>-6.4999999999999997E-3</v>
      </c>
      <c r="BG220" s="1">
        <f t="shared" si="283"/>
        <v>101325</v>
      </c>
      <c r="BH220" s="1">
        <f t="shared" si="284"/>
        <v>1.2250000000000001</v>
      </c>
      <c r="BI220" s="1">
        <f t="shared" si="285"/>
        <v>288.14999999999998</v>
      </c>
      <c r="BJ220" s="1">
        <f t="shared" si="286"/>
        <v>1.2350000000000001</v>
      </c>
      <c r="BK220" s="1">
        <f t="shared" si="287"/>
        <v>9.81</v>
      </c>
      <c r="BL220" s="1">
        <f t="shared" si="288"/>
        <v>293.14999999999998</v>
      </c>
      <c r="BM220" s="1">
        <f t="shared" si="289"/>
        <v>100600</v>
      </c>
      <c r="BN220" s="24">
        <f t="shared" si="290"/>
        <v>28</v>
      </c>
      <c r="BP220" s="23">
        <f t="shared" si="303"/>
        <v>4214.7027520000001</v>
      </c>
      <c r="BQ220" s="1">
        <f t="shared" si="304"/>
        <v>-6.4999999999999997E-3</v>
      </c>
      <c r="BR220" s="1">
        <f t="shared" si="305"/>
        <v>101325</v>
      </c>
      <c r="BS220" s="1">
        <f t="shared" si="306"/>
        <v>1.2250000000000001</v>
      </c>
      <c r="BT220" s="1">
        <f t="shared" si="307"/>
        <v>288.14999999999998</v>
      </c>
      <c r="BU220" s="1">
        <f t="shared" si="308"/>
        <v>1.2350000000000001</v>
      </c>
      <c r="BV220" s="1">
        <f t="shared" si="309"/>
        <v>9.81</v>
      </c>
      <c r="BW220" s="1">
        <f t="shared" si="310"/>
        <v>293.14999999999998</v>
      </c>
      <c r="BX220" s="1">
        <f t="shared" si="311"/>
        <v>100600</v>
      </c>
      <c r="BY220" s="1">
        <f t="shared" si="312"/>
        <v>29</v>
      </c>
      <c r="CS220" s="26"/>
      <c r="CW220" s="98"/>
      <c r="CX220" s="98"/>
      <c r="CY220" s="98"/>
      <c r="CZ220" s="98"/>
      <c r="DA220" s="98"/>
      <c r="DB220" s="98"/>
      <c r="DC220" s="98"/>
      <c r="DD220" s="98"/>
      <c r="DE220" s="98"/>
      <c r="DF220" s="98"/>
      <c r="DG220" s="98"/>
      <c r="DH220" s="98"/>
      <c r="DI220" s="98"/>
      <c r="DJ220" s="98"/>
      <c r="DK220" s="98"/>
      <c r="DL220" s="98"/>
      <c r="DM220" s="98"/>
      <c r="DN220" s="98"/>
      <c r="DO220" s="98"/>
      <c r="DP220" s="98"/>
      <c r="DQ220" s="98"/>
      <c r="DR220" s="98"/>
      <c r="DS220" s="98"/>
      <c r="DT220" s="98"/>
      <c r="DU220" s="98"/>
      <c r="DV220" s="98"/>
      <c r="DW220" s="98"/>
      <c r="DX220" s="98"/>
      <c r="DY220" s="98"/>
      <c r="DZ220" s="98"/>
      <c r="EA220" s="98"/>
      <c r="EB220" s="98"/>
      <c r="EC220" s="98"/>
      <c r="ED220" s="98"/>
      <c r="EE220" s="98"/>
      <c r="EF220" s="98"/>
      <c r="EG220" s="98"/>
      <c r="EH220" s="98"/>
      <c r="EI220" s="98"/>
      <c r="EJ220" s="98"/>
      <c r="EK220" s="98"/>
      <c r="EL220" s="98"/>
      <c r="EM220" s="98"/>
      <c r="EN220" s="98"/>
      <c r="EO220" s="98"/>
      <c r="EP220" s="98"/>
      <c r="EQ220" s="98"/>
      <c r="ER220" s="98"/>
      <c r="ES220" s="98"/>
      <c r="ET220" s="98"/>
      <c r="EU220" s="98"/>
      <c r="EV220" s="98"/>
      <c r="EW220" s="98"/>
      <c r="EX220" s="98"/>
      <c r="EY220" s="98"/>
      <c r="EZ220" s="98"/>
      <c r="FA220" s="98"/>
      <c r="FB220" s="98"/>
      <c r="FC220" s="98"/>
      <c r="FD220" s="98"/>
      <c r="FE220" s="98"/>
      <c r="FF220" s="98"/>
      <c r="FG220" s="98"/>
      <c r="FH220" s="98"/>
      <c r="FI220" s="98"/>
      <c r="FJ220" s="98"/>
      <c r="FK220" s="98"/>
      <c r="FL220" s="98"/>
      <c r="FM220" s="98"/>
      <c r="FN220" s="98"/>
      <c r="FO220" s="98"/>
      <c r="FP220" s="98"/>
      <c r="FQ220" s="98"/>
      <c r="FR220" s="98"/>
      <c r="FS220" s="98"/>
      <c r="FT220" s="98"/>
      <c r="FU220" s="99"/>
      <c r="FY220" s="98"/>
      <c r="FZ220" s="98"/>
      <c r="GA220" s="98"/>
      <c r="GB220" s="98"/>
      <c r="GC220" s="98"/>
      <c r="GD220" s="98"/>
      <c r="GE220" s="98"/>
      <c r="GF220" s="98"/>
      <c r="GG220" s="98"/>
      <c r="GH220" s="101"/>
      <c r="GI220" s="98"/>
    </row>
    <row r="221" spans="28:191" x14ac:dyDescent="0.2">
      <c r="AB221" s="23">
        <v>9.1</v>
      </c>
      <c r="AC221" s="1">
        <v>1426</v>
      </c>
      <c r="AD221" s="6">
        <f t="shared" si="313"/>
        <v>283.08455699999996</v>
      </c>
      <c r="AE221" s="1">
        <f t="shared" si="335"/>
        <v>0</v>
      </c>
      <c r="AF221" s="1">
        <f t="shared" si="314"/>
        <v>0</v>
      </c>
      <c r="AG221" s="1">
        <f t="shared" si="336"/>
        <v>3581.4666800000005</v>
      </c>
      <c r="AH221" s="1">
        <f t="shared" si="315"/>
        <v>7895.7730720616</v>
      </c>
      <c r="AI221" s="6">
        <f t="shared" si="337"/>
        <v>16</v>
      </c>
      <c r="AJ221" s="1">
        <f t="shared" si="316"/>
        <v>278.88099999999997</v>
      </c>
      <c r="AK221" s="1">
        <f t="shared" si="317"/>
        <v>1.0658649444602819</v>
      </c>
      <c r="AL221" s="1">
        <f t="shared" si="318"/>
        <v>1.0500377863283721</v>
      </c>
      <c r="AM221" s="1">
        <f t="shared" si="319"/>
        <v>85326.318054842544</v>
      </c>
      <c r="AN221" s="1">
        <f t="shared" si="338"/>
        <v>-187</v>
      </c>
      <c r="AO221" s="1">
        <f t="shared" si="320"/>
        <v>-613.51707999999996</v>
      </c>
      <c r="AP221" s="1">
        <f t="shared" si="321"/>
        <v>34382.481063531704</v>
      </c>
      <c r="AQ221" s="60">
        <f t="shared" si="322"/>
        <v>57.84</v>
      </c>
      <c r="AR221" s="6">
        <f t="shared" si="323"/>
        <v>112.4317056</v>
      </c>
      <c r="AS221" s="6">
        <f t="shared" si="324"/>
        <v>-11.900553363988383</v>
      </c>
      <c r="AT221" s="6">
        <f t="shared" si="325"/>
        <v>-23.13277165105518</v>
      </c>
      <c r="AU221" s="60">
        <f t="shared" si="326"/>
        <v>14.253337</v>
      </c>
      <c r="AV221" s="6">
        <f t="shared" si="327"/>
        <v>1425.3336999999999</v>
      </c>
      <c r="AW221" s="61">
        <f t="shared" si="328"/>
        <v>-7228.8430281983528</v>
      </c>
      <c r="AX221" s="62">
        <f t="shared" si="329"/>
        <v>0.14698711380559676</v>
      </c>
      <c r="AY221" s="63">
        <f t="shared" si="330"/>
        <v>0.69911348708088716</v>
      </c>
      <c r="AZ221" s="6">
        <f t="shared" si="331"/>
        <v>0.20722957240822085</v>
      </c>
      <c r="BA221" s="6">
        <f t="shared" si="332"/>
        <v>11.873379889290968</v>
      </c>
      <c r="BB221" s="62">
        <f t="shared" si="333"/>
        <v>6.1244429999999994</v>
      </c>
      <c r="BC221" s="63">
        <f t="shared" si="334"/>
        <v>-1.1155570000000001</v>
      </c>
      <c r="BD221" s="1"/>
      <c r="BE221" s="1">
        <f t="shared" si="281"/>
        <v>0</v>
      </c>
      <c r="BF221" s="1">
        <f t="shared" si="282"/>
        <v>-6.4999999999999997E-3</v>
      </c>
      <c r="BG221" s="1">
        <f t="shared" si="283"/>
        <v>101325</v>
      </c>
      <c r="BH221" s="1">
        <f t="shared" si="284"/>
        <v>1.2250000000000001</v>
      </c>
      <c r="BI221" s="1">
        <f t="shared" si="285"/>
        <v>288.14999999999998</v>
      </c>
      <c r="BJ221" s="1">
        <f t="shared" si="286"/>
        <v>1.2350000000000001</v>
      </c>
      <c r="BK221" s="1">
        <f t="shared" si="287"/>
        <v>9.81</v>
      </c>
      <c r="BL221" s="1">
        <f t="shared" si="288"/>
        <v>293.14999999999998</v>
      </c>
      <c r="BM221" s="1">
        <f t="shared" si="289"/>
        <v>100600</v>
      </c>
      <c r="BN221" s="24">
        <f t="shared" si="290"/>
        <v>28</v>
      </c>
      <c r="BP221" s="23">
        <f t="shared" si="303"/>
        <v>4214.7027520000001</v>
      </c>
      <c r="BQ221" s="1">
        <f t="shared" si="304"/>
        <v>-6.4999999999999997E-3</v>
      </c>
      <c r="BR221" s="1">
        <f t="shared" si="305"/>
        <v>101325</v>
      </c>
      <c r="BS221" s="1">
        <f t="shared" si="306"/>
        <v>1.2250000000000001</v>
      </c>
      <c r="BT221" s="1">
        <f t="shared" si="307"/>
        <v>288.14999999999998</v>
      </c>
      <c r="BU221" s="1">
        <f t="shared" si="308"/>
        <v>1.2350000000000001</v>
      </c>
      <c r="BV221" s="1">
        <f t="shared" si="309"/>
        <v>9.81</v>
      </c>
      <c r="BW221" s="1">
        <f t="shared" si="310"/>
        <v>293.14999999999998</v>
      </c>
      <c r="BX221" s="1">
        <f t="shared" si="311"/>
        <v>100600</v>
      </c>
      <c r="BY221" s="1">
        <f t="shared" si="312"/>
        <v>29</v>
      </c>
      <c r="CS221" s="26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8"/>
      <c r="DZ221" s="98"/>
      <c r="EA221" s="98"/>
      <c r="EB221" s="98"/>
      <c r="EC221" s="98"/>
      <c r="ED221" s="98"/>
      <c r="EE221" s="98"/>
      <c r="EF221" s="98"/>
      <c r="EG221" s="98"/>
      <c r="EH221" s="98"/>
      <c r="EI221" s="98"/>
      <c r="EJ221" s="98"/>
      <c r="EK221" s="98"/>
      <c r="EL221" s="98"/>
      <c r="EM221" s="98"/>
      <c r="EN221" s="98"/>
      <c r="EO221" s="98"/>
      <c r="EP221" s="98"/>
      <c r="EQ221" s="98"/>
      <c r="ER221" s="98"/>
      <c r="ES221" s="98"/>
      <c r="ET221" s="98"/>
      <c r="EU221" s="98"/>
      <c r="EV221" s="98"/>
      <c r="EW221" s="98"/>
      <c r="EX221" s="98"/>
      <c r="EY221" s="98"/>
      <c r="EZ221" s="98"/>
      <c r="FA221" s="98"/>
      <c r="FB221" s="98"/>
      <c r="FC221" s="98"/>
      <c r="FD221" s="98"/>
      <c r="FE221" s="98"/>
      <c r="FF221" s="98"/>
      <c r="FG221" s="98"/>
      <c r="FH221" s="98"/>
      <c r="FI221" s="98"/>
      <c r="FJ221" s="98"/>
      <c r="FK221" s="98"/>
      <c r="FL221" s="98"/>
      <c r="FM221" s="98"/>
      <c r="FN221" s="98"/>
      <c r="FO221" s="98"/>
      <c r="FP221" s="98"/>
      <c r="FQ221" s="98"/>
      <c r="FR221" s="98"/>
      <c r="FS221" s="98"/>
      <c r="FT221" s="98"/>
      <c r="FU221" s="99"/>
      <c r="FY221" s="98"/>
      <c r="FZ221" s="98"/>
      <c r="GA221" s="98"/>
      <c r="GB221" s="98"/>
      <c r="GC221" s="98"/>
      <c r="GD221" s="98"/>
      <c r="GE221" s="98"/>
      <c r="GF221" s="98"/>
      <c r="GG221" s="98"/>
      <c r="GH221" s="101"/>
      <c r="GI221" s="98"/>
    </row>
    <row r="222" spans="28:191" x14ac:dyDescent="0.2">
      <c r="AB222" s="23">
        <v>10.6</v>
      </c>
      <c r="AC222" s="1">
        <v>1098</v>
      </c>
      <c r="AD222" s="6">
        <f t="shared" si="313"/>
        <v>282.31690899999995</v>
      </c>
      <c r="AE222" s="1">
        <f t="shared" si="335"/>
        <v>0</v>
      </c>
      <c r="AF222" s="1">
        <f t="shared" si="314"/>
        <v>0</v>
      </c>
      <c r="AG222" s="1">
        <f t="shared" si="336"/>
        <v>3581.2000200000007</v>
      </c>
      <c r="AH222" s="1">
        <f t="shared" si="315"/>
        <v>7895.1851880924005</v>
      </c>
      <c r="AI222" s="6">
        <f t="shared" si="337"/>
        <v>24</v>
      </c>
      <c r="AJ222" s="1">
        <f t="shared" si="316"/>
        <v>281.01299999999998</v>
      </c>
      <c r="AK222" s="1">
        <f t="shared" si="317"/>
        <v>1.1009784845944501</v>
      </c>
      <c r="AL222" s="1">
        <f t="shared" si="318"/>
        <v>1.0958935048815663</v>
      </c>
      <c r="AM222" s="1">
        <f t="shared" si="319"/>
        <v>88811.078322344998</v>
      </c>
      <c r="AN222" s="1">
        <f t="shared" si="338"/>
        <v>-515</v>
      </c>
      <c r="AO222" s="1">
        <f t="shared" si="320"/>
        <v>-1689.6325999999999</v>
      </c>
      <c r="AP222" s="1">
        <f t="shared" si="321"/>
        <v>32672.809181753149</v>
      </c>
      <c r="AQ222" s="60">
        <f t="shared" si="322"/>
        <v>58.96</v>
      </c>
      <c r="AR222" s="6">
        <f t="shared" si="323"/>
        <v>114.60880640000001</v>
      </c>
      <c r="AS222" s="6">
        <f t="shared" si="324"/>
        <v>-21.669410860954628</v>
      </c>
      <c r="AT222" s="6">
        <f t="shared" si="325"/>
        <v>-42.121867607958045</v>
      </c>
      <c r="AU222" s="60">
        <f t="shared" si="326"/>
        <v>15.535561</v>
      </c>
      <c r="AV222" s="6">
        <f t="shared" si="327"/>
        <v>1553.5561</v>
      </c>
      <c r="AW222" s="61">
        <f t="shared" si="328"/>
        <v>-12911.812620602919</v>
      </c>
      <c r="AX222" s="62">
        <f t="shared" si="329"/>
        <v>0.24208945709029128</v>
      </c>
      <c r="AY222" s="63">
        <f t="shared" si="330"/>
        <v>0.61259738418167631</v>
      </c>
      <c r="AZ222" s="6">
        <f t="shared" si="331"/>
        <v>0.37634886133000645</v>
      </c>
      <c r="BA222" s="6">
        <f t="shared" si="332"/>
        <v>21.563201378762223</v>
      </c>
      <c r="BB222" s="62">
        <f t="shared" si="333"/>
        <v>5.7533309999999993</v>
      </c>
      <c r="BC222" s="63">
        <f t="shared" si="334"/>
        <v>-1.006669</v>
      </c>
      <c r="BD222" s="1"/>
      <c r="BE222" s="1">
        <f t="shared" si="281"/>
        <v>0</v>
      </c>
      <c r="BF222" s="1">
        <f t="shared" si="282"/>
        <v>-6.4999999999999997E-3</v>
      </c>
      <c r="BG222" s="1">
        <f t="shared" si="283"/>
        <v>101325</v>
      </c>
      <c r="BH222" s="1">
        <f t="shared" si="284"/>
        <v>1.2250000000000001</v>
      </c>
      <c r="BI222" s="1">
        <f t="shared" si="285"/>
        <v>288.14999999999998</v>
      </c>
      <c r="BJ222" s="1">
        <f t="shared" si="286"/>
        <v>1.2350000000000001</v>
      </c>
      <c r="BK222" s="1">
        <f t="shared" si="287"/>
        <v>9.81</v>
      </c>
      <c r="BL222" s="1">
        <f t="shared" si="288"/>
        <v>293.14999999999998</v>
      </c>
      <c r="BM222" s="1">
        <f t="shared" si="289"/>
        <v>100600</v>
      </c>
      <c r="BN222" s="24">
        <f t="shared" si="290"/>
        <v>28</v>
      </c>
      <c r="BP222" s="23">
        <f t="shared" si="303"/>
        <v>4214.7027520000001</v>
      </c>
      <c r="BQ222" s="1">
        <f t="shared" si="304"/>
        <v>-6.4999999999999997E-3</v>
      </c>
      <c r="BR222" s="1">
        <f t="shared" si="305"/>
        <v>101325</v>
      </c>
      <c r="BS222" s="1">
        <f t="shared" si="306"/>
        <v>1.2250000000000001</v>
      </c>
      <c r="BT222" s="1">
        <f t="shared" si="307"/>
        <v>288.14999999999998</v>
      </c>
      <c r="BU222" s="1">
        <f t="shared" si="308"/>
        <v>1.2350000000000001</v>
      </c>
      <c r="BV222" s="1">
        <f t="shared" si="309"/>
        <v>9.81</v>
      </c>
      <c r="BW222" s="1">
        <f t="shared" si="310"/>
        <v>293.14999999999998</v>
      </c>
      <c r="BX222" s="1">
        <f t="shared" si="311"/>
        <v>100600</v>
      </c>
      <c r="BY222" s="1">
        <f t="shared" si="312"/>
        <v>29</v>
      </c>
      <c r="CS222" s="26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  <c r="EF222" s="98"/>
      <c r="EG222" s="98"/>
      <c r="EH222" s="98"/>
      <c r="EI222" s="98"/>
      <c r="EJ222" s="98"/>
      <c r="EK222" s="98"/>
      <c r="EL222" s="98"/>
      <c r="EM222" s="98"/>
      <c r="EN222" s="98"/>
      <c r="EO222" s="98"/>
      <c r="EP222" s="98"/>
      <c r="EQ222" s="98"/>
      <c r="ER222" s="98"/>
      <c r="ES222" s="98"/>
      <c r="ET222" s="98"/>
      <c r="EU222" s="98"/>
      <c r="EV222" s="98"/>
      <c r="EW222" s="98"/>
      <c r="EX222" s="98"/>
      <c r="EY222" s="98"/>
      <c r="EZ222" s="98"/>
      <c r="FA222" s="98"/>
      <c r="FB222" s="98"/>
      <c r="FC222" s="98"/>
      <c r="FD222" s="98"/>
      <c r="FE222" s="98"/>
      <c r="FF222" s="98"/>
      <c r="FG222" s="98"/>
      <c r="FH222" s="98"/>
      <c r="FI222" s="98"/>
      <c r="FJ222" s="98"/>
      <c r="FK222" s="98"/>
      <c r="FL222" s="98"/>
      <c r="FM222" s="98"/>
      <c r="FN222" s="98"/>
      <c r="FO222" s="98"/>
      <c r="FP222" s="98"/>
      <c r="FQ222" s="98"/>
      <c r="FR222" s="98"/>
      <c r="FS222" s="98"/>
      <c r="FT222" s="98"/>
      <c r="FU222" s="99"/>
      <c r="FY222" s="98"/>
      <c r="FZ222" s="98"/>
      <c r="GA222" s="98"/>
      <c r="GB222" s="98"/>
      <c r="GC222" s="98"/>
      <c r="GD222" s="98"/>
      <c r="GE222" s="98"/>
      <c r="GF222" s="98"/>
      <c r="GG222" s="98"/>
      <c r="GH222" s="101"/>
      <c r="GI222" s="98"/>
    </row>
    <row r="223" spans="28:191" x14ac:dyDescent="0.2">
      <c r="AB223" s="23">
        <v>11.2</v>
      </c>
      <c r="AC223" s="1">
        <v>975</v>
      </c>
      <c r="AD223" s="6">
        <f t="shared" si="313"/>
        <v>281.549261</v>
      </c>
      <c r="AE223" s="1">
        <f t="shared" si="335"/>
        <v>0</v>
      </c>
      <c r="AF223" s="1">
        <f t="shared" si="314"/>
        <v>0</v>
      </c>
      <c r="AG223" s="1">
        <f t="shared" si="336"/>
        <v>3580.9333600000009</v>
      </c>
      <c r="AH223" s="1">
        <f t="shared" si="315"/>
        <v>7894.597304123201</v>
      </c>
      <c r="AI223" s="6">
        <f t="shared" si="337"/>
        <v>32</v>
      </c>
      <c r="AJ223" s="1">
        <f t="shared" si="316"/>
        <v>281.8125</v>
      </c>
      <c r="AK223" s="1">
        <f t="shared" si="317"/>
        <v>1.1143716644581672</v>
      </c>
      <c r="AL223" s="1">
        <f t="shared" si="318"/>
        <v>1.1154135641297855</v>
      </c>
      <c r="AM223" s="1">
        <f t="shared" si="319"/>
        <v>90147.193998947885</v>
      </c>
      <c r="AN223" s="1">
        <f t="shared" si="338"/>
        <v>-638</v>
      </c>
      <c r="AO223" s="1">
        <f t="shared" si="320"/>
        <v>-2093.1759200000001</v>
      </c>
      <c r="AP223" s="1">
        <f t="shared" si="321"/>
        <v>33130.693777069464</v>
      </c>
      <c r="AQ223" s="60">
        <f t="shared" si="322"/>
        <v>60.08</v>
      </c>
      <c r="AR223" s="6">
        <f t="shared" si="323"/>
        <v>116.7859072</v>
      </c>
      <c r="AS223" s="6">
        <f t="shared" si="324"/>
        <v>-19.974364637663008</v>
      </c>
      <c r="AT223" s="6">
        <f t="shared" si="325"/>
        <v>-38.826968957274865</v>
      </c>
      <c r="AU223" s="60">
        <f t="shared" si="326"/>
        <v>16.817785000000001</v>
      </c>
      <c r="AV223" s="6">
        <f t="shared" si="327"/>
        <v>1681.7785000000001</v>
      </c>
      <c r="AW223" s="61">
        <f t="shared" si="328"/>
        <v>-11679.070933916677</v>
      </c>
      <c r="AX223" s="62">
        <f t="shared" si="329"/>
        <v>0.2071974904675665</v>
      </c>
      <c r="AY223" s="63">
        <f t="shared" si="330"/>
        <v>0.58776906544193008</v>
      </c>
      <c r="AZ223" s="6">
        <f t="shared" si="331"/>
        <v>0.33891371313292096</v>
      </c>
      <c r="BA223" s="6">
        <f t="shared" si="332"/>
        <v>19.418325381622594</v>
      </c>
      <c r="BB223" s="62">
        <f t="shared" si="333"/>
        <v>5.3822189999999992</v>
      </c>
      <c r="BC223" s="63">
        <f t="shared" si="334"/>
        <v>-0.89778100000000016</v>
      </c>
      <c r="BD223" s="1"/>
      <c r="BE223" s="1">
        <f t="shared" si="281"/>
        <v>0</v>
      </c>
      <c r="BF223" s="1">
        <f t="shared" si="282"/>
        <v>-6.4999999999999997E-3</v>
      </c>
      <c r="BG223" s="1">
        <f t="shared" si="283"/>
        <v>101325</v>
      </c>
      <c r="BH223" s="1">
        <f t="shared" si="284"/>
        <v>1.2250000000000001</v>
      </c>
      <c r="BI223" s="1">
        <f t="shared" si="285"/>
        <v>288.14999999999998</v>
      </c>
      <c r="BJ223" s="1">
        <f t="shared" si="286"/>
        <v>1.2350000000000001</v>
      </c>
      <c r="BK223" s="1">
        <f t="shared" si="287"/>
        <v>9.81</v>
      </c>
      <c r="BL223" s="1">
        <f t="shared" si="288"/>
        <v>293.14999999999998</v>
      </c>
      <c r="BM223" s="1">
        <f t="shared" si="289"/>
        <v>100600</v>
      </c>
      <c r="BN223" s="24">
        <f t="shared" si="290"/>
        <v>28</v>
      </c>
      <c r="BP223" s="23">
        <f t="shared" si="303"/>
        <v>4214.7027520000001</v>
      </c>
      <c r="BQ223" s="1">
        <f t="shared" si="304"/>
        <v>-6.4999999999999997E-3</v>
      </c>
      <c r="BR223" s="1">
        <f t="shared" si="305"/>
        <v>101325</v>
      </c>
      <c r="BS223" s="1">
        <f t="shared" si="306"/>
        <v>1.2250000000000001</v>
      </c>
      <c r="BT223" s="1">
        <f t="shared" si="307"/>
        <v>288.14999999999998</v>
      </c>
      <c r="BU223" s="1">
        <f t="shared" si="308"/>
        <v>1.2350000000000001</v>
      </c>
      <c r="BV223" s="1">
        <f t="shared" si="309"/>
        <v>9.81</v>
      </c>
      <c r="BW223" s="1">
        <f t="shared" si="310"/>
        <v>293.14999999999998</v>
      </c>
      <c r="BX223" s="1">
        <f t="shared" si="311"/>
        <v>100600</v>
      </c>
      <c r="BY223" s="1">
        <f t="shared" si="312"/>
        <v>29</v>
      </c>
      <c r="CS223" s="26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8"/>
      <c r="DZ223" s="98"/>
      <c r="EA223" s="98"/>
      <c r="EB223" s="98"/>
      <c r="EC223" s="98"/>
      <c r="ED223" s="98"/>
      <c r="EE223" s="98"/>
      <c r="EF223" s="98"/>
      <c r="EG223" s="98"/>
      <c r="EH223" s="98"/>
      <c r="EI223" s="98"/>
      <c r="EJ223" s="98"/>
      <c r="EK223" s="98"/>
      <c r="EL223" s="98"/>
      <c r="EM223" s="98"/>
      <c r="EN223" s="98"/>
      <c r="EO223" s="98"/>
      <c r="EP223" s="98"/>
      <c r="EQ223" s="98"/>
      <c r="ER223" s="98"/>
      <c r="ES223" s="98"/>
      <c r="ET223" s="98"/>
      <c r="EU223" s="98"/>
      <c r="EV223" s="98"/>
      <c r="EW223" s="98"/>
      <c r="EX223" s="98"/>
      <c r="EY223" s="98"/>
      <c r="EZ223" s="98"/>
      <c r="FA223" s="98"/>
      <c r="FB223" s="98"/>
      <c r="FC223" s="98"/>
      <c r="FD223" s="98"/>
      <c r="FE223" s="98"/>
      <c r="FF223" s="98"/>
      <c r="FG223" s="98"/>
      <c r="FH223" s="98"/>
      <c r="FI223" s="98"/>
      <c r="FJ223" s="98"/>
      <c r="FK223" s="98"/>
      <c r="FL223" s="98"/>
      <c r="FM223" s="98"/>
      <c r="FN223" s="98"/>
      <c r="FO223" s="98"/>
      <c r="FP223" s="98"/>
      <c r="FQ223" s="98"/>
      <c r="FR223" s="98"/>
      <c r="FS223" s="98"/>
      <c r="FT223" s="98"/>
      <c r="FU223" s="99"/>
      <c r="FY223" s="98"/>
      <c r="FZ223" s="98"/>
      <c r="GA223" s="98"/>
      <c r="GB223" s="98"/>
      <c r="GC223" s="98"/>
      <c r="GD223" s="98"/>
      <c r="GE223" s="98"/>
      <c r="GF223" s="98"/>
      <c r="GG223" s="98"/>
      <c r="GH223" s="101"/>
      <c r="GI223" s="98"/>
    </row>
    <row r="224" spans="28:191" x14ac:dyDescent="0.2">
      <c r="AB224" s="23">
        <v>11</v>
      </c>
      <c r="AC224" s="1">
        <v>866</v>
      </c>
      <c r="AD224" s="6">
        <f t="shared" si="313"/>
        <v>280.78161299999999</v>
      </c>
      <c r="AE224" s="1">
        <f t="shared" si="335"/>
        <v>0</v>
      </c>
      <c r="AF224" s="1">
        <f t="shared" si="314"/>
        <v>0</v>
      </c>
      <c r="AG224" s="1">
        <f t="shared" si="336"/>
        <v>3580.6667000000011</v>
      </c>
      <c r="AH224" s="1">
        <f t="shared" si="315"/>
        <v>7894.0094201540014</v>
      </c>
      <c r="AI224" s="6">
        <f t="shared" si="337"/>
        <v>40</v>
      </c>
      <c r="AJ224" s="1">
        <f t="shared" si="316"/>
        <v>282.52099999999996</v>
      </c>
      <c r="AK224" s="1">
        <f t="shared" si="317"/>
        <v>1.1263442662792629</v>
      </c>
      <c r="AL224" s="1">
        <f t="shared" si="318"/>
        <v>1.133321748007351</v>
      </c>
      <c r="AM224" s="1">
        <f t="shared" si="319"/>
        <v>91344.79115270669</v>
      </c>
      <c r="AN224" s="1">
        <f t="shared" si="338"/>
        <v>-747</v>
      </c>
      <c r="AO224" s="1">
        <f t="shared" si="320"/>
        <v>-2450.78748</v>
      </c>
      <c r="AP224" s="1">
        <f t="shared" si="321"/>
        <v>33463.162348803133</v>
      </c>
      <c r="AQ224" s="60">
        <f t="shared" si="322"/>
        <v>61.2</v>
      </c>
      <c r="AR224" s="6">
        <f t="shared" si="323"/>
        <v>118.963008</v>
      </c>
      <c r="AS224" s="6">
        <f t="shared" si="324"/>
        <v>-18.608728831355929</v>
      </c>
      <c r="AT224" s="6">
        <f t="shared" si="325"/>
        <v>-36.172391451542907</v>
      </c>
      <c r="AU224" s="60">
        <f t="shared" si="326"/>
        <v>18.100009</v>
      </c>
      <c r="AV224" s="6">
        <f t="shared" si="327"/>
        <v>1810.0009</v>
      </c>
      <c r="AW224" s="61">
        <f t="shared" si="328"/>
        <v>-10680.662450703687</v>
      </c>
      <c r="AX224" s="62">
        <f t="shared" si="329"/>
        <v>0.17972731536088604</v>
      </c>
      <c r="AY224" s="63">
        <f t="shared" si="330"/>
        <v>0.56309656448693646</v>
      </c>
      <c r="AZ224" s="6">
        <f t="shared" si="331"/>
        <v>0.30895596059511032</v>
      </c>
      <c r="BA224" s="6">
        <f t="shared" si="332"/>
        <v>17.701872597508824</v>
      </c>
      <c r="BB224" s="62">
        <f t="shared" si="333"/>
        <v>5.0111069999999991</v>
      </c>
      <c r="BC224" s="63">
        <f t="shared" si="334"/>
        <v>-0.78889300000000007</v>
      </c>
      <c r="BD224" s="1"/>
      <c r="BE224" s="1">
        <f t="shared" si="281"/>
        <v>0</v>
      </c>
      <c r="BF224" s="1">
        <f t="shared" si="282"/>
        <v>-6.4999999999999997E-3</v>
      </c>
      <c r="BG224" s="1">
        <f t="shared" si="283"/>
        <v>101325</v>
      </c>
      <c r="BH224" s="1">
        <f t="shared" si="284"/>
        <v>1.2250000000000001</v>
      </c>
      <c r="BI224" s="1">
        <f t="shared" si="285"/>
        <v>288.14999999999998</v>
      </c>
      <c r="BJ224" s="1">
        <f t="shared" si="286"/>
        <v>1.2350000000000001</v>
      </c>
      <c r="BK224" s="1">
        <f t="shared" si="287"/>
        <v>9.81</v>
      </c>
      <c r="BL224" s="1">
        <f t="shared" si="288"/>
        <v>293.14999999999998</v>
      </c>
      <c r="BM224" s="1">
        <f t="shared" si="289"/>
        <v>100600</v>
      </c>
      <c r="BN224" s="24">
        <f t="shared" si="290"/>
        <v>28</v>
      </c>
      <c r="BP224" s="23">
        <f t="shared" si="303"/>
        <v>4214.7027520000001</v>
      </c>
      <c r="BQ224" s="1">
        <f t="shared" si="304"/>
        <v>-6.4999999999999997E-3</v>
      </c>
      <c r="BR224" s="1">
        <f t="shared" si="305"/>
        <v>101325</v>
      </c>
      <c r="BS224" s="1">
        <f t="shared" si="306"/>
        <v>1.2250000000000001</v>
      </c>
      <c r="BT224" s="1">
        <f t="shared" si="307"/>
        <v>288.14999999999998</v>
      </c>
      <c r="BU224" s="1">
        <f t="shared" si="308"/>
        <v>1.2350000000000001</v>
      </c>
      <c r="BV224" s="1">
        <f t="shared" si="309"/>
        <v>9.81</v>
      </c>
      <c r="BW224" s="1">
        <f t="shared" si="310"/>
        <v>293.14999999999998</v>
      </c>
      <c r="BX224" s="1">
        <f t="shared" si="311"/>
        <v>100600</v>
      </c>
      <c r="BY224" s="1">
        <f t="shared" si="312"/>
        <v>29</v>
      </c>
      <c r="CS224" s="26"/>
      <c r="CW224" s="98"/>
      <c r="CX224" s="98"/>
      <c r="CY224" s="98"/>
      <c r="CZ224" s="98"/>
      <c r="DA224" s="98"/>
      <c r="DB224" s="98"/>
      <c r="DC224" s="98"/>
      <c r="DD224" s="98"/>
      <c r="DE224" s="98"/>
      <c r="DF224" s="98"/>
      <c r="DG224" s="98"/>
      <c r="DH224" s="98"/>
      <c r="DI224" s="98"/>
      <c r="DJ224" s="98"/>
      <c r="DK224" s="98"/>
      <c r="DL224" s="98"/>
      <c r="DM224" s="98"/>
      <c r="DN224" s="98"/>
      <c r="DO224" s="98"/>
      <c r="DP224" s="98"/>
      <c r="DQ224" s="98"/>
      <c r="DR224" s="98"/>
      <c r="DS224" s="98"/>
      <c r="DT224" s="98"/>
      <c r="DU224" s="98"/>
      <c r="DV224" s="98"/>
      <c r="DW224" s="98"/>
      <c r="DX224" s="98"/>
      <c r="DY224" s="98"/>
      <c r="DZ224" s="98"/>
      <c r="EA224" s="98"/>
      <c r="EB224" s="98"/>
      <c r="EC224" s="98"/>
      <c r="ED224" s="98"/>
      <c r="EE224" s="98"/>
      <c r="EF224" s="98"/>
      <c r="EG224" s="98"/>
      <c r="EH224" s="98"/>
      <c r="EI224" s="98"/>
      <c r="EJ224" s="98"/>
      <c r="EK224" s="98"/>
      <c r="EL224" s="98"/>
      <c r="EM224" s="98"/>
      <c r="EN224" s="98"/>
      <c r="EO224" s="98"/>
      <c r="EP224" s="98"/>
      <c r="EQ224" s="98"/>
      <c r="ER224" s="98"/>
      <c r="ES224" s="98"/>
      <c r="ET224" s="98"/>
      <c r="EU224" s="98"/>
      <c r="EV224" s="98"/>
      <c r="EW224" s="98"/>
      <c r="EX224" s="98"/>
      <c r="EY224" s="98"/>
      <c r="EZ224" s="98"/>
      <c r="FA224" s="98"/>
      <c r="FB224" s="98"/>
      <c r="FC224" s="98"/>
      <c r="FD224" s="98"/>
      <c r="FE224" s="98"/>
      <c r="FF224" s="98"/>
      <c r="FG224" s="98"/>
      <c r="FH224" s="98"/>
      <c r="FI224" s="98"/>
      <c r="FJ224" s="98"/>
      <c r="FK224" s="98"/>
      <c r="FL224" s="98"/>
      <c r="FM224" s="98"/>
      <c r="FN224" s="98"/>
      <c r="FO224" s="98"/>
      <c r="FP224" s="98"/>
      <c r="FQ224" s="98"/>
      <c r="FR224" s="98"/>
      <c r="FS224" s="98"/>
      <c r="FT224" s="98"/>
      <c r="FU224" s="99"/>
      <c r="FY224" s="98"/>
      <c r="FZ224" s="98"/>
      <c r="GA224" s="98"/>
      <c r="GB224" s="98"/>
      <c r="GC224" s="98"/>
      <c r="GD224" s="98"/>
      <c r="GE224" s="98"/>
      <c r="GF224" s="98"/>
      <c r="GG224" s="98"/>
      <c r="GH224" s="101"/>
      <c r="GI224" s="98"/>
    </row>
    <row r="225" spans="28:191" x14ac:dyDescent="0.2">
      <c r="AB225" s="23">
        <v>9.6999999999999993</v>
      </c>
      <c r="AC225" s="1">
        <v>759</v>
      </c>
      <c r="AD225" s="6">
        <f t="shared" si="313"/>
        <v>280.01396499999998</v>
      </c>
      <c r="AE225" s="1">
        <f t="shared" si="335"/>
        <v>0</v>
      </c>
      <c r="AF225" s="1">
        <f t="shared" si="314"/>
        <v>0</v>
      </c>
      <c r="AG225" s="1">
        <f t="shared" si="336"/>
        <v>3580.4000400000014</v>
      </c>
      <c r="AH225" s="1">
        <f t="shared" si="315"/>
        <v>7893.4215361848019</v>
      </c>
      <c r="AI225" s="6">
        <f t="shared" si="337"/>
        <v>48</v>
      </c>
      <c r="AJ225" s="1">
        <f t="shared" si="316"/>
        <v>283.2165</v>
      </c>
      <c r="AK225" s="1">
        <f t="shared" si="317"/>
        <v>1.1381926592296239</v>
      </c>
      <c r="AL225" s="1">
        <f t="shared" si="318"/>
        <v>1.1512102307922634</v>
      </c>
      <c r="AM225" s="1">
        <f t="shared" si="319"/>
        <v>92532.912420067529</v>
      </c>
      <c r="AN225" s="1">
        <f t="shared" si="338"/>
        <v>-854</v>
      </c>
      <c r="AO225" s="1">
        <f t="shared" si="320"/>
        <v>-2801.83736</v>
      </c>
      <c r="AP225" s="1">
        <f t="shared" si="321"/>
        <v>33687.914895531845</v>
      </c>
      <c r="AQ225" s="60">
        <f t="shared" si="322"/>
        <v>62.32</v>
      </c>
      <c r="AR225" s="6">
        <f t="shared" si="323"/>
        <v>121.14010880000001</v>
      </c>
      <c r="AS225" s="6">
        <f t="shared" si="324"/>
        <v>-17.636250013330685</v>
      </c>
      <c r="AT225" s="6">
        <f t="shared" si="325"/>
        <v>-34.282048225912717</v>
      </c>
      <c r="AU225" s="60">
        <f t="shared" si="326"/>
        <v>19.382232999999999</v>
      </c>
      <c r="AV225" s="6">
        <f t="shared" si="327"/>
        <v>1938.2232999999999</v>
      </c>
      <c r="AW225" s="61">
        <f t="shared" si="328"/>
        <v>-9939.8392937048793</v>
      </c>
      <c r="AX225" s="62">
        <f t="shared" si="329"/>
        <v>0.1587968185841217</v>
      </c>
      <c r="AY225" s="63">
        <f t="shared" si="330"/>
        <v>0.53819116708768922</v>
      </c>
      <c r="AZ225" s="6">
        <f t="shared" si="331"/>
        <v>0.28691535364095377</v>
      </c>
      <c r="BA225" s="6">
        <f t="shared" si="332"/>
        <v>16.439038841129047</v>
      </c>
      <c r="BB225" s="62">
        <f t="shared" si="333"/>
        <v>4.6399949999999999</v>
      </c>
      <c r="BC225" s="63">
        <f t="shared" si="334"/>
        <v>-0.68000500000000008</v>
      </c>
      <c r="BD225" s="1"/>
      <c r="BE225" s="1">
        <f t="shared" si="281"/>
        <v>0</v>
      </c>
      <c r="BF225" s="1">
        <f t="shared" si="282"/>
        <v>-6.4999999999999997E-3</v>
      </c>
      <c r="BG225" s="1">
        <f t="shared" si="283"/>
        <v>101325</v>
      </c>
      <c r="BH225" s="1">
        <f t="shared" si="284"/>
        <v>1.2250000000000001</v>
      </c>
      <c r="BI225" s="1">
        <f t="shared" si="285"/>
        <v>288.14999999999998</v>
      </c>
      <c r="BJ225" s="1">
        <f t="shared" si="286"/>
        <v>1.2350000000000001</v>
      </c>
      <c r="BK225" s="1">
        <f t="shared" si="287"/>
        <v>9.81</v>
      </c>
      <c r="BL225" s="1">
        <f t="shared" si="288"/>
        <v>293.14999999999998</v>
      </c>
      <c r="BM225" s="1">
        <f t="shared" si="289"/>
        <v>100600</v>
      </c>
      <c r="BN225" s="24">
        <f t="shared" si="290"/>
        <v>28</v>
      </c>
      <c r="BP225" s="23">
        <f t="shared" si="303"/>
        <v>4214.7027520000001</v>
      </c>
      <c r="BQ225" s="1">
        <f t="shared" si="304"/>
        <v>-6.4999999999999997E-3</v>
      </c>
      <c r="BR225" s="1">
        <f t="shared" si="305"/>
        <v>101325</v>
      </c>
      <c r="BS225" s="1">
        <f t="shared" si="306"/>
        <v>1.2250000000000001</v>
      </c>
      <c r="BT225" s="1">
        <f t="shared" si="307"/>
        <v>288.14999999999998</v>
      </c>
      <c r="BU225" s="1">
        <f t="shared" si="308"/>
        <v>1.2350000000000001</v>
      </c>
      <c r="BV225" s="1">
        <f t="shared" si="309"/>
        <v>9.81</v>
      </c>
      <c r="BW225" s="1">
        <f t="shared" si="310"/>
        <v>293.14999999999998</v>
      </c>
      <c r="BX225" s="1">
        <f t="shared" si="311"/>
        <v>100600</v>
      </c>
      <c r="BY225" s="1">
        <f t="shared" si="312"/>
        <v>29</v>
      </c>
      <c r="CS225" s="26"/>
      <c r="CW225" s="98"/>
      <c r="CX225" s="98"/>
      <c r="CY225" s="98"/>
      <c r="CZ225" s="98"/>
      <c r="DA225" s="98"/>
      <c r="DB225" s="98"/>
      <c r="DC225" s="98"/>
      <c r="DD225" s="98"/>
      <c r="DE225" s="98"/>
      <c r="DF225" s="98"/>
      <c r="DG225" s="98"/>
      <c r="DH225" s="98"/>
      <c r="DI225" s="98"/>
      <c r="DJ225" s="98"/>
      <c r="DK225" s="98"/>
      <c r="DL225" s="98"/>
      <c r="DM225" s="98"/>
      <c r="DN225" s="98"/>
      <c r="DO225" s="98"/>
      <c r="DP225" s="98"/>
      <c r="DQ225" s="98"/>
      <c r="DR225" s="98"/>
      <c r="DS225" s="98"/>
      <c r="DT225" s="98"/>
      <c r="DU225" s="98"/>
      <c r="DV225" s="98"/>
      <c r="DW225" s="98"/>
      <c r="DX225" s="98"/>
      <c r="DY225" s="98"/>
      <c r="DZ225" s="98"/>
      <c r="EA225" s="98"/>
      <c r="EB225" s="98"/>
      <c r="EC225" s="98"/>
      <c r="ED225" s="98"/>
      <c r="EE225" s="98"/>
      <c r="EF225" s="98"/>
      <c r="EG225" s="98"/>
      <c r="EH225" s="98"/>
      <c r="EI225" s="98"/>
      <c r="EJ225" s="98"/>
      <c r="EK225" s="98"/>
      <c r="EL225" s="98"/>
      <c r="EM225" s="98"/>
      <c r="EN225" s="98"/>
      <c r="EO225" s="98"/>
      <c r="EP225" s="98"/>
      <c r="EQ225" s="98"/>
      <c r="ER225" s="98"/>
      <c r="ES225" s="98"/>
      <c r="ET225" s="98"/>
      <c r="EU225" s="98"/>
      <c r="EV225" s="98"/>
      <c r="EW225" s="98"/>
      <c r="EX225" s="98"/>
      <c r="EY225" s="98"/>
      <c r="EZ225" s="98"/>
      <c r="FA225" s="98"/>
      <c r="FB225" s="98"/>
      <c r="FC225" s="98"/>
      <c r="FD225" s="98"/>
      <c r="FE225" s="98"/>
      <c r="FF225" s="98"/>
      <c r="FG225" s="98"/>
      <c r="FH225" s="98"/>
      <c r="FI225" s="98"/>
      <c r="FJ225" s="98"/>
      <c r="FK225" s="98"/>
      <c r="FL225" s="98"/>
      <c r="FM225" s="98"/>
      <c r="FN225" s="98"/>
      <c r="FO225" s="98"/>
      <c r="FP225" s="98"/>
      <c r="FQ225" s="98"/>
      <c r="FR225" s="98"/>
      <c r="FS225" s="98"/>
      <c r="FT225" s="98"/>
      <c r="FU225" s="99"/>
      <c r="FV225" s="98"/>
      <c r="FW225" s="98"/>
      <c r="FX225" s="98"/>
      <c r="FY225" s="98"/>
      <c r="FZ225" s="98"/>
      <c r="GA225" s="98"/>
      <c r="GB225" s="98"/>
      <c r="GC225" s="98"/>
      <c r="GD225" s="98"/>
      <c r="GE225" s="98"/>
      <c r="GF225" s="98"/>
      <c r="GG225" s="98"/>
      <c r="GH225" s="101"/>
      <c r="GI225" s="98"/>
    </row>
    <row r="226" spans="28:191" x14ac:dyDescent="0.2">
      <c r="AB226" s="23">
        <v>7.4</v>
      </c>
      <c r="AC226" s="1">
        <v>718</v>
      </c>
      <c r="AD226" s="6">
        <f t="shared" si="313"/>
        <v>279.24631699999998</v>
      </c>
      <c r="AE226" s="1">
        <f t="shared" si="335"/>
        <v>0</v>
      </c>
      <c r="AF226" s="1">
        <f t="shared" si="314"/>
        <v>0</v>
      </c>
      <c r="AG226" s="1">
        <f t="shared" si="336"/>
        <v>3580.1333800000016</v>
      </c>
      <c r="AH226" s="1">
        <f t="shared" si="315"/>
        <v>7892.8336522156023</v>
      </c>
      <c r="AI226" s="6">
        <f t="shared" si="337"/>
        <v>56</v>
      </c>
      <c r="AJ226" s="1">
        <f t="shared" si="316"/>
        <v>283.483</v>
      </c>
      <c r="AK226" s="1">
        <f t="shared" si="317"/>
        <v>1.1427578751423151</v>
      </c>
      <c r="AL226" s="1">
        <f t="shared" si="318"/>
        <v>1.1600956252503374</v>
      </c>
      <c r="AM226" s="1">
        <f t="shared" si="319"/>
        <v>92991.476357196385</v>
      </c>
      <c r="AN226" s="1">
        <f t="shared" si="338"/>
        <v>-895</v>
      </c>
      <c r="AO226" s="1">
        <f t="shared" si="320"/>
        <v>-2936.3517999999999</v>
      </c>
      <c r="AP226" s="1">
        <f t="shared" si="321"/>
        <v>34018.360266413321</v>
      </c>
      <c r="AQ226" s="60">
        <f t="shared" si="322"/>
        <v>63.440000000000005</v>
      </c>
      <c r="AR226" s="6">
        <f t="shared" si="323"/>
        <v>123.31720960000001</v>
      </c>
      <c r="AS226" s="6">
        <f t="shared" si="324"/>
        <v>-15.772340934216459</v>
      </c>
      <c r="AT226" s="6">
        <f t="shared" si="325"/>
        <v>-30.65890720156732</v>
      </c>
      <c r="AU226" s="60">
        <f t="shared" si="326"/>
        <v>20.664456999999999</v>
      </c>
      <c r="AV226" s="6">
        <f t="shared" si="327"/>
        <v>2066.4456999999998</v>
      </c>
      <c r="AW226" s="61">
        <f t="shared" si="328"/>
        <v>-8731.7480546030092</v>
      </c>
      <c r="AX226" s="62">
        <f t="shared" si="329"/>
        <v>0.1335835629298576</v>
      </c>
      <c r="AY226" s="63">
        <f t="shared" si="330"/>
        <v>0.5204334505532866</v>
      </c>
      <c r="AZ226" s="6">
        <f t="shared" si="331"/>
        <v>0.25125343844643638</v>
      </c>
      <c r="BA226" s="6">
        <f t="shared" si="332"/>
        <v>14.395761611129872</v>
      </c>
      <c r="BB226" s="62">
        <f t="shared" si="333"/>
        <v>4.2688829999999998</v>
      </c>
      <c r="BC226" s="63">
        <f t="shared" si="334"/>
        <v>-0.5711170000000001</v>
      </c>
      <c r="BD226" s="1"/>
      <c r="BE226" s="1">
        <f t="shared" si="281"/>
        <v>0</v>
      </c>
      <c r="BF226" s="1">
        <f t="shared" si="282"/>
        <v>-6.4999999999999997E-3</v>
      </c>
      <c r="BG226" s="1">
        <f t="shared" si="283"/>
        <v>101325</v>
      </c>
      <c r="BH226" s="1">
        <f t="shared" si="284"/>
        <v>1.2250000000000001</v>
      </c>
      <c r="BI226" s="1">
        <f t="shared" si="285"/>
        <v>288.14999999999998</v>
      </c>
      <c r="BJ226" s="1">
        <f t="shared" si="286"/>
        <v>1.2350000000000001</v>
      </c>
      <c r="BK226" s="1">
        <f t="shared" si="287"/>
        <v>9.81</v>
      </c>
      <c r="BL226" s="1">
        <f t="shared" si="288"/>
        <v>293.14999999999998</v>
      </c>
      <c r="BM226" s="1">
        <f t="shared" si="289"/>
        <v>100600</v>
      </c>
      <c r="BN226" s="24">
        <f t="shared" si="290"/>
        <v>28</v>
      </c>
      <c r="BP226" s="23">
        <f t="shared" si="303"/>
        <v>4214.7027520000001</v>
      </c>
      <c r="BQ226" s="1">
        <f t="shared" si="304"/>
        <v>-6.4999999999999997E-3</v>
      </c>
      <c r="BR226" s="1">
        <f t="shared" si="305"/>
        <v>101325</v>
      </c>
      <c r="BS226" s="1">
        <f t="shared" si="306"/>
        <v>1.2250000000000001</v>
      </c>
      <c r="BT226" s="1">
        <f t="shared" si="307"/>
        <v>288.14999999999998</v>
      </c>
      <c r="BU226" s="1">
        <f t="shared" si="308"/>
        <v>1.2350000000000001</v>
      </c>
      <c r="BV226" s="1">
        <f t="shared" si="309"/>
        <v>9.81</v>
      </c>
      <c r="BW226" s="1">
        <f t="shared" si="310"/>
        <v>293.14999999999998</v>
      </c>
      <c r="BX226" s="1">
        <f t="shared" si="311"/>
        <v>100600</v>
      </c>
      <c r="BY226" s="1">
        <f t="shared" si="312"/>
        <v>29</v>
      </c>
      <c r="CS226" s="26"/>
      <c r="CW226" s="98"/>
      <c r="CX226" s="98"/>
      <c r="CY226" s="98"/>
      <c r="CZ226" s="98"/>
      <c r="DA226" s="98"/>
      <c r="DB226" s="98"/>
      <c r="DC226" s="98"/>
      <c r="DD226" s="98"/>
      <c r="DE226" s="98"/>
      <c r="DF226" s="98"/>
      <c r="DG226" s="98"/>
      <c r="DH226" s="98"/>
      <c r="DI226" s="98"/>
      <c r="DJ226" s="98"/>
      <c r="DK226" s="98"/>
      <c r="DL226" s="98"/>
      <c r="DM226" s="98"/>
      <c r="DN226" s="98"/>
      <c r="DO226" s="98"/>
      <c r="DP226" s="98"/>
      <c r="DQ226" s="98"/>
      <c r="DR226" s="98"/>
      <c r="DS226" s="98"/>
      <c r="DT226" s="98"/>
      <c r="DU226" s="98"/>
      <c r="DV226" s="98"/>
      <c r="DW226" s="98"/>
      <c r="DX226" s="98"/>
      <c r="DY226" s="98"/>
      <c r="DZ226" s="98"/>
      <c r="EA226" s="98"/>
      <c r="EB226" s="98"/>
      <c r="EC226" s="98"/>
      <c r="ED226" s="98"/>
      <c r="EE226" s="98"/>
      <c r="EF226" s="98"/>
      <c r="EG226" s="98"/>
      <c r="EH226" s="98"/>
      <c r="EI226" s="98"/>
      <c r="EJ226" s="98"/>
      <c r="EK226" s="98"/>
      <c r="EL226" s="98"/>
      <c r="EM226" s="98"/>
      <c r="EN226" s="98"/>
      <c r="EO226" s="98"/>
      <c r="EP226" s="98"/>
      <c r="EQ226" s="98"/>
      <c r="ER226" s="98"/>
      <c r="ES226" s="98"/>
      <c r="ET226" s="98"/>
      <c r="EU226" s="98"/>
      <c r="EV226" s="98"/>
      <c r="EW226" s="98"/>
      <c r="EX226" s="98"/>
      <c r="EY226" s="98"/>
      <c r="EZ226" s="98"/>
      <c r="FA226" s="98"/>
      <c r="FB226" s="98"/>
      <c r="FC226" s="98"/>
      <c r="FD226" s="98"/>
      <c r="FE226" s="98"/>
      <c r="FF226" s="98"/>
      <c r="FG226" s="98"/>
      <c r="FH226" s="98"/>
      <c r="FI226" s="98"/>
      <c r="FJ226" s="98"/>
      <c r="FK226" s="98"/>
      <c r="FL226" s="98"/>
      <c r="FM226" s="98"/>
      <c r="FN226" s="98"/>
      <c r="FO226" s="98"/>
      <c r="FP226" s="98"/>
      <c r="FQ226" s="98"/>
      <c r="FR226" s="98"/>
      <c r="FS226" s="98"/>
      <c r="FT226" s="98"/>
      <c r="FU226" s="104"/>
      <c r="FV226" s="126"/>
      <c r="FW226" s="126"/>
      <c r="FX226" s="126"/>
      <c r="FY226" s="126"/>
      <c r="FZ226" s="126"/>
      <c r="GA226" s="126"/>
      <c r="GB226" s="126"/>
      <c r="GC226" s="126"/>
      <c r="GD226" s="126"/>
      <c r="GE226" s="126"/>
      <c r="GF226" s="126"/>
      <c r="GG226" s="126"/>
      <c r="GH226" s="105"/>
      <c r="GI226" s="98"/>
    </row>
    <row r="227" spans="28:191" x14ac:dyDescent="0.2">
      <c r="AB227" s="23">
        <v>6.1</v>
      </c>
      <c r="AC227" s="1">
        <v>689</v>
      </c>
      <c r="AD227" s="6">
        <f t="shared" si="313"/>
        <v>278.47866899999997</v>
      </c>
      <c r="AE227" s="1">
        <f t="shared" si="335"/>
        <v>0</v>
      </c>
      <c r="AF227" s="1">
        <f t="shared" si="314"/>
        <v>0</v>
      </c>
      <c r="AG227" s="1">
        <f t="shared" si="336"/>
        <v>3579.8667200000018</v>
      </c>
      <c r="AH227" s="1">
        <f t="shared" si="315"/>
        <v>7892.2457682464037</v>
      </c>
      <c r="AI227" s="6">
        <f t="shared" si="337"/>
        <v>64</v>
      </c>
      <c r="AJ227" s="1">
        <f t="shared" si="316"/>
        <v>283.67149999999998</v>
      </c>
      <c r="AK227" s="1">
        <f t="shared" si="317"/>
        <v>1.1459953789857993</v>
      </c>
      <c r="AL227" s="1">
        <f t="shared" si="318"/>
        <v>1.1673649163770248</v>
      </c>
      <c r="AM227" s="1">
        <f t="shared" si="319"/>
        <v>93316.936168579225</v>
      </c>
      <c r="AN227" s="1">
        <f t="shared" si="338"/>
        <v>-924</v>
      </c>
      <c r="AO227" s="1">
        <f t="shared" si="320"/>
        <v>-3031.4961600000001</v>
      </c>
      <c r="AP227" s="1">
        <f t="shared" si="321"/>
        <v>34258.788729998254</v>
      </c>
      <c r="AQ227" s="60">
        <f t="shared" si="322"/>
        <v>64.56</v>
      </c>
      <c r="AR227" s="6">
        <f t="shared" si="323"/>
        <v>125.4943104</v>
      </c>
      <c r="AS227" s="6">
        <f t="shared" si="324"/>
        <v>-14.197462041427864</v>
      </c>
      <c r="AT227" s="6">
        <f t="shared" si="325"/>
        <v>-27.59759461460914</v>
      </c>
      <c r="AU227" s="60">
        <f t="shared" si="326"/>
        <v>21.946680999999998</v>
      </c>
      <c r="AV227" s="6">
        <f t="shared" si="327"/>
        <v>2194.6680999999999</v>
      </c>
      <c r="AW227" s="61">
        <f t="shared" si="328"/>
        <v>-7722.9470965040337</v>
      </c>
      <c r="AX227" s="62">
        <f t="shared" si="329"/>
        <v>0.11337605562616784</v>
      </c>
      <c r="AY227" s="63">
        <f t="shared" si="330"/>
        <v>0.50293317929053938</v>
      </c>
      <c r="AZ227" s="6">
        <f t="shared" si="331"/>
        <v>0.22172336130193826</v>
      </c>
      <c r="BA227" s="6">
        <f t="shared" si="332"/>
        <v>12.703812822054507</v>
      </c>
      <c r="BB227" s="62">
        <f t="shared" si="333"/>
        <v>3.8977709999999997</v>
      </c>
      <c r="BC227" s="63">
        <f t="shared" si="334"/>
        <v>-0.46222900000000011</v>
      </c>
      <c r="BD227" s="1"/>
      <c r="BE227" s="1">
        <f t="shared" si="281"/>
        <v>0</v>
      </c>
      <c r="BF227" s="1">
        <f t="shared" si="282"/>
        <v>-6.4999999999999997E-3</v>
      </c>
      <c r="BG227" s="1">
        <f t="shared" si="283"/>
        <v>101325</v>
      </c>
      <c r="BH227" s="1">
        <f t="shared" si="284"/>
        <v>1.2250000000000001</v>
      </c>
      <c r="BI227" s="1">
        <f t="shared" si="285"/>
        <v>288.14999999999998</v>
      </c>
      <c r="BJ227" s="1">
        <f t="shared" si="286"/>
        <v>1.2350000000000001</v>
      </c>
      <c r="BK227" s="1">
        <f t="shared" si="287"/>
        <v>9.81</v>
      </c>
      <c r="BL227" s="1">
        <f t="shared" si="288"/>
        <v>293.14999999999998</v>
      </c>
      <c r="BM227" s="1">
        <f t="shared" si="289"/>
        <v>100600</v>
      </c>
      <c r="BN227" s="24">
        <f t="shared" si="290"/>
        <v>28</v>
      </c>
      <c r="BP227" s="23"/>
      <c r="BQ227" s="1"/>
      <c r="BR227" s="1"/>
      <c r="BS227" s="1"/>
      <c r="BT227" s="1"/>
      <c r="BU227" s="1"/>
      <c r="BV227" s="1"/>
      <c r="BW227" s="1"/>
      <c r="BX227" s="1"/>
      <c r="BY227" s="1"/>
      <c r="CS227" s="26"/>
    </row>
    <row r="228" spans="28:191" x14ac:dyDescent="0.2">
      <c r="AB228" s="23">
        <v>4.5</v>
      </c>
      <c r="AC228" s="1">
        <v>646</v>
      </c>
      <c r="AD228" s="6">
        <f t="shared" si="313"/>
        <v>277.71102099999996</v>
      </c>
      <c r="AE228" s="1">
        <f t="shared" si="335"/>
        <v>0</v>
      </c>
      <c r="AF228" s="1">
        <f t="shared" si="314"/>
        <v>0</v>
      </c>
      <c r="AG228" s="1">
        <f t="shared" si="336"/>
        <v>3579.600060000002</v>
      </c>
      <c r="AH228" s="1">
        <f t="shared" si="315"/>
        <v>7891.6578842772042</v>
      </c>
      <c r="AI228" s="6">
        <f t="shared" si="337"/>
        <v>72</v>
      </c>
      <c r="AJ228" s="1">
        <f t="shared" si="316"/>
        <v>283.95099999999996</v>
      </c>
      <c r="AK228" s="1">
        <f t="shared" si="317"/>
        <v>1.1508087261274453</v>
      </c>
      <c r="AL228" s="1">
        <f t="shared" si="318"/>
        <v>1.1766666206330147</v>
      </c>
      <c r="AM228" s="1">
        <f t="shared" si="319"/>
        <v>93801.211717668702</v>
      </c>
      <c r="AN228" s="1">
        <f t="shared" si="338"/>
        <v>-967</v>
      </c>
      <c r="AO228" s="1">
        <f t="shared" si="320"/>
        <v>-3172.5722799999999</v>
      </c>
      <c r="AP228" s="1">
        <f t="shared" si="321"/>
        <v>34403.765362004742</v>
      </c>
      <c r="AQ228" s="60">
        <f t="shared" si="322"/>
        <v>65.680000000000007</v>
      </c>
      <c r="AR228" s="6">
        <f t="shared" si="323"/>
        <v>127.67141120000001</v>
      </c>
      <c r="AS228" s="6">
        <f t="shared" si="324"/>
        <v>-13.160043040880554</v>
      </c>
      <c r="AT228" s="6">
        <f t="shared" si="325"/>
        <v>-25.581018064585255</v>
      </c>
      <c r="AU228" s="60">
        <f t="shared" si="326"/>
        <v>23.228904999999997</v>
      </c>
      <c r="AV228" s="6">
        <f t="shared" si="327"/>
        <v>2322.8904999999995</v>
      </c>
      <c r="AW228" s="61">
        <f t="shared" si="328"/>
        <v>-7036.0299531703104</v>
      </c>
      <c r="AX228" s="62">
        <f t="shared" si="329"/>
        <v>9.9010196413064633E-2</v>
      </c>
      <c r="AY228" s="63">
        <f t="shared" si="330"/>
        <v>0.48412579089522639</v>
      </c>
      <c r="AZ228" s="6">
        <f t="shared" si="331"/>
        <v>0.20173154688944173</v>
      </c>
      <c r="BA228" s="6">
        <f t="shared" si="332"/>
        <v>11.558366231409719</v>
      </c>
      <c r="BB228" s="62">
        <f t="shared" si="333"/>
        <v>3.5266589999999995</v>
      </c>
      <c r="BC228" s="63">
        <f t="shared" si="334"/>
        <v>-0.35334100000000013</v>
      </c>
      <c r="BD228" s="1"/>
      <c r="BE228" s="1">
        <f t="shared" ref="BE228:BE234" si="339">BE227</f>
        <v>0</v>
      </c>
      <c r="BF228" s="1">
        <f t="shared" ref="BF228:BF234" si="340">BF227</f>
        <v>-6.4999999999999997E-3</v>
      </c>
      <c r="BG228" s="1">
        <f t="shared" ref="BG228:BG234" si="341">BG227</f>
        <v>101325</v>
      </c>
      <c r="BH228" s="1">
        <f t="shared" ref="BH228:BH234" si="342">BH227</f>
        <v>1.2250000000000001</v>
      </c>
      <c r="BI228" s="1">
        <f t="shared" ref="BI228:BI234" si="343">BI227</f>
        <v>288.14999999999998</v>
      </c>
      <c r="BJ228" s="1">
        <f t="shared" ref="BJ228:BJ234" si="344">BJ227</f>
        <v>1.2350000000000001</v>
      </c>
      <c r="BK228" s="1">
        <f t="shared" ref="BK228:BK234" si="345">BK227</f>
        <v>9.81</v>
      </c>
      <c r="BL228" s="1">
        <f t="shared" ref="BL228:BL234" si="346">BL227</f>
        <v>293.14999999999998</v>
      </c>
      <c r="BM228" s="1">
        <f t="shared" ref="BM228:BM234" si="347">BM227</f>
        <v>100600</v>
      </c>
      <c r="BN228" s="24">
        <f t="shared" ref="BN228:BN234" si="348">BN227</f>
        <v>28</v>
      </c>
      <c r="BP228" s="23"/>
      <c r="BQ228" s="1"/>
      <c r="BR228" s="1"/>
      <c r="BS228" s="1"/>
      <c r="BT228" s="1"/>
      <c r="BU228" s="1"/>
      <c r="BV228" s="1"/>
      <c r="BW228" s="1"/>
      <c r="BX228" s="1"/>
      <c r="BY228" s="1"/>
      <c r="CS228" s="26"/>
    </row>
    <row r="229" spans="28:191" x14ac:dyDescent="0.2">
      <c r="AB229" s="23">
        <v>1.3</v>
      </c>
      <c r="AC229" s="1">
        <v>588</v>
      </c>
      <c r="AD229" s="6">
        <f t="shared" si="313"/>
        <v>276.94337299999995</v>
      </c>
      <c r="AE229" s="1">
        <f t="shared" si="335"/>
        <v>0</v>
      </c>
      <c r="AF229" s="1">
        <f t="shared" si="314"/>
        <v>0</v>
      </c>
      <c r="AG229" s="1">
        <f t="shared" si="336"/>
        <v>3579.3334000000023</v>
      </c>
      <c r="AH229" s="1">
        <f t="shared" si="315"/>
        <v>7891.0700003080046</v>
      </c>
      <c r="AI229" s="6">
        <f t="shared" si="337"/>
        <v>80</v>
      </c>
      <c r="AJ229" s="1">
        <f t="shared" si="316"/>
        <v>284.32799999999997</v>
      </c>
      <c r="AK229" s="1">
        <f t="shared" si="317"/>
        <v>1.1573256306324886</v>
      </c>
      <c r="AL229" s="1">
        <f t="shared" si="318"/>
        <v>1.1881854342348688</v>
      </c>
      <c r="AM229" s="1">
        <f t="shared" si="319"/>
        <v>94457.64231122112</v>
      </c>
      <c r="AN229" s="1">
        <f t="shared" si="338"/>
        <v>-1025</v>
      </c>
      <c r="AO229" s="1">
        <f t="shared" si="320"/>
        <v>-3362.8609999999999</v>
      </c>
      <c r="AP229" s="1">
        <f t="shared" si="321"/>
        <v>34492.486317055853</v>
      </c>
      <c r="AQ229" s="60">
        <f t="shared" si="322"/>
        <v>66.8</v>
      </c>
      <c r="AR229" s="6">
        <f t="shared" si="323"/>
        <v>129.848512</v>
      </c>
      <c r="AS229" s="6">
        <f t="shared" si="324"/>
        <v>-12.505317675164838</v>
      </c>
      <c r="AT229" s="6">
        <f t="shared" si="325"/>
        <v>-24.308336709692419</v>
      </c>
      <c r="AU229" s="60">
        <f t="shared" si="326"/>
        <v>24.511129</v>
      </c>
      <c r="AV229" s="6">
        <f t="shared" si="327"/>
        <v>2451.1129000000001</v>
      </c>
      <c r="AW229" s="61">
        <f t="shared" si="328"/>
        <v>-6573.3904055259973</v>
      </c>
      <c r="AX229" s="62">
        <f t="shared" si="329"/>
        <v>8.8557274477874551E-2</v>
      </c>
      <c r="AY229" s="63">
        <f t="shared" si="330"/>
        <v>0.46468570855551122</v>
      </c>
      <c r="AZ229" s="6">
        <f t="shared" si="331"/>
        <v>0.18831642916804767</v>
      </c>
      <c r="BA229" s="6">
        <f t="shared" si="332"/>
        <v>10.789736604302734</v>
      </c>
      <c r="BB229" s="62">
        <f t="shared" si="333"/>
        <v>3.1555469999999994</v>
      </c>
      <c r="BC229" s="63">
        <f t="shared" si="334"/>
        <v>-0.24445300000000003</v>
      </c>
      <c r="BD229" s="1"/>
      <c r="BE229" s="1">
        <f t="shared" si="339"/>
        <v>0</v>
      </c>
      <c r="BF229" s="1">
        <f t="shared" si="340"/>
        <v>-6.4999999999999997E-3</v>
      </c>
      <c r="BG229" s="1">
        <f t="shared" si="341"/>
        <v>101325</v>
      </c>
      <c r="BH229" s="1">
        <f t="shared" si="342"/>
        <v>1.2250000000000001</v>
      </c>
      <c r="BI229" s="1">
        <f t="shared" si="343"/>
        <v>288.14999999999998</v>
      </c>
      <c r="BJ229" s="1">
        <f t="shared" si="344"/>
        <v>1.2350000000000001</v>
      </c>
      <c r="BK229" s="1">
        <f t="shared" si="345"/>
        <v>9.81</v>
      </c>
      <c r="BL229" s="1">
        <f t="shared" si="346"/>
        <v>293.14999999999998</v>
      </c>
      <c r="BM229" s="1">
        <f t="shared" si="347"/>
        <v>100600</v>
      </c>
      <c r="BN229" s="24">
        <f t="shared" si="348"/>
        <v>28</v>
      </c>
      <c r="BP229" s="23" t="s">
        <v>106</v>
      </c>
      <c r="BQ229" s="72" t="s">
        <v>107</v>
      </c>
      <c r="BR229" s="73">
        <v>0.78400000000000003</v>
      </c>
      <c r="BS229" s="1"/>
      <c r="BT229" s="1"/>
      <c r="BU229" s="1"/>
      <c r="BV229" s="1"/>
      <c r="BW229" s="1"/>
      <c r="BX229" s="2" t="s">
        <v>0</v>
      </c>
      <c r="BY229" s="43">
        <v>-6.4999999999999997E-3</v>
      </c>
      <c r="BZ229" s="4" t="s">
        <v>1</v>
      </c>
      <c r="CA229" s="5"/>
      <c r="CB229" s="1"/>
      <c r="CC229" s="2" t="s">
        <v>2</v>
      </c>
      <c r="CD229" s="43">
        <v>9.81</v>
      </c>
      <c r="CE229" s="4" t="s">
        <v>3</v>
      </c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26"/>
    </row>
    <row r="230" spans="28:191" x14ac:dyDescent="0.2">
      <c r="AB230" s="23">
        <v>0.6</v>
      </c>
      <c r="AC230" s="1">
        <v>550</v>
      </c>
      <c r="AD230" s="6">
        <f t="shared" si="313"/>
        <v>276.175725</v>
      </c>
      <c r="AE230" s="1">
        <f t="shared" si="335"/>
        <v>0</v>
      </c>
      <c r="AF230" s="1">
        <f t="shared" si="314"/>
        <v>0</v>
      </c>
      <c r="AG230" s="1">
        <f t="shared" si="336"/>
        <v>3579.0667400000025</v>
      </c>
      <c r="AH230" s="1">
        <f t="shared" si="315"/>
        <v>7890.4821163388051</v>
      </c>
      <c r="AI230" s="6">
        <f t="shared" si="337"/>
        <v>88</v>
      </c>
      <c r="AJ230" s="1">
        <f t="shared" si="316"/>
        <v>284.57499999999999</v>
      </c>
      <c r="AK230" s="1">
        <f t="shared" si="317"/>
        <v>1.1616106095485803</v>
      </c>
      <c r="AL230" s="1">
        <f t="shared" si="318"/>
        <v>1.1969384319070304</v>
      </c>
      <c r="AM230" s="1">
        <f t="shared" si="319"/>
        <v>94889.730747336114</v>
      </c>
      <c r="AN230" s="1">
        <f t="shared" si="338"/>
        <v>-1063</v>
      </c>
      <c r="AO230" s="1">
        <f t="shared" si="320"/>
        <v>-3487.5329200000001</v>
      </c>
      <c r="AP230" s="1">
        <f t="shared" si="321"/>
        <v>34581.762663609436</v>
      </c>
      <c r="AQ230" s="60">
        <f t="shared" si="322"/>
        <v>67.92</v>
      </c>
      <c r="AR230" s="6">
        <f t="shared" si="323"/>
        <v>132.0256128</v>
      </c>
      <c r="AS230" s="6">
        <f t="shared" si="324"/>
        <v>-11.744405084993717</v>
      </c>
      <c r="AT230" s="6">
        <f t="shared" si="325"/>
        <v>-22.829244380414188</v>
      </c>
      <c r="AU230" s="60">
        <f t="shared" si="326"/>
        <v>25.793353</v>
      </c>
      <c r="AV230" s="6">
        <f t="shared" si="327"/>
        <v>2579.3353000000002</v>
      </c>
      <c r="AW230" s="61">
        <f t="shared" si="328"/>
        <v>-6071.1665839212237</v>
      </c>
      <c r="AX230" s="62">
        <f t="shared" si="329"/>
        <v>7.8537477361860522E-2</v>
      </c>
      <c r="AY230" s="63">
        <f t="shared" si="330"/>
        <v>0.44735461707135071</v>
      </c>
      <c r="AZ230" s="6">
        <f t="shared" si="331"/>
        <v>0.17378875920669276</v>
      </c>
      <c r="BA230" s="6">
        <f t="shared" si="332"/>
        <v>9.9573624293581684</v>
      </c>
      <c r="BB230" s="62">
        <f t="shared" si="333"/>
        <v>2.7844349999999993</v>
      </c>
      <c r="BC230" s="63">
        <f t="shared" si="334"/>
        <v>-0.13556500000000016</v>
      </c>
      <c r="BD230" s="1"/>
      <c r="BE230" s="1">
        <f t="shared" si="339"/>
        <v>0</v>
      </c>
      <c r="BF230" s="1">
        <f t="shared" si="340"/>
        <v>-6.4999999999999997E-3</v>
      </c>
      <c r="BG230" s="1">
        <f t="shared" si="341"/>
        <v>101325</v>
      </c>
      <c r="BH230" s="1">
        <f t="shared" si="342"/>
        <v>1.2250000000000001</v>
      </c>
      <c r="BI230" s="1">
        <f t="shared" si="343"/>
        <v>288.14999999999998</v>
      </c>
      <c r="BJ230" s="1">
        <f t="shared" si="344"/>
        <v>1.2350000000000001</v>
      </c>
      <c r="BK230" s="1">
        <f t="shared" si="345"/>
        <v>9.81</v>
      </c>
      <c r="BL230" s="1">
        <f t="shared" si="346"/>
        <v>293.14999999999998</v>
      </c>
      <c r="BM230" s="1">
        <f t="shared" si="347"/>
        <v>100600</v>
      </c>
      <c r="BN230" s="24">
        <f t="shared" si="348"/>
        <v>28</v>
      </c>
      <c r="BP230" s="23" t="s">
        <v>108</v>
      </c>
      <c r="BQ230" s="72" t="s">
        <v>109</v>
      </c>
      <c r="BR230" s="74">
        <v>767.47799999999995</v>
      </c>
      <c r="BS230" s="1"/>
      <c r="BT230" s="1"/>
      <c r="BU230" s="1"/>
      <c r="BV230" s="1"/>
      <c r="BW230" s="1"/>
      <c r="BX230" s="1"/>
      <c r="BY230" s="1"/>
      <c r="BZ230" s="12"/>
      <c r="CA230" s="5"/>
      <c r="CB230" s="1"/>
      <c r="CC230" s="1"/>
      <c r="CD230" s="1"/>
      <c r="CE230" s="12"/>
      <c r="CF230" s="1"/>
      <c r="CG230" s="1"/>
      <c r="CH230" s="1" t="s">
        <v>6</v>
      </c>
      <c r="CI230" s="1"/>
      <c r="CJ230" s="1" t="s">
        <v>7</v>
      </c>
      <c r="CK230" s="1"/>
      <c r="CL230" s="1"/>
      <c r="CM230" s="1" t="s">
        <v>8</v>
      </c>
      <c r="CN230" s="1"/>
      <c r="CO230" s="1"/>
      <c r="CP230" s="1"/>
      <c r="CQ230" s="1"/>
      <c r="CR230" s="1"/>
      <c r="CS230" s="26"/>
    </row>
    <row r="231" spans="28:191" x14ac:dyDescent="0.2">
      <c r="AB231" s="23">
        <v>0.7</v>
      </c>
      <c r="AC231" s="1">
        <v>545</v>
      </c>
      <c r="AD231" s="6">
        <f t="shared" si="313"/>
        <v>275.40807699999999</v>
      </c>
      <c r="AE231" s="1">
        <f t="shared" si="335"/>
        <v>0</v>
      </c>
      <c r="AF231" s="1">
        <f t="shared" si="314"/>
        <v>0</v>
      </c>
      <c r="AG231" s="1">
        <f t="shared" si="336"/>
        <v>3578.8000800000027</v>
      </c>
      <c r="AH231" s="1">
        <f t="shared" si="315"/>
        <v>7889.8942323696056</v>
      </c>
      <c r="AI231" s="6">
        <f t="shared" si="337"/>
        <v>96</v>
      </c>
      <c r="AJ231" s="1">
        <f t="shared" si="316"/>
        <v>284.60749999999996</v>
      </c>
      <c r="AK231" s="1">
        <f t="shared" si="317"/>
        <v>1.162175324845462</v>
      </c>
      <c r="AL231" s="1">
        <f t="shared" si="318"/>
        <v>1.2009953279836263</v>
      </c>
      <c r="AM231" s="1">
        <f t="shared" si="319"/>
        <v>94946.703438431286</v>
      </c>
      <c r="AN231" s="1">
        <f t="shared" si="338"/>
        <v>-1068</v>
      </c>
      <c r="AO231" s="1">
        <f t="shared" si="320"/>
        <v>-3503.93712</v>
      </c>
      <c r="AP231" s="1">
        <f t="shared" si="321"/>
        <v>34677.336652110258</v>
      </c>
      <c r="AQ231" s="60">
        <f t="shared" si="322"/>
        <v>69.040000000000006</v>
      </c>
      <c r="AR231" s="6">
        <f t="shared" si="323"/>
        <v>134.20271360000001</v>
      </c>
      <c r="AS231" s="6">
        <f t="shared" si="324"/>
        <v>-10.781023304915385</v>
      </c>
      <c r="AT231" s="6">
        <f t="shared" si="325"/>
        <v>-20.956584341026723</v>
      </c>
      <c r="AU231" s="60">
        <f t="shared" si="326"/>
        <v>27.075576999999999</v>
      </c>
      <c r="AV231" s="6">
        <f t="shared" si="327"/>
        <v>2707.5576999999998</v>
      </c>
      <c r="AW231" s="61">
        <f t="shared" si="328"/>
        <v>-5482.3359866536684</v>
      </c>
      <c r="AX231" s="62">
        <f t="shared" si="329"/>
        <v>6.8406083920624736E-2</v>
      </c>
      <c r="AY231" s="63">
        <f t="shared" si="330"/>
        <v>0.43268796493735656</v>
      </c>
      <c r="AZ231" s="6">
        <f t="shared" si="331"/>
        <v>0.15679789441553368</v>
      </c>
      <c r="BA231" s="6">
        <f t="shared" si="332"/>
        <v>8.9838575865473889</v>
      </c>
      <c r="BB231" s="62">
        <f t="shared" si="333"/>
        <v>2.4133230000000001</v>
      </c>
      <c r="BC231" s="63">
        <f t="shared" si="334"/>
        <v>-2.6677000000000062E-2</v>
      </c>
      <c r="BD231" s="1"/>
      <c r="BE231" s="1">
        <f t="shared" si="339"/>
        <v>0</v>
      </c>
      <c r="BF231" s="1">
        <f t="shared" si="340"/>
        <v>-6.4999999999999997E-3</v>
      </c>
      <c r="BG231" s="1">
        <f t="shared" si="341"/>
        <v>101325</v>
      </c>
      <c r="BH231" s="1">
        <f t="shared" si="342"/>
        <v>1.2250000000000001</v>
      </c>
      <c r="BI231" s="1">
        <f t="shared" si="343"/>
        <v>288.14999999999998</v>
      </c>
      <c r="BJ231" s="1">
        <f t="shared" si="344"/>
        <v>1.2350000000000001</v>
      </c>
      <c r="BK231" s="1">
        <f t="shared" si="345"/>
        <v>9.81</v>
      </c>
      <c r="BL231" s="1">
        <f t="shared" si="346"/>
        <v>293.14999999999998</v>
      </c>
      <c r="BM231" s="1">
        <f t="shared" si="347"/>
        <v>100600</v>
      </c>
      <c r="BN231" s="24">
        <f t="shared" si="348"/>
        <v>28</v>
      </c>
      <c r="BP231" s="23" t="s">
        <v>110</v>
      </c>
      <c r="BQ231" s="72" t="s">
        <v>111</v>
      </c>
      <c r="BR231" s="75">
        <v>1</v>
      </c>
      <c r="BS231" s="1"/>
      <c r="BT231" s="1"/>
      <c r="BU231" s="1"/>
      <c r="BV231" s="1"/>
      <c r="BW231" s="1"/>
      <c r="BX231" s="2" t="s">
        <v>17</v>
      </c>
      <c r="BY231" s="43">
        <v>101325</v>
      </c>
      <c r="BZ231" s="4" t="s">
        <v>18</v>
      </c>
      <c r="CA231" s="5"/>
      <c r="CB231" s="1"/>
      <c r="CC231" s="2" t="s">
        <v>19</v>
      </c>
      <c r="CD231" s="43">
        <v>293.14999999999998</v>
      </c>
      <c r="CE231" s="4" t="s">
        <v>20</v>
      </c>
      <c r="CF231" s="1"/>
      <c r="CG231" s="1"/>
      <c r="CH231" s="1" t="s">
        <v>14</v>
      </c>
      <c r="CI231" s="1"/>
      <c r="CJ231" s="1" t="s">
        <v>15</v>
      </c>
      <c r="CK231" s="1"/>
      <c r="CL231" s="1"/>
      <c r="CM231" s="1" t="s">
        <v>16</v>
      </c>
      <c r="CN231" s="1"/>
      <c r="CO231" s="1"/>
      <c r="CP231" s="1"/>
      <c r="CQ231" s="1"/>
      <c r="CR231" s="1"/>
      <c r="CS231" s="26"/>
    </row>
    <row r="232" spans="28:191" x14ac:dyDescent="0.2">
      <c r="AB232" s="23">
        <v>1.1000000000000001</v>
      </c>
      <c r="AC232" s="1">
        <v>546</v>
      </c>
      <c r="AD232" s="6">
        <f t="shared" si="313"/>
        <v>274.64042899999998</v>
      </c>
      <c r="AE232" s="1">
        <f t="shared" si="335"/>
        <v>0</v>
      </c>
      <c r="AF232" s="1">
        <f t="shared" si="314"/>
        <v>0</v>
      </c>
      <c r="AG232" s="1">
        <f t="shared" si="336"/>
        <v>3578.5334200000029</v>
      </c>
      <c r="AH232" s="1">
        <f t="shared" si="315"/>
        <v>7889.306348400406</v>
      </c>
      <c r="AI232" s="6">
        <f t="shared" si="337"/>
        <v>104</v>
      </c>
      <c r="AJ232" s="1">
        <f t="shared" si="316"/>
        <v>284.601</v>
      </c>
      <c r="AK232" s="1">
        <f t="shared" si="317"/>
        <v>1.1620623649873367</v>
      </c>
      <c r="AL232" s="1">
        <f t="shared" si="318"/>
        <v>1.2042076701597384</v>
      </c>
      <c r="AM232" s="1">
        <f t="shared" si="319"/>
        <v>94935.30668489309</v>
      </c>
      <c r="AN232" s="1">
        <f t="shared" si="338"/>
        <v>-1067</v>
      </c>
      <c r="AO232" s="1">
        <f t="shared" si="320"/>
        <v>-3500.6562800000002</v>
      </c>
      <c r="AP232" s="1">
        <f t="shared" si="321"/>
        <v>34753.146818321708</v>
      </c>
      <c r="AQ232" s="60">
        <f t="shared" si="322"/>
        <v>70.16</v>
      </c>
      <c r="AR232" s="6">
        <f t="shared" si="323"/>
        <v>136.37981439999999</v>
      </c>
      <c r="AS232" s="6">
        <f t="shared" si="324"/>
        <v>-9.9142688741336578</v>
      </c>
      <c r="AT232" s="6">
        <f t="shared" si="325"/>
        <v>-19.271752408295971</v>
      </c>
      <c r="AU232" s="60">
        <f t="shared" si="326"/>
        <v>28.357800999999998</v>
      </c>
      <c r="AV232" s="6">
        <f t="shared" si="327"/>
        <v>2835.7800999999999</v>
      </c>
      <c r="AW232" s="61">
        <f t="shared" si="328"/>
        <v>-4960.725512177165</v>
      </c>
      <c r="AX232" s="62">
        <f t="shared" si="329"/>
        <v>5.9777343584515766E-2</v>
      </c>
      <c r="AY232" s="63">
        <f t="shared" si="330"/>
        <v>0.4187796307016764</v>
      </c>
      <c r="AZ232" s="6">
        <f t="shared" si="331"/>
        <v>0.14178398236613116</v>
      </c>
      <c r="BA232" s="6">
        <f t="shared" si="332"/>
        <v>8.1236237921360672</v>
      </c>
      <c r="BB232" s="62">
        <f t="shared" si="333"/>
        <v>2.042211</v>
      </c>
      <c r="BC232" s="63">
        <f t="shared" si="334"/>
        <v>8.2210999999999812E-2</v>
      </c>
      <c r="BD232" s="1"/>
      <c r="BE232" s="1">
        <f t="shared" si="339"/>
        <v>0</v>
      </c>
      <c r="BF232" s="1">
        <f t="shared" si="340"/>
        <v>-6.4999999999999997E-3</v>
      </c>
      <c r="BG232" s="1">
        <f t="shared" si="341"/>
        <v>101325</v>
      </c>
      <c r="BH232" s="1">
        <f t="shared" si="342"/>
        <v>1.2250000000000001</v>
      </c>
      <c r="BI232" s="1">
        <f t="shared" si="343"/>
        <v>288.14999999999998</v>
      </c>
      <c r="BJ232" s="1">
        <f t="shared" si="344"/>
        <v>1.2350000000000001</v>
      </c>
      <c r="BK232" s="1">
        <f t="shared" si="345"/>
        <v>9.81</v>
      </c>
      <c r="BL232" s="1">
        <f t="shared" si="346"/>
        <v>293.14999999999998</v>
      </c>
      <c r="BM232" s="1">
        <f t="shared" si="347"/>
        <v>100600</v>
      </c>
      <c r="BN232" s="24">
        <f t="shared" si="348"/>
        <v>28</v>
      </c>
      <c r="BP232" s="76" t="s">
        <v>112</v>
      </c>
      <c r="BQ232" s="72" t="s">
        <v>113</v>
      </c>
      <c r="BR232" s="1">
        <f>(BR229*BR230)*BR231</f>
        <v>601.70275200000003</v>
      </c>
      <c r="BS232" s="1"/>
      <c r="BT232" s="11"/>
      <c r="BU232" s="1"/>
      <c r="BV232" s="1"/>
      <c r="BW232" s="1"/>
      <c r="BX232" s="1"/>
      <c r="BY232" s="1"/>
      <c r="BZ232" s="12"/>
      <c r="CA232" s="5"/>
      <c r="CB232" s="1"/>
      <c r="CC232" s="1"/>
      <c r="CD232" s="1"/>
      <c r="CE232" s="1"/>
      <c r="CF232" s="1"/>
      <c r="CG232" s="1"/>
      <c r="CH232" s="1" t="s">
        <v>23</v>
      </c>
      <c r="CI232" s="1"/>
      <c r="CJ232" s="1" t="s">
        <v>24</v>
      </c>
      <c r="CK232" s="1"/>
      <c r="CL232" s="1"/>
      <c r="CM232" s="1" t="s">
        <v>25</v>
      </c>
      <c r="CN232" s="1"/>
      <c r="CO232" s="1"/>
      <c r="CP232" s="1"/>
      <c r="CQ232" s="1"/>
      <c r="CR232" s="1"/>
      <c r="CS232" s="26"/>
    </row>
    <row r="233" spans="28:191" x14ac:dyDescent="0.2">
      <c r="AB233" s="23">
        <v>0.8</v>
      </c>
      <c r="AC233" s="1">
        <v>539</v>
      </c>
      <c r="AD233" s="6">
        <f t="shared" si="313"/>
        <v>273.87278099999997</v>
      </c>
      <c r="AE233" s="1">
        <f t="shared" si="335"/>
        <v>0</v>
      </c>
      <c r="AF233" s="1">
        <f t="shared" si="314"/>
        <v>0</v>
      </c>
      <c r="AG233" s="1">
        <f t="shared" si="336"/>
        <v>3578.2667600000032</v>
      </c>
      <c r="AH233" s="1">
        <f t="shared" si="315"/>
        <v>7888.7184644312065</v>
      </c>
      <c r="AI233" s="6">
        <f t="shared" si="337"/>
        <v>112</v>
      </c>
      <c r="AJ233" s="1">
        <f t="shared" si="316"/>
        <v>284.6465</v>
      </c>
      <c r="AK233" s="1">
        <f t="shared" si="317"/>
        <v>1.1628532604144044</v>
      </c>
      <c r="AL233" s="1">
        <f t="shared" si="318"/>
        <v>1.2085980555714617</v>
      </c>
      <c r="AM233" s="1">
        <f t="shared" si="319"/>
        <v>95015.107226854918</v>
      </c>
      <c r="AN233" s="1">
        <f t="shared" si="338"/>
        <v>-1074</v>
      </c>
      <c r="AO233" s="1">
        <f t="shared" si="320"/>
        <v>-3523.6221599999999</v>
      </c>
      <c r="AP233" s="1">
        <f t="shared" si="321"/>
        <v>34806.616157147335</v>
      </c>
      <c r="AQ233" s="60">
        <f t="shared" si="322"/>
        <v>71.28</v>
      </c>
      <c r="AR233" s="6">
        <f t="shared" si="323"/>
        <v>138.55691519999999</v>
      </c>
      <c r="AS233" s="6">
        <f t="shared" si="324"/>
        <v>-9.2400052503524375</v>
      </c>
      <c r="AT233" s="6">
        <f t="shared" si="325"/>
        <v>-17.961091805845083</v>
      </c>
      <c r="AU233" s="60">
        <f t="shared" si="326"/>
        <v>29.640025000000001</v>
      </c>
      <c r="AV233" s="6">
        <f t="shared" si="327"/>
        <v>2964.0025000000001</v>
      </c>
      <c r="AW233" s="61">
        <f t="shared" si="328"/>
        <v>-4550.3651487401748</v>
      </c>
      <c r="AX233" s="62">
        <f t="shared" si="329"/>
        <v>5.2929883673238406E-2</v>
      </c>
      <c r="AY233" s="63">
        <f t="shared" si="330"/>
        <v>0.40487083652329203</v>
      </c>
      <c r="AZ233" s="6">
        <f t="shared" si="331"/>
        <v>0.12999552289105593</v>
      </c>
      <c r="BA233" s="6">
        <f t="shared" si="332"/>
        <v>7.4481948172532961</v>
      </c>
      <c r="BB233" s="62">
        <f t="shared" si="333"/>
        <v>1.6710989999999999</v>
      </c>
      <c r="BC233" s="63">
        <f t="shared" si="334"/>
        <v>0.19109899999999991</v>
      </c>
      <c r="BD233" s="1"/>
      <c r="BE233" s="1">
        <f t="shared" si="339"/>
        <v>0</v>
      </c>
      <c r="BF233" s="1">
        <f t="shared" si="340"/>
        <v>-6.4999999999999997E-3</v>
      </c>
      <c r="BG233" s="1">
        <f t="shared" si="341"/>
        <v>101325</v>
      </c>
      <c r="BH233" s="1">
        <f t="shared" si="342"/>
        <v>1.2250000000000001</v>
      </c>
      <c r="BI233" s="1">
        <f t="shared" si="343"/>
        <v>288.14999999999998</v>
      </c>
      <c r="BJ233" s="1">
        <f t="shared" si="344"/>
        <v>1.2350000000000001</v>
      </c>
      <c r="BK233" s="1">
        <f t="shared" si="345"/>
        <v>9.81</v>
      </c>
      <c r="BL233" s="1">
        <f t="shared" si="346"/>
        <v>293.14999999999998</v>
      </c>
      <c r="BM233" s="1">
        <f t="shared" si="347"/>
        <v>100600</v>
      </c>
      <c r="BN233" s="24">
        <f t="shared" si="348"/>
        <v>28</v>
      </c>
      <c r="BP233" s="23"/>
      <c r="BQ233" s="72"/>
      <c r="BR233" s="1"/>
      <c r="BS233" s="1"/>
      <c r="BT233" s="1"/>
      <c r="BU233" s="1"/>
      <c r="BV233" s="1"/>
      <c r="BW233" s="1"/>
      <c r="BX233" s="2" t="s">
        <v>38</v>
      </c>
      <c r="BY233" s="43">
        <v>1.2250000000000001</v>
      </c>
      <c r="BZ233" s="4" t="s">
        <v>39</v>
      </c>
      <c r="CA233" s="5"/>
      <c r="CB233" s="1"/>
      <c r="CC233" s="77" t="s">
        <v>40</v>
      </c>
      <c r="CD233" s="78">
        <v>100600</v>
      </c>
      <c r="CE233" s="79" t="s">
        <v>18</v>
      </c>
      <c r="CF233" s="1"/>
      <c r="CG233" s="1"/>
      <c r="CH233" s="1" t="s">
        <v>35</v>
      </c>
      <c r="CI233" s="1"/>
      <c r="CJ233" s="1" t="s">
        <v>36</v>
      </c>
      <c r="CK233" s="1"/>
      <c r="CL233" s="1"/>
      <c r="CM233" s="1" t="s">
        <v>37</v>
      </c>
      <c r="CN233" s="1"/>
      <c r="CO233" s="1"/>
      <c r="CP233" s="1"/>
      <c r="CQ233" s="1"/>
      <c r="CR233" s="1"/>
      <c r="CS233" s="26"/>
    </row>
    <row r="234" spans="28:191" x14ac:dyDescent="0.2">
      <c r="AB234" s="30">
        <v>0.9</v>
      </c>
      <c r="AC234" s="64">
        <v>532</v>
      </c>
      <c r="AD234" s="65">
        <f t="shared" si="313"/>
        <v>273.10513299999997</v>
      </c>
      <c r="AE234" s="64">
        <f t="shared" si="335"/>
        <v>0</v>
      </c>
      <c r="AF234" s="64">
        <f t="shared" si="314"/>
        <v>0</v>
      </c>
      <c r="AG234" s="64">
        <f t="shared" si="336"/>
        <v>3578.0001000000034</v>
      </c>
      <c r="AH234" s="64">
        <f t="shared" si="315"/>
        <v>7888.1305804620069</v>
      </c>
      <c r="AI234" s="65">
        <f t="shared" si="337"/>
        <v>120</v>
      </c>
      <c r="AJ234" s="64">
        <f t="shared" si="316"/>
        <v>284.69199999999995</v>
      </c>
      <c r="AK234" s="64">
        <f t="shared" si="317"/>
        <v>1.1636445675804954</v>
      </c>
      <c r="AL234" s="64">
        <f t="shared" si="318"/>
        <v>1.2130138148433351</v>
      </c>
      <c r="AM234" s="64">
        <f t="shared" si="319"/>
        <v>95094.96207643325</v>
      </c>
      <c r="AN234" s="64">
        <f t="shared" si="338"/>
        <v>-1081</v>
      </c>
      <c r="AO234" s="64">
        <f t="shared" si="320"/>
        <v>-3546.5880400000001</v>
      </c>
      <c r="AP234" s="64">
        <f t="shared" si="321"/>
        <v>34848.500568188661</v>
      </c>
      <c r="AQ234" s="66">
        <f t="shared" si="322"/>
        <v>72.400000000000006</v>
      </c>
      <c r="AR234" s="65">
        <f t="shared" si="323"/>
        <v>140.73401600000003</v>
      </c>
      <c r="AS234" s="65">
        <f t="shared" si="324"/>
        <v>-8.6545339464717976</v>
      </c>
      <c r="AT234" s="65">
        <f t="shared" si="325"/>
        <v>-16.823029266509739</v>
      </c>
      <c r="AU234" s="66">
        <f t="shared" si="326"/>
        <v>30.922249000000001</v>
      </c>
      <c r="AV234" s="65">
        <f t="shared" si="327"/>
        <v>3092.2249000000002</v>
      </c>
      <c r="AW234" s="67">
        <f t="shared" si="328"/>
        <v>-4195.7970694387923</v>
      </c>
      <c r="AX234" s="68">
        <f t="shared" si="329"/>
        <v>4.7135005294964359E-2</v>
      </c>
      <c r="AY234" s="69">
        <f t="shared" si="330"/>
        <v>0.39148324659630035</v>
      </c>
      <c r="AZ234" s="65">
        <f t="shared" si="331"/>
        <v>0.11982429267436197</v>
      </c>
      <c r="BA234" s="65">
        <f t="shared" si="332"/>
        <v>6.8654262533808366</v>
      </c>
      <c r="BB234" s="68">
        <f t="shared" si="333"/>
        <v>1.2999869999999998</v>
      </c>
      <c r="BC234" s="69">
        <f t="shared" si="334"/>
        <v>0.29998699999999978</v>
      </c>
      <c r="BD234" s="64"/>
      <c r="BE234" s="64">
        <f t="shared" si="339"/>
        <v>0</v>
      </c>
      <c r="BF234" s="64">
        <f t="shared" si="340"/>
        <v>-6.4999999999999997E-3</v>
      </c>
      <c r="BG234" s="64">
        <f t="shared" si="341"/>
        <v>101325</v>
      </c>
      <c r="BH234" s="64">
        <f t="shared" si="342"/>
        <v>1.2250000000000001</v>
      </c>
      <c r="BI234" s="64">
        <f t="shared" si="343"/>
        <v>288.14999999999998</v>
      </c>
      <c r="BJ234" s="64">
        <f t="shared" si="344"/>
        <v>1.2350000000000001</v>
      </c>
      <c r="BK234" s="64">
        <f t="shared" si="345"/>
        <v>9.81</v>
      </c>
      <c r="BL234" s="64">
        <f t="shared" si="346"/>
        <v>293.14999999999998</v>
      </c>
      <c r="BM234" s="64">
        <f t="shared" si="347"/>
        <v>100600</v>
      </c>
      <c r="BN234" s="31">
        <f t="shared" si="348"/>
        <v>28</v>
      </c>
      <c r="BP234" s="23" t="s">
        <v>114</v>
      </c>
      <c r="BQ234" s="72" t="s">
        <v>113</v>
      </c>
      <c r="BR234" s="78">
        <v>3188</v>
      </c>
      <c r="BS234" s="1"/>
      <c r="BT234" s="1"/>
      <c r="BU234" s="1"/>
      <c r="BV234" s="1"/>
      <c r="BW234" s="1"/>
      <c r="BX234" s="1"/>
      <c r="BY234" s="1"/>
      <c r="BZ234" s="12"/>
      <c r="CA234" s="5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26"/>
    </row>
    <row r="235" spans="28:191" x14ac:dyDescent="0.2">
      <c r="BP235" s="23" t="s">
        <v>115</v>
      </c>
      <c r="BQ235" s="72" t="s">
        <v>113</v>
      </c>
      <c r="BR235" s="1">
        <f>BR232</f>
        <v>601.70275200000003</v>
      </c>
      <c r="BS235" s="1"/>
      <c r="BT235" s="1"/>
      <c r="BU235" s="1"/>
      <c r="BV235" s="1"/>
      <c r="BW235" s="1"/>
      <c r="BX235" s="2" t="s">
        <v>47</v>
      </c>
      <c r="BY235" s="43">
        <v>288.14999999999998</v>
      </c>
      <c r="BZ235" s="4" t="s">
        <v>20</v>
      </c>
      <c r="CA235" s="5"/>
      <c r="CB235" s="1"/>
      <c r="CC235" s="77" t="s">
        <v>48</v>
      </c>
      <c r="CD235" s="78">
        <v>29</v>
      </c>
      <c r="CE235" s="79" t="s">
        <v>49</v>
      </c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26"/>
    </row>
    <row r="236" spans="28:191" x14ac:dyDescent="0.2">
      <c r="BP236" s="23" t="s">
        <v>116</v>
      </c>
      <c r="BQ236" s="72" t="s">
        <v>113</v>
      </c>
      <c r="BR236" s="78">
        <v>425</v>
      </c>
      <c r="BS236" s="1"/>
      <c r="BT236" s="1"/>
      <c r="BU236" s="1"/>
      <c r="BV236" s="1"/>
      <c r="BW236" s="1"/>
      <c r="BX236" s="1"/>
      <c r="BY236" s="1"/>
      <c r="BZ236" s="12"/>
      <c r="CA236" s="5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26"/>
    </row>
    <row r="237" spans="28:191" x14ac:dyDescent="0.2">
      <c r="AB237" s="35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21"/>
      <c r="BP237" s="76" t="s">
        <v>117</v>
      </c>
      <c r="BQ237" s="72" t="s">
        <v>113</v>
      </c>
      <c r="BR237" s="77">
        <f>SUM(BR234:BR236)</f>
        <v>4214.7027520000001</v>
      </c>
      <c r="BS237" s="1"/>
      <c r="BT237" s="11"/>
      <c r="BU237" s="1"/>
      <c r="BV237" s="1"/>
      <c r="BW237" s="1"/>
      <c r="BX237" s="2" t="s">
        <v>54</v>
      </c>
      <c r="BY237" s="43">
        <v>1.2350000000000001</v>
      </c>
      <c r="BZ237" s="4" t="s">
        <v>55</v>
      </c>
      <c r="CA237" s="5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26"/>
    </row>
    <row r="238" spans="28:191" x14ac:dyDescent="0.2">
      <c r="AB238" s="25"/>
      <c r="BN238" s="26"/>
      <c r="BP238" s="23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26"/>
    </row>
    <row r="239" spans="28:191" x14ac:dyDescent="0.2">
      <c r="AB239" s="23"/>
      <c r="AC239" s="11" t="s">
        <v>185</v>
      </c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2" t="s">
        <v>0</v>
      </c>
      <c r="BF239" s="3">
        <v>-6.4999999999999997E-3</v>
      </c>
      <c r="BG239" s="4" t="s">
        <v>1</v>
      </c>
      <c r="BH239" s="5"/>
      <c r="BI239" s="6"/>
      <c r="BJ239" s="7" t="s">
        <v>2</v>
      </c>
      <c r="BK239" s="8">
        <v>9.81</v>
      </c>
      <c r="BL239" s="9" t="s">
        <v>3</v>
      </c>
      <c r="BM239" s="1"/>
      <c r="BN239" s="24"/>
      <c r="CS239" s="26"/>
    </row>
    <row r="240" spans="28:191" x14ac:dyDescent="0.2">
      <c r="AB240" s="23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2"/>
      <c r="BH240" s="5"/>
      <c r="BI240" s="6"/>
      <c r="BJ240" s="6"/>
      <c r="BK240" s="6"/>
      <c r="BL240" s="13"/>
      <c r="BM240" s="1"/>
      <c r="BN240" s="24"/>
      <c r="CS240" s="26"/>
    </row>
    <row r="241" spans="28:97" x14ac:dyDescent="0.2">
      <c r="AB241" s="23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2" t="s">
        <v>17</v>
      </c>
      <c r="BF241" s="3">
        <v>101325</v>
      </c>
      <c r="BG241" s="4" t="s">
        <v>18</v>
      </c>
      <c r="BH241" s="5"/>
      <c r="BI241" s="6"/>
      <c r="BJ241" s="7" t="s">
        <v>19</v>
      </c>
      <c r="BK241" s="8">
        <v>293.14999999999998</v>
      </c>
      <c r="BL241" s="9" t="s">
        <v>20</v>
      </c>
      <c r="BM241" s="1"/>
      <c r="BN241" s="24"/>
      <c r="CS241" s="26"/>
    </row>
    <row r="242" spans="28:97" x14ac:dyDescent="0.2">
      <c r="AB242" s="23"/>
      <c r="AC242" s="1"/>
      <c r="AD242" s="1"/>
      <c r="AE242" s="1"/>
      <c r="AF242" s="1"/>
      <c r="AG242" s="1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2"/>
      <c r="BH242" s="5"/>
      <c r="BI242" s="6"/>
      <c r="BJ242" s="6"/>
      <c r="BK242" s="6"/>
      <c r="BL242" s="6"/>
      <c r="BM242" s="1"/>
      <c r="BN242" s="24"/>
      <c r="CS242" s="26"/>
    </row>
    <row r="243" spans="28:97" x14ac:dyDescent="0.2">
      <c r="AB243" s="23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2" t="s">
        <v>38</v>
      </c>
      <c r="BF243" s="3">
        <v>1.2250000000000001</v>
      </c>
      <c r="BG243" s="4" t="s">
        <v>39</v>
      </c>
      <c r="BH243" s="5"/>
      <c r="BI243" s="6"/>
      <c r="BJ243" s="7" t="s">
        <v>40</v>
      </c>
      <c r="BK243" s="8">
        <v>100600</v>
      </c>
      <c r="BL243" s="9" t="s">
        <v>18</v>
      </c>
      <c r="BM243" s="1"/>
      <c r="BN243" s="24"/>
      <c r="CS243" s="26"/>
    </row>
    <row r="244" spans="28:97" x14ac:dyDescent="0.2">
      <c r="AB244" s="23"/>
      <c r="AC244" s="1"/>
      <c r="AD244" s="1"/>
      <c r="AE244" s="1"/>
      <c r="AF244" s="1"/>
      <c r="AG244" s="1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2"/>
      <c r="BH244" s="5"/>
      <c r="BI244" s="6"/>
      <c r="BJ244" s="6"/>
      <c r="BK244" s="6"/>
      <c r="BL244" s="6"/>
      <c r="BM244" s="1"/>
      <c r="BN244" s="24"/>
      <c r="CS244" s="26"/>
    </row>
    <row r="245" spans="28:97" x14ac:dyDescent="0.2">
      <c r="AB245" s="23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2" t="s">
        <v>47</v>
      </c>
      <c r="BF245" s="3">
        <v>288.14999999999998</v>
      </c>
      <c r="BG245" s="4" t="s">
        <v>20</v>
      </c>
      <c r="BH245" s="5"/>
      <c r="BI245" s="6"/>
      <c r="BJ245" s="7" t="s">
        <v>48</v>
      </c>
      <c r="BK245" s="8">
        <v>28</v>
      </c>
      <c r="BL245" s="9" t="s">
        <v>49</v>
      </c>
      <c r="BM245" s="1"/>
      <c r="BN245" s="24"/>
      <c r="CS245" s="26"/>
    </row>
    <row r="246" spans="28:97" x14ac:dyDescent="0.2">
      <c r="AB246" s="23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2"/>
      <c r="BH246" s="5"/>
      <c r="BI246" s="6"/>
      <c r="BJ246" s="6"/>
      <c r="BK246" s="6"/>
      <c r="BL246" s="6"/>
      <c r="BM246" s="1"/>
      <c r="BN246" s="24"/>
      <c r="CS246" s="26"/>
    </row>
    <row r="247" spans="28:97" x14ac:dyDescent="0.2">
      <c r="AB247" s="23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2" t="s">
        <v>54</v>
      </c>
      <c r="BF247" s="3">
        <v>1.2350000000000001</v>
      </c>
      <c r="BG247" s="4" t="s">
        <v>55</v>
      </c>
      <c r="BH247" s="5"/>
      <c r="BI247" s="6"/>
      <c r="BJ247" s="6"/>
      <c r="BK247" s="6"/>
      <c r="BL247" s="6"/>
      <c r="BM247" s="1"/>
      <c r="BN247" s="24"/>
      <c r="CS247" s="26"/>
    </row>
    <row r="248" spans="28:97" x14ac:dyDescent="0.2">
      <c r="AB248" s="23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24"/>
      <c r="CS248" s="26"/>
    </row>
    <row r="249" spans="28:97" x14ac:dyDescent="0.2">
      <c r="AB249" s="43" t="s">
        <v>56</v>
      </c>
      <c r="AC249" s="3" t="s">
        <v>57</v>
      </c>
      <c r="AD249" s="3" t="s">
        <v>58</v>
      </c>
      <c r="AE249" s="3" t="s">
        <v>59</v>
      </c>
      <c r="AF249" s="44" t="s">
        <v>60</v>
      </c>
      <c r="AG249" s="3" t="s">
        <v>61</v>
      </c>
      <c r="AH249" s="44" t="s">
        <v>62</v>
      </c>
      <c r="AI249" s="8" t="s">
        <v>63</v>
      </c>
      <c r="AJ249" s="3" t="s">
        <v>64</v>
      </c>
      <c r="AK249" s="3" t="s">
        <v>65</v>
      </c>
      <c r="AL249" s="3" t="s">
        <v>66</v>
      </c>
      <c r="AM249" s="3" t="s">
        <v>67</v>
      </c>
      <c r="AN249" s="3" t="s">
        <v>68</v>
      </c>
      <c r="AO249" s="44" t="s">
        <v>69</v>
      </c>
      <c r="AP249" s="3" t="s">
        <v>70</v>
      </c>
      <c r="AQ249" s="45" t="s">
        <v>71</v>
      </c>
      <c r="AR249" s="46" t="s">
        <v>72</v>
      </c>
      <c r="AS249" s="47" t="s">
        <v>73</v>
      </c>
      <c r="AT249" s="46" t="s">
        <v>74</v>
      </c>
      <c r="AU249" s="45" t="s">
        <v>75</v>
      </c>
      <c r="AV249" s="46" t="s">
        <v>76</v>
      </c>
      <c r="AW249" s="47" t="s">
        <v>77</v>
      </c>
      <c r="AX249" s="48" t="s">
        <v>78</v>
      </c>
      <c r="AY249" s="49" t="s">
        <v>79</v>
      </c>
      <c r="AZ249" s="47" t="s">
        <v>80</v>
      </c>
      <c r="BA249" s="47" t="s">
        <v>81</v>
      </c>
      <c r="BB249" s="48" t="s">
        <v>82</v>
      </c>
      <c r="BC249" s="49" t="s">
        <v>83</v>
      </c>
      <c r="BD249" s="1"/>
      <c r="BE249" s="1" t="s">
        <v>84</v>
      </c>
      <c r="BF249" s="1" t="s">
        <v>85</v>
      </c>
      <c r="BG249" s="1" t="s">
        <v>86</v>
      </c>
      <c r="BH249" s="1" t="s">
        <v>87</v>
      </c>
      <c r="BI249" s="1" t="s">
        <v>88</v>
      </c>
      <c r="BJ249" s="1" t="s">
        <v>54</v>
      </c>
      <c r="BK249" s="1" t="s">
        <v>2</v>
      </c>
      <c r="BL249" s="1" t="s">
        <v>89</v>
      </c>
      <c r="BM249" s="1" t="s">
        <v>90</v>
      </c>
      <c r="BN249" s="24" t="s">
        <v>91</v>
      </c>
      <c r="CS249" s="26"/>
    </row>
    <row r="250" spans="28:97" x14ac:dyDescent="0.2">
      <c r="AB250" s="50">
        <v>7</v>
      </c>
      <c r="AC250" s="51">
        <v>1917</v>
      </c>
      <c r="AD250" s="51">
        <f t="shared" ref="AD250:AD271" si="349">AB250+273.15</f>
        <v>280.14999999999998</v>
      </c>
      <c r="AE250" s="51">
        <v>0</v>
      </c>
      <c r="AF250" s="51">
        <f t="shared" ref="AF250:AF271" si="350">AE250*1.94384</f>
        <v>0</v>
      </c>
      <c r="AG250" s="51">
        <v>3696</v>
      </c>
      <c r="AH250" s="51">
        <f t="shared" ref="AH250:AH271" si="351">AG250 * 2.20462</f>
        <v>8148.2755199999992</v>
      </c>
      <c r="AI250" s="129">
        <v>0</v>
      </c>
      <c r="AJ250" s="51">
        <f t="shared" ref="AJ250:AJ271" si="352">BI250+(AC250*BF250)</f>
        <v>275.68949999999995</v>
      </c>
      <c r="AK250" s="51">
        <f t="shared" ref="AK250:AK271" si="353">BH250 * ( ( 1 + ( BF250 * ( AC250 / BI250 ) ) ) ^ 4.256 )</f>
        <v>1.0149104075239699</v>
      </c>
      <c r="AL250" s="51">
        <f t="shared" ref="AL250:AL271" si="354">( AK250 * AJ250 ) / AD250</f>
        <v>0.99875117899368016</v>
      </c>
      <c r="AM250" s="51">
        <f t="shared" ref="AM250:AM271" si="355">BG250 * ( ( 1+ ( BF250 * ( AC250 / BI250 ) ) ) ^ 5.256 )</f>
        <v>80317.435204060894</v>
      </c>
      <c r="AN250" s="51">
        <v>0</v>
      </c>
      <c r="AO250" s="51">
        <f t="shared" ref="AO250:AO271" si="356">AN250 * 3.28084</f>
        <v>0</v>
      </c>
      <c r="AP250" s="51" t="e">
        <f xml:space="preserve"> AG250 * BK250 * COS( AZ250 )</f>
        <v>#DIV/0!</v>
      </c>
      <c r="AQ250" s="55">
        <f>SQRT( ( AU250 * 2 ) / AL250 )</f>
        <v>0</v>
      </c>
      <c r="AR250" s="51">
        <f t="shared" ref="AR250:AR271" si="357">AQ250 * 1.94384</f>
        <v>0</v>
      </c>
      <c r="AS250" s="51" t="e">
        <f t="shared" ref="AS250:AS271" si="358" xml:space="preserve"> ( AN250 / AI250 ) * ( ( ( AD249 + AD250 ) / 2 ) / ( ( AJ249 + AJ250 ) / 2 ) )</f>
        <v>#DIV/0!</v>
      </c>
      <c r="AT250" s="51" t="e">
        <f t="shared" ref="AT250:AT271" si="359">AS250 * 1.94384</f>
        <v>#DIV/0!</v>
      </c>
      <c r="AU250" s="52"/>
      <c r="AV250" s="51">
        <f t="shared" ref="AV250:AV271" si="360">AU250 * 100</f>
        <v>0</v>
      </c>
      <c r="AW250" s="53" t="e">
        <f t="shared" ref="AW250:AW271" si="361" xml:space="preserve"> - ( AG250 * BK250 * SIN( AZ250 ) )</f>
        <v>#DIV/0!</v>
      </c>
      <c r="AX250" s="50" t="e">
        <f t="shared" ref="AX250:AX271" si="362" xml:space="preserve"> - ( ( 2 * AW250 ) / ( ( ( AQ250 ) ^ 2 ) * BN250 * AL250 ) )</f>
        <v>#DIV/0!</v>
      </c>
      <c r="AY250" s="54" t="e">
        <f t="shared" ref="AY250:AY271" si="363" xml:space="preserve"> ( ( 2 * AP250 ) / ( ( ( AQ250 ) ^ 2 ) * BN250 * AL250 ) )</f>
        <v>#DIV/0!</v>
      </c>
      <c r="AZ250" s="51" t="e">
        <f t="shared" ref="AZ250:AZ271" si="364">ASIN( - ( AS250 / AQ250 ) )</f>
        <v>#DIV/0!</v>
      </c>
      <c r="BA250" s="51" t="e">
        <f t="shared" ref="BA250:BA271" si="365">AZ250 * ( 180 / 3.14159265359 )</f>
        <v>#DIV/0!</v>
      </c>
      <c r="BB250" s="50"/>
      <c r="BC250" s="54"/>
      <c r="BD250" s="1"/>
      <c r="BE250" s="1">
        <f>AD244</f>
        <v>0</v>
      </c>
      <c r="BF250" s="1">
        <f>BF239</f>
        <v>-6.4999999999999997E-3</v>
      </c>
      <c r="BG250" s="1">
        <f>BF241</f>
        <v>101325</v>
      </c>
      <c r="BH250" s="1">
        <f>BF243</f>
        <v>1.2250000000000001</v>
      </c>
      <c r="BI250" s="1">
        <f>BF245</f>
        <v>288.14999999999998</v>
      </c>
      <c r="BJ250" s="1">
        <f>BF247</f>
        <v>1.2350000000000001</v>
      </c>
      <c r="BK250" s="1">
        <f>BK239</f>
        <v>9.81</v>
      </c>
      <c r="BL250" s="1">
        <f>BK241</f>
        <v>293.14999999999998</v>
      </c>
      <c r="BM250" s="1">
        <f>BK243</f>
        <v>100600</v>
      </c>
      <c r="BN250" s="24">
        <f>BK245</f>
        <v>28</v>
      </c>
      <c r="CS250" s="26"/>
    </row>
    <row r="251" spans="28:97" x14ac:dyDescent="0.2">
      <c r="AB251" s="55">
        <v>7.2</v>
      </c>
      <c r="AC251" s="56">
        <v>1822</v>
      </c>
      <c r="AD251" s="56">
        <f t="shared" si="349"/>
        <v>280.34999999999997</v>
      </c>
      <c r="AE251" s="56">
        <f t="shared" ref="AE251:AE271" si="366">AE250</f>
        <v>0</v>
      </c>
      <c r="AF251" s="56">
        <f t="shared" si="350"/>
        <v>0</v>
      </c>
      <c r="AG251" s="56">
        <f t="shared" ref="AG251:AG271" si="367">AG250-0.38095</f>
        <v>3695.6190499999998</v>
      </c>
      <c r="AH251" s="56">
        <f t="shared" si="351"/>
        <v>8147.4356700109984</v>
      </c>
      <c r="AI251" s="130">
        <f t="shared" ref="AI251:AI271" si="368">AI250+11.42857</f>
        <v>11.428570000000001</v>
      </c>
      <c r="AJ251" s="56">
        <f t="shared" si="352"/>
        <v>276.30699999999996</v>
      </c>
      <c r="AK251" s="56">
        <f t="shared" si="353"/>
        <v>1.0246206366341153</v>
      </c>
      <c r="AL251" s="56">
        <f t="shared" si="354"/>
        <v>1.0098443169126539</v>
      </c>
      <c r="AM251" s="56">
        <f t="shared" si="355"/>
        <v>81267.497389108728</v>
      </c>
      <c r="AN251" s="56">
        <f>AC251-AC250</f>
        <v>-95</v>
      </c>
      <c r="AO251" s="56">
        <f t="shared" si="356"/>
        <v>-311.6798</v>
      </c>
      <c r="AP251" s="56" t="e">
        <f xml:space="preserve"> AG251 * BG251 * COS( AZ251 )</f>
        <v>#DIV/0!</v>
      </c>
      <c r="AQ251" s="55">
        <f>SQRT( ( AU251 * 2 ) / AL251 )</f>
        <v>0</v>
      </c>
      <c r="AR251" s="56">
        <f t="shared" si="357"/>
        <v>0</v>
      </c>
      <c r="AS251" s="56">
        <f t="shared" si="358"/>
        <v>-8.440555025973179</v>
      </c>
      <c r="AT251" s="56">
        <f t="shared" si="359"/>
        <v>-16.407088481687705</v>
      </c>
      <c r="AU251" s="57"/>
      <c r="AV251" s="56">
        <f t="shared" si="360"/>
        <v>0</v>
      </c>
      <c r="AW251" s="58" t="e">
        <f t="shared" si="361"/>
        <v>#DIV/0!</v>
      </c>
      <c r="AX251" s="55" t="e">
        <f t="shared" si="362"/>
        <v>#DIV/0!</v>
      </c>
      <c r="AY251" s="59" t="e">
        <f t="shared" si="363"/>
        <v>#DIV/0!</v>
      </c>
      <c r="AZ251" s="56" t="e">
        <f t="shared" si="364"/>
        <v>#DIV/0!</v>
      </c>
      <c r="BA251" s="56" t="e">
        <f t="shared" si="365"/>
        <v>#DIV/0!</v>
      </c>
      <c r="BB251" s="55"/>
      <c r="BC251" s="59"/>
      <c r="BD251" s="1"/>
      <c r="BE251" s="6">
        <f t="shared" ref="BE251:BE282" si="369">BE250</f>
        <v>0</v>
      </c>
      <c r="BF251" s="6">
        <f t="shared" ref="BF251:BF282" si="370">BF250</f>
        <v>-6.4999999999999997E-3</v>
      </c>
      <c r="BG251" s="6">
        <f t="shared" ref="BG251:BG282" si="371">BG250</f>
        <v>101325</v>
      </c>
      <c r="BH251" s="6">
        <f t="shared" ref="BH251:BH282" si="372">BH250</f>
        <v>1.2250000000000001</v>
      </c>
      <c r="BI251" s="6">
        <f t="shared" ref="BI251:BI282" si="373">BI250</f>
        <v>288.14999999999998</v>
      </c>
      <c r="BJ251" s="6">
        <f t="shared" ref="BJ251:BJ282" si="374">BJ250</f>
        <v>1.2350000000000001</v>
      </c>
      <c r="BK251" s="6">
        <f t="shared" ref="BK251:BK282" si="375">BK250</f>
        <v>9.81</v>
      </c>
      <c r="BL251" s="6">
        <f t="shared" ref="BL251:BL282" si="376">BL250</f>
        <v>293.14999999999998</v>
      </c>
      <c r="BM251" s="6">
        <f t="shared" ref="BM251:BM282" si="377">BM250</f>
        <v>100600</v>
      </c>
      <c r="BN251" s="92">
        <f t="shared" ref="BN251:BN282" si="378">BN250</f>
        <v>28</v>
      </c>
      <c r="CS251" s="26"/>
    </row>
    <row r="252" spans="28:97" x14ac:dyDescent="0.2">
      <c r="AB252" s="23">
        <v>8</v>
      </c>
      <c r="AC252" s="1">
        <v>1663</v>
      </c>
      <c r="AD252" s="1">
        <f t="shared" si="349"/>
        <v>281.14999999999998</v>
      </c>
      <c r="AE252" s="1">
        <f t="shared" si="366"/>
        <v>0</v>
      </c>
      <c r="AF252" s="1">
        <f t="shared" si="350"/>
        <v>0</v>
      </c>
      <c r="AG252" s="1">
        <f t="shared" si="367"/>
        <v>3695.2380999999996</v>
      </c>
      <c r="AH252" s="1">
        <f t="shared" si="351"/>
        <v>8146.5958200219984</v>
      </c>
      <c r="AI252" s="130">
        <f t="shared" si="368"/>
        <v>22.857140000000001</v>
      </c>
      <c r="AJ252" s="1">
        <f t="shared" si="352"/>
        <v>277.34049999999996</v>
      </c>
      <c r="AK252" s="1">
        <f t="shared" si="353"/>
        <v>1.0410313431153384</v>
      </c>
      <c r="AL252" s="1">
        <f t="shared" si="354"/>
        <v>1.0269256738939339</v>
      </c>
      <c r="AM252" s="1">
        <f t="shared" si="355"/>
        <v>82877.949833492879</v>
      </c>
      <c r="AN252" s="1">
        <f t="shared" ref="AN252:AN271" si="379">AN251 + (AC252-AC251)</f>
        <v>-254</v>
      </c>
      <c r="AO252" s="1">
        <f t="shared" si="356"/>
        <v>-833.33335999999997</v>
      </c>
      <c r="AP252" s="1" t="e">
        <f t="shared" ref="AP252:AP271" si="380" xml:space="preserve"> AG252 * BK252 * COS( AZ252 )</f>
        <v>#DIV/0!</v>
      </c>
      <c r="AQ252" s="23">
        <f t="shared" ref="AQ252:AQ271" si="381">SQRT( ( AV252 * 2 ) / AL252 )</f>
        <v>0</v>
      </c>
      <c r="AR252" s="6">
        <f t="shared" si="357"/>
        <v>0</v>
      </c>
      <c r="AS252" s="6">
        <f t="shared" si="358"/>
        <v>-11.270112354808234</v>
      </c>
      <c r="AT252" s="6">
        <f t="shared" si="359"/>
        <v>-21.907295199770438</v>
      </c>
      <c r="AU252" s="60"/>
      <c r="AV252" s="6">
        <f t="shared" si="360"/>
        <v>0</v>
      </c>
      <c r="AW252" s="61" t="e">
        <f t="shared" si="361"/>
        <v>#DIV/0!</v>
      </c>
      <c r="AX252" s="62" t="e">
        <f t="shared" si="362"/>
        <v>#DIV/0!</v>
      </c>
      <c r="AY252" s="63" t="e">
        <f t="shared" si="363"/>
        <v>#DIV/0!</v>
      </c>
      <c r="AZ252" s="6" t="e">
        <f t="shared" si="364"/>
        <v>#DIV/0!</v>
      </c>
      <c r="BA252" s="6" t="e">
        <f t="shared" si="365"/>
        <v>#DIV/0!</v>
      </c>
      <c r="BB252" s="62"/>
      <c r="BC252" s="63"/>
      <c r="BD252" s="1"/>
      <c r="BE252" s="1">
        <f t="shared" si="369"/>
        <v>0</v>
      </c>
      <c r="BF252" s="1">
        <f t="shared" si="370"/>
        <v>-6.4999999999999997E-3</v>
      </c>
      <c r="BG252" s="1">
        <f t="shared" si="371"/>
        <v>101325</v>
      </c>
      <c r="BH252" s="1">
        <f t="shared" si="372"/>
        <v>1.2250000000000001</v>
      </c>
      <c r="BI252" s="1">
        <f t="shared" si="373"/>
        <v>288.14999999999998</v>
      </c>
      <c r="BJ252" s="1">
        <f t="shared" si="374"/>
        <v>1.2350000000000001</v>
      </c>
      <c r="BK252" s="1">
        <f t="shared" si="375"/>
        <v>9.81</v>
      </c>
      <c r="BL252" s="1">
        <f t="shared" si="376"/>
        <v>293.14999999999998</v>
      </c>
      <c r="BM252" s="1">
        <f t="shared" si="377"/>
        <v>100600</v>
      </c>
      <c r="BN252" s="24">
        <f t="shared" si="378"/>
        <v>28</v>
      </c>
      <c r="CS252" s="26"/>
    </row>
    <row r="253" spans="28:97" x14ac:dyDescent="0.2">
      <c r="AB253" s="23">
        <v>8.5</v>
      </c>
      <c r="AC253" s="1">
        <v>1585</v>
      </c>
      <c r="AD253" s="1">
        <f t="shared" si="349"/>
        <v>281.64999999999998</v>
      </c>
      <c r="AE253" s="1">
        <f t="shared" si="366"/>
        <v>0</v>
      </c>
      <c r="AF253" s="1">
        <f t="shared" si="350"/>
        <v>0</v>
      </c>
      <c r="AG253" s="1">
        <f t="shared" si="367"/>
        <v>3694.8571499999994</v>
      </c>
      <c r="AH253" s="1">
        <f t="shared" si="351"/>
        <v>8145.7559700329975</v>
      </c>
      <c r="AI253" s="130">
        <f t="shared" si="368"/>
        <v>34.285710000000002</v>
      </c>
      <c r="AJ253" s="1">
        <f t="shared" si="352"/>
        <v>277.84749999999997</v>
      </c>
      <c r="AK253" s="1">
        <f t="shared" si="353"/>
        <v>1.0491550164463275</v>
      </c>
      <c r="AL253" s="1">
        <f t="shared" si="354"/>
        <v>1.034990585592299</v>
      </c>
      <c r="AM253" s="1">
        <f t="shared" si="355"/>
        <v>83677.376362593452</v>
      </c>
      <c r="AN253" s="1">
        <f t="shared" si="379"/>
        <v>-332</v>
      </c>
      <c r="AO253" s="1">
        <f t="shared" si="356"/>
        <v>-1089.2388799999999</v>
      </c>
      <c r="AP253" s="1" t="e">
        <f t="shared" si="380"/>
        <v>#DIV/0!</v>
      </c>
      <c r="AQ253" s="23">
        <f t="shared" si="381"/>
        <v>0</v>
      </c>
      <c r="AR253" s="6">
        <f t="shared" si="357"/>
        <v>0</v>
      </c>
      <c r="AS253" s="6">
        <f t="shared" si="358"/>
        <v>-9.8160995576680072</v>
      </c>
      <c r="AT253" s="6">
        <f t="shared" si="359"/>
        <v>-19.08092696417738</v>
      </c>
      <c r="AU253" s="60"/>
      <c r="AV253" s="6">
        <f t="shared" si="360"/>
        <v>0</v>
      </c>
      <c r="AW253" s="61" t="e">
        <f t="shared" si="361"/>
        <v>#DIV/0!</v>
      </c>
      <c r="AX253" s="62" t="e">
        <f t="shared" si="362"/>
        <v>#DIV/0!</v>
      </c>
      <c r="AY253" s="63" t="e">
        <f t="shared" si="363"/>
        <v>#DIV/0!</v>
      </c>
      <c r="AZ253" s="6" t="e">
        <f t="shared" si="364"/>
        <v>#DIV/0!</v>
      </c>
      <c r="BA253" s="6" t="e">
        <f t="shared" si="365"/>
        <v>#DIV/0!</v>
      </c>
      <c r="BB253" s="62"/>
      <c r="BC253" s="63"/>
      <c r="BD253" s="1"/>
      <c r="BE253" s="1">
        <f t="shared" si="369"/>
        <v>0</v>
      </c>
      <c r="BF253" s="1">
        <f t="shared" si="370"/>
        <v>-6.4999999999999997E-3</v>
      </c>
      <c r="BG253" s="1">
        <f t="shared" si="371"/>
        <v>101325</v>
      </c>
      <c r="BH253" s="1">
        <f t="shared" si="372"/>
        <v>1.2250000000000001</v>
      </c>
      <c r="BI253" s="1">
        <f t="shared" si="373"/>
        <v>288.14999999999998</v>
      </c>
      <c r="BJ253" s="1">
        <f t="shared" si="374"/>
        <v>1.2350000000000001</v>
      </c>
      <c r="BK253" s="1">
        <f t="shared" si="375"/>
        <v>9.81</v>
      </c>
      <c r="BL253" s="1">
        <f t="shared" si="376"/>
        <v>293.14999999999998</v>
      </c>
      <c r="BM253" s="1">
        <f t="shared" si="377"/>
        <v>100600</v>
      </c>
      <c r="BN253" s="24">
        <f t="shared" si="378"/>
        <v>28</v>
      </c>
      <c r="CS253" s="26"/>
    </row>
    <row r="254" spans="28:97" x14ac:dyDescent="0.2">
      <c r="AB254" s="23">
        <v>8.6</v>
      </c>
      <c r="AC254" s="1">
        <v>1482</v>
      </c>
      <c r="AD254" s="1">
        <f t="shared" si="349"/>
        <v>281.75</v>
      </c>
      <c r="AE254" s="1">
        <f t="shared" si="366"/>
        <v>0</v>
      </c>
      <c r="AF254" s="1">
        <f t="shared" si="350"/>
        <v>0</v>
      </c>
      <c r="AG254" s="1">
        <f t="shared" si="367"/>
        <v>3694.4761999999992</v>
      </c>
      <c r="AH254" s="1">
        <f t="shared" si="351"/>
        <v>8144.9161200439976</v>
      </c>
      <c r="AI254" s="130">
        <f t="shared" si="368"/>
        <v>45.714280000000002</v>
      </c>
      <c r="AJ254" s="1">
        <f t="shared" si="352"/>
        <v>278.517</v>
      </c>
      <c r="AK254" s="1">
        <f t="shared" si="353"/>
        <v>1.059956633408407</v>
      </c>
      <c r="AL254" s="1">
        <f t="shared" si="354"/>
        <v>1.0477939367063329</v>
      </c>
      <c r="AM254" s="1">
        <f t="shared" si="355"/>
        <v>84742.584579062677</v>
      </c>
      <c r="AN254" s="1">
        <f t="shared" si="379"/>
        <v>-435</v>
      </c>
      <c r="AO254" s="1">
        <f t="shared" si="356"/>
        <v>-1427.1654000000001</v>
      </c>
      <c r="AP254" s="1" t="e">
        <f t="shared" si="380"/>
        <v>#DIV/0!</v>
      </c>
      <c r="AQ254" s="23">
        <f t="shared" si="381"/>
        <v>0</v>
      </c>
      <c r="AR254" s="6">
        <f t="shared" si="357"/>
        <v>0</v>
      </c>
      <c r="AS254" s="6">
        <f t="shared" si="358"/>
        <v>-9.6359559158393022</v>
      </c>
      <c r="AT254" s="6">
        <f t="shared" si="359"/>
        <v>-18.730756547445068</v>
      </c>
      <c r="AU254" s="60"/>
      <c r="AV254" s="6">
        <f t="shared" si="360"/>
        <v>0</v>
      </c>
      <c r="AW254" s="61" t="e">
        <f t="shared" si="361"/>
        <v>#DIV/0!</v>
      </c>
      <c r="AX254" s="62" t="e">
        <f t="shared" si="362"/>
        <v>#DIV/0!</v>
      </c>
      <c r="AY254" s="63" t="e">
        <f t="shared" si="363"/>
        <v>#DIV/0!</v>
      </c>
      <c r="AZ254" s="6" t="e">
        <f t="shared" si="364"/>
        <v>#DIV/0!</v>
      </c>
      <c r="BA254" s="6" t="e">
        <f t="shared" si="365"/>
        <v>#DIV/0!</v>
      </c>
      <c r="BB254" s="62"/>
      <c r="BC254" s="63"/>
      <c r="BD254" s="1"/>
      <c r="BE254" s="1">
        <f t="shared" si="369"/>
        <v>0</v>
      </c>
      <c r="BF254" s="1">
        <f t="shared" si="370"/>
        <v>-6.4999999999999997E-3</v>
      </c>
      <c r="BG254" s="1">
        <f t="shared" si="371"/>
        <v>101325</v>
      </c>
      <c r="BH254" s="1">
        <f t="shared" si="372"/>
        <v>1.2250000000000001</v>
      </c>
      <c r="BI254" s="1">
        <f t="shared" si="373"/>
        <v>288.14999999999998</v>
      </c>
      <c r="BJ254" s="1">
        <f t="shared" si="374"/>
        <v>1.2350000000000001</v>
      </c>
      <c r="BK254" s="1">
        <f t="shared" si="375"/>
        <v>9.81</v>
      </c>
      <c r="BL254" s="1">
        <f t="shared" si="376"/>
        <v>293.14999999999998</v>
      </c>
      <c r="BM254" s="1">
        <f t="shared" si="377"/>
        <v>100600</v>
      </c>
      <c r="BN254" s="24">
        <f t="shared" si="378"/>
        <v>28</v>
      </c>
      <c r="BP254" s="23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26"/>
    </row>
    <row r="255" spans="28:97" x14ac:dyDescent="0.2">
      <c r="AB255" s="23">
        <v>9.4</v>
      </c>
      <c r="AC255" s="1">
        <v>1382</v>
      </c>
      <c r="AD255" s="1">
        <f t="shared" si="349"/>
        <v>282.54999999999995</v>
      </c>
      <c r="AE255" s="1">
        <f t="shared" si="366"/>
        <v>0</v>
      </c>
      <c r="AF255" s="1">
        <f t="shared" si="350"/>
        <v>0</v>
      </c>
      <c r="AG255" s="1">
        <f t="shared" si="367"/>
        <v>3694.0952499999989</v>
      </c>
      <c r="AH255" s="1">
        <f t="shared" si="351"/>
        <v>8144.0762700549967</v>
      </c>
      <c r="AI255" s="130">
        <f t="shared" si="368"/>
        <v>57.142850000000003</v>
      </c>
      <c r="AJ255" s="1">
        <f t="shared" si="352"/>
        <v>279.16699999999997</v>
      </c>
      <c r="AK255" s="1">
        <f t="shared" si="353"/>
        <v>1.0705248373877361</v>
      </c>
      <c r="AL255" s="1">
        <f t="shared" si="354"/>
        <v>1.0577073342028742</v>
      </c>
      <c r="AM255" s="1">
        <f t="shared" si="355"/>
        <v>85787.246233139391</v>
      </c>
      <c r="AN255" s="1">
        <f t="shared" si="379"/>
        <v>-535</v>
      </c>
      <c r="AO255" s="1">
        <f t="shared" si="356"/>
        <v>-1755.2493999999999</v>
      </c>
      <c r="AP255" s="1" t="e">
        <f t="shared" si="380"/>
        <v>#DIV/0!</v>
      </c>
      <c r="AQ255" s="23">
        <f t="shared" si="381"/>
        <v>0</v>
      </c>
      <c r="AR255" s="6">
        <f t="shared" si="357"/>
        <v>0</v>
      </c>
      <c r="AS255" s="6">
        <f t="shared" si="358"/>
        <v>-9.4735717904896433</v>
      </c>
      <c r="AT255" s="6">
        <f t="shared" si="359"/>
        <v>-18.415107789225388</v>
      </c>
      <c r="AU255" s="60"/>
      <c r="AV255" s="6">
        <f t="shared" si="360"/>
        <v>0</v>
      </c>
      <c r="AW255" s="61" t="e">
        <f t="shared" si="361"/>
        <v>#DIV/0!</v>
      </c>
      <c r="AX255" s="62" t="e">
        <f t="shared" si="362"/>
        <v>#DIV/0!</v>
      </c>
      <c r="AY255" s="63" t="e">
        <f t="shared" si="363"/>
        <v>#DIV/0!</v>
      </c>
      <c r="AZ255" s="6" t="e">
        <f t="shared" si="364"/>
        <v>#DIV/0!</v>
      </c>
      <c r="BA255" s="6" t="e">
        <f t="shared" si="365"/>
        <v>#DIV/0!</v>
      </c>
      <c r="BB255" s="62"/>
      <c r="BC255" s="63"/>
      <c r="BD255" s="1"/>
      <c r="BE255" s="1">
        <f t="shared" si="369"/>
        <v>0</v>
      </c>
      <c r="BF255" s="1">
        <f t="shared" si="370"/>
        <v>-6.4999999999999997E-3</v>
      </c>
      <c r="BG255" s="1">
        <f t="shared" si="371"/>
        <v>101325</v>
      </c>
      <c r="BH255" s="1">
        <f t="shared" si="372"/>
        <v>1.2250000000000001</v>
      </c>
      <c r="BI255" s="1">
        <f t="shared" si="373"/>
        <v>288.14999999999998</v>
      </c>
      <c r="BJ255" s="1">
        <f t="shared" si="374"/>
        <v>1.2350000000000001</v>
      </c>
      <c r="BK255" s="1">
        <f t="shared" si="375"/>
        <v>9.81</v>
      </c>
      <c r="BL255" s="1">
        <f t="shared" si="376"/>
        <v>293.14999999999998</v>
      </c>
      <c r="BM255" s="1">
        <f t="shared" si="377"/>
        <v>100600</v>
      </c>
      <c r="BN255" s="24">
        <f t="shared" si="378"/>
        <v>28</v>
      </c>
      <c r="BP255" s="23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M255" s="1"/>
      <c r="CR255" s="1"/>
      <c r="CS255" s="26"/>
    </row>
    <row r="256" spans="28:97" x14ac:dyDescent="0.2">
      <c r="AB256" s="23">
        <v>9.8000000000000007</v>
      </c>
      <c r="AC256" s="1">
        <v>1328</v>
      </c>
      <c r="AD256" s="1">
        <f t="shared" si="349"/>
        <v>282.95</v>
      </c>
      <c r="AE256" s="1">
        <f t="shared" si="366"/>
        <v>0</v>
      </c>
      <c r="AF256" s="1">
        <f t="shared" si="350"/>
        <v>0</v>
      </c>
      <c r="AG256" s="1">
        <f t="shared" si="367"/>
        <v>3693.7142999999987</v>
      </c>
      <c r="AH256" s="1">
        <f t="shared" si="351"/>
        <v>8143.2364200659968</v>
      </c>
      <c r="AI256" s="130">
        <f t="shared" si="368"/>
        <v>68.571420000000003</v>
      </c>
      <c r="AJ256" s="1">
        <f t="shared" si="352"/>
        <v>279.51799999999997</v>
      </c>
      <c r="AK256" s="1">
        <f t="shared" si="353"/>
        <v>1.0762650805994736</v>
      </c>
      <c r="AL256" s="1">
        <f t="shared" si="354"/>
        <v>1.0632106831560475</v>
      </c>
      <c r="AM256" s="1">
        <f t="shared" si="355"/>
        <v>86355.684271893653</v>
      </c>
      <c r="AN256" s="1">
        <f t="shared" si="379"/>
        <v>-589</v>
      </c>
      <c r="AO256" s="1">
        <f t="shared" si="356"/>
        <v>-1932.4147599999999</v>
      </c>
      <c r="AP256" s="1" t="e">
        <f t="shared" si="380"/>
        <v>#DIV/0!</v>
      </c>
      <c r="AQ256" s="23">
        <f t="shared" si="381"/>
        <v>0</v>
      </c>
      <c r="AR256" s="6">
        <f t="shared" si="357"/>
        <v>0</v>
      </c>
      <c r="AS256" s="6">
        <f t="shared" si="358"/>
        <v>-8.6943626232604192</v>
      </c>
      <c r="AT256" s="6">
        <f t="shared" si="359"/>
        <v>-16.900449841598533</v>
      </c>
      <c r="AU256" s="60"/>
      <c r="AV256" s="6">
        <f t="shared" si="360"/>
        <v>0</v>
      </c>
      <c r="AW256" s="61" t="e">
        <f t="shared" si="361"/>
        <v>#DIV/0!</v>
      </c>
      <c r="AX256" s="62" t="e">
        <f t="shared" si="362"/>
        <v>#DIV/0!</v>
      </c>
      <c r="AY256" s="63" t="e">
        <f t="shared" si="363"/>
        <v>#DIV/0!</v>
      </c>
      <c r="AZ256" s="6" t="e">
        <f t="shared" si="364"/>
        <v>#DIV/0!</v>
      </c>
      <c r="BA256" s="6" t="e">
        <f t="shared" si="365"/>
        <v>#DIV/0!</v>
      </c>
      <c r="BB256" s="62"/>
      <c r="BC256" s="63"/>
      <c r="BD256" s="1"/>
      <c r="BE256" s="1">
        <f t="shared" si="369"/>
        <v>0</v>
      </c>
      <c r="BF256" s="1">
        <f t="shared" si="370"/>
        <v>-6.4999999999999997E-3</v>
      </c>
      <c r="BG256" s="1">
        <f t="shared" si="371"/>
        <v>101325</v>
      </c>
      <c r="BH256" s="1">
        <f t="shared" si="372"/>
        <v>1.2250000000000001</v>
      </c>
      <c r="BI256" s="1">
        <f t="shared" si="373"/>
        <v>288.14999999999998</v>
      </c>
      <c r="BJ256" s="1">
        <f t="shared" si="374"/>
        <v>1.2350000000000001</v>
      </c>
      <c r="BK256" s="1">
        <f t="shared" si="375"/>
        <v>9.81</v>
      </c>
      <c r="BL256" s="1">
        <f t="shared" si="376"/>
        <v>293.14999999999998</v>
      </c>
      <c r="BM256" s="1">
        <f t="shared" si="377"/>
        <v>100600</v>
      </c>
      <c r="BN256" s="24">
        <f t="shared" si="378"/>
        <v>28</v>
      </c>
      <c r="BP256" s="23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M256" s="1"/>
      <c r="CR256" s="1"/>
      <c r="CS256" s="26"/>
    </row>
    <row r="257" spans="28:97" x14ac:dyDescent="0.2">
      <c r="AB257" s="23">
        <v>10.4</v>
      </c>
      <c r="AC257" s="1">
        <v>1255</v>
      </c>
      <c r="AD257" s="1">
        <f t="shared" si="349"/>
        <v>283.54999999999995</v>
      </c>
      <c r="AE257" s="1">
        <f t="shared" si="366"/>
        <v>0</v>
      </c>
      <c r="AF257" s="1">
        <f t="shared" si="350"/>
        <v>0</v>
      </c>
      <c r="AG257" s="1">
        <f t="shared" si="367"/>
        <v>3693.3333499999985</v>
      </c>
      <c r="AH257" s="1">
        <f t="shared" si="351"/>
        <v>8142.3965700769959</v>
      </c>
      <c r="AI257" s="130">
        <f t="shared" si="368"/>
        <v>79.999989999999997</v>
      </c>
      <c r="AJ257" s="1">
        <f t="shared" si="352"/>
        <v>279.99249999999995</v>
      </c>
      <c r="AK257" s="1">
        <f t="shared" si="353"/>
        <v>1.0840624374578407</v>
      </c>
      <c r="AL257" s="1">
        <f t="shared" si="354"/>
        <v>1.0704614777637611</v>
      </c>
      <c r="AM257" s="1">
        <f t="shared" si="355"/>
        <v>87128.972915659251</v>
      </c>
      <c r="AN257" s="1">
        <f t="shared" si="379"/>
        <v>-662</v>
      </c>
      <c r="AO257" s="1">
        <f t="shared" si="356"/>
        <v>-2171.91608</v>
      </c>
      <c r="AP257" s="1" t="e">
        <f t="shared" si="380"/>
        <v>#DIV/0!</v>
      </c>
      <c r="AQ257" s="23">
        <f t="shared" si="381"/>
        <v>0</v>
      </c>
      <c r="AR257" s="6">
        <f t="shared" si="357"/>
        <v>0</v>
      </c>
      <c r="AS257" s="6">
        <f t="shared" si="358"/>
        <v>-8.3783737498644122</v>
      </c>
      <c r="AT257" s="6">
        <f t="shared" si="359"/>
        <v>-16.286218029936439</v>
      </c>
      <c r="AU257" s="60"/>
      <c r="AV257" s="6">
        <f t="shared" si="360"/>
        <v>0</v>
      </c>
      <c r="AW257" s="61" t="e">
        <f t="shared" si="361"/>
        <v>#DIV/0!</v>
      </c>
      <c r="AX257" s="62" t="e">
        <f t="shared" si="362"/>
        <v>#DIV/0!</v>
      </c>
      <c r="AY257" s="63" t="e">
        <f t="shared" si="363"/>
        <v>#DIV/0!</v>
      </c>
      <c r="AZ257" s="6" t="e">
        <f t="shared" si="364"/>
        <v>#DIV/0!</v>
      </c>
      <c r="BA257" s="6" t="e">
        <f t="shared" si="365"/>
        <v>#DIV/0!</v>
      </c>
      <c r="BB257" s="62"/>
      <c r="BC257" s="63"/>
      <c r="BD257" s="1"/>
      <c r="BE257" s="1">
        <f t="shared" si="369"/>
        <v>0</v>
      </c>
      <c r="BF257" s="1">
        <f t="shared" si="370"/>
        <v>-6.4999999999999997E-3</v>
      </c>
      <c r="BG257" s="1">
        <f t="shared" si="371"/>
        <v>101325</v>
      </c>
      <c r="BH257" s="1">
        <f t="shared" si="372"/>
        <v>1.2250000000000001</v>
      </c>
      <c r="BI257" s="1">
        <f t="shared" si="373"/>
        <v>288.14999999999998</v>
      </c>
      <c r="BJ257" s="1">
        <f t="shared" si="374"/>
        <v>1.2350000000000001</v>
      </c>
      <c r="BK257" s="1">
        <f t="shared" si="375"/>
        <v>9.81</v>
      </c>
      <c r="BL257" s="1">
        <f t="shared" si="376"/>
        <v>293.14999999999998</v>
      </c>
      <c r="BM257" s="1">
        <f t="shared" si="377"/>
        <v>100600</v>
      </c>
      <c r="BN257" s="24">
        <f t="shared" si="378"/>
        <v>28</v>
      </c>
      <c r="BP257" s="23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 t="s">
        <v>137</v>
      </c>
      <c r="CF257" s="1"/>
      <c r="CG257" s="1"/>
      <c r="CH257" s="1"/>
      <c r="CI257" s="1"/>
      <c r="CM257" s="1"/>
      <c r="CR257" s="1"/>
      <c r="CS257" s="26"/>
    </row>
    <row r="258" spans="28:97" x14ac:dyDescent="0.2">
      <c r="AB258" s="23">
        <v>11</v>
      </c>
      <c r="AC258" s="1">
        <v>1182</v>
      </c>
      <c r="AD258" s="1">
        <f t="shared" si="349"/>
        <v>284.14999999999998</v>
      </c>
      <c r="AE258" s="1">
        <f t="shared" si="366"/>
        <v>0</v>
      </c>
      <c r="AF258" s="1">
        <f t="shared" si="350"/>
        <v>0</v>
      </c>
      <c r="AG258" s="1">
        <f t="shared" si="367"/>
        <v>3692.9523999999983</v>
      </c>
      <c r="AH258" s="1">
        <f t="shared" si="351"/>
        <v>8141.5567200879959</v>
      </c>
      <c r="AI258" s="130">
        <f t="shared" si="368"/>
        <v>91.428560000000004</v>
      </c>
      <c r="AJ258" s="1">
        <f t="shared" si="352"/>
        <v>280.46699999999998</v>
      </c>
      <c r="AK258" s="1">
        <f t="shared" si="353"/>
        <v>1.091902938299929</v>
      </c>
      <c r="AL258" s="1">
        <f t="shared" si="354"/>
        <v>1.0777502776567525</v>
      </c>
      <c r="AM258" s="1">
        <f t="shared" si="355"/>
        <v>87907.859135063685</v>
      </c>
      <c r="AN258" s="1">
        <f t="shared" si="379"/>
        <v>-735</v>
      </c>
      <c r="AO258" s="1">
        <f t="shared" si="356"/>
        <v>-2411.4173999999998</v>
      </c>
      <c r="AP258" s="1">
        <f t="shared" si="380"/>
        <v>35890.062878880817</v>
      </c>
      <c r="AQ258" s="131">
        <f t="shared" si="381"/>
        <v>59.768353638244712</v>
      </c>
      <c r="AR258" s="132">
        <f t="shared" si="357"/>
        <v>116.1801165361656</v>
      </c>
      <c r="AS258" s="132">
        <f t="shared" si="358"/>
        <v>-8.1429190721578344</v>
      </c>
      <c r="AT258" s="132">
        <f t="shared" si="359"/>
        <v>-15.828531809223286</v>
      </c>
      <c r="AU258" s="133">
        <v>19.25</v>
      </c>
      <c r="AV258" s="132">
        <f t="shared" si="360"/>
        <v>1925</v>
      </c>
      <c r="AW258" s="134">
        <f t="shared" si="361"/>
        <v>-4935.7316868728976</v>
      </c>
      <c r="AX258" s="131">
        <f t="shared" si="362"/>
        <v>9.1572016454042629E-2</v>
      </c>
      <c r="AY258" s="135">
        <f t="shared" si="363"/>
        <v>0.66586387530391122</v>
      </c>
      <c r="AZ258" s="132">
        <f t="shared" si="364"/>
        <v>0.13666635282664766</v>
      </c>
      <c r="BA258" s="132">
        <f t="shared" si="365"/>
        <v>7.8304052184122037</v>
      </c>
      <c r="BB258" s="131">
        <v>3.75</v>
      </c>
      <c r="BC258" s="135">
        <v>-0.65</v>
      </c>
      <c r="BD258" s="1"/>
      <c r="BE258" s="1">
        <f t="shared" si="369"/>
        <v>0</v>
      </c>
      <c r="BF258" s="1">
        <f t="shared" si="370"/>
        <v>-6.4999999999999997E-3</v>
      </c>
      <c r="BG258" s="1">
        <f t="shared" si="371"/>
        <v>101325</v>
      </c>
      <c r="BH258" s="1">
        <f t="shared" si="372"/>
        <v>1.2250000000000001</v>
      </c>
      <c r="BI258" s="1">
        <f t="shared" si="373"/>
        <v>288.14999999999998</v>
      </c>
      <c r="BJ258" s="1">
        <f t="shared" si="374"/>
        <v>1.2350000000000001</v>
      </c>
      <c r="BK258" s="1">
        <f t="shared" si="375"/>
        <v>9.81</v>
      </c>
      <c r="BL258" s="1">
        <f t="shared" si="376"/>
        <v>293.14999999999998</v>
      </c>
      <c r="BM258" s="1">
        <f t="shared" si="377"/>
        <v>100600</v>
      </c>
      <c r="BN258" s="24">
        <f t="shared" si="378"/>
        <v>28</v>
      </c>
      <c r="BP258" s="23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M258" s="1"/>
      <c r="CR258" s="1"/>
      <c r="CS258" s="26"/>
    </row>
    <row r="259" spans="28:97" x14ac:dyDescent="0.2">
      <c r="AB259" s="23">
        <v>11.2</v>
      </c>
      <c r="AC259" s="1">
        <v>1112</v>
      </c>
      <c r="AD259" s="1">
        <f t="shared" si="349"/>
        <v>284.34999999999997</v>
      </c>
      <c r="AE259" s="1">
        <f t="shared" si="366"/>
        <v>0</v>
      </c>
      <c r="AF259" s="1">
        <f t="shared" si="350"/>
        <v>0</v>
      </c>
      <c r="AG259" s="1">
        <f t="shared" si="367"/>
        <v>3692.5714499999981</v>
      </c>
      <c r="AH259" s="1">
        <f t="shared" si="351"/>
        <v>8140.7168700989951</v>
      </c>
      <c r="AI259" s="130">
        <f t="shared" si="368"/>
        <v>102.85713000000001</v>
      </c>
      <c r="AJ259" s="1">
        <f t="shared" si="352"/>
        <v>280.92199999999997</v>
      </c>
      <c r="AK259" s="1">
        <f t="shared" si="353"/>
        <v>1.0994619005910882</v>
      </c>
      <c r="AL259" s="1">
        <f t="shared" si="354"/>
        <v>1.0862072658267967</v>
      </c>
      <c r="AM259" s="1">
        <f t="shared" si="355"/>
        <v>88660.022243333064</v>
      </c>
      <c r="AN259" s="1">
        <f t="shared" si="379"/>
        <v>-805</v>
      </c>
      <c r="AO259" s="1">
        <f t="shared" si="356"/>
        <v>-2641.0762</v>
      </c>
      <c r="AP259" s="1">
        <f t="shared" si="380"/>
        <v>35901.712567236085</v>
      </c>
      <c r="AQ259" s="131">
        <f t="shared" si="381"/>
        <v>59.535226878284767</v>
      </c>
      <c r="AR259" s="132">
        <f t="shared" si="357"/>
        <v>115.72695541508506</v>
      </c>
      <c r="AS259" s="132">
        <f t="shared" si="358"/>
        <v>-7.9255251518931864</v>
      </c>
      <c r="AT259" s="132">
        <f t="shared" si="359"/>
        <v>-15.405952811256052</v>
      </c>
      <c r="AU259" s="133">
        <v>19.25</v>
      </c>
      <c r="AV259" s="132">
        <f t="shared" si="360"/>
        <v>1925</v>
      </c>
      <c r="AW259" s="134">
        <f t="shared" si="361"/>
        <v>-4822.2747467967984</v>
      </c>
      <c r="AX259" s="131">
        <f t="shared" si="362"/>
        <v>8.9467063947992545E-2</v>
      </c>
      <c r="AY259" s="135">
        <f t="shared" si="363"/>
        <v>0.66608001052386057</v>
      </c>
      <c r="AZ259" s="132">
        <f t="shared" si="364"/>
        <v>0.13351965472450542</v>
      </c>
      <c r="BA259" s="132">
        <f t="shared" si="365"/>
        <v>7.6501126977576392</v>
      </c>
      <c r="BB259" s="131">
        <v>4</v>
      </c>
      <c r="BC259" s="135">
        <v>-0.65</v>
      </c>
      <c r="BD259" s="1"/>
      <c r="BE259" s="1">
        <f t="shared" si="369"/>
        <v>0</v>
      </c>
      <c r="BF259" s="1">
        <f t="shared" si="370"/>
        <v>-6.4999999999999997E-3</v>
      </c>
      <c r="BG259" s="1">
        <f t="shared" si="371"/>
        <v>101325</v>
      </c>
      <c r="BH259" s="1">
        <f t="shared" si="372"/>
        <v>1.2250000000000001</v>
      </c>
      <c r="BI259" s="1">
        <f t="shared" si="373"/>
        <v>288.14999999999998</v>
      </c>
      <c r="BJ259" s="1">
        <f t="shared" si="374"/>
        <v>1.2350000000000001</v>
      </c>
      <c r="BK259" s="1">
        <f t="shared" si="375"/>
        <v>9.81</v>
      </c>
      <c r="BL259" s="1">
        <f t="shared" si="376"/>
        <v>293.14999999999998</v>
      </c>
      <c r="BM259" s="1">
        <f t="shared" si="377"/>
        <v>100600</v>
      </c>
      <c r="BN259" s="24">
        <f t="shared" si="378"/>
        <v>28</v>
      </c>
      <c r="BP259" s="23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39">
        <f>FG181</f>
        <v>42.217010470122872</v>
      </c>
      <c r="CF259" s="39">
        <f>FM181</f>
        <v>-3191.4777824777116</v>
      </c>
      <c r="CG259" s="39"/>
      <c r="CH259" s="39"/>
      <c r="CI259" s="39"/>
      <c r="CM259" s="39"/>
      <c r="CR259" s="39"/>
      <c r="CS259" s="38"/>
    </row>
    <row r="260" spans="28:97" x14ac:dyDescent="0.2">
      <c r="AB260" s="23">
        <v>11.3</v>
      </c>
      <c r="AC260" s="1">
        <v>1043</v>
      </c>
      <c r="AD260" s="1">
        <f t="shared" si="349"/>
        <v>284.45</v>
      </c>
      <c r="AE260" s="1">
        <f t="shared" si="366"/>
        <v>0</v>
      </c>
      <c r="AF260" s="1">
        <f t="shared" si="350"/>
        <v>0</v>
      </c>
      <c r="AG260" s="1">
        <f t="shared" si="367"/>
        <v>3692.1904999999979</v>
      </c>
      <c r="AH260" s="1">
        <f t="shared" si="351"/>
        <v>8139.8770201099942</v>
      </c>
      <c r="AI260" s="130">
        <f t="shared" si="368"/>
        <v>114.28570000000002</v>
      </c>
      <c r="AJ260" s="1">
        <f t="shared" si="352"/>
        <v>281.37049999999999</v>
      </c>
      <c r="AK260" s="1">
        <f t="shared" si="353"/>
        <v>1.1069519931280911</v>
      </c>
      <c r="AL260" s="1">
        <f t="shared" si="354"/>
        <v>1.0949679584547287</v>
      </c>
      <c r="AM260" s="1">
        <f t="shared" si="355"/>
        <v>89406.531874786015</v>
      </c>
      <c r="AN260" s="1">
        <f t="shared" si="379"/>
        <v>-874</v>
      </c>
      <c r="AO260" s="1">
        <f t="shared" si="356"/>
        <v>-2867.4541599999998</v>
      </c>
      <c r="AP260" s="1" t="e">
        <f t="shared" si="380"/>
        <v>#DIV/0!</v>
      </c>
      <c r="AQ260" s="23">
        <f t="shared" si="381"/>
        <v>0</v>
      </c>
      <c r="AR260" s="6">
        <f t="shared" si="357"/>
        <v>0</v>
      </c>
      <c r="AS260" s="6">
        <f t="shared" si="358"/>
        <v>-7.7360066935577407</v>
      </c>
      <c r="AT260" s="6">
        <f t="shared" si="359"/>
        <v>-15.037559251205279</v>
      </c>
      <c r="AU260" s="60"/>
      <c r="AV260" s="6">
        <f t="shared" si="360"/>
        <v>0</v>
      </c>
      <c r="AW260" s="61" t="e">
        <f t="shared" si="361"/>
        <v>#DIV/0!</v>
      </c>
      <c r="AX260" s="62" t="e">
        <f t="shared" si="362"/>
        <v>#DIV/0!</v>
      </c>
      <c r="AY260" s="63" t="e">
        <f t="shared" si="363"/>
        <v>#DIV/0!</v>
      </c>
      <c r="AZ260" s="6" t="e">
        <f t="shared" si="364"/>
        <v>#DIV/0!</v>
      </c>
      <c r="BA260" s="6" t="e">
        <f t="shared" si="365"/>
        <v>#DIV/0!</v>
      </c>
      <c r="BB260" s="62"/>
      <c r="BC260" s="63"/>
      <c r="BD260" s="1"/>
      <c r="BE260" s="1">
        <f t="shared" si="369"/>
        <v>0</v>
      </c>
      <c r="BF260" s="1">
        <f t="shared" si="370"/>
        <v>-6.4999999999999997E-3</v>
      </c>
      <c r="BG260" s="1">
        <f t="shared" si="371"/>
        <v>101325</v>
      </c>
      <c r="BH260" s="1">
        <f t="shared" si="372"/>
        <v>1.2250000000000001</v>
      </c>
      <c r="BI260" s="1">
        <f t="shared" si="373"/>
        <v>288.14999999999998</v>
      </c>
      <c r="BJ260" s="1">
        <f t="shared" si="374"/>
        <v>1.2350000000000001</v>
      </c>
      <c r="BK260" s="1">
        <f t="shared" si="375"/>
        <v>9.81</v>
      </c>
      <c r="BL260" s="1">
        <f t="shared" si="376"/>
        <v>293.14999999999998</v>
      </c>
      <c r="BM260" s="1">
        <f t="shared" si="377"/>
        <v>100600</v>
      </c>
      <c r="BN260" s="24">
        <f t="shared" si="378"/>
        <v>28</v>
      </c>
      <c r="BP260" s="23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39">
        <f>FG184</f>
        <v>52.864822102680783</v>
      </c>
      <c r="CF260" s="39">
        <f>FM184</f>
        <v>-3493.0767615275008</v>
      </c>
      <c r="CG260" s="39"/>
      <c r="CH260" s="39"/>
      <c r="CI260" s="39"/>
      <c r="CM260" s="39"/>
      <c r="CN260" s="148"/>
      <c r="CO260" s="148"/>
      <c r="CP260" s="148"/>
      <c r="CQ260" s="148"/>
      <c r="CR260" s="39"/>
      <c r="CS260" s="38"/>
    </row>
    <row r="261" spans="28:97" x14ac:dyDescent="0.2">
      <c r="AB261" s="23">
        <v>11.1</v>
      </c>
      <c r="AC261" s="1">
        <v>985</v>
      </c>
      <c r="AD261" s="1">
        <f t="shared" si="349"/>
        <v>284.25</v>
      </c>
      <c r="AE261" s="1">
        <f t="shared" si="366"/>
        <v>0</v>
      </c>
      <c r="AF261" s="1">
        <f t="shared" si="350"/>
        <v>0</v>
      </c>
      <c r="AG261" s="1">
        <f t="shared" si="367"/>
        <v>3691.8095499999977</v>
      </c>
      <c r="AH261" s="1">
        <f t="shared" si="351"/>
        <v>8139.0371701209942</v>
      </c>
      <c r="AI261" s="130">
        <f t="shared" si="368"/>
        <v>125.71427000000003</v>
      </c>
      <c r="AJ261" s="1">
        <f t="shared" si="352"/>
        <v>281.7475</v>
      </c>
      <c r="AK261" s="1">
        <f t="shared" si="353"/>
        <v>1.1132781571122345</v>
      </c>
      <c r="AL261" s="1">
        <f t="shared" si="354"/>
        <v>1.1034770011292148</v>
      </c>
      <c r="AM261" s="1">
        <f t="shared" si="355"/>
        <v>90037.962595670426</v>
      </c>
      <c r="AN261" s="1">
        <f t="shared" si="379"/>
        <v>-932</v>
      </c>
      <c r="AO261" s="1">
        <f t="shared" si="356"/>
        <v>-3057.7428799999998</v>
      </c>
      <c r="AP261" s="1" t="e">
        <f t="shared" si="380"/>
        <v>#DIV/0!</v>
      </c>
      <c r="AQ261" s="23">
        <f t="shared" si="381"/>
        <v>0</v>
      </c>
      <c r="AR261" s="6">
        <f t="shared" si="357"/>
        <v>0</v>
      </c>
      <c r="AS261" s="6">
        <f t="shared" si="358"/>
        <v>-7.4871261920537808</v>
      </c>
      <c r="AT261" s="6">
        <f t="shared" si="359"/>
        <v>-14.553775377161822</v>
      </c>
      <c r="AU261" s="60"/>
      <c r="AV261" s="6">
        <f t="shared" si="360"/>
        <v>0</v>
      </c>
      <c r="AW261" s="61" t="e">
        <f t="shared" si="361"/>
        <v>#DIV/0!</v>
      </c>
      <c r="AX261" s="62" t="e">
        <f t="shared" si="362"/>
        <v>#DIV/0!</v>
      </c>
      <c r="AY261" s="63" t="e">
        <f t="shared" si="363"/>
        <v>#DIV/0!</v>
      </c>
      <c r="AZ261" s="6" t="e">
        <f t="shared" si="364"/>
        <v>#DIV/0!</v>
      </c>
      <c r="BA261" s="6" t="e">
        <f t="shared" si="365"/>
        <v>#DIV/0!</v>
      </c>
      <c r="BB261" s="62"/>
      <c r="BC261" s="63"/>
      <c r="BD261" s="1"/>
      <c r="BE261" s="1">
        <f t="shared" si="369"/>
        <v>0</v>
      </c>
      <c r="BF261" s="1">
        <f t="shared" si="370"/>
        <v>-6.4999999999999997E-3</v>
      </c>
      <c r="BG261" s="1">
        <f t="shared" si="371"/>
        <v>101325</v>
      </c>
      <c r="BH261" s="1">
        <f t="shared" si="372"/>
        <v>1.2250000000000001</v>
      </c>
      <c r="BI261" s="1">
        <f t="shared" si="373"/>
        <v>288.14999999999998</v>
      </c>
      <c r="BJ261" s="1">
        <f t="shared" si="374"/>
        <v>1.2350000000000001</v>
      </c>
      <c r="BK261" s="1">
        <f t="shared" si="375"/>
        <v>9.81</v>
      </c>
      <c r="BL261" s="1">
        <f t="shared" si="376"/>
        <v>293.14999999999998</v>
      </c>
      <c r="BM261" s="1">
        <f t="shared" si="377"/>
        <v>100600</v>
      </c>
      <c r="BN261" s="24">
        <f t="shared" si="378"/>
        <v>28</v>
      </c>
      <c r="BP261" s="23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39">
        <f>FG187</f>
        <v>63.548283598851455</v>
      </c>
      <c r="CF261" s="39">
        <f>FM187</f>
        <v>-4121.5107673817447</v>
      </c>
      <c r="CG261" s="39"/>
      <c r="CH261" s="39"/>
      <c r="CI261" s="39"/>
      <c r="CM261" s="39"/>
      <c r="CR261" s="39"/>
      <c r="CS261" s="38"/>
    </row>
    <row r="262" spans="28:97" x14ac:dyDescent="0.2">
      <c r="AB262" s="23">
        <v>10.6</v>
      </c>
      <c r="AC262" s="1">
        <v>937</v>
      </c>
      <c r="AD262" s="1">
        <f t="shared" si="349"/>
        <v>283.75</v>
      </c>
      <c r="AE262" s="1">
        <f t="shared" si="366"/>
        <v>0</v>
      </c>
      <c r="AF262" s="1">
        <f t="shared" si="350"/>
        <v>0</v>
      </c>
      <c r="AG262" s="1">
        <f t="shared" si="367"/>
        <v>3691.4285999999975</v>
      </c>
      <c r="AH262" s="1">
        <f t="shared" si="351"/>
        <v>8138.1973201319934</v>
      </c>
      <c r="AI262" s="130">
        <f t="shared" si="368"/>
        <v>137.14284000000004</v>
      </c>
      <c r="AJ262" s="1">
        <f t="shared" si="352"/>
        <v>282.05949999999996</v>
      </c>
      <c r="AK262" s="1">
        <f t="shared" si="353"/>
        <v>1.1185344883463821</v>
      </c>
      <c r="AL262" s="1">
        <f t="shared" si="354"/>
        <v>1.1118705850774848</v>
      </c>
      <c r="AM262" s="1">
        <f t="shared" si="355"/>
        <v>90563.25240356529</v>
      </c>
      <c r="AN262" s="1">
        <f t="shared" si="379"/>
        <v>-980</v>
      </c>
      <c r="AO262" s="1">
        <f t="shared" si="356"/>
        <v>-3215.2231999999999</v>
      </c>
      <c r="AP262" s="1">
        <f t="shared" si="380"/>
        <v>35944.393793716234</v>
      </c>
      <c r="AQ262" s="131">
        <f t="shared" si="381"/>
        <v>59.225015496174926</v>
      </c>
      <c r="AR262" s="132">
        <f t="shared" si="357"/>
        <v>115.12395412208467</v>
      </c>
      <c r="AS262" s="132">
        <f t="shared" si="358"/>
        <v>-7.1989773817770306</v>
      </c>
      <c r="AT262" s="132">
        <f t="shared" si="359"/>
        <v>-13.993660193793463</v>
      </c>
      <c r="AU262" s="133">
        <v>19.5</v>
      </c>
      <c r="AV262" s="132">
        <f t="shared" si="360"/>
        <v>1950</v>
      </c>
      <c r="AW262" s="134">
        <f t="shared" si="361"/>
        <v>-4401.7878375345454</v>
      </c>
      <c r="AX262" s="131">
        <f t="shared" si="362"/>
        <v>8.0618824863270072E-2</v>
      </c>
      <c r="AY262" s="135">
        <f t="shared" si="363"/>
        <v>0.65832223065414353</v>
      </c>
      <c r="AZ262" s="132">
        <f t="shared" si="364"/>
        <v>0.12185431901520161</v>
      </c>
      <c r="BA262" s="132">
        <f t="shared" si="365"/>
        <v>6.9817381950113262</v>
      </c>
      <c r="BB262" s="131">
        <v>4.5</v>
      </c>
      <c r="BC262" s="135">
        <v>-0.65</v>
      </c>
      <c r="BD262" s="1"/>
      <c r="BE262" s="1">
        <f t="shared" si="369"/>
        <v>0</v>
      </c>
      <c r="BF262" s="1">
        <f t="shared" si="370"/>
        <v>-6.4999999999999997E-3</v>
      </c>
      <c r="BG262" s="1">
        <f t="shared" si="371"/>
        <v>101325</v>
      </c>
      <c r="BH262" s="1">
        <f t="shared" si="372"/>
        <v>1.2250000000000001</v>
      </c>
      <c r="BI262" s="1">
        <f t="shared" si="373"/>
        <v>288.14999999999998</v>
      </c>
      <c r="BJ262" s="1">
        <f t="shared" si="374"/>
        <v>1.2350000000000001</v>
      </c>
      <c r="BK262" s="1">
        <f t="shared" si="375"/>
        <v>9.81</v>
      </c>
      <c r="BL262" s="1">
        <f t="shared" si="376"/>
        <v>293.14999999999998</v>
      </c>
      <c r="BM262" s="1">
        <f t="shared" si="377"/>
        <v>100600</v>
      </c>
      <c r="BN262" s="24">
        <f t="shared" si="378"/>
        <v>28</v>
      </c>
      <c r="BP262" s="23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39">
        <f>FG190</f>
        <v>74.011367515039581</v>
      </c>
      <c r="CF262" s="39">
        <f>FM190</f>
        <v>-4912.669383839695</v>
      </c>
      <c r="CG262" s="39"/>
      <c r="CH262" s="39"/>
      <c r="CI262" s="39"/>
      <c r="CM262" s="39"/>
      <c r="CR262" s="39"/>
      <c r="CS262" s="38"/>
    </row>
    <row r="263" spans="28:97" x14ac:dyDescent="0.2">
      <c r="AB263" s="23">
        <v>11</v>
      </c>
      <c r="AC263" s="1">
        <v>903</v>
      </c>
      <c r="AD263" s="1">
        <f t="shared" si="349"/>
        <v>284.14999999999998</v>
      </c>
      <c r="AE263" s="1">
        <f t="shared" si="366"/>
        <v>0</v>
      </c>
      <c r="AF263" s="1">
        <f t="shared" si="350"/>
        <v>0</v>
      </c>
      <c r="AG263" s="1">
        <f t="shared" si="367"/>
        <v>3691.0476499999972</v>
      </c>
      <c r="AH263" s="1">
        <f t="shared" si="351"/>
        <v>8137.3574701429934</v>
      </c>
      <c r="AI263" s="130">
        <f t="shared" si="368"/>
        <v>148.57141000000004</v>
      </c>
      <c r="AJ263" s="1">
        <f t="shared" si="352"/>
        <v>282.28049999999996</v>
      </c>
      <c r="AK263" s="1">
        <f t="shared" si="353"/>
        <v>1.1222691949441672</v>
      </c>
      <c r="AL263" s="1">
        <f t="shared" si="354"/>
        <v>1.1148854812016082</v>
      </c>
      <c r="AM263" s="1">
        <f t="shared" si="355"/>
        <v>90936.831903477854</v>
      </c>
      <c r="AN263" s="1">
        <f t="shared" si="379"/>
        <v>-1014</v>
      </c>
      <c r="AO263" s="1">
        <f t="shared" si="356"/>
        <v>-3326.7717600000001</v>
      </c>
      <c r="AP263" s="1">
        <f t="shared" si="380"/>
        <v>35928.054252263748</v>
      </c>
      <c r="AQ263" s="131">
        <f t="shared" si="381"/>
        <v>55.223550909409184</v>
      </c>
      <c r="AR263" s="132">
        <f t="shared" si="357"/>
        <v>107.34574719974594</v>
      </c>
      <c r="AS263" s="132">
        <f t="shared" si="358"/>
        <v>-6.8680546913026683</v>
      </c>
      <c r="AT263" s="132">
        <f t="shared" si="359"/>
        <v>-13.35039943114178</v>
      </c>
      <c r="AU263" s="133">
        <v>17</v>
      </c>
      <c r="AV263" s="132">
        <f t="shared" si="360"/>
        <v>1700</v>
      </c>
      <c r="AW263" s="134">
        <f t="shared" si="361"/>
        <v>-4503.2709221759378</v>
      </c>
      <c r="AX263" s="131">
        <f t="shared" si="362"/>
        <v>9.4606531978486091E-2</v>
      </c>
      <c r="AY263" s="135">
        <f t="shared" si="363"/>
        <v>0.75479105571982663</v>
      </c>
      <c r="AZ263" s="132">
        <f t="shared" si="364"/>
        <v>0.12469108159773083</v>
      </c>
      <c r="BA263" s="132">
        <f t="shared" si="365"/>
        <v>7.1442727184708721</v>
      </c>
      <c r="BB263" s="131">
        <v>5</v>
      </c>
      <c r="BC263" s="135">
        <v>-0.75</v>
      </c>
      <c r="BD263" s="1"/>
      <c r="BE263" s="1">
        <f t="shared" si="369"/>
        <v>0</v>
      </c>
      <c r="BF263" s="1">
        <f t="shared" si="370"/>
        <v>-6.4999999999999997E-3</v>
      </c>
      <c r="BG263" s="1">
        <f t="shared" si="371"/>
        <v>101325</v>
      </c>
      <c r="BH263" s="1">
        <f t="shared" si="372"/>
        <v>1.2250000000000001</v>
      </c>
      <c r="BI263" s="1">
        <f t="shared" si="373"/>
        <v>288.14999999999998</v>
      </c>
      <c r="BJ263" s="1">
        <f t="shared" si="374"/>
        <v>1.2350000000000001</v>
      </c>
      <c r="BK263" s="1">
        <f t="shared" si="375"/>
        <v>9.81</v>
      </c>
      <c r="BL263" s="1">
        <f t="shared" si="376"/>
        <v>293.14999999999998</v>
      </c>
      <c r="BM263" s="1">
        <f t="shared" si="377"/>
        <v>100600</v>
      </c>
      <c r="BN263" s="24">
        <f t="shared" si="378"/>
        <v>28</v>
      </c>
      <c r="BP263" s="23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39"/>
      <c r="CF263" s="39"/>
      <c r="CG263" s="39"/>
      <c r="CH263" s="39"/>
      <c r="CI263" s="39"/>
      <c r="CM263" s="39"/>
      <c r="CR263" s="39"/>
      <c r="CS263" s="38"/>
    </row>
    <row r="264" spans="28:97" x14ac:dyDescent="0.2">
      <c r="AB264" s="23">
        <v>10.1</v>
      </c>
      <c r="AC264" s="1">
        <v>851</v>
      </c>
      <c r="AD264" s="1">
        <f t="shared" si="349"/>
        <v>283.25</v>
      </c>
      <c r="AE264" s="1">
        <f t="shared" si="366"/>
        <v>0</v>
      </c>
      <c r="AF264" s="1">
        <f t="shared" si="350"/>
        <v>0</v>
      </c>
      <c r="AG264" s="1">
        <f t="shared" si="367"/>
        <v>3690.666699999997</v>
      </c>
      <c r="AH264" s="1">
        <f t="shared" si="351"/>
        <v>8136.5176201539925</v>
      </c>
      <c r="AI264" s="130">
        <f t="shared" si="368"/>
        <v>159.99998000000005</v>
      </c>
      <c r="AJ264" s="1">
        <f t="shared" si="352"/>
        <v>282.61849999999998</v>
      </c>
      <c r="AK264" s="1">
        <f t="shared" si="353"/>
        <v>1.127999543159274</v>
      </c>
      <c r="AL264" s="1">
        <f t="shared" si="354"/>
        <v>1.1254846915740839</v>
      </c>
      <c r="AM264" s="1">
        <f t="shared" si="355"/>
        <v>91510.601629290308</v>
      </c>
      <c r="AN264" s="1">
        <f t="shared" si="379"/>
        <v>-1066</v>
      </c>
      <c r="AO264" s="1">
        <f t="shared" si="356"/>
        <v>-3497.3754399999998</v>
      </c>
      <c r="AP264" s="1">
        <f t="shared" si="380"/>
        <v>35936.079361765995</v>
      </c>
      <c r="AQ264" s="131">
        <f t="shared" si="381"/>
        <v>54.962902925047572</v>
      </c>
      <c r="AR264" s="132">
        <f t="shared" si="357"/>
        <v>106.83908922182448</v>
      </c>
      <c r="AS264" s="132">
        <f t="shared" si="358"/>
        <v>-6.6919979899732001</v>
      </c>
      <c r="AT264" s="132">
        <f t="shared" si="359"/>
        <v>-13.008173372829505</v>
      </c>
      <c r="AU264" s="133">
        <v>17</v>
      </c>
      <c r="AV264" s="132">
        <f t="shared" si="360"/>
        <v>1700</v>
      </c>
      <c r="AW264" s="134">
        <f t="shared" si="361"/>
        <v>-4408.1866313499268</v>
      </c>
      <c r="AX264" s="131">
        <f t="shared" si="362"/>
        <v>9.2608962843485881E-2</v>
      </c>
      <c r="AY264" s="135">
        <f t="shared" si="363"/>
        <v>0.75495965045726898</v>
      </c>
      <c r="AZ264" s="132">
        <f t="shared" si="364"/>
        <v>0.12205765835881713</v>
      </c>
      <c r="BA264" s="132">
        <f t="shared" si="365"/>
        <v>6.9933886812094554</v>
      </c>
      <c r="BB264" s="131">
        <v>5</v>
      </c>
      <c r="BC264" s="135">
        <v>-0.75</v>
      </c>
      <c r="BD264" s="1"/>
      <c r="BE264" s="1">
        <f t="shared" si="369"/>
        <v>0</v>
      </c>
      <c r="BF264" s="1">
        <f t="shared" si="370"/>
        <v>-6.4999999999999997E-3</v>
      </c>
      <c r="BG264" s="1">
        <f t="shared" si="371"/>
        <v>101325</v>
      </c>
      <c r="BH264" s="1">
        <f t="shared" si="372"/>
        <v>1.2250000000000001</v>
      </c>
      <c r="BI264" s="1">
        <f t="shared" si="373"/>
        <v>288.14999999999998</v>
      </c>
      <c r="BJ264" s="1">
        <f t="shared" si="374"/>
        <v>1.2350000000000001</v>
      </c>
      <c r="BK264" s="1">
        <f t="shared" si="375"/>
        <v>9.81</v>
      </c>
      <c r="BL264" s="1">
        <f t="shared" si="376"/>
        <v>293.14999999999998</v>
      </c>
      <c r="BM264" s="1">
        <f t="shared" si="377"/>
        <v>100600</v>
      </c>
      <c r="BN264" s="24">
        <f t="shared" si="378"/>
        <v>28</v>
      </c>
      <c r="BP264" s="23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39"/>
      <c r="CF264" s="39"/>
      <c r="CG264" s="39"/>
      <c r="CH264" s="39"/>
      <c r="CI264" s="39"/>
      <c r="CM264" s="39"/>
      <c r="CR264" s="39"/>
      <c r="CS264" s="38"/>
    </row>
    <row r="265" spans="28:97" x14ac:dyDescent="0.2">
      <c r="AB265" s="23">
        <v>8.1</v>
      </c>
      <c r="AC265" s="1">
        <v>792</v>
      </c>
      <c r="AD265" s="1">
        <f t="shared" si="349"/>
        <v>281.25</v>
      </c>
      <c r="AE265" s="1">
        <f t="shared" si="366"/>
        <v>0</v>
      </c>
      <c r="AF265" s="1">
        <f t="shared" si="350"/>
        <v>0</v>
      </c>
      <c r="AG265" s="1">
        <f t="shared" si="367"/>
        <v>3690.2857499999968</v>
      </c>
      <c r="AH265" s="1">
        <f t="shared" si="351"/>
        <v>8135.6777701649926</v>
      </c>
      <c r="AI265" s="130">
        <f t="shared" si="368"/>
        <v>171.42855000000006</v>
      </c>
      <c r="AJ265" s="1">
        <f t="shared" si="352"/>
        <v>283.00199999999995</v>
      </c>
      <c r="AK265" s="1">
        <f t="shared" si="353"/>
        <v>1.1345283625052343</v>
      </c>
      <c r="AL265" s="1">
        <f t="shared" si="354"/>
        <v>1.1415957178514</v>
      </c>
      <c r="AM265" s="1">
        <f t="shared" si="355"/>
        <v>92165.155885508007</v>
      </c>
      <c r="AN265" s="1">
        <f t="shared" si="379"/>
        <v>-1125</v>
      </c>
      <c r="AO265" s="1">
        <f t="shared" si="356"/>
        <v>-3690.9450000000002</v>
      </c>
      <c r="AP265" s="1" t="e">
        <f t="shared" si="380"/>
        <v>#DIV/0!</v>
      </c>
      <c r="AQ265" s="23">
        <f t="shared" si="381"/>
        <v>0</v>
      </c>
      <c r="AR265" s="6">
        <f t="shared" si="357"/>
        <v>0</v>
      </c>
      <c r="AS265" s="6">
        <f t="shared" si="358"/>
        <v>-6.5495004390160236</v>
      </c>
      <c r="AT265" s="6">
        <f t="shared" si="359"/>
        <v>-12.731180933376907</v>
      </c>
      <c r="AU265" s="60"/>
      <c r="AV265" s="6">
        <f t="shared" si="360"/>
        <v>0</v>
      </c>
      <c r="AW265" s="61" t="e">
        <f t="shared" si="361"/>
        <v>#DIV/0!</v>
      </c>
      <c r="AX265" s="62" t="e">
        <f t="shared" si="362"/>
        <v>#DIV/0!</v>
      </c>
      <c r="AY265" s="63" t="e">
        <f t="shared" si="363"/>
        <v>#DIV/0!</v>
      </c>
      <c r="AZ265" s="6" t="e">
        <f t="shared" si="364"/>
        <v>#DIV/0!</v>
      </c>
      <c r="BA265" s="6" t="e">
        <f t="shared" si="365"/>
        <v>#DIV/0!</v>
      </c>
      <c r="BB265" s="62"/>
      <c r="BC265" s="63"/>
      <c r="BD265" s="1"/>
      <c r="BE265" s="1">
        <f t="shared" si="369"/>
        <v>0</v>
      </c>
      <c r="BF265" s="1">
        <f t="shared" si="370"/>
        <v>-6.4999999999999997E-3</v>
      </c>
      <c r="BG265" s="1">
        <f t="shared" si="371"/>
        <v>101325</v>
      </c>
      <c r="BH265" s="1">
        <f t="shared" si="372"/>
        <v>1.2250000000000001</v>
      </c>
      <c r="BI265" s="1">
        <f t="shared" si="373"/>
        <v>288.14999999999998</v>
      </c>
      <c r="BJ265" s="1">
        <f t="shared" si="374"/>
        <v>1.2350000000000001</v>
      </c>
      <c r="BK265" s="1">
        <f t="shared" si="375"/>
        <v>9.81</v>
      </c>
      <c r="BL265" s="1">
        <f t="shared" si="376"/>
        <v>293.14999999999998</v>
      </c>
      <c r="BM265" s="1">
        <f t="shared" si="377"/>
        <v>100600</v>
      </c>
      <c r="BN265" s="24">
        <f t="shared" si="378"/>
        <v>28</v>
      </c>
      <c r="BP265" s="23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39"/>
      <c r="CF265" s="39"/>
      <c r="CG265" s="39"/>
      <c r="CH265" s="39"/>
      <c r="CI265" s="39"/>
      <c r="CM265" s="39"/>
      <c r="CR265" s="39"/>
      <c r="CS265" s="38"/>
    </row>
    <row r="266" spans="28:97" x14ac:dyDescent="0.2">
      <c r="AB266" s="23">
        <v>7.4</v>
      </c>
      <c r="AC266" s="1">
        <v>736</v>
      </c>
      <c r="AD266" s="1">
        <f t="shared" si="349"/>
        <v>280.54999999999995</v>
      </c>
      <c r="AE266" s="1">
        <f t="shared" si="366"/>
        <v>0</v>
      </c>
      <c r="AF266" s="1">
        <f t="shared" si="350"/>
        <v>0</v>
      </c>
      <c r="AG266" s="1">
        <f t="shared" si="367"/>
        <v>3689.9047999999966</v>
      </c>
      <c r="AH266" s="1">
        <f t="shared" si="351"/>
        <v>8134.8379201759917</v>
      </c>
      <c r="AI266" s="130">
        <f t="shared" si="368"/>
        <v>182.85712000000007</v>
      </c>
      <c r="AJ266" s="1">
        <f t="shared" si="352"/>
        <v>283.36599999999999</v>
      </c>
      <c r="AK266" s="1">
        <f t="shared" si="353"/>
        <v>1.1407519123737968</v>
      </c>
      <c r="AL266" s="1">
        <f t="shared" si="354"/>
        <v>1.152202125830381</v>
      </c>
      <c r="AM266" s="1">
        <f t="shared" si="355"/>
        <v>92789.929553849419</v>
      </c>
      <c r="AN266" s="1">
        <f t="shared" si="379"/>
        <v>-1181</v>
      </c>
      <c r="AO266" s="1">
        <f t="shared" si="356"/>
        <v>-3874.6720399999999</v>
      </c>
      <c r="AP266" s="1">
        <f t="shared" si="380"/>
        <v>35949.022004871935</v>
      </c>
      <c r="AQ266" s="131">
        <f t="shared" si="381"/>
        <v>54.71988946745762</v>
      </c>
      <c r="AR266" s="132">
        <f t="shared" si="357"/>
        <v>106.36670994242282</v>
      </c>
      <c r="AS266" s="132">
        <f t="shared" si="358"/>
        <v>-6.4065032316529207</v>
      </c>
      <c r="AT266" s="132">
        <f t="shared" si="359"/>
        <v>-12.453217241816214</v>
      </c>
      <c r="AU266" s="133">
        <v>17.25</v>
      </c>
      <c r="AV266" s="132">
        <f t="shared" si="360"/>
        <v>1725</v>
      </c>
      <c r="AW266" s="134">
        <f t="shared" si="361"/>
        <v>-4237.9907740849685</v>
      </c>
      <c r="AX266" s="131">
        <f t="shared" si="362"/>
        <v>8.7743080208798507E-2</v>
      </c>
      <c r="AY266" s="135">
        <f t="shared" si="363"/>
        <v>0.74428616987312479</v>
      </c>
      <c r="AZ266" s="132">
        <f t="shared" si="364"/>
        <v>0.11734728058242663</v>
      </c>
      <c r="BA266" s="132">
        <f t="shared" si="365"/>
        <v>6.7235039147100801</v>
      </c>
      <c r="BB266" s="131">
        <v>5</v>
      </c>
      <c r="BC266" s="135">
        <v>-0.75</v>
      </c>
      <c r="BD266" s="1"/>
      <c r="BE266" s="1">
        <f t="shared" si="369"/>
        <v>0</v>
      </c>
      <c r="BF266" s="1">
        <f t="shared" si="370"/>
        <v>-6.4999999999999997E-3</v>
      </c>
      <c r="BG266" s="1">
        <f t="shared" si="371"/>
        <v>101325</v>
      </c>
      <c r="BH266" s="1">
        <f t="shared" si="372"/>
        <v>1.2250000000000001</v>
      </c>
      <c r="BI266" s="1">
        <f t="shared" si="373"/>
        <v>288.14999999999998</v>
      </c>
      <c r="BJ266" s="1">
        <f t="shared" si="374"/>
        <v>1.2350000000000001</v>
      </c>
      <c r="BK266" s="1">
        <f t="shared" si="375"/>
        <v>9.81</v>
      </c>
      <c r="BL266" s="1">
        <f t="shared" si="376"/>
        <v>293.14999999999998</v>
      </c>
      <c r="BM266" s="1">
        <f t="shared" si="377"/>
        <v>100600</v>
      </c>
      <c r="BN266" s="24">
        <f t="shared" si="378"/>
        <v>28</v>
      </c>
      <c r="BP266" s="23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39"/>
      <c r="CF266" s="39"/>
      <c r="CG266" s="39"/>
      <c r="CH266" s="39"/>
      <c r="CI266" s="39"/>
      <c r="CM266" s="39"/>
      <c r="CR266" s="39"/>
      <c r="CS266" s="38"/>
    </row>
    <row r="267" spans="28:97" x14ac:dyDescent="0.2">
      <c r="AB267" s="23">
        <v>7.3</v>
      </c>
      <c r="AC267" s="1">
        <v>677</v>
      </c>
      <c r="AD267" s="1">
        <f t="shared" si="349"/>
        <v>280.45</v>
      </c>
      <c r="AE267" s="1">
        <f t="shared" si="366"/>
        <v>0</v>
      </c>
      <c r="AF267" s="1">
        <f t="shared" si="350"/>
        <v>0</v>
      </c>
      <c r="AG267" s="1">
        <f t="shared" si="367"/>
        <v>3689.5238499999964</v>
      </c>
      <c r="AH267" s="1">
        <f t="shared" si="351"/>
        <v>8133.9980701869918</v>
      </c>
      <c r="AI267" s="130">
        <f t="shared" si="368"/>
        <v>194.28569000000007</v>
      </c>
      <c r="AJ267" s="1">
        <f t="shared" si="352"/>
        <v>283.74949999999995</v>
      </c>
      <c r="AK267" s="1">
        <f t="shared" si="353"/>
        <v>1.1473370863067707</v>
      </c>
      <c r="AL267" s="1">
        <f t="shared" si="354"/>
        <v>1.1608355306507505</v>
      </c>
      <c r="AM267" s="1">
        <f t="shared" si="355"/>
        <v>93451.878697409964</v>
      </c>
      <c r="AN267" s="1">
        <f t="shared" si="379"/>
        <v>-1240</v>
      </c>
      <c r="AO267" s="1">
        <f t="shared" si="356"/>
        <v>-4068.2415999999998</v>
      </c>
      <c r="AP267" s="1">
        <f t="shared" si="380"/>
        <v>35950.689733182327</v>
      </c>
      <c r="AQ267" s="131">
        <f t="shared" si="381"/>
        <v>54.516027421926267</v>
      </c>
      <c r="AR267" s="132">
        <f t="shared" si="357"/>
        <v>105.97043474383716</v>
      </c>
      <c r="AS267" s="132">
        <f t="shared" si="358"/>
        <v>-6.3135295148211528</v>
      </c>
      <c r="AT267" s="132">
        <f t="shared" si="359"/>
        <v>-12.27249121208995</v>
      </c>
      <c r="AU267" s="133">
        <v>17.25</v>
      </c>
      <c r="AV267" s="132">
        <f t="shared" si="360"/>
        <v>1725</v>
      </c>
      <c r="AW267" s="134">
        <f t="shared" si="361"/>
        <v>-4191.672498258954</v>
      </c>
      <c r="AX267" s="131">
        <f t="shared" si="362"/>
        <v>8.6784109694802353E-2</v>
      </c>
      <c r="AY267" s="135">
        <f t="shared" si="363"/>
        <v>0.74432069840957193</v>
      </c>
      <c r="AZ267" s="132">
        <f t="shared" si="364"/>
        <v>0.11607097218224577</v>
      </c>
      <c r="BA267" s="132">
        <f t="shared" si="365"/>
        <v>6.6503768300226271</v>
      </c>
      <c r="BB267" s="131">
        <v>4.75</v>
      </c>
      <c r="BC267" s="135">
        <v>-0.75</v>
      </c>
      <c r="BD267" s="1"/>
      <c r="BE267" s="1">
        <f t="shared" si="369"/>
        <v>0</v>
      </c>
      <c r="BF267" s="1">
        <f t="shared" si="370"/>
        <v>-6.4999999999999997E-3</v>
      </c>
      <c r="BG267" s="1">
        <f t="shared" si="371"/>
        <v>101325</v>
      </c>
      <c r="BH267" s="1">
        <f t="shared" si="372"/>
        <v>1.2250000000000001</v>
      </c>
      <c r="BI267" s="1">
        <f t="shared" si="373"/>
        <v>288.14999999999998</v>
      </c>
      <c r="BJ267" s="1">
        <f t="shared" si="374"/>
        <v>1.2350000000000001</v>
      </c>
      <c r="BK267" s="1">
        <f t="shared" si="375"/>
        <v>9.81</v>
      </c>
      <c r="BL267" s="1">
        <f t="shared" si="376"/>
        <v>293.14999999999998</v>
      </c>
      <c r="BM267" s="1">
        <f t="shared" si="377"/>
        <v>100600</v>
      </c>
      <c r="BN267" s="24">
        <f t="shared" si="378"/>
        <v>28</v>
      </c>
      <c r="BP267" s="23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39"/>
      <c r="CF267" s="39"/>
      <c r="CG267" s="39"/>
      <c r="CH267" s="39"/>
      <c r="CI267" s="39"/>
      <c r="CM267" s="39"/>
      <c r="CR267" s="39"/>
      <c r="CS267" s="38"/>
    </row>
    <row r="268" spans="28:97" x14ac:dyDescent="0.2">
      <c r="AB268" s="23">
        <v>7</v>
      </c>
      <c r="AC268" s="1">
        <v>623</v>
      </c>
      <c r="AD268" s="1">
        <f t="shared" si="349"/>
        <v>280.14999999999998</v>
      </c>
      <c r="AE268" s="1">
        <f t="shared" si="366"/>
        <v>0</v>
      </c>
      <c r="AF268" s="1">
        <f t="shared" si="350"/>
        <v>0</v>
      </c>
      <c r="AG268" s="1">
        <f t="shared" si="367"/>
        <v>3689.1428999999962</v>
      </c>
      <c r="AH268" s="1">
        <f t="shared" si="351"/>
        <v>8133.1582201979909</v>
      </c>
      <c r="AI268" s="130">
        <f t="shared" si="368"/>
        <v>205.71426000000008</v>
      </c>
      <c r="AJ268" s="1">
        <f t="shared" si="352"/>
        <v>284.10049999999995</v>
      </c>
      <c r="AK268" s="1">
        <f t="shared" si="353"/>
        <v>1.1533896476255587</v>
      </c>
      <c r="AL268" s="1">
        <f t="shared" si="354"/>
        <v>1.1696540267187043</v>
      </c>
      <c r="AM268" s="1">
        <f t="shared" si="355"/>
        <v>94061.076950921837</v>
      </c>
      <c r="AN268" s="1">
        <f t="shared" si="379"/>
        <v>-1294</v>
      </c>
      <c r="AO268" s="1">
        <f t="shared" si="356"/>
        <v>-4245.4069600000003</v>
      </c>
      <c r="AP268" s="1">
        <f t="shared" si="380"/>
        <v>35942.305230482067</v>
      </c>
      <c r="AQ268" s="131">
        <f t="shared" si="381"/>
        <v>53.11635438520964</v>
      </c>
      <c r="AR268" s="132">
        <f t="shared" si="357"/>
        <v>103.24969430814591</v>
      </c>
      <c r="AS268" s="132">
        <f t="shared" si="358"/>
        <v>-6.2099677080452427</v>
      </c>
      <c r="AT268" s="132">
        <f t="shared" si="359"/>
        <v>-12.071183629606665</v>
      </c>
      <c r="AU268" s="133">
        <v>16.5</v>
      </c>
      <c r="AV268" s="132">
        <f t="shared" si="360"/>
        <v>1650</v>
      </c>
      <c r="AW268" s="134">
        <f t="shared" si="361"/>
        <v>-4231.1221905535022</v>
      </c>
      <c r="AX268" s="131">
        <f t="shared" si="362"/>
        <v>9.1582731397261946E-2</v>
      </c>
      <c r="AY268" s="135">
        <f t="shared" si="363"/>
        <v>0.77797197468575907</v>
      </c>
      <c r="AZ268" s="132">
        <f t="shared" si="364"/>
        <v>0.11718052521432003</v>
      </c>
      <c r="BA268" s="132">
        <f t="shared" si="365"/>
        <v>6.7139495359064219</v>
      </c>
      <c r="BB268" s="131">
        <v>4.75</v>
      </c>
      <c r="BC268" s="135">
        <v>-0.75</v>
      </c>
      <c r="BD268" s="1"/>
      <c r="BE268" s="1">
        <f t="shared" si="369"/>
        <v>0</v>
      </c>
      <c r="BF268" s="1">
        <f t="shared" si="370"/>
        <v>-6.4999999999999997E-3</v>
      </c>
      <c r="BG268" s="1">
        <f t="shared" si="371"/>
        <v>101325</v>
      </c>
      <c r="BH268" s="1">
        <f t="shared" si="372"/>
        <v>1.2250000000000001</v>
      </c>
      <c r="BI268" s="1">
        <f t="shared" si="373"/>
        <v>288.14999999999998</v>
      </c>
      <c r="BJ268" s="1">
        <f t="shared" si="374"/>
        <v>1.2350000000000001</v>
      </c>
      <c r="BK268" s="1">
        <f t="shared" si="375"/>
        <v>9.81</v>
      </c>
      <c r="BL268" s="1">
        <f t="shared" si="376"/>
        <v>293.14999999999998</v>
      </c>
      <c r="BM268" s="1">
        <f t="shared" si="377"/>
        <v>100600</v>
      </c>
      <c r="BN268" s="24">
        <f t="shared" si="378"/>
        <v>28</v>
      </c>
      <c r="BP268" s="23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39"/>
      <c r="CF268" s="39"/>
      <c r="CG268" s="39"/>
      <c r="CH268" s="39"/>
      <c r="CI268" s="39"/>
      <c r="CM268" s="39"/>
      <c r="CR268" s="39"/>
      <c r="CS268" s="38"/>
    </row>
    <row r="269" spans="28:97" x14ac:dyDescent="0.2">
      <c r="AB269" s="23">
        <v>5.6</v>
      </c>
      <c r="AC269" s="1">
        <v>574</v>
      </c>
      <c r="AD269" s="1">
        <f t="shared" si="349"/>
        <v>278.75</v>
      </c>
      <c r="AE269" s="1">
        <f t="shared" si="366"/>
        <v>0</v>
      </c>
      <c r="AF269" s="1">
        <f t="shared" si="350"/>
        <v>0</v>
      </c>
      <c r="AG269" s="1">
        <f t="shared" si="367"/>
        <v>3688.761949999996</v>
      </c>
      <c r="AH269" s="1">
        <f t="shared" si="351"/>
        <v>8132.31837020899</v>
      </c>
      <c r="AI269" s="130">
        <f t="shared" si="368"/>
        <v>217.14283000000009</v>
      </c>
      <c r="AJ269" s="1">
        <f t="shared" si="352"/>
        <v>284.41899999999998</v>
      </c>
      <c r="AK269" s="1">
        <f t="shared" si="353"/>
        <v>1.1589028977004547</v>
      </c>
      <c r="AL269" s="1">
        <f t="shared" si="354"/>
        <v>1.1824717605778137</v>
      </c>
      <c r="AM269" s="1">
        <f t="shared" si="355"/>
        <v>94616.647028163396</v>
      </c>
      <c r="AN269" s="1">
        <f t="shared" si="379"/>
        <v>-1343</v>
      </c>
      <c r="AO269" s="1">
        <f t="shared" si="356"/>
        <v>-4406.1681200000003</v>
      </c>
      <c r="AP269" s="1" t="e">
        <f t="shared" si="380"/>
        <v>#DIV/0!</v>
      </c>
      <c r="AQ269" s="23">
        <f t="shared" si="381"/>
        <v>0</v>
      </c>
      <c r="AR269" s="6">
        <f t="shared" si="357"/>
        <v>0</v>
      </c>
      <c r="AS269" s="6">
        <f t="shared" si="358"/>
        <v>-6.0802195749077015</v>
      </c>
      <c r="AT269" s="6">
        <f t="shared" si="359"/>
        <v>-11.818974018488586</v>
      </c>
      <c r="AU269" s="60"/>
      <c r="AV269" s="6">
        <f t="shared" si="360"/>
        <v>0</v>
      </c>
      <c r="AW269" s="61" t="e">
        <f t="shared" si="361"/>
        <v>#DIV/0!</v>
      </c>
      <c r="AX269" s="62" t="e">
        <f t="shared" si="362"/>
        <v>#DIV/0!</v>
      </c>
      <c r="AY269" s="63" t="e">
        <f t="shared" si="363"/>
        <v>#DIV/0!</v>
      </c>
      <c r="AZ269" s="6" t="e">
        <f t="shared" si="364"/>
        <v>#DIV/0!</v>
      </c>
      <c r="BA269" s="6" t="e">
        <f t="shared" si="365"/>
        <v>#DIV/0!</v>
      </c>
      <c r="BB269" s="62"/>
      <c r="BC269" s="63"/>
      <c r="BD269" s="1"/>
      <c r="BE269" s="1">
        <f t="shared" si="369"/>
        <v>0</v>
      </c>
      <c r="BF269" s="1">
        <f t="shared" si="370"/>
        <v>-6.4999999999999997E-3</v>
      </c>
      <c r="BG269" s="1">
        <f t="shared" si="371"/>
        <v>101325</v>
      </c>
      <c r="BH269" s="1">
        <f t="shared" si="372"/>
        <v>1.2250000000000001</v>
      </c>
      <c r="BI269" s="1">
        <f t="shared" si="373"/>
        <v>288.14999999999998</v>
      </c>
      <c r="BJ269" s="1">
        <f t="shared" si="374"/>
        <v>1.2350000000000001</v>
      </c>
      <c r="BK269" s="1">
        <f t="shared" si="375"/>
        <v>9.81</v>
      </c>
      <c r="BL269" s="1">
        <f t="shared" si="376"/>
        <v>293.14999999999998</v>
      </c>
      <c r="BM269" s="1">
        <f t="shared" si="377"/>
        <v>100600</v>
      </c>
      <c r="BN269" s="24">
        <f t="shared" si="378"/>
        <v>28</v>
      </c>
      <c r="BP269" s="23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C269" s="1"/>
      <c r="CD269" s="1"/>
      <c r="CE269" s="39"/>
      <c r="CF269" s="39"/>
      <c r="CG269" s="39"/>
      <c r="CH269" s="39"/>
      <c r="CI269" s="39"/>
      <c r="CM269" s="39"/>
      <c r="CR269" s="39"/>
      <c r="CS269" s="38"/>
    </row>
    <row r="270" spans="28:97" x14ac:dyDescent="0.2">
      <c r="AB270" s="23">
        <v>3.8</v>
      </c>
      <c r="AC270" s="1">
        <v>524</v>
      </c>
      <c r="AD270" s="1">
        <f t="shared" si="349"/>
        <v>276.95</v>
      </c>
      <c r="AE270" s="1">
        <f t="shared" si="366"/>
        <v>0</v>
      </c>
      <c r="AF270" s="1">
        <f t="shared" si="350"/>
        <v>0</v>
      </c>
      <c r="AG270" s="1">
        <f t="shared" si="367"/>
        <v>3688.3809999999958</v>
      </c>
      <c r="AH270" s="1">
        <f t="shared" si="351"/>
        <v>8131.4785202199901</v>
      </c>
      <c r="AI270" s="130">
        <f t="shared" si="368"/>
        <v>228.5714000000001</v>
      </c>
      <c r="AJ270" s="1">
        <f t="shared" si="352"/>
        <v>284.74399999999997</v>
      </c>
      <c r="AK270" s="1">
        <f t="shared" si="353"/>
        <v>1.1645494229881794</v>
      </c>
      <c r="AL270" s="1">
        <f t="shared" si="354"/>
        <v>1.1973224802287279</v>
      </c>
      <c r="AM270" s="1">
        <f t="shared" si="355"/>
        <v>95186.291297053322</v>
      </c>
      <c r="AN270" s="1">
        <f t="shared" si="379"/>
        <v>-1393</v>
      </c>
      <c r="AO270" s="1">
        <f t="shared" si="356"/>
        <v>-4570.2101199999997</v>
      </c>
      <c r="AP270" s="1" t="e">
        <f t="shared" si="380"/>
        <v>#DIV/0!</v>
      </c>
      <c r="AQ270" s="23">
        <f t="shared" si="381"/>
        <v>0</v>
      </c>
      <c r="AR270" s="6">
        <f t="shared" si="357"/>
        <v>0</v>
      </c>
      <c r="AS270" s="6">
        <f t="shared" si="358"/>
        <v>-5.9502192005288039</v>
      </c>
      <c r="AT270" s="6">
        <f t="shared" si="359"/>
        <v>-11.566274090755911</v>
      </c>
      <c r="AU270" s="60"/>
      <c r="AV270" s="6">
        <f t="shared" si="360"/>
        <v>0</v>
      </c>
      <c r="AW270" s="61" t="e">
        <f t="shared" si="361"/>
        <v>#DIV/0!</v>
      </c>
      <c r="AX270" s="62" t="e">
        <f t="shared" si="362"/>
        <v>#DIV/0!</v>
      </c>
      <c r="AY270" s="63" t="e">
        <f t="shared" si="363"/>
        <v>#DIV/0!</v>
      </c>
      <c r="AZ270" s="6" t="e">
        <f t="shared" si="364"/>
        <v>#DIV/0!</v>
      </c>
      <c r="BA270" s="6" t="e">
        <f t="shared" si="365"/>
        <v>#DIV/0!</v>
      </c>
      <c r="BB270" s="62"/>
      <c r="BC270" s="63"/>
      <c r="BD270" s="1"/>
      <c r="BE270" s="1">
        <f t="shared" si="369"/>
        <v>0</v>
      </c>
      <c r="BF270" s="1">
        <f t="shared" si="370"/>
        <v>-6.4999999999999997E-3</v>
      </c>
      <c r="BG270" s="1">
        <f t="shared" si="371"/>
        <v>101325</v>
      </c>
      <c r="BH270" s="1">
        <f t="shared" si="372"/>
        <v>1.2250000000000001</v>
      </c>
      <c r="BI270" s="1">
        <f t="shared" si="373"/>
        <v>288.14999999999998</v>
      </c>
      <c r="BJ270" s="1">
        <f t="shared" si="374"/>
        <v>1.2350000000000001</v>
      </c>
      <c r="BK270" s="1">
        <f t="shared" si="375"/>
        <v>9.81</v>
      </c>
      <c r="BL270" s="1">
        <f t="shared" si="376"/>
        <v>293.14999999999998</v>
      </c>
      <c r="BM270" s="1">
        <f t="shared" si="377"/>
        <v>100600</v>
      </c>
      <c r="BN270" s="24">
        <f t="shared" si="378"/>
        <v>28</v>
      </c>
      <c r="BP270" s="23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39"/>
      <c r="CF270" s="39"/>
      <c r="CG270" s="39"/>
      <c r="CH270" s="39"/>
      <c r="CI270" s="39"/>
      <c r="CM270" s="39"/>
      <c r="CR270" s="39"/>
      <c r="CS270" s="38"/>
    </row>
    <row r="271" spans="28:97" x14ac:dyDescent="0.2">
      <c r="AB271" s="30">
        <v>2.1</v>
      </c>
      <c r="AC271" s="64">
        <v>476</v>
      </c>
      <c r="AD271" s="64">
        <f t="shared" si="349"/>
        <v>275.25</v>
      </c>
      <c r="AE271" s="64">
        <f t="shared" si="366"/>
        <v>0</v>
      </c>
      <c r="AF271" s="64">
        <f t="shared" si="350"/>
        <v>0</v>
      </c>
      <c r="AG271" s="64">
        <f t="shared" si="367"/>
        <v>3688.0000499999956</v>
      </c>
      <c r="AH271" s="64">
        <f t="shared" si="351"/>
        <v>8130.6386702309892</v>
      </c>
      <c r="AI271" s="136">
        <f t="shared" si="368"/>
        <v>239.9999700000001</v>
      </c>
      <c r="AJ271" s="64">
        <f t="shared" si="352"/>
        <v>285.05599999999998</v>
      </c>
      <c r="AK271" s="64">
        <f t="shared" si="353"/>
        <v>1.1699898653396628</v>
      </c>
      <c r="AL271" s="64">
        <f t="shared" si="354"/>
        <v>1.2116716841208461</v>
      </c>
      <c r="AM271" s="64">
        <f t="shared" si="355"/>
        <v>95735.759341820085</v>
      </c>
      <c r="AN271" s="64">
        <f t="shared" si="379"/>
        <v>-1441</v>
      </c>
      <c r="AO271" s="64">
        <f t="shared" si="356"/>
        <v>-4727.6904400000003</v>
      </c>
      <c r="AP271" s="64" t="e">
        <f t="shared" si="380"/>
        <v>#DIV/0!</v>
      </c>
      <c r="AQ271" s="23">
        <f t="shared" si="381"/>
        <v>0</v>
      </c>
      <c r="AR271" s="65">
        <f t="shared" si="357"/>
        <v>0</v>
      </c>
      <c r="AS271" s="65">
        <f t="shared" si="358"/>
        <v>-5.8187105085485928</v>
      </c>
      <c r="AT271" s="65">
        <f t="shared" si="359"/>
        <v>-11.310642234937097</v>
      </c>
      <c r="AU271" s="66"/>
      <c r="AV271" s="65">
        <f t="shared" si="360"/>
        <v>0</v>
      </c>
      <c r="AW271" s="67" t="e">
        <f t="shared" si="361"/>
        <v>#DIV/0!</v>
      </c>
      <c r="AX271" s="68" t="e">
        <f t="shared" si="362"/>
        <v>#DIV/0!</v>
      </c>
      <c r="AY271" s="69" t="e">
        <f t="shared" si="363"/>
        <v>#DIV/0!</v>
      </c>
      <c r="AZ271" s="65" t="e">
        <f t="shared" si="364"/>
        <v>#DIV/0!</v>
      </c>
      <c r="BA271" s="65" t="e">
        <f t="shared" si="365"/>
        <v>#DIV/0!</v>
      </c>
      <c r="BB271" s="68"/>
      <c r="BC271" s="69"/>
      <c r="BD271" s="1"/>
      <c r="BE271" s="1">
        <f t="shared" si="369"/>
        <v>0</v>
      </c>
      <c r="BF271" s="1">
        <f t="shared" si="370"/>
        <v>-6.4999999999999997E-3</v>
      </c>
      <c r="BG271" s="1">
        <f t="shared" si="371"/>
        <v>101325</v>
      </c>
      <c r="BH271" s="1">
        <f t="shared" si="372"/>
        <v>1.2250000000000001</v>
      </c>
      <c r="BI271" s="1">
        <f t="shared" si="373"/>
        <v>288.14999999999998</v>
      </c>
      <c r="BJ271" s="1">
        <f t="shared" si="374"/>
        <v>1.2350000000000001</v>
      </c>
      <c r="BK271" s="1">
        <f t="shared" si="375"/>
        <v>9.81</v>
      </c>
      <c r="BL271" s="1">
        <f t="shared" si="376"/>
        <v>293.14999999999998</v>
      </c>
      <c r="BM271" s="1">
        <f t="shared" si="377"/>
        <v>100600</v>
      </c>
      <c r="BN271" s="24">
        <f t="shared" si="378"/>
        <v>28</v>
      </c>
      <c r="BP271" s="23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39"/>
      <c r="CF271" s="39"/>
      <c r="CG271" s="39"/>
      <c r="CH271" s="39"/>
      <c r="CI271" s="39"/>
      <c r="CM271" s="39"/>
      <c r="CR271" s="39"/>
      <c r="CS271" s="38"/>
    </row>
    <row r="272" spans="28:97" x14ac:dyDescent="0.2">
      <c r="AB272" s="90"/>
      <c r="AC272" s="6"/>
      <c r="AD272" s="6"/>
      <c r="AE272" s="6"/>
      <c r="AF272" s="1"/>
      <c r="AG272" s="6"/>
      <c r="AH272" s="1"/>
      <c r="AI272" s="6"/>
      <c r="AJ272" s="6"/>
      <c r="AK272" s="6"/>
      <c r="AL272" s="6"/>
      <c r="AM272" s="6"/>
      <c r="AN272" s="6"/>
      <c r="AO272" s="1"/>
      <c r="AP272" s="6"/>
      <c r="AQ272" s="1"/>
      <c r="AR272" s="1"/>
      <c r="AS272" s="6"/>
      <c r="AT272" s="1"/>
      <c r="AU272" s="6"/>
      <c r="AV272" s="1"/>
      <c r="AW272" s="6"/>
      <c r="AX272" s="6"/>
      <c r="AY272" s="6"/>
      <c r="AZ272" s="6"/>
      <c r="BA272" s="6"/>
      <c r="BB272" s="6"/>
      <c r="BC272" s="6"/>
      <c r="BD272" s="1"/>
      <c r="BE272" s="1">
        <f t="shared" si="369"/>
        <v>0</v>
      </c>
      <c r="BF272" s="1">
        <f t="shared" si="370"/>
        <v>-6.4999999999999997E-3</v>
      </c>
      <c r="BG272" s="1">
        <f t="shared" si="371"/>
        <v>101325</v>
      </c>
      <c r="BH272" s="1">
        <f t="shared" si="372"/>
        <v>1.2250000000000001</v>
      </c>
      <c r="BI272" s="1">
        <f t="shared" si="373"/>
        <v>288.14999999999998</v>
      </c>
      <c r="BJ272" s="1">
        <f t="shared" si="374"/>
        <v>1.2350000000000001</v>
      </c>
      <c r="BK272" s="1">
        <f t="shared" si="375"/>
        <v>9.81</v>
      </c>
      <c r="BL272" s="1">
        <f t="shared" si="376"/>
        <v>293.14999999999998</v>
      </c>
      <c r="BM272" s="1">
        <f t="shared" si="377"/>
        <v>100600</v>
      </c>
      <c r="BN272" s="24">
        <f t="shared" si="378"/>
        <v>28</v>
      </c>
      <c r="BP272" s="23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39"/>
      <c r="CF272" s="39"/>
      <c r="CG272" s="39"/>
      <c r="CH272" s="39"/>
      <c r="CI272" s="39"/>
      <c r="CM272" s="39"/>
      <c r="CR272" s="39"/>
      <c r="CS272" s="38"/>
    </row>
    <row r="273" spans="28:97" x14ac:dyDescent="0.2">
      <c r="AB273" s="43" t="s">
        <v>56</v>
      </c>
      <c r="AC273" s="3" t="s">
        <v>57</v>
      </c>
      <c r="AD273" s="3" t="s">
        <v>58</v>
      </c>
      <c r="AE273" s="3" t="s">
        <v>59</v>
      </c>
      <c r="AF273" s="44" t="s">
        <v>60</v>
      </c>
      <c r="AG273" s="3" t="s">
        <v>61</v>
      </c>
      <c r="AH273" s="44" t="s">
        <v>62</v>
      </c>
      <c r="AI273" s="8" t="s">
        <v>63</v>
      </c>
      <c r="AJ273" s="3" t="s">
        <v>64</v>
      </c>
      <c r="AK273" s="3" t="s">
        <v>65</v>
      </c>
      <c r="AL273" s="3" t="s">
        <v>66</v>
      </c>
      <c r="AM273" s="3" t="s">
        <v>67</v>
      </c>
      <c r="AN273" s="3" t="s">
        <v>68</v>
      </c>
      <c r="AO273" s="44" t="s">
        <v>69</v>
      </c>
      <c r="AP273" s="3" t="s">
        <v>70</v>
      </c>
      <c r="AQ273" s="45" t="s">
        <v>71</v>
      </c>
      <c r="AR273" s="46" t="s">
        <v>72</v>
      </c>
      <c r="AS273" s="47" t="s">
        <v>73</v>
      </c>
      <c r="AT273" s="46" t="s">
        <v>74</v>
      </c>
      <c r="AU273" s="45" t="s">
        <v>75</v>
      </c>
      <c r="AV273" s="46" t="s">
        <v>76</v>
      </c>
      <c r="AW273" s="47" t="s">
        <v>77</v>
      </c>
      <c r="AX273" s="48" t="s">
        <v>78</v>
      </c>
      <c r="AY273" s="49" t="s">
        <v>79</v>
      </c>
      <c r="AZ273" s="47" t="s">
        <v>80</v>
      </c>
      <c r="BA273" s="47" t="s">
        <v>81</v>
      </c>
      <c r="BB273" s="48" t="s">
        <v>82</v>
      </c>
      <c r="BC273" s="49" t="s">
        <v>83</v>
      </c>
      <c r="BD273" s="1"/>
      <c r="BE273" s="6">
        <f t="shared" si="369"/>
        <v>0</v>
      </c>
      <c r="BF273" s="6">
        <f t="shared" si="370"/>
        <v>-6.4999999999999997E-3</v>
      </c>
      <c r="BG273" s="6">
        <f t="shared" si="371"/>
        <v>101325</v>
      </c>
      <c r="BH273" s="6">
        <f t="shared" si="372"/>
        <v>1.2250000000000001</v>
      </c>
      <c r="BI273" s="6">
        <f t="shared" si="373"/>
        <v>288.14999999999998</v>
      </c>
      <c r="BJ273" s="6">
        <f t="shared" si="374"/>
        <v>1.2350000000000001</v>
      </c>
      <c r="BK273" s="6">
        <f t="shared" si="375"/>
        <v>9.81</v>
      </c>
      <c r="BL273" s="6">
        <f t="shared" si="376"/>
        <v>293.14999999999998</v>
      </c>
      <c r="BM273" s="6">
        <f t="shared" si="377"/>
        <v>100600</v>
      </c>
      <c r="BN273" s="92">
        <f t="shared" si="378"/>
        <v>28</v>
      </c>
      <c r="BP273" s="23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39"/>
      <c r="CF273" s="39"/>
      <c r="CG273" s="39"/>
      <c r="CH273" s="39"/>
      <c r="CI273" s="39"/>
      <c r="CM273" s="39"/>
      <c r="CR273" s="39"/>
      <c r="CS273" s="38"/>
    </row>
    <row r="274" spans="28:97" x14ac:dyDescent="0.2">
      <c r="AB274" s="50">
        <v>6.2</v>
      </c>
      <c r="AC274" s="51">
        <v>2039</v>
      </c>
      <c r="AD274" s="51">
        <f t="shared" ref="AD274:AD306" si="382">AB274+273.15</f>
        <v>279.34999999999997</v>
      </c>
      <c r="AE274" s="51">
        <v>0</v>
      </c>
      <c r="AF274" s="51">
        <f t="shared" ref="AF274:AF306" si="383">AE274*1.94384</f>
        <v>0</v>
      </c>
      <c r="AG274" s="51">
        <v>3657</v>
      </c>
      <c r="AH274" s="51">
        <f t="shared" ref="AH274:AH306" si="384">AG274 * 2.20462</f>
        <v>8062.2953399999997</v>
      </c>
      <c r="AI274" s="129">
        <v>0</v>
      </c>
      <c r="AJ274" s="51">
        <f t="shared" ref="AJ274:AJ306" si="385">BI274+(AC274*BF274)</f>
        <v>274.8965</v>
      </c>
      <c r="AK274" s="51">
        <f t="shared" ref="AK274:AK306" si="386">BH274 * ( ( 1 + ( BF274 * ( AC274 / BI274 ) ) ) ^ 4.256 )</f>
        <v>1.0025438676089231</v>
      </c>
      <c r="AL274" s="51">
        <f t="shared" ref="AL274:AL306" si="387">( AK274 * AJ274 ) / AD274</f>
        <v>0.98656094613265222</v>
      </c>
      <c r="AM274" s="51">
        <f t="shared" ref="AM274:AM306" si="388">BG274 * ( ( 1+ ( BF274 * ( AC274 / BI274 ) ) ) ^ 5.256 )</f>
        <v>79110.566607148314</v>
      </c>
      <c r="AN274" s="51">
        <v>0</v>
      </c>
      <c r="AO274" s="51">
        <f t="shared" ref="AO274:AO306" si="389">AN274 * 3.28084</f>
        <v>0</v>
      </c>
      <c r="AP274" s="51" t="e">
        <f t="shared" ref="AP274:AP306" si="390" xml:space="preserve"> AG274 * BK274 * COS( AZ274 )</f>
        <v>#DIV/0!</v>
      </c>
      <c r="AQ274" s="55">
        <f>SQRT( ( AU274 * 2 ) / AL274 )</f>
        <v>0</v>
      </c>
      <c r="AR274" s="51">
        <f t="shared" ref="AR274:AR306" si="391">AQ274 * 1.94384</f>
        <v>0</v>
      </c>
      <c r="AS274" s="51" t="e">
        <f t="shared" ref="AS274:AS306" si="392" xml:space="preserve"> ( AN274 / AI274 ) * ( ( ( AD273 + AD274 ) / 2 ) / ( ( AJ273 + AJ274 ) / 2 ) )</f>
        <v>#DIV/0!</v>
      </c>
      <c r="AT274" s="51" t="e">
        <f t="shared" ref="AT274:AT306" si="393">AS274 * 1.94384</f>
        <v>#DIV/0!</v>
      </c>
      <c r="AU274" s="52"/>
      <c r="AV274" s="51">
        <f t="shared" ref="AV274:AV306" si="394">AU274 * 100</f>
        <v>0</v>
      </c>
      <c r="AW274" s="53" t="e">
        <f t="shared" ref="AW274:AW306" si="395" xml:space="preserve"> - ( AG274 * BK274 * SIN( AZ274 ) )</f>
        <v>#DIV/0!</v>
      </c>
      <c r="AX274" s="50" t="e">
        <f t="shared" ref="AX274:AX306" si="396" xml:space="preserve"> - ( ( 2 * AW274 ) / ( ( ( AQ274 ) ^ 2 ) * BN274 * AL274 ) )</f>
        <v>#DIV/0!</v>
      </c>
      <c r="AY274" s="54" t="e">
        <f t="shared" ref="AY274:AY306" si="397" xml:space="preserve"> ( ( 2 * AP274 ) / ( ( ( AQ274 ) ^ 2 ) * BN274 * AL274 ) )</f>
        <v>#DIV/0!</v>
      </c>
      <c r="AZ274" s="51" t="e">
        <f t="shared" ref="AZ274:AZ306" si="398">ASIN( - ( AS274 / AQ274 ) )</f>
        <v>#DIV/0!</v>
      </c>
      <c r="BA274" s="51" t="e">
        <f t="shared" ref="BA274:BA306" si="399">AZ274 * ( 180 / 3.14159265359 )</f>
        <v>#DIV/0!</v>
      </c>
      <c r="BB274" s="50"/>
      <c r="BC274" s="54"/>
      <c r="BD274" s="1"/>
      <c r="BE274" s="1">
        <f t="shared" si="369"/>
        <v>0</v>
      </c>
      <c r="BF274" s="1">
        <f t="shared" si="370"/>
        <v>-6.4999999999999997E-3</v>
      </c>
      <c r="BG274" s="1">
        <f t="shared" si="371"/>
        <v>101325</v>
      </c>
      <c r="BH274" s="1">
        <f t="shared" si="372"/>
        <v>1.2250000000000001</v>
      </c>
      <c r="BI274" s="1">
        <f t="shared" si="373"/>
        <v>288.14999999999998</v>
      </c>
      <c r="BJ274" s="1">
        <f t="shared" si="374"/>
        <v>1.2350000000000001</v>
      </c>
      <c r="BK274" s="1">
        <f t="shared" si="375"/>
        <v>9.81</v>
      </c>
      <c r="BL274" s="1">
        <f t="shared" si="376"/>
        <v>293.14999999999998</v>
      </c>
      <c r="BM274" s="1">
        <f t="shared" si="377"/>
        <v>100600</v>
      </c>
      <c r="BN274" s="24">
        <f t="shared" si="378"/>
        <v>28</v>
      </c>
      <c r="BP274" s="23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39"/>
      <c r="CF274" s="39"/>
      <c r="CG274" s="39"/>
      <c r="CH274" s="39"/>
      <c r="CI274" s="39"/>
      <c r="CM274" s="39"/>
      <c r="CR274" s="39"/>
      <c r="CS274" s="38"/>
    </row>
    <row r="275" spans="28:97" x14ac:dyDescent="0.2">
      <c r="AB275" s="23">
        <v>6.2</v>
      </c>
      <c r="AC275" s="1">
        <v>2018</v>
      </c>
      <c r="AD275" s="1">
        <f t="shared" si="382"/>
        <v>279.34999999999997</v>
      </c>
      <c r="AE275" s="1">
        <f t="shared" ref="AE275:AE306" si="400">AE274</f>
        <v>0</v>
      </c>
      <c r="AF275" s="1">
        <f t="shared" si="383"/>
        <v>0</v>
      </c>
      <c r="AG275" s="1">
        <f t="shared" ref="AG275:AG306" si="401">AG274-0.34375</f>
        <v>3656.65625</v>
      </c>
      <c r="AH275" s="1">
        <f t="shared" si="384"/>
        <v>8061.5375018749992</v>
      </c>
      <c r="AI275" s="130">
        <f t="shared" ref="AI275:AI306" si="402">AI274+10</f>
        <v>10</v>
      </c>
      <c r="AJ275" s="1">
        <f t="shared" si="385"/>
        <v>275.03299999999996</v>
      </c>
      <c r="AK275" s="1">
        <f t="shared" si="386"/>
        <v>1.0046642759848132</v>
      </c>
      <c r="AL275" s="1">
        <f t="shared" si="387"/>
        <v>0.98913846363676805</v>
      </c>
      <c r="AM275" s="1">
        <f t="shared" si="388"/>
        <v>79317.253148907126</v>
      </c>
      <c r="AN275" s="1">
        <f t="shared" ref="AN275:AN306" si="403">AN274 + (AC275-AC274)</f>
        <v>-21</v>
      </c>
      <c r="AO275" s="1">
        <f t="shared" si="389"/>
        <v>-68.897639999999996</v>
      </c>
      <c r="AP275" s="1" t="e">
        <f t="shared" si="390"/>
        <v>#DIV/0!</v>
      </c>
      <c r="AQ275" s="23">
        <f t="shared" ref="AQ275:AQ306" si="404">SQRT( ( AV275 * 2 ) / AL275 )</f>
        <v>0</v>
      </c>
      <c r="AR275" s="6">
        <f t="shared" si="391"/>
        <v>0</v>
      </c>
      <c r="AS275" s="6">
        <f t="shared" si="392"/>
        <v>-2.1334916566578079</v>
      </c>
      <c r="AT275" s="6">
        <f t="shared" si="393"/>
        <v>-4.1471664218777136</v>
      </c>
      <c r="AU275" s="60"/>
      <c r="AV275" s="6">
        <f t="shared" si="394"/>
        <v>0</v>
      </c>
      <c r="AW275" s="61" t="e">
        <f t="shared" si="395"/>
        <v>#DIV/0!</v>
      </c>
      <c r="AX275" s="62" t="e">
        <f t="shared" si="396"/>
        <v>#DIV/0!</v>
      </c>
      <c r="AY275" s="63" t="e">
        <f t="shared" si="397"/>
        <v>#DIV/0!</v>
      </c>
      <c r="AZ275" s="6" t="e">
        <f t="shared" si="398"/>
        <v>#DIV/0!</v>
      </c>
      <c r="BA275" s="6" t="e">
        <f t="shared" si="399"/>
        <v>#DIV/0!</v>
      </c>
      <c r="BB275" s="62"/>
      <c r="BC275" s="63"/>
      <c r="BD275" s="1"/>
      <c r="BE275" s="1">
        <f t="shared" si="369"/>
        <v>0</v>
      </c>
      <c r="BF275" s="1">
        <f t="shared" si="370"/>
        <v>-6.4999999999999997E-3</v>
      </c>
      <c r="BG275" s="1">
        <f t="shared" si="371"/>
        <v>101325</v>
      </c>
      <c r="BH275" s="1">
        <f t="shared" si="372"/>
        <v>1.2250000000000001</v>
      </c>
      <c r="BI275" s="1">
        <f t="shared" si="373"/>
        <v>288.14999999999998</v>
      </c>
      <c r="BJ275" s="1">
        <f t="shared" si="374"/>
        <v>1.2350000000000001</v>
      </c>
      <c r="BK275" s="1">
        <f t="shared" si="375"/>
        <v>9.81</v>
      </c>
      <c r="BL275" s="1">
        <f t="shared" si="376"/>
        <v>293.14999999999998</v>
      </c>
      <c r="BM275" s="1">
        <f t="shared" si="377"/>
        <v>100600</v>
      </c>
      <c r="BN275" s="24">
        <f t="shared" si="378"/>
        <v>28</v>
      </c>
      <c r="BP275" s="23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39"/>
      <c r="CF275" s="39"/>
      <c r="CG275" s="39"/>
      <c r="CH275" s="39"/>
      <c r="CI275" s="39"/>
      <c r="CM275" s="39"/>
      <c r="CR275" s="39"/>
      <c r="CS275" s="38"/>
    </row>
    <row r="276" spans="28:97" x14ac:dyDescent="0.2">
      <c r="AB276" s="23">
        <v>6.6</v>
      </c>
      <c r="AC276" s="1">
        <v>1937</v>
      </c>
      <c r="AD276" s="1">
        <f t="shared" si="382"/>
        <v>279.75</v>
      </c>
      <c r="AE276" s="1">
        <f t="shared" si="400"/>
        <v>0</v>
      </c>
      <c r="AF276" s="1">
        <f t="shared" si="383"/>
        <v>0</v>
      </c>
      <c r="AG276" s="1">
        <f t="shared" si="401"/>
        <v>3656.3125</v>
      </c>
      <c r="AH276" s="1">
        <f t="shared" si="384"/>
        <v>8060.7796637499996</v>
      </c>
      <c r="AI276" s="130">
        <f t="shared" si="402"/>
        <v>20</v>
      </c>
      <c r="AJ276" s="1">
        <f t="shared" si="385"/>
        <v>275.55949999999996</v>
      </c>
      <c r="AK276" s="1">
        <f t="shared" si="386"/>
        <v>1.0128751515177603</v>
      </c>
      <c r="AL276" s="1">
        <f t="shared" si="387"/>
        <v>0.99770284294783995</v>
      </c>
      <c r="AM276" s="1">
        <f t="shared" si="388"/>
        <v>80118.57287235673</v>
      </c>
      <c r="AN276" s="1">
        <f t="shared" si="403"/>
        <v>-102</v>
      </c>
      <c r="AO276" s="1">
        <f t="shared" si="389"/>
        <v>-334.64567999999997</v>
      </c>
      <c r="AP276" s="1" t="e">
        <f t="shared" si="390"/>
        <v>#DIV/0!</v>
      </c>
      <c r="AQ276" s="23">
        <f t="shared" si="404"/>
        <v>0</v>
      </c>
      <c r="AR276" s="6">
        <f t="shared" si="391"/>
        <v>0</v>
      </c>
      <c r="AS276" s="6">
        <f t="shared" si="392"/>
        <v>-5.1788028351276116</v>
      </c>
      <c r="AT276" s="6">
        <f t="shared" si="393"/>
        <v>-10.066764103034457</v>
      </c>
      <c r="AU276" s="60"/>
      <c r="AV276" s="6">
        <f t="shared" si="394"/>
        <v>0</v>
      </c>
      <c r="AW276" s="61" t="e">
        <f t="shared" si="395"/>
        <v>#DIV/0!</v>
      </c>
      <c r="AX276" s="62" t="e">
        <f t="shared" si="396"/>
        <v>#DIV/0!</v>
      </c>
      <c r="AY276" s="63" t="e">
        <f t="shared" si="397"/>
        <v>#DIV/0!</v>
      </c>
      <c r="AZ276" s="6" t="e">
        <f t="shared" si="398"/>
        <v>#DIV/0!</v>
      </c>
      <c r="BA276" s="6" t="e">
        <f t="shared" si="399"/>
        <v>#DIV/0!</v>
      </c>
      <c r="BB276" s="62"/>
      <c r="BC276" s="63"/>
      <c r="BD276" s="1"/>
      <c r="BE276" s="1">
        <f t="shared" si="369"/>
        <v>0</v>
      </c>
      <c r="BF276" s="1">
        <f t="shared" si="370"/>
        <v>-6.4999999999999997E-3</v>
      </c>
      <c r="BG276" s="1">
        <f t="shared" si="371"/>
        <v>101325</v>
      </c>
      <c r="BH276" s="1">
        <f t="shared" si="372"/>
        <v>1.2250000000000001</v>
      </c>
      <c r="BI276" s="1">
        <f t="shared" si="373"/>
        <v>288.14999999999998</v>
      </c>
      <c r="BJ276" s="1">
        <f t="shared" si="374"/>
        <v>1.2350000000000001</v>
      </c>
      <c r="BK276" s="1">
        <f t="shared" si="375"/>
        <v>9.81</v>
      </c>
      <c r="BL276" s="1">
        <f t="shared" si="376"/>
        <v>293.14999999999998</v>
      </c>
      <c r="BM276" s="1">
        <f t="shared" si="377"/>
        <v>100600</v>
      </c>
      <c r="BN276" s="24">
        <f t="shared" si="378"/>
        <v>28</v>
      </c>
      <c r="BP276" s="23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39"/>
      <c r="CF276" s="39"/>
      <c r="CG276" s="39"/>
      <c r="CH276" s="39"/>
      <c r="CI276" s="39"/>
      <c r="CM276" s="39"/>
      <c r="CR276" s="39"/>
      <c r="CS276" s="38"/>
    </row>
    <row r="277" spans="28:97" x14ac:dyDescent="0.2">
      <c r="AB277" s="23">
        <v>7.1</v>
      </c>
      <c r="AC277" s="1">
        <v>1869</v>
      </c>
      <c r="AD277" s="1">
        <f t="shared" si="382"/>
        <v>280.25</v>
      </c>
      <c r="AE277" s="1">
        <f t="shared" si="400"/>
        <v>0</v>
      </c>
      <c r="AF277" s="1">
        <f t="shared" si="383"/>
        <v>0</v>
      </c>
      <c r="AG277" s="1">
        <f t="shared" si="401"/>
        <v>3655.96875</v>
      </c>
      <c r="AH277" s="1">
        <f t="shared" si="384"/>
        <v>8060.0218256249991</v>
      </c>
      <c r="AI277" s="130">
        <f t="shared" si="402"/>
        <v>30</v>
      </c>
      <c r="AJ277" s="1">
        <f t="shared" si="385"/>
        <v>276.00149999999996</v>
      </c>
      <c r="AK277" s="1">
        <f t="shared" si="386"/>
        <v>1.0198077873787912</v>
      </c>
      <c r="AL277" s="1">
        <f t="shared" si="387"/>
        <v>1.0043478288250756</v>
      </c>
      <c r="AM277" s="1">
        <f t="shared" si="388"/>
        <v>80796.335914996482</v>
      </c>
      <c r="AN277" s="1">
        <f t="shared" si="403"/>
        <v>-170</v>
      </c>
      <c r="AO277" s="1">
        <f t="shared" si="389"/>
        <v>-557.74279999999999</v>
      </c>
      <c r="AP277" s="1" t="e">
        <f t="shared" si="390"/>
        <v>#DIV/0!</v>
      </c>
      <c r="AQ277" s="23">
        <f t="shared" si="404"/>
        <v>0</v>
      </c>
      <c r="AR277" s="6">
        <f t="shared" si="391"/>
        <v>0</v>
      </c>
      <c r="AS277" s="6">
        <f t="shared" si="392"/>
        <v>-5.7533678656274354</v>
      </c>
      <c r="AT277" s="6">
        <f t="shared" si="393"/>
        <v>-11.183626591921234</v>
      </c>
      <c r="AU277" s="60"/>
      <c r="AV277" s="6">
        <f t="shared" si="394"/>
        <v>0</v>
      </c>
      <c r="AW277" s="61" t="e">
        <f t="shared" si="395"/>
        <v>#DIV/0!</v>
      </c>
      <c r="AX277" s="62" t="e">
        <f t="shared" si="396"/>
        <v>#DIV/0!</v>
      </c>
      <c r="AY277" s="63" t="e">
        <f t="shared" si="397"/>
        <v>#DIV/0!</v>
      </c>
      <c r="AZ277" s="6" t="e">
        <f t="shared" si="398"/>
        <v>#DIV/0!</v>
      </c>
      <c r="BA277" s="6" t="e">
        <f t="shared" si="399"/>
        <v>#DIV/0!</v>
      </c>
      <c r="BB277" s="62"/>
      <c r="BC277" s="63"/>
      <c r="BD277" s="1"/>
      <c r="BE277" s="1">
        <f t="shared" si="369"/>
        <v>0</v>
      </c>
      <c r="BF277" s="1">
        <f t="shared" si="370"/>
        <v>-6.4999999999999997E-3</v>
      </c>
      <c r="BG277" s="1">
        <f t="shared" si="371"/>
        <v>101325</v>
      </c>
      <c r="BH277" s="1">
        <f t="shared" si="372"/>
        <v>1.2250000000000001</v>
      </c>
      <c r="BI277" s="1">
        <f t="shared" si="373"/>
        <v>288.14999999999998</v>
      </c>
      <c r="BJ277" s="1">
        <f t="shared" si="374"/>
        <v>1.2350000000000001</v>
      </c>
      <c r="BK277" s="1">
        <f t="shared" si="375"/>
        <v>9.81</v>
      </c>
      <c r="BL277" s="1">
        <f t="shared" si="376"/>
        <v>293.14999999999998</v>
      </c>
      <c r="BM277" s="1">
        <f t="shared" si="377"/>
        <v>100600</v>
      </c>
      <c r="BN277" s="24">
        <f t="shared" si="378"/>
        <v>28</v>
      </c>
      <c r="BP277" s="23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39"/>
      <c r="CF277" s="39"/>
      <c r="CG277" s="39"/>
      <c r="CH277" s="39"/>
      <c r="CI277" s="39"/>
      <c r="CM277" s="39"/>
      <c r="CR277" s="39"/>
      <c r="CS277" s="38"/>
    </row>
    <row r="278" spans="28:97" x14ac:dyDescent="0.2">
      <c r="AB278" s="23">
        <v>7.4</v>
      </c>
      <c r="AC278" s="1">
        <v>1801</v>
      </c>
      <c r="AD278" s="1">
        <f t="shared" si="382"/>
        <v>280.54999999999995</v>
      </c>
      <c r="AE278" s="1">
        <f t="shared" si="400"/>
        <v>0</v>
      </c>
      <c r="AF278" s="1">
        <f t="shared" si="383"/>
        <v>0</v>
      </c>
      <c r="AG278" s="1">
        <f t="shared" si="401"/>
        <v>3655.625</v>
      </c>
      <c r="AH278" s="1">
        <f t="shared" si="384"/>
        <v>8059.2639874999995</v>
      </c>
      <c r="AI278" s="130">
        <f t="shared" si="402"/>
        <v>40</v>
      </c>
      <c r="AJ278" s="1">
        <f t="shared" si="385"/>
        <v>276.44349999999997</v>
      </c>
      <c r="AK278" s="1">
        <f t="shared" si="386"/>
        <v>1.0267766664165261</v>
      </c>
      <c r="AL278" s="1">
        <f t="shared" si="387"/>
        <v>1.011747408242798</v>
      </c>
      <c r="AM278" s="1">
        <f t="shared" si="388"/>
        <v>81478.734184317349</v>
      </c>
      <c r="AN278" s="1">
        <f t="shared" si="403"/>
        <v>-238</v>
      </c>
      <c r="AO278" s="1">
        <f t="shared" si="389"/>
        <v>-780.83992000000001</v>
      </c>
      <c r="AP278" s="1" t="e">
        <f t="shared" si="390"/>
        <v>#DIV/0!</v>
      </c>
      <c r="AQ278" s="23">
        <f t="shared" si="404"/>
        <v>0</v>
      </c>
      <c r="AR278" s="6">
        <f t="shared" si="391"/>
        <v>0</v>
      </c>
      <c r="AS278" s="6">
        <f t="shared" si="392"/>
        <v>-6.0399858809474258</v>
      </c>
      <c r="AT278" s="6">
        <f t="shared" si="393"/>
        <v>-11.740766154820845</v>
      </c>
      <c r="AU278" s="60"/>
      <c r="AV278" s="6">
        <f t="shared" si="394"/>
        <v>0</v>
      </c>
      <c r="AW278" s="61" t="e">
        <f t="shared" si="395"/>
        <v>#DIV/0!</v>
      </c>
      <c r="AX278" s="62" t="e">
        <f t="shared" si="396"/>
        <v>#DIV/0!</v>
      </c>
      <c r="AY278" s="63" t="e">
        <f t="shared" si="397"/>
        <v>#DIV/0!</v>
      </c>
      <c r="AZ278" s="6" t="e">
        <f t="shared" si="398"/>
        <v>#DIV/0!</v>
      </c>
      <c r="BA278" s="6" t="e">
        <f t="shared" si="399"/>
        <v>#DIV/0!</v>
      </c>
      <c r="BB278" s="62"/>
      <c r="BC278" s="63"/>
      <c r="BD278" s="1"/>
      <c r="BE278" s="1">
        <f t="shared" si="369"/>
        <v>0</v>
      </c>
      <c r="BF278" s="1">
        <f t="shared" si="370"/>
        <v>-6.4999999999999997E-3</v>
      </c>
      <c r="BG278" s="1">
        <f t="shared" si="371"/>
        <v>101325</v>
      </c>
      <c r="BH278" s="1">
        <f t="shared" si="372"/>
        <v>1.2250000000000001</v>
      </c>
      <c r="BI278" s="1">
        <f t="shared" si="373"/>
        <v>288.14999999999998</v>
      </c>
      <c r="BJ278" s="1">
        <f t="shared" si="374"/>
        <v>1.2350000000000001</v>
      </c>
      <c r="BK278" s="1">
        <f t="shared" si="375"/>
        <v>9.81</v>
      </c>
      <c r="BL278" s="1">
        <f t="shared" si="376"/>
        <v>293.14999999999998</v>
      </c>
      <c r="BM278" s="1">
        <f t="shared" si="377"/>
        <v>100600</v>
      </c>
      <c r="BN278" s="24">
        <f t="shared" si="378"/>
        <v>28</v>
      </c>
      <c r="BP278" s="23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39"/>
      <c r="CF278" s="39"/>
      <c r="CG278" s="39"/>
      <c r="CH278" s="39"/>
      <c r="CI278" s="39"/>
      <c r="CM278" s="39"/>
      <c r="CR278" s="39"/>
      <c r="CS278" s="38"/>
    </row>
    <row r="279" spans="28:97" x14ac:dyDescent="0.2">
      <c r="AB279" s="23">
        <v>7.7</v>
      </c>
      <c r="AC279" s="1">
        <v>1735</v>
      </c>
      <c r="AD279" s="1">
        <f t="shared" si="382"/>
        <v>280.84999999999997</v>
      </c>
      <c r="AE279" s="1">
        <f t="shared" si="400"/>
        <v>0</v>
      </c>
      <c r="AF279" s="1">
        <f t="shared" si="383"/>
        <v>0</v>
      </c>
      <c r="AG279" s="1">
        <f t="shared" si="401"/>
        <v>3655.28125</v>
      </c>
      <c r="AH279" s="1">
        <f t="shared" si="384"/>
        <v>8058.506149374999</v>
      </c>
      <c r="AI279" s="130">
        <f t="shared" si="402"/>
        <v>50</v>
      </c>
      <c r="AJ279" s="1">
        <f t="shared" si="385"/>
        <v>276.8725</v>
      </c>
      <c r="AK279" s="1">
        <f t="shared" si="386"/>
        <v>1.033575362429018</v>
      </c>
      <c r="AL279" s="1">
        <f t="shared" si="387"/>
        <v>1.0189374916650467</v>
      </c>
      <c r="AM279" s="1">
        <f t="shared" si="388"/>
        <v>82145.517580258442</v>
      </c>
      <c r="AN279" s="1">
        <f t="shared" si="403"/>
        <v>-304</v>
      </c>
      <c r="AO279" s="1">
        <f t="shared" si="389"/>
        <v>-997.37536</v>
      </c>
      <c r="AP279" s="1" t="e">
        <f t="shared" si="390"/>
        <v>#DIV/0!</v>
      </c>
      <c r="AQ279" s="23">
        <f t="shared" si="404"/>
        <v>0</v>
      </c>
      <c r="AR279" s="6">
        <f t="shared" si="391"/>
        <v>0</v>
      </c>
      <c r="AS279" s="6">
        <f t="shared" si="392"/>
        <v>-6.1688293850168776</v>
      </c>
      <c r="AT279" s="6">
        <f t="shared" si="393"/>
        <v>-11.991217311771207</v>
      </c>
      <c r="AU279" s="60"/>
      <c r="AV279" s="6">
        <f t="shared" si="394"/>
        <v>0</v>
      </c>
      <c r="AW279" s="61" t="e">
        <f t="shared" si="395"/>
        <v>#DIV/0!</v>
      </c>
      <c r="AX279" s="62" t="e">
        <f t="shared" si="396"/>
        <v>#DIV/0!</v>
      </c>
      <c r="AY279" s="63" t="e">
        <f t="shared" si="397"/>
        <v>#DIV/0!</v>
      </c>
      <c r="AZ279" s="6" t="e">
        <f t="shared" si="398"/>
        <v>#DIV/0!</v>
      </c>
      <c r="BA279" s="6" t="e">
        <f t="shared" si="399"/>
        <v>#DIV/0!</v>
      </c>
      <c r="BB279" s="62"/>
      <c r="BC279" s="63"/>
      <c r="BD279" s="1"/>
      <c r="BE279" s="1">
        <f t="shared" si="369"/>
        <v>0</v>
      </c>
      <c r="BF279" s="1">
        <f t="shared" si="370"/>
        <v>-6.4999999999999997E-3</v>
      </c>
      <c r="BG279" s="1">
        <f t="shared" si="371"/>
        <v>101325</v>
      </c>
      <c r="BH279" s="1">
        <f t="shared" si="372"/>
        <v>1.2250000000000001</v>
      </c>
      <c r="BI279" s="1">
        <f t="shared" si="373"/>
        <v>288.14999999999998</v>
      </c>
      <c r="BJ279" s="1">
        <f t="shared" si="374"/>
        <v>1.2350000000000001</v>
      </c>
      <c r="BK279" s="1">
        <f t="shared" si="375"/>
        <v>9.81</v>
      </c>
      <c r="BL279" s="1">
        <f t="shared" si="376"/>
        <v>293.14999999999998</v>
      </c>
      <c r="BM279" s="1">
        <f t="shared" si="377"/>
        <v>100600</v>
      </c>
      <c r="BN279" s="24">
        <f t="shared" si="378"/>
        <v>28</v>
      </c>
      <c r="BP279" s="23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39"/>
      <c r="CF279" s="39"/>
      <c r="CG279" s="39"/>
      <c r="CH279" s="39"/>
      <c r="CI279" s="39"/>
      <c r="CM279" s="39"/>
      <c r="CR279" s="39"/>
      <c r="CS279" s="38"/>
    </row>
    <row r="280" spans="28:97" x14ac:dyDescent="0.2">
      <c r="AB280" s="23">
        <v>8</v>
      </c>
      <c r="AC280" s="1">
        <v>1676</v>
      </c>
      <c r="AD280" s="1">
        <f t="shared" si="382"/>
        <v>281.14999999999998</v>
      </c>
      <c r="AE280" s="1">
        <f t="shared" si="400"/>
        <v>0</v>
      </c>
      <c r="AF280" s="1">
        <f t="shared" si="383"/>
        <v>0</v>
      </c>
      <c r="AG280" s="1">
        <f t="shared" si="401"/>
        <v>3654.9375</v>
      </c>
      <c r="AH280" s="1">
        <f t="shared" si="384"/>
        <v>8057.7483112499995</v>
      </c>
      <c r="AI280" s="130">
        <f t="shared" si="402"/>
        <v>60</v>
      </c>
      <c r="AJ280" s="1">
        <f t="shared" si="385"/>
        <v>277.25599999999997</v>
      </c>
      <c r="AK280" s="1">
        <f t="shared" si="386"/>
        <v>1.039682090038015</v>
      </c>
      <c r="AL280" s="1">
        <f t="shared" si="387"/>
        <v>1.0252822249887246</v>
      </c>
      <c r="AM280" s="1">
        <f t="shared" si="388"/>
        <v>82745.315428314003</v>
      </c>
      <c r="AN280" s="1">
        <f t="shared" si="403"/>
        <v>-363</v>
      </c>
      <c r="AO280" s="1">
        <f t="shared" si="389"/>
        <v>-1190.9449199999999</v>
      </c>
      <c r="AP280" s="1" t="e">
        <f t="shared" si="390"/>
        <v>#DIV/0!</v>
      </c>
      <c r="AQ280" s="23">
        <f t="shared" si="404"/>
        <v>0</v>
      </c>
      <c r="AR280" s="6">
        <f t="shared" si="391"/>
        <v>0</v>
      </c>
      <c r="AS280" s="6">
        <f t="shared" si="392"/>
        <v>-6.1359413926553126</v>
      </c>
      <c r="AT280" s="6">
        <f t="shared" si="393"/>
        <v>-11.927288316699103</v>
      </c>
      <c r="AU280" s="60"/>
      <c r="AV280" s="6">
        <f t="shared" si="394"/>
        <v>0</v>
      </c>
      <c r="AW280" s="61" t="e">
        <f t="shared" si="395"/>
        <v>#DIV/0!</v>
      </c>
      <c r="AX280" s="62" t="e">
        <f t="shared" si="396"/>
        <v>#DIV/0!</v>
      </c>
      <c r="AY280" s="63" t="e">
        <f t="shared" si="397"/>
        <v>#DIV/0!</v>
      </c>
      <c r="AZ280" s="6" t="e">
        <f t="shared" si="398"/>
        <v>#DIV/0!</v>
      </c>
      <c r="BA280" s="6" t="e">
        <f t="shared" si="399"/>
        <v>#DIV/0!</v>
      </c>
      <c r="BB280" s="62"/>
      <c r="BC280" s="63"/>
      <c r="BD280" s="1"/>
      <c r="BE280" s="1">
        <f t="shared" si="369"/>
        <v>0</v>
      </c>
      <c r="BF280" s="1">
        <f t="shared" si="370"/>
        <v>-6.4999999999999997E-3</v>
      </c>
      <c r="BG280" s="1">
        <f t="shared" si="371"/>
        <v>101325</v>
      </c>
      <c r="BH280" s="1">
        <f t="shared" si="372"/>
        <v>1.2250000000000001</v>
      </c>
      <c r="BI280" s="1">
        <f t="shared" si="373"/>
        <v>288.14999999999998</v>
      </c>
      <c r="BJ280" s="1">
        <f t="shared" si="374"/>
        <v>1.2350000000000001</v>
      </c>
      <c r="BK280" s="1">
        <f t="shared" si="375"/>
        <v>9.81</v>
      </c>
      <c r="BL280" s="1">
        <f t="shared" si="376"/>
        <v>293.14999999999998</v>
      </c>
      <c r="BM280" s="1">
        <f t="shared" si="377"/>
        <v>100600</v>
      </c>
      <c r="BN280" s="24">
        <f t="shared" si="378"/>
        <v>28</v>
      </c>
      <c r="BP280" s="23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39"/>
      <c r="CF280" s="39"/>
      <c r="CG280" s="39"/>
      <c r="CH280" s="39"/>
      <c r="CI280" s="39"/>
      <c r="CM280" s="39"/>
      <c r="CR280" s="39"/>
      <c r="CS280" s="38"/>
    </row>
    <row r="281" spans="28:97" x14ac:dyDescent="0.2">
      <c r="AB281" s="23">
        <v>8.3000000000000007</v>
      </c>
      <c r="AC281" s="1">
        <v>1616</v>
      </c>
      <c r="AD281" s="1">
        <f t="shared" si="382"/>
        <v>281.45</v>
      </c>
      <c r="AE281" s="1">
        <f t="shared" si="400"/>
        <v>0</v>
      </c>
      <c r="AF281" s="1">
        <f t="shared" si="383"/>
        <v>0</v>
      </c>
      <c r="AG281" s="1">
        <f t="shared" si="401"/>
        <v>3654.59375</v>
      </c>
      <c r="AH281" s="1">
        <f t="shared" si="384"/>
        <v>8056.990473124999</v>
      </c>
      <c r="AI281" s="130">
        <f t="shared" si="402"/>
        <v>70</v>
      </c>
      <c r="AJ281" s="1">
        <f t="shared" si="385"/>
        <v>277.64599999999996</v>
      </c>
      <c r="AK281" s="1">
        <f t="shared" si="386"/>
        <v>1.0459205916121026</v>
      </c>
      <c r="AL281" s="1">
        <f t="shared" si="387"/>
        <v>1.0317842195016302</v>
      </c>
      <c r="AM281" s="1">
        <f t="shared" si="388"/>
        <v>83358.911334417528</v>
      </c>
      <c r="AN281" s="1">
        <f t="shared" si="403"/>
        <v>-423</v>
      </c>
      <c r="AO281" s="1">
        <f t="shared" si="389"/>
        <v>-1387.7953199999999</v>
      </c>
      <c r="AP281" s="1" t="e">
        <f t="shared" si="390"/>
        <v>#DIV/0!</v>
      </c>
      <c r="AQ281" s="23">
        <f t="shared" si="404"/>
        <v>0</v>
      </c>
      <c r="AR281" s="6">
        <f t="shared" si="391"/>
        <v>0</v>
      </c>
      <c r="AS281" s="6">
        <f t="shared" si="392"/>
        <v>-6.126688007200241</v>
      </c>
      <c r="AT281" s="6">
        <f t="shared" si="393"/>
        <v>-11.909301215916116</v>
      </c>
      <c r="AU281" s="60"/>
      <c r="AV281" s="6">
        <f t="shared" si="394"/>
        <v>0</v>
      </c>
      <c r="AW281" s="61" t="e">
        <f t="shared" si="395"/>
        <v>#DIV/0!</v>
      </c>
      <c r="AX281" s="62" t="e">
        <f t="shared" si="396"/>
        <v>#DIV/0!</v>
      </c>
      <c r="AY281" s="63" t="e">
        <f t="shared" si="397"/>
        <v>#DIV/0!</v>
      </c>
      <c r="AZ281" s="6" t="e">
        <f t="shared" si="398"/>
        <v>#DIV/0!</v>
      </c>
      <c r="BA281" s="6" t="e">
        <f t="shared" si="399"/>
        <v>#DIV/0!</v>
      </c>
      <c r="BB281" s="62"/>
      <c r="BC281" s="63"/>
      <c r="BD281" s="1"/>
      <c r="BE281" s="1">
        <f t="shared" si="369"/>
        <v>0</v>
      </c>
      <c r="BF281" s="1">
        <f t="shared" si="370"/>
        <v>-6.4999999999999997E-3</v>
      </c>
      <c r="BG281" s="1">
        <f t="shared" si="371"/>
        <v>101325</v>
      </c>
      <c r="BH281" s="1">
        <f t="shared" si="372"/>
        <v>1.2250000000000001</v>
      </c>
      <c r="BI281" s="1">
        <f t="shared" si="373"/>
        <v>288.14999999999998</v>
      </c>
      <c r="BJ281" s="1">
        <f t="shared" si="374"/>
        <v>1.2350000000000001</v>
      </c>
      <c r="BK281" s="1">
        <f t="shared" si="375"/>
        <v>9.81</v>
      </c>
      <c r="BL281" s="1">
        <f t="shared" si="376"/>
        <v>293.14999999999998</v>
      </c>
      <c r="BM281" s="1">
        <f t="shared" si="377"/>
        <v>100600</v>
      </c>
      <c r="BN281" s="24">
        <f t="shared" si="378"/>
        <v>28</v>
      </c>
      <c r="BP281" s="23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39"/>
      <c r="CF281" s="39"/>
      <c r="CG281" s="39"/>
      <c r="CH281" s="39"/>
      <c r="CI281" s="39"/>
      <c r="CM281" s="39"/>
      <c r="CR281" s="39"/>
      <c r="CS281" s="38"/>
    </row>
    <row r="282" spans="28:97" x14ac:dyDescent="0.2">
      <c r="AB282" s="23">
        <v>8.3000000000000007</v>
      </c>
      <c r="AC282" s="1">
        <v>1547</v>
      </c>
      <c r="AD282" s="1">
        <f t="shared" si="382"/>
        <v>281.45</v>
      </c>
      <c r="AE282" s="1">
        <f t="shared" si="400"/>
        <v>0</v>
      </c>
      <c r="AF282" s="1">
        <f t="shared" si="383"/>
        <v>0</v>
      </c>
      <c r="AG282" s="1">
        <f t="shared" si="401"/>
        <v>3654.25</v>
      </c>
      <c r="AH282" s="1">
        <f t="shared" si="384"/>
        <v>8056.2326349999994</v>
      </c>
      <c r="AI282" s="130">
        <f t="shared" si="402"/>
        <v>80</v>
      </c>
      <c r="AJ282" s="1">
        <f t="shared" si="385"/>
        <v>278.09449999999998</v>
      </c>
      <c r="AK282" s="1">
        <f t="shared" si="386"/>
        <v>1.0531302279495158</v>
      </c>
      <c r="AL282" s="1">
        <f t="shared" si="387"/>
        <v>1.0405746106822051</v>
      </c>
      <c r="AM282" s="1">
        <f t="shared" si="388"/>
        <v>84069.096104805198</v>
      </c>
      <c r="AN282" s="1">
        <f t="shared" si="403"/>
        <v>-492</v>
      </c>
      <c r="AO282" s="1">
        <f t="shared" si="389"/>
        <v>-1614.17328</v>
      </c>
      <c r="AP282" s="1" t="e">
        <f t="shared" si="390"/>
        <v>#DIV/0!</v>
      </c>
      <c r="AQ282" s="23">
        <f t="shared" si="404"/>
        <v>0</v>
      </c>
      <c r="AR282" s="6">
        <f t="shared" si="391"/>
        <v>0</v>
      </c>
      <c r="AS282" s="6">
        <f t="shared" si="392"/>
        <v>-6.2292292895695045</v>
      </c>
      <c r="AT282" s="6">
        <f t="shared" si="393"/>
        <v>-12.108625062236786</v>
      </c>
      <c r="AU282" s="60"/>
      <c r="AV282" s="6">
        <f t="shared" si="394"/>
        <v>0</v>
      </c>
      <c r="AW282" s="61" t="e">
        <f t="shared" si="395"/>
        <v>#DIV/0!</v>
      </c>
      <c r="AX282" s="62" t="e">
        <f t="shared" si="396"/>
        <v>#DIV/0!</v>
      </c>
      <c r="AY282" s="63" t="e">
        <f t="shared" si="397"/>
        <v>#DIV/0!</v>
      </c>
      <c r="AZ282" s="6" t="e">
        <f t="shared" si="398"/>
        <v>#DIV/0!</v>
      </c>
      <c r="BA282" s="6" t="e">
        <f t="shared" si="399"/>
        <v>#DIV/0!</v>
      </c>
      <c r="BB282" s="62"/>
      <c r="BC282" s="63"/>
      <c r="BD282" s="1"/>
      <c r="BE282" s="1">
        <f t="shared" si="369"/>
        <v>0</v>
      </c>
      <c r="BF282" s="1">
        <f t="shared" si="370"/>
        <v>-6.4999999999999997E-3</v>
      </c>
      <c r="BG282" s="1">
        <f t="shared" si="371"/>
        <v>101325</v>
      </c>
      <c r="BH282" s="1">
        <f t="shared" si="372"/>
        <v>1.2250000000000001</v>
      </c>
      <c r="BI282" s="1">
        <f t="shared" si="373"/>
        <v>288.14999999999998</v>
      </c>
      <c r="BJ282" s="1">
        <f t="shared" si="374"/>
        <v>1.2350000000000001</v>
      </c>
      <c r="BK282" s="1">
        <f t="shared" si="375"/>
        <v>9.81</v>
      </c>
      <c r="BL282" s="1">
        <f t="shared" si="376"/>
        <v>293.14999999999998</v>
      </c>
      <c r="BM282" s="1">
        <f t="shared" si="377"/>
        <v>100600</v>
      </c>
      <c r="BN282" s="24">
        <f t="shared" si="378"/>
        <v>28</v>
      </c>
      <c r="BP282" s="23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39"/>
      <c r="CF282" s="39"/>
      <c r="CG282" s="39"/>
      <c r="CH282" s="39"/>
      <c r="CI282" s="39"/>
      <c r="CM282" s="39"/>
      <c r="CR282" s="39"/>
      <c r="CS282" s="38"/>
    </row>
    <row r="283" spans="28:97" x14ac:dyDescent="0.2">
      <c r="AB283" s="23">
        <v>8.6999999999999993</v>
      </c>
      <c r="AC283" s="1">
        <v>1478</v>
      </c>
      <c r="AD283" s="1">
        <f t="shared" si="382"/>
        <v>281.84999999999997</v>
      </c>
      <c r="AE283" s="1">
        <f t="shared" si="400"/>
        <v>0</v>
      </c>
      <c r="AF283" s="1">
        <f t="shared" si="383"/>
        <v>0</v>
      </c>
      <c r="AG283" s="1">
        <f t="shared" si="401"/>
        <v>3653.90625</v>
      </c>
      <c r="AH283" s="1">
        <f t="shared" si="384"/>
        <v>8055.4747968749989</v>
      </c>
      <c r="AI283" s="130">
        <f t="shared" si="402"/>
        <v>90</v>
      </c>
      <c r="AJ283" s="1">
        <f t="shared" si="385"/>
        <v>278.54300000000001</v>
      </c>
      <c r="AK283" s="1">
        <f t="shared" si="386"/>
        <v>1.0603778227357028</v>
      </c>
      <c r="AL283" s="1">
        <f t="shared" si="387"/>
        <v>1.0479362067705196</v>
      </c>
      <c r="AM283" s="1">
        <f t="shared" si="388"/>
        <v>84784.172286021087</v>
      </c>
      <c r="AN283" s="1">
        <f t="shared" si="403"/>
        <v>-561</v>
      </c>
      <c r="AO283" s="1">
        <f t="shared" si="389"/>
        <v>-1840.55124</v>
      </c>
      <c r="AP283" s="1" t="e">
        <f t="shared" si="390"/>
        <v>#DIV/0!</v>
      </c>
      <c r="AQ283" s="23">
        <f t="shared" si="404"/>
        <v>0</v>
      </c>
      <c r="AR283" s="6">
        <f t="shared" si="391"/>
        <v>0</v>
      </c>
      <c r="AS283" s="6">
        <f t="shared" si="392"/>
        <v>-6.3079412843487299</v>
      </c>
      <c r="AT283" s="6">
        <f t="shared" si="393"/>
        <v>-12.261628586168435</v>
      </c>
      <c r="AU283" s="60"/>
      <c r="AV283" s="6">
        <f t="shared" si="394"/>
        <v>0</v>
      </c>
      <c r="AW283" s="61" t="e">
        <f t="shared" si="395"/>
        <v>#DIV/0!</v>
      </c>
      <c r="AX283" s="62" t="e">
        <f t="shared" si="396"/>
        <v>#DIV/0!</v>
      </c>
      <c r="AY283" s="63" t="e">
        <f t="shared" si="397"/>
        <v>#DIV/0!</v>
      </c>
      <c r="AZ283" s="6" t="e">
        <f t="shared" si="398"/>
        <v>#DIV/0!</v>
      </c>
      <c r="BA283" s="6" t="e">
        <f t="shared" si="399"/>
        <v>#DIV/0!</v>
      </c>
      <c r="BB283" s="62"/>
      <c r="BC283" s="63"/>
      <c r="BD283" s="1"/>
      <c r="BE283" s="1">
        <f t="shared" ref="BE283:BE314" si="405">BE282</f>
        <v>0</v>
      </c>
      <c r="BF283" s="1">
        <f t="shared" ref="BF283:BF314" si="406">BF282</f>
        <v>-6.4999999999999997E-3</v>
      </c>
      <c r="BG283" s="1">
        <f t="shared" ref="BG283:BG314" si="407">BG282</f>
        <v>101325</v>
      </c>
      <c r="BH283" s="1">
        <f t="shared" ref="BH283:BH314" si="408">BH282</f>
        <v>1.2250000000000001</v>
      </c>
      <c r="BI283" s="1">
        <f t="shared" ref="BI283:BI314" si="409">BI282</f>
        <v>288.14999999999998</v>
      </c>
      <c r="BJ283" s="1">
        <f t="shared" ref="BJ283:BJ314" si="410">BJ282</f>
        <v>1.2350000000000001</v>
      </c>
      <c r="BK283" s="1">
        <f t="shared" ref="BK283:BK314" si="411">BK282</f>
        <v>9.81</v>
      </c>
      <c r="BL283" s="1">
        <f t="shared" ref="BL283:BL314" si="412">BL282</f>
        <v>293.14999999999998</v>
      </c>
      <c r="BM283" s="1">
        <f t="shared" ref="BM283:BM314" si="413">BM282</f>
        <v>100600</v>
      </c>
      <c r="BN283" s="24">
        <f t="shared" ref="BN283:BN314" si="414">BN282</f>
        <v>28</v>
      </c>
      <c r="BP283" s="23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39"/>
      <c r="CF283" s="39"/>
      <c r="CG283" s="39"/>
      <c r="CH283" s="39"/>
      <c r="CI283" s="39"/>
      <c r="CM283" s="39"/>
      <c r="CR283" s="39"/>
      <c r="CS283" s="38"/>
    </row>
    <row r="284" spans="28:97" x14ac:dyDescent="0.2">
      <c r="AB284" s="23">
        <v>9.1999999999999993</v>
      </c>
      <c r="AC284" s="1">
        <v>1428</v>
      </c>
      <c r="AD284" s="1">
        <f t="shared" si="382"/>
        <v>282.34999999999997</v>
      </c>
      <c r="AE284" s="1">
        <f t="shared" si="400"/>
        <v>0</v>
      </c>
      <c r="AF284" s="1">
        <f t="shared" si="383"/>
        <v>0</v>
      </c>
      <c r="AG284" s="1">
        <f t="shared" si="401"/>
        <v>3653.5625</v>
      </c>
      <c r="AH284" s="1">
        <f t="shared" si="384"/>
        <v>8054.7169587499993</v>
      </c>
      <c r="AI284" s="130">
        <f t="shared" si="402"/>
        <v>100</v>
      </c>
      <c r="AJ284" s="1">
        <f t="shared" si="385"/>
        <v>278.86799999999999</v>
      </c>
      <c r="AK284" s="1">
        <f t="shared" si="386"/>
        <v>1.0656535005094048</v>
      </c>
      <c r="AL284" s="1">
        <f t="shared" si="387"/>
        <v>1.0525116358422408</v>
      </c>
      <c r="AM284" s="1">
        <f t="shared" si="388"/>
        <v>85305.414521232902</v>
      </c>
      <c r="AN284" s="1">
        <f t="shared" si="403"/>
        <v>-611</v>
      </c>
      <c r="AO284" s="1">
        <f t="shared" si="389"/>
        <v>-2004.5932399999999</v>
      </c>
      <c r="AP284" s="1">
        <f t="shared" si="390"/>
        <v>35512.022228991496</v>
      </c>
      <c r="AQ284" s="131">
        <f t="shared" si="404"/>
        <v>45.719122631282126</v>
      </c>
      <c r="AR284" s="132">
        <f t="shared" si="391"/>
        <v>88.870659335591455</v>
      </c>
      <c r="AS284" s="132">
        <f t="shared" si="392"/>
        <v>-6.184416884489182</v>
      </c>
      <c r="AT284" s="132">
        <f t="shared" si="393"/>
        <v>-12.021516916745451</v>
      </c>
      <c r="AU284" s="133">
        <v>11</v>
      </c>
      <c r="AV284" s="132">
        <f t="shared" si="394"/>
        <v>1100</v>
      </c>
      <c r="AW284" s="134">
        <f t="shared" si="395"/>
        <v>-4848.26576258769</v>
      </c>
      <c r="AX284" s="131">
        <f t="shared" si="396"/>
        <v>0.15741122605804189</v>
      </c>
      <c r="AY284" s="135">
        <f t="shared" si="397"/>
        <v>1.1529877347075161</v>
      </c>
      <c r="AZ284" s="132">
        <f t="shared" si="398"/>
        <v>0.13568576704050853</v>
      </c>
      <c r="BA284" s="132">
        <f t="shared" si="399"/>
        <v>7.7742217914159175</v>
      </c>
      <c r="BB284" s="131">
        <v>8.75</v>
      </c>
      <c r="BC284" s="135">
        <v>-2.5</v>
      </c>
      <c r="BD284" s="1"/>
      <c r="BE284" s="1">
        <f t="shared" si="405"/>
        <v>0</v>
      </c>
      <c r="BF284" s="1">
        <f t="shared" si="406"/>
        <v>-6.4999999999999997E-3</v>
      </c>
      <c r="BG284" s="1">
        <f t="shared" si="407"/>
        <v>101325</v>
      </c>
      <c r="BH284" s="1">
        <f t="shared" si="408"/>
        <v>1.2250000000000001</v>
      </c>
      <c r="BI284" s="1">
        <f t="shared" si="409"/>
        <v>288.14999999999998</v>
      </c>
      <c r="BJ284" s="1">
        <f t="shared" si="410"/>
        <v>1.2350000000000001</v>
      </c>
      <c r="BK284" s="1">
        <f t="shared" si="411"/>
        <v>9.81</v>
      </c>
      <c r="BL284" s="1">
        <f t="shared" si="412"/>
        <v>293.14999999999998</v>
      </c>
      <c r="BM284" s="1">
        <f t="shared" si="413"/>
        <v>100600</v>
      </c>
      <c r="BN284" s="24">
        <f t="shared" si="414"/>
        <v>28</v>
      </c>
      <c r="BP284" s="23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39"/>
      <c r="CF284" s="39"/>
      <c r="CG284" s="39"/>
      <c r="CH284" s="39"/>
      <c r="CI284" s="39"/>
      <c r="CM284" s="39"/>
      <c r="CR284" s="39"/>
      <c r="CS284" s="38"/>
    </row>
    <row r="285" spans="28:97" x14ac:dyDescent="0.2">
      <c r="AB285" s="23">
        <v>9.5</v>
      </c>
      <c r="AC285" s="1">
        <v>1388</v>
      </c>
      <c r="AD285" s="1">
        <f t="shared" si="382"/>
        <v>282.64999999999998</v>
      </c>
      <c r="AE285" s="1">
        <f t="shared" si="400"/>
        <v>0</v>
      </c>
      <c r="AF285" s="1">
        <f t="shared" si="383"/>
        <v>0</v>
      </c>
      <c r="AG285" s="1">
        <f t="shared" si="401"/>
        <v>3653.21875</v>
      </c>
      <c r="AH285" s="1">
        <f t="shared" si="384"/>
        <v>8053.9591206249988</v>
      </c>
      <c r="AI285" s="130">
        <f t="shared" si="402"/>
        <v>110</v>
      </c>
      <c r="AJ285" s="1">
        <f t="shared" si="385"/>
        <v>279.12799999999999</v>
      </c>
      <c r="AK285" s="1">
        <f t="shared" si="386"/>
        <v>1.0698884814210528</v>
      </c>
      <c r="AL285" s="1">
        <f t="shared" si="387"/>
        <v>1.056556985820257</v>
      </c>
      <c r="AM285" s="1">
        <f t="shared" si="388"/>
        <v>85724.273940841013</v>
      </c>
      <c r="AN285" s="1">
        <f t="shared" si="403"/>
        <v>-651</v>
      </c>
      <c r="AO285" s="1">
        <f t="shared" si="389"/>
        <v>-2135.8268400000002</v>
      </c>
      <c r="AP285" s="1" t="e">
        <f t="shared" si="390"/>
        <v>#DIV/0!</v>
      </c>
      <c r="AQ285" s="23">
        <f t="shared" si="404"/>
        <v>0</v>
      </c>
      <c r="AR285" s="6">
        <f t="shared" si="391"/>
        <v>0</v>
      </c>
      <c r="AS285" s="6">
        <f t="shared" si="392"/>
        <v>-5.9924671991783578</v>
      </c>
      <c r="AT285" s="6">
        <f t="shared" si="393"/>
        <v>-11.648397440450859</v>
      </c>
      <c r="AU285" s="60"/>
      <c r="AV285" s="6">
        <f t="shared" si="394"/>
        <v>0</v>
      </c>
      <c r="AW285" s="61" t="e">
        <f t="shared" si="395"/>
        <v>#DIV/0!</v>
      </c>
      <c r="AX285" s="62" t="e">
        <f t="shared" si="396"/>
        <v>#DIV/0!</v>
      </c>
      <c r="AY285" s="63" t="e">
        <f t="shared" si="397"/>
        <v>#DIV/0!</v>
      </c>
      <c r="AZ285" s="6" t="e">
        <f t="shared" si="398"/>
        <v>#DIV/0!</v>
      </c>
      <c r="BA285" s="6" t="e">
        <f t="shared" si="399"/>
        <v>#DIV/0!</v>
      </c>
      <c r="BB285" s="62"/>
      <c r="BC285" s="63"/>
      <c r="BD285" s="1"/>
      <c r="BE285" s="1">
        <f t="shared" si="405"/>
        <v>0</v>
      </c>
      <c r="BF285" s="1">
        <f t="shared" si="406"/>
        <v>-6.4999999999999997E-3</v>
      </c>
      <c r="BG285" s="1">
        <f t="shared" si="407"/>
        <v>101325</v>
      </c>
      <c r="BH285" s="1">
        <f t="shared" si="408"/>
        <v>1.2250000000000001</v>
      </c>
      <c r="BI285" s="1">
        <f t="shared" si="409"/>
        <v>288.14999999999998</v>
      </c>
      <c r="BJ285" s="1">
        <f t="shared" si="410"/>
        <v>1.2350000000000001</v>
      </c>
      <c r="BK285" s="1">
        <f t="shared" si="411"/>
        <v>9.81</v>
      </c>
      <c r="BL285" s="1">
        <f t="shared" si="412"/>
        <v>293.14999999999998</v>
      </c>
      <c r="BM285" s="1">
        <f t="shared" si="413"/>
        <v>100600</v>
      </c>
      <c r="BN285" s="24">
        <f t="shared" si="414"/>
        <v>28</v>
      </c>
      <c r="BP285" s="23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39"/>
      <c r="CF285" s="39"/>
      <c r="CG285" s="39"/>
      <c r="CH285" s="39"/>
      <c r="CI285" s="39"/>
      <c r="CM285" s="39"/>
      <c r="CR285" s="39"/>
      <c r="CS285" s="38"/>
    </row>
    <row r="286" spans="28:97" x14ac:dyDescent="0.2">
      <c r="AB286" s="23">
        <v>9.8000000000000007</v>
      </c>
      <c r="AC286" s="1">
        <v>1342</v>
      </c>
      <c r="AD286" s="1">
        <f t="shared" si="382"/>
        <v>282.95</v>
      </c>
      <c r="AE286" s="1">
        <f t="shared" si="400"/>
        <v>0</v>
      </c>
      <c r="AF286" s="1">
        <f t="shared" si="383"/>
        <v>0</v>
      </c>
      <c r="AG286" s="1">
        <f t="shared" si="401"/>
        <v>3652.875</v>
      </c>
      <c r="AH286" s="1">
        <f t="shared" si="384"/>
        <v>8053.2012824999993</v>
      </c>
      <c r="AI286" s="130">
        <f t="shared" si="402"/>
        <v>120</v>
      </c>
      <c r="AJ286" s="1">
        <f t="shared" si="385"/>
        <v>279.42699999999996</v>
      </c>
      <c r="AK286" s="1">
        <f t="shared" si="386"/>
        <v>1.0747746138388246</v>
      </c>
      <c r="AL286" s="1">
        <f t="shared" si="387"/>
        <v>1.0613926348158373</v>
      </c>
      <c r="AM286" s="1">
        <f t="shared" si="388"/>
        <v>86208.019457247341</v>
      </c>
      <c r="AN286" s="1">
        <f t="shared" si="403"/>
        <v>-697</v>
      </c>
      <c r="AO286" s="1">
        <f t="shared" si="389"/>
        <v>-2286.74548</v>
      </c>
      <c r="AP286" s="1">
        <f t="shared" si="390"/>
        <v>35520.051043424115</v>
      </c>
      <c r="AQ286" s="131">
        <f t="shared" si="404"/>
        <v>44.480699933031332</v>
      </c>
      <c r="AR286" s="132">
        <f t="shared" si="391"/>
        <v>86.463363757823629</v>
      </c>
      <c r="AS286" s="132">
        <f t="shared" si="392"/>
        <v>-5.881593277892657</v>
      </c>
      <c r="AT286" s="132">
        <f t="shared" si="393"/>
        <v>-11.432876277298863</v>
      </c>
      <c r="AU286" s="133">
        <v>10.5</v>
      </c>
      <c r="AV286" s="132">
        <f t="shared" si="394"/>
        <v>1050</v>
      </c>
      <c r="AW286" s="134">
        <f t="shared" si="395"/>
        <v>-4738.3506331644021</v>
      </c>
      <c r="AX286" s="131">
        <f t="shared" si="396"/>
        <v>0.16116838888314292</v>
      </c>
      <c r="AY286" s="135">
        <f t="shared" si="397"/>
        <v>1.2081650014770107</v>
      </c>
      <c r="AZ286" s="132">
        <f t="shared" si="398"/>
        <v>0.13261636517783423</v>
      </c>
      <c r="BA286" s="132">
        <f t="shared" si="399"/>
        <v>7.5983580190550981</v>
      </c>
      <c r="BB286" s="131">
        <v>9.5</v>
      </c>
      <c r="BC286" s="135">
        <v>-2.5</v>
      </c>
      <c r="BD286" s="1"/>
      <c r="BE286" s="1">
        <f t="shared" si="405"/>
        <v>0</v>
      </c>
      <c r="BF286" s="1">
        <f t="shared" si="406"/>
        <v>-6.4999999999999997E-3</v>
      </c>
      <c r="BG286" s="1">
        <f t="shared" si="407"/>
        <v>101325</v>
      </c>
      <c r="BH286" s="1">
        <f t="shared" si="408"/>
        <v>1.2250000000000001</v>
      </c>
      <c r="BI286" s="1">
        <f t="shared" si="409"/>
        <v>288.14999999999998</v>
      </c>
      <c r="BJ286" s="1">
        <f t="shared" si="410"/>
        <v>1.2350000000000001</v>
      </c>
      <c r="BK286" s="1">
        <f t="shared" si="411"/>
        <v>9.81</v>
      </c>
      <c r="BL286" s="1">
        <f t="shared" si="412"/>
        <v>293.14999999999998</v>
      </c>
      <c r="BM286" s="1">
        <f t="shared" si="413"/>
        <v>100600</v>
      </c>
      <c r="BN286" s="24">
        <f t="shared" si="414"/>
        <v>28</v>
      </c>
      <c r="BP286" s="23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39"/>
      <c r="CF286" s="39"/>
      <c r="CG286" s="39"/>
      <c r="CH286" s="39"/>
      <c r="CI286" s="39"/>
      <c r="CM286" s="39"/>
      <c r="CR286" s="39"/>
      <c r="CS286" s="38"/>
    </row>
    <row r="287" spans="28:97" x14ac:dyDescent="0.2">
      <c r="AB287" s="23">
        <v>10.199999999999999</v>
      </c>
      <c r="AC287" s="1">
        <v>1292</v>
      </c>
      <c r="AD287" s="1">
        <f t="shared" si="382"/>
        <v>283.34999999999997</v>
      </c>
      <c r="AE287" s="1">
        <f t="shared" si="400"/>
        <v>0</v>
      </c>
      <c r="AF287" s="1">
        <f t="shared" si="383"/>
        <v>0</v>
      </c>
      <c r="AG287" s="1">
        <f t="shared" si="401"/>
        <v>3652.53125</v>
      </c>
      <c r="AH287" s="1">
        <f t="shared" si="384"/>
        <v>8052.4434443749997</v>
      </c>
      <c r="AI287" s="130">
        <f t="shared" si="402"/>
        <v>130</v>
      </c>
      <c r="AJ287" s="1">
        <f t="shared" si="385"/>
        <v>279.75199999999995</v>
      </c>
      <c r="AK287" s="1">
        <f t="shared" si="386"/>
        <v>1.0801049708405084</v>
      </c>
      <c r="AL287" s="1">
        <f t="shared" si="387"/>
        <v>1.0663897152023079</v>
      </c>
      <c r="AM287" s="1">
        <f t="shared" si="388"/>
        <v>86736.334468501169</v>
      </c>
      <c r="AN287" s="1">
        <f t="shared" si="403"/>
        <v>-747</v>
      </c>
      <c r="AO287" s="1">
        <f t="shared" si="389"/>
        <v>-2450.78748</v>
      </c>
      <c r="AP287" s="1" t="e">
        <f t="shared" si="390"/>
        <v>#DIV/0!</v>
      </c>
      <c r="AQ287" s="23">
        <f t="shared" si="404"/>
        <v>0</v>
      </c>
      <c r="AR287" s="6">
        <f t="shared" si="391"/>
        <v>0</v>
      </c>
      <c r="AS287" s="6">
        <f t="shared" si="392"/>
        <v>-5.8193296298268065</v>
      </c>
      <c r="AT287" s="6">
        <f t="shared" si="393"/>
        <v>-11.31184570764254</v>
      </c>
      <c r="AU287" s="60"/>
      <c r="AV287" s="6">
        <f t="shared" si="394"/>
        <v>0</v>
      </c>
      <c r="AW287" s="61" t="e">
        <f t="shared" si="395"/>
        <v>#DIV/0!</v>
      </c>
      <c r="AX287" s="62" t="e">
        <f t="shared" si="396"/>
        <v>#DIV/0!</v>
      </c>
      <c r="AY287" s="63" t="e">
        <f t="shared" si="397"/>
        <v>#DIV/0!</v>
      </c>
      <c r="AZ287" s="6" t="e">
        <f t="shared" si="398"/>
        <v>#DIV/0!</v>
      </c>
      <c r="BA287" s="6" t="e">
        <f t="shared" si="399"/>
        <v>#DIV/0!</v>
      </c>
      <c r="BB287" s="62"/>
      <c r="BC287" s="63"/>
      <c r="BD287" s="1"/>
      <c r="BE287" s="1">
        <f t="shared" si="405"/>
        <v>0</v>
      </c>
      <c r="BF287" s="1">
        <f t="shared" si="406"/>
        <v>-6.4999999999999997E-3</v>
      </c>
      <c r="BG287" s="1">
        <f t="shared" si="407"/>
        <v>101325</v>
      </c>
      <c r="BH287" s="1">
        <f t="shared" si="408"/>
        <v>1.2250000000000001</v>
      </c>
      <c r="BI287" s="1">
        <f t="shared" si="409"/>
        <v>288.14999999999998</v>
      </c>
      <c r="BJ287" s="1">
        <f t="shared" si="410"/>
        <v>1.2350000000000001</v>
      </c>
      <c r="BK287" s="1">
        <f t="shared" si="411"/>
        <v>9.81</v>
      </c>
      <c r="BL287" s="1">
        <f t="shared" si="412"/>
        <v>293.14999999999998</v>
      </c>
      <c r="BM287" s="1">
        <f t="shared" si="413"/>
        <v>100600</v>
      </c>
      <c r="BN287" s="24">
        <f t="shared" si="414"/>
        <v>28</v>
      </c>
      <c r="BP287" s="23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39"/>
      <c r="CF287" s="39"/>
      <c r="CG287" s="39"/>
      <c r="CH287" s="39"/>
      <c r="CI287" s="39"/>
      <c r="CM287" s="39"/>
      <c r="CR287" s="39"/>
      <c r="CS287" s="38"/>
    </row>
    <row r="288" spans="28:97" x14ac:dyDescent="0.2">
      <c r="AB288" s="23">
        <v>10.7</v>
      </c>
      <c r="AC288" s="1">
        <v>1245</v>
      </c>
      <c r="AD288" s="1">
        <f t="shared" si="382"/>
        <v>283.84999999999997</v>
      </c>
      <c r="AE288" s="1">
        <f t="shared" si="400"/>
        <v>0</v>
      </c>
      <c r="AF288" s="1">
        <f t="shared" si="383"/>
        <v>0</v>
      </c>
      <c r="AG288" s="1">
        <f t="shared" si="401"/>
        <v>3652.1875</v>
      </c>
      <c r="AH288" s="1">
        <f t="shared" si="384"/>
        <v>8051.6856062499992</v>
      </c>
      <c r="AI288" s="130">
        <f t="shared" si="402"/>
        <v>140</v>
      </c>
      <c r="AJ288" s="1">
        <f t="shared" si="385"/>
        <v>280.0575</v>
      </c>
      <c r="AK288" s="1">
        <f t="shared" si="386"/>
        <v>1.0851339247099052</v>
      </c>
      <c r="AL288" s="1">
        <f t="shared" si="387"/>
        <v>1.0706355262266842</v>
      </c>
      <c r="AM288" s="1">
        <f t="shared" si="388"/>
        <v>87235.338090358811</v>
      </c>
      <c r="AN288" s="1">
        <f t="shared" si="403"/>
        <v>-794</v>
      </c>
      <c r="AO288" s="1">
        <f t="shared" si="389"/>
        <v>-2604.9869600000002</v>
      </c>
      <c r="AP288" s="1">
        <f t="shared" si="390"/>
        <v>35517.688293125873</v>
      </c>
      <c r="AQ288" s="131">
        <f t="shared" si="404"/>
        <v>43.757863120204064</v>
      </c>
      <c r="AR288" s="132">
        <f t="shared" si="391"/>
        <v>85.058284647577466</v>
      </c>
      <c r="AS288" s="132">
        <f t="shared" si="392"/>
        <v>-5.7463017074813587</v>
      </c>
      <c r="AT288" s="132">
        <f t="shared" si="393"/>
        <v>-11.169891111070564</v>
      </c>
      <c r="AU288" s="133">
        <v>10.25</v>
      </c>
      <c r="AV288" s="132">
        <f t="shared" si="394"/>
        <v>1025</v>
      </c>
      <c r="AW288" s="134">
        <f t="shared" si="395"/>
        <v>-4704.9432822298004</v>
      </c>
      <c r="AX288" s="131">
        <f t="shared" si="396"/>
        <v>0.16393530600103834</v>
      </c>
      <c r="AY288" s="135">
        <f t="shared" si="397"/>
        <v>1.2375501147430619</v>
      </c>
      <c r="AZ288" s="132">
        <f t="shared" si="398"/>
        <v>0.13170083452920223</v>
      </c>
      <c r="BA288" s="132">
        <f t="shared" si="399"/>
        <v>7.5459019768736129</v>
      </c>
      <c r="BB288" s="131">
        <v>9.5</v>
      </c>
      <c r="BC288" s="135">
        <v>-2.75</v>
      </c>
      <c r="BD288" s="1"/>
      <c r="BE288" s="1">
        <f t="shared" si="405"/>
        <v>0</v>
      </c>
      <c r="BF288" s="1">
        <f t="shared" si="406"/>
        <v>-6.4999999999999997E-3</v>
      </c>
      <c r="BG288" s="1">
        <f t="shared" si="407"/>
        <v>101325</v>
      </c>
      <c r="BH288" s="1">
        <f t="shared" si="408"/>
        <v>1.2250000000000001</v>
      </c>
      <c r="BI288" s="1">
        <f t="shared" si="409"/>
        <v>288.14999999999998</v>
      </c>
      <c r="BJ288" s="1">
        <f t="shared" si="410"/>
        <v>1.2350000000000001</v>
      </c>
      <c r="BK288" s="1">
        <f t="shared" si="411"/>
        <v>9.81</v>
      </c>
      <c r="BL288" s="1">
        <f t="shared" si="412"/>
        <v>293.14999999999998</v>
      </c>
      <c r="BM288" s="1">
        <f t="shared" si="413"/>
        <v>100600</v>
      </c>
      <c r="BN288" s="24">
        <f t="shared" si="414"/>
        <v>28</v>
      </c>
      <c r="BP288" s="23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39"/>
      <c r="CF288" s="39"/>
      <c r="CG288" s="39"/>
      <c r="CH288" s="39"/>
      <c r="CI288" s="39"/>
      <c r="CJ288" s="94"/>
      <c r="CK288" s="94"/>
      <c r="CL288" s="39"/>
      <c r="CM288" s="39"/>
      <c r="CN288" s="1"/>
      <c r="CO288" s="1"/>
      <c r="CP288" s="1"/>
      <c r="CQ288" s="39"/>
      <c r="CR288" s="39"/>
      <c r="CS288" s="38"/>
    </row>
    <row r="289" spans="28:97" x14ac:dyDescent="0.2">
      <c r="AB289" s="23">
        <v>11.1</v>
      </c>
      <c r="AC289" s="1">
        <v>1198</v>
      </c>
      <c r="AD289" s="1">
        <f t="shared" si="382"/>
        <v>284.25</v>
      </c>
      <c r="AE289" s="1">
        <f t="shared" si="400"/>
        <v>0</v>
      </c>
      <c r="AF289" s="1">
        <f t="shared" si="383"/>
        <v>0</v>
      </c>
      <c r="AG289" s="1">
        <f t="shared" si="401"/>
        <v>3651.84375</v>
      </c>
      <c r="AH289" s="1">
        <f t="shared" si="384"/>
        <v>8050.9277681249996</v>
      </c>
      <c r="AI289" s="130">
        <f t="shared" si="402"/>
        <v>150</v>
      </c>
      <c r="AJ289" s="1">
        <f t="shared" si="385"/>
        <v>280.363</v>
      </c>
      <c r="AK289" s="1">
        <f t="shared" si="386"/>
        <v>1.0901807721697327</v>
      </c>
      <c r="AL289" s="1">
        <f t="shared" si="387"/>
        <v>1.0752730055508277</v>
      </c>
      <c r="AM289" s="1">
        <f t="shared" si="388"/>
        <v>87736.663795299741</v>
      </c>
      <c r="AN289" s="1">
        <f t="shared" si="403"/>
        <v>-841</v>
      </c>
      <c r="AO289" s="1">
        <f t="shared" si="389"/>
        <v>-2759.1864399999999</v>
      </c>
      <c r="AP289" s="1" t="e">
        <f t="shared" si="390"/>
        <v>#DIV/0!</v>
      </c>
      <c r="AQ289" s="23">
        <f t="shared" si="404"/>
        <v>0</v>
      </c>
      <c r="AR289" s="6">
        <f t="shared" si="391"/>
        <v>0</v>
      </c>
      <c r="AS289" s="6">
        <f t="shared" si="392"/>
        <v>-5.6834953991392769</v>
      </c>
      <c r="AT289" s="6">
        <f t="shared" si="393"/>
        <v>-11.047805696662891</v>
      </c>
      <c r="AU289" s="60"/>
      <c r="AV289" s="6">
        <f t="shared" si="394"/>
        <v>0</v>
      </c>
      <c r="AW289" s="61" t="e">
        <f t="shared" si="395"/>
        <v>#DIV/0!</v>
      </c>
      <c r="AX289" s="62" t="e">
        <f t="shared" si="396"/>
        <v>#DIV/0!</v>
      </c>
      <c r="AY289" s="63" t="e">
        <f t="shared" si="397"/>
        <v>#DIV/0!</v>
      </c>
      <c r="AZ289" s="6" t="e">
        <f t="shared" si="398"/>
        <v>#DIV/0!</v>
      </c>
      <c r="BA289" s="6" t="e">
        <f t="shared" si="399"/>
        <v>#DIV/0!</v>
      </c>
      <c r="BB289" s="62"/>
      <c r="BC289" s="63"/>
      <c r="BD289" s="1"/>
      <c r="BE289" s="1">
        <f t="shared" si="405"/>
        <v>0</v>
      </c>
      <c r="BF289" s="1">
        <f t="shared" si="406"/>
        <v>-6.4999999999999997E-3</v>
      </c>
      <c r="BG289" s="1">
        <f t="shared" si="407"/>
        <v>101325</v>
      </c>
      <c r="BH289" s="1">
        <f t="shared" si="408"/>
        <v>1.2250000000000001</v>
      </c>
      <c r="BI289" s="1">
        <f t="shared" si="409"/>
        <v>288.14999999999998</v>
      </c>
      <c r="BJ289" s="1">
        <f t="shared" si="410"/>
        <v>1.2350000000000001</v>
      </c>
      <c r="BK289" s="1">
        <f t="shared" si="411"/>
        <v>9.81</v>
      </c>
      <c r="BL289" s="1">
        <f t="shared" si="412"/>
        <v>293.14999999999998</v>
      </c>
      <c r="BM289" s="1">
        <f t="shared" si="413"/>
        <v>100600</v>
      </c>
      <c r="BN289" s="24">
        <f t="shared" si="414"/>
        <v>28</v>
      </c>
      <c r="BP289" s="23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39"/>
      <c r="CF289" s="39"/>
      <c r="CG289" s="39"/>
      <c r="CH289" s="39"/>
      <c r="CI289" s="39"/>
      <c r="CJ289" s="94"/>
      <c r="CK289" s="94"/>
      <c r="CL289" s="39"/>
      <c r="CM289" s="39"/>
      <c r="CN289" s="1"/>
      <c r="CO289" s="1"/>
      <c r="CP289" s="1"/>
      <c r="CQ289" s="39"/>
      <c r="CR289" s="39"/>
      <c r="CS289" s="38"/>
    </row>
    <row r="290" spans="28:97" x14ac:dyDescent="0.2">
      <c r="AB290" s="23">
        <v>11.5</v>
      </c>
      <c r="AC290" s="1">
        <v>1147</v>
      </c>
      <c r="AD290" s="1">
        <f t="shared" si="382"/>
        <v>284.64999999999998</v>
      </c>
      <c r="AE290" s="1">
        <f t="shared" si="400"/>
        <v>0</v>
      </c>
      <c r="AF290" s="1">
        <f t="shared" si="383"/>
        <v>0</v>
      </c>
      <c r="AG290" s="1">
        <f t="shared" si="401"/>
        <v>3651.5</v>
      </c>
      <c r="AH290" s="1">
        <f t="shared" si="384"/>
        <v>8050.1699299999991</v>
      </c>
      <c r="AI290" s="130">
        <f t="shared" si="402"/>
        <v>160</v>
      </c>
      <c r="AJ290" s="1">
        <f t="shared" si="385"/>
        <v>280.69450000000001</v>
      </c>
      <c r="AK290" s="1">
        <f t="shared" si="386"/>
        <v>1.0956774325094505</v>
      </c>
      <c r="AL290" s="1">
        <f t="shared" si="387"/>
        <v>1.0804518850501457</v>
      </c>
      <c r="AM290" s="1">
        <f t="shared" si="388"/>
        <v>88283.292053763842</v>
      </c>
      <c r="AN290" s="1">
        <f t="shared" si="403"/>
        <v>-892</v>
      </c>
      <c r="AO290" s="1">
        <f t="shared" si="389"/>
        <v>-2926.5092799999998</v>
      </c>
      <c r="AP290" s="1">
        <f t="shared" si="390"/>
        <v>35518.280295624652</v>
      </c>
      <c r="AQ290" s="131">
        <f t="shared" si="404"/>
        <v>43.558630283722678</v>
      </c>
      <c r="AR290" s="132">
        <f t="shared" si="391"/>
        <v>84.671007890711493</v>
      </c>
      <c r="AS290" s="132">
        <f t="shared" si="392"/>
        <v>-5.6529277302237295</v>
      </c>
      <c r="AT290" s="132">
        <f t="shared" si="393"/>
        <v>-10.988387039118095</v>
      </c>
      <c r="AU290" s="133">
        <v>10.25</v>
      </c>
      <c r="AV290" s="132">
        <f t="shared" si="394"/>
        <v>1025</v>
      </c>
      <c r="AW290" s="134">
        <f t="shared" si="395"/>
        <v>-4648.7857465866182</v>
      </c>
      <c r="AX290" s="131">
        <f t="shared" si="396"/>
        <v>0.16197859744204243</v>
      </c>
      <c r="AY290" s="135">
        <f t="shared" si="397"/>
        <v>1.2375707420078277</v>
      </c>
      <c r="AZ290" s="132">
        <f t="shared" si="398"/>
        <v>0.1301445228736228</v>
      </c>
      <c r="BA290" s="132">
        <f t="shared" si="399"/>
        <v>7.4567318874019</v>
      </c>
      <c r="BB290" s="131">
        <v>9.5</v>
      </c>
      <c r="BC290" s="135">
        <v>-3</v>
      </c>
      <c r="BD290" s="1"/>
      <c r="BE290" s="1">
        <f t="shared" si="405"/>
        <v>0</v>
      </c>
      <c r="BF290" s="1">
        <f t="shared" si="406"/>
        <v>-6.4999999999999997E-3</v>
      </c>
      <c r="BG290" s="1">
        <f t="shared" si="407"/>
        <v>101325</v>
      </c>
      <c r="BH290" s="1">
        <f t="shared" si="408"/>
        <v>1.2250000000000001</v>
      </c>
      <c r="BI290" s="1">
        <f t="shared" si="409"/>
        <v>288.14999999999998</v>
      </c>
      <c r="BJ290" s="1">
        <f t="shared" si="410"/>
        <v>1.2350000000000001</v>
      </c>
      <c r="BK290" s="1">
        <f t="shared" si="411"/>
        <v>9.81</v>
      </c>
      <c r="BL290" s="1">
        <f t="shared" si="412"/>
        <v>293.14999999999998</v>
      </c>
      <c r="BM290" s="1">
        <f t="shared" si="413"/>
        <v>100600</v>
      </c>
      <c r="BN290" s="24">
        <f t="shared" si="414"/>
        <v>28</v>
      </c>
      <c r="BP290" s="23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39"/>
      <c r="CF290" s="39"/>
      <c r="CG290" s="39"/>
      <c r="CH290" s="39"/>
      <c r="CI290" s="39"/>
      <c r="CJ290" s="94"/>
      <c r="CK290" s="94"/>
      <c r="CL290" s="39"/>
      <c r="CM290" s="39"/>
      <c r="CN290" s="1"/>
      <c r="CO290" s="1"/>
      <c r="CP290" s="1"/>
      <c r="CQ290" s="39"/>
      <c r="CR290" s="39"/>
      <c r="CS290" s="38"/>
    </row>
    <row r="291" spans="28:97" x14ac:dyDescent="0.2">
      <c r="AB291" s="23">
        <v>11.7</v>
      </c>
      <c r="AC291" s="1">
        <v>1102</v>
      </c>
      <c r="AD291" s="1">
        <f t="shared" si="382"/>
        <v>284.84999999999997</v>
      </c>
      <c r="AE291" s="1">
        <f t="shared" si="400"/>
        <v>0</v>
      </c>
      <c r="AF291" s="1">
        <f t="shared" si="383"/>
        <v>0</v>
      </c>
      <c r="AG291" s="1">
        <f t="shared" si="401"/>
        <v>3651.15625</v>
      </c>
      <c r="AH291" s="1">
        <f t="shared" si="384"/>
        <v>8049.4120918749995</v>
      </c>
      <c r="AI291" s="130">
        <f t="shared" si="402"/>
        <v>170</v>
      </c>
      <c r="AJ291" s="1">
        <f t="shared" si="385"/>
        <v>280.98699999999997</v>
      </c>
      <c r="AK291" s="1">
        <f t="shared" si="386"/>
        <v>1.1005450116744702</v>
      </c>
      <c r="AL291" s="1">
        <f t="shared" si="387"/>
        <v>1.0856199445159711</v>
      </c>
      <c r="AM291" s="1">
        <f t="shared" si="388"/>
        <v>88767.898193957386</v>
      </c>
      <c r="AN291" s="1">
        <f t="shared" si="403"/>
        <v>-937</v>
      </c>
      <c r="AO291" s="1">
        <f t="shared" si="389"/>
        <v>-3074.1470800000002</v>
      </c>
      <c r="AP291" s="1" t="e">
        <f t="shared" si="390"/>
        <v>#DIV/0!</v>
      </c>
      <c r="AQ291" s="23">
        <f t="shared" si="404"/>
        <v>0</v>
      </c>
      <c r="AR291" s="6">
        <f t="shared" si="391"/>
        <v>0</v>
      </c>
      <c r="AS291" s="6">
        <f t="shared" si="392"/>
        <v>-5.5884874257030006</v>
      </c>
      <c r="AT291" s="6">
        <f t="shared" si="393"/>
        <v>-10.863125397578521</v>
      </c>
      <c r="AU291" s="60"/>
      <c r="AV291" s="6">
        <f t="shared" si="394"/>
        <v>0</v>
      </c>
      <c r="AW291" s="61" t="e">
        <f t="shared" si="395"/>
        <v>#DIV/0!</v>
      </c>
      <c r="AX291" s="62" t="e">
        <f t="shared" si="396"/>
        <v>#DIV/0!</v>
      </c>
      <c r="AY291" s="63" t="e">
        <f t="shared" si="397"/>
        <v>#DIV/0!</v>
      </c>
      <c r="AZ291" s="6" t="e">
        <f t="shared" si="398"/>
        <v>#DIV/0!</v>
      </c>
      <c r="BA291" s="6" t="e">
        <f t="shared" si="399"/>
        <v>#DIV/0!</v>
      </c>
      <c r="BB291" s="62"/>
      <c r="BC291" s="63"/>
      <c r="BD291" s="1"/>
      <c r="BE291" s="1">
        <f t="shared" si="405"/>
        <v>0</v>
      </c>
      <c r="BF291" s="1">
        <f t="shared" si="406"/>
        <v>-6.4999999999999997E-3</v>
      </c>
      <c r="BG291" s="1">
        <f t="shared" si="407"/>
        <v>101325</v>
      </c>
      <c r="BH291" s="1">
        <f t="shared" si="408"/>
        <v>1.2250000000000001</v>
      </c>
      <c r="BI291" s="1">
        <f t="shared" si="409"/>
        <v>288.14999999999998</v>
      </c>
      <c r="BJ291" s="1">
        <f t="shared" si="410"/>
        <v>1.2350000000000001</v>
      </c>
      <c r="BK291" s="1">
        <f t="shared" si="411"/>
        <v>9.81</v>
      </c>
      <c r="BL291" s="1">
        <f t="shared" si="412"/>
        <v>293.14999999999998</v>
      </c>
      <c r="BM291" s="1">
        <f t="shared" si="413"/>
        <v>100600</v>
      </c>
      <c r="BN291" s="24">
        <f t="shared" si="414"/>
        <v>28</v>
      </c>
      <c r="BP291" s="23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39"/>
      <c r="CF291" s="39"/>
      <c r="CG291" s="39"/>
      <c r="CH291" s="39"/>
      <c r="CI291" s="39"/>
      <c r="CJ291" s="94"/>
      <c r="CK291" s="94"/>
      <c r="CL291" s="39"/>
      <c r="CM291" s="39"/>
      <c r="CN291" s="39"/>
      <c r="CO291" s="39"/>
      <c r="CP291" s="39"/>
      <c r="CQ291" s="39"/>
      <c r="CR291" s="39"/>
      <c r="CS291" s="38"/>
    </row>
    <row r="292" spans="28:97" x14ac:dyDescent="0.2">
      <c r="AB292" s="23">
        <v>11.7</v>
      </c>
      <c r="AC292" s="1">
        <v>1059</v>
      </c>
      <c r="AD292" s="1">
        <f t="shared" si="382"/>
        <v>284.84999999999997</v>
      </c>
      <c r="AE292" s="1">
        <f t="shared" si="400"/>
        <v>0</v>
      </c>
      <c r="AF292" s="1">
        <f t="shared" si="383"/>
        <v>0</v>
      </c>
      <c r="AG292" s="1">
        <f t="shared" si="401"/>
        <v>3650.8125</v>
      </c>
      <c r="AH292" s="1">
        <f t="shared" si="384"/>
        <v>8048.654253749999</v>
      </c>
      <c r="AI292" s="130">
        <f t="shared" si="402"/>
        <v>180</v>
      </c>
      <c r="AJ292" s="1">
        <f t="shared" si="385"/>
        <v>281.26649999999995</v>
      </c>
      <c r="AK292" s="1">
        <f t="shared" si="386"/>
        <v>1.1052116942335819</v>
      </c>
      <c r="AL292" s="1">
        <f t="shared" si="387"/>
        <v>1.0913077935620492</v>
      </c>
      <c r="AM292" s="1">
        <f t="shared" si="388"/>
        <v>89232.976610778467</v>
      </c>
      <c r="AN292" s="1">
        <f t="shared" si="403"/>
        <v>-980</v>
      </c>
      <c r="AO292" s="1">
        <f t="shared" si="389"/>
        <v>-3215.2231999999999</v>
      </c>
      <c r="AP292" s="1" t="e">
        <f t="shared" si="390"/>
        <v>#DIV/0!</v>
      </c>
      <c r="AQ292" s="23">
        <f t="shared" si="404"/>
        <v>0</v>
      </c>
      <c r="AR292" s="6">
        <f t="shared" si="391"/>
        <v>0</v>
      </c>
      <c r="AS292" s="6">
        <f t="shared" si="392"/>
        <v>-5.5165508084876311</v>
      </c>
      <c r="AT292" s="6">
        <f t="shared" si="393"/>
        <v>-10.723292123570596</v>
      </c>
      <c r="AU292" s="60"/>
      <c r="AV292" s="6">
        <f t="shared" si="394"/>
        <v>0</v>
      </c>
      <c r="AW292" s="61" t="e">
        <f t="shared" si="395"/>
        <v>#DIV/0!</v>
      </c>
      <c r="AX292" s="62" t="e">
        <f t="shared" si="396"/>
        <v>#DIV/0!</v>
      </c>
      <c r="AY292" s="63" t="e">
        <f t="shared" si="397"/>
        <v>#DIV/0!</v>
      </c>
      <c r="AZ292" s="6" t="e">
        <f t="shared" si="398"/>
        <v>#DIV/0!</v>
      </c>
      <c r="BA292" s="6" t="e">
        <f t="shared" si="399"/>
        <v>#DIV/0!</v>
      </c>
      <c r="BB292" s="62"/>
      <c r="BC292" s="63"/>
      <c r="BD292" s="1"/>
      <c r="BE292" s="1">
        <f t="shared" si="405"/>
        <v>0</v>
      </c>
      <c r="BF292" s="1">
        <f t="shared" si="406"/>
        <v>-6.4999999999999997E-3</v>
      </c>
      <c r="BG292" s="1">
        <f t="shared" si="407"/>
        <v>101325</v>
      </c>
      <c r="BH292" s="1">
        <f t="shared" si="408"/>
        <v>1.2250000000000001</v>
      </c>
      <c r="BI292" s="1">
        <f t="shared" si="409"/>
        <v>288.14999999999998</v>
      </c>
      <c r="BJ292" s="1">
        <f t="shared" si="410"/>
        <v>1.2350000000000001</v>
      </c>
      <c r="BK292" s="1">
        <f t="shared" si="411"/>
        <v>9.81</v>
      </c>
      <c r="BL292" s="1">
        <f t="shared" si="412"/>
        <v>293.14999999999998</v>
      </c>
      <c r="BM292" s="1">
        <f t="shared" si="413"/>
        <v>100600</v>
      </c>
      <c r="BN292" s="24">
        <f t="shared" si="414"/>
        <v>28</v>
      </c>
      <c r="BP292" s="23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39"/>
      <c r="CF292" s="39"/>
      <c r="CG292" s="39"/>
      <c r="CH292" s="39"/>
      <c r="CI292" s="39"/>
      <c r="CJ292" s="94"/>
      <c r="CK292" s="94"/>
      <c r="CL292" s="39"/>
      <c r="CM292" s="39"/>
      <c r="CN292" s="39"/>
      <c r="CO292" s="39"/>
      <c r="CP292" s="39"/>
      <c r="CQ292" s="39"/>
      <c r="CR292" s="39"/>
      <c r="CS292" s="38"/>
    </row>
    <row r="293" spans="28:97" x14ac:dyDescent="0.2">
      <c r="AB293" s="23">
        <v>11.9</v>
      </c>
      <c r="AC293" s="1">
        <v>1032</v>
      </c>
      <c r="AD293" s="1">
        <f t="shared" si="382"/>
        <v>285.04999999999995</v>
      </c>
      <c r="AE293" s="1">
        <f t="shared" si="400"/>
        <v>0</v>
      </c>
      <c r="AF293" s="1">
        <f t="shared" si="383"/>
        <v>0</v>
      </c>
      <c r="AG293" s="1">
        <f t="shared" si="401"/>
        <v>3650.46875</v>
      </c>
      <c r="AH293" s="1">
        <f t="shared" si="384"/>
        <v>8047.8964156249995</v>
      </c>
      <c r="AI293" s="130">
        <f t="shared" si="402"/>
        <v>190</v>
      </c>
      <c r="AJ293" s="1">
        <f t="shared" si="385"/>
        <v>281.44199999999995</v>
      </c>
      <c r="AK293" s="1">
        <f t="shared" si="386"/>
        <v>1.1081496641689135</v>
      </c>
      <c r="AL293" s="1">
        <f t="shared" si="387"/>
        <v>1.0941233390037797</v>
      </c>
      <c r="AM293" s="1">
        <f t="shared" si="388"/>
        <v>89526.009596377291</v>
      </c>
      <c r="AN293" s="1">
        <f t="shared" si="403"/>
        <v>-1007</v>
      </c>
      <c r="AO293" s="1">
        <f t="shared" si="389"/>
        <v>-3303.8058799999999</v>
      </c>
      <c r="AP293" s="1" t="e">
        <f t="shared" si="390"/>
        <v>#DIV/0!</v>
      </c>
      <c r="AQ293" s="23">
        <f t="shared" si="404"/>
        <v>0</v>
      </c>
      <c r="AR293" s="6">
        <f t="shared" si="391"/>
        <v>0</v>
      </c>
      <c r="AS293" s="6">
        <f t="shared" si="392"/>
        <v>-5.3677348040770658</v>
      </c>
      <c r="AT293" s="6">
        <f t="shared" si="393"/>
        <v>-10.434017621557164</v>
      </c>
      <c r="AU293" s="60"/>
      <c r="AV293" s="6">
        <f t="shared" si="394"/>
        <v>0</v>
      </c>
      <c r="AW293" s="61" t="e">
        <f t="shared" si="395"/>
        <v>#DIV/0!</v>
      </c>
      <c r="AX293" s="62" t="e">
        <f t="shared" si="396"/>
        <v>#DIV/0!</v>
      </c>
      <c r="AY293" s="63" t="e">
        <f t="shared" si="397"/>
        <v>#DIV/0!</v>
      </c>
      <c r="AZ293" s="6" t="e">
        <f t="shared" si="398"/>
        <v>#DIV/0!</v>
      </c>
      <c r="BA293" s="6" t="e">
        <f t="shared" si="399"/>
        <v>#DIV/0!</v>
      </c>
      <c r="BB293" s="62"/>
      <c r="BC293" s="63"/>
      <c r="BD293" s="1"/>
      <c r="BE293" s="1">
        <f t="shared" si="405"/>
        <v>0</v>
      </c>
      <c r="BF293" s="1">
        <f t="shared" si="406"/>
        <v>-6.4999999999999997E-3</v>
      </c>
      <c r="BG293" s="1">
        <f t="shared" si="407"/>
        <v>101325</v>
      </c>
      <c r="BH293" s="1">
        <f t="shared" si="408"/>
        <v>1.2250000000000001</v>
      </c>
      <c r="BI293" s="1">
        <f t="shared" si="409"/>
        <v>288.14999999999998</v>
      </c>
      <c r="BJ293" s="1">
        <f t="shared" si="410"/>
        <v>1.2350000000000001</v>
      </c>
      <c r="BK293" s="1">
        <f t="shared" si="411"/>
        <v>9.81</v>
      </c>
      <c r="BL293" s="1">
        <f t="shared" si="412"/>
        <v>293.14999999999998</v>
      </c>
      <c r="BM293" s="1">
        <f t="shared" si="413"/>
        <v>100600</v>
      </c>
      <c r="BN293" s="24">
        <f t="shared" si="414"/>
        <v>28</v>
      </c>
      <c r="BP293" s="23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39"/>
      <c r="CF293" s="39"/>
      <c r="CG293" s="39"/>
      <c r="CH293" s="39"/>
      <c r="CI293" s="39"/>
      <c r="CJ293" s="94"/>
      <c r="CK293" s="94"/>
      <c r="CL293" s="39"/>
      <c r="CM293" s="39"/>
      <c r="CN293" s="39"/>
      <c r="CO293" s="39"/>
      <c r="CP293" s="39"/>
      <c r="CQ293" s="39"/>
      <c r="CR293" s="39"/>
      <c r="CS293" s="38"/>
    </row>
    <row r="294" spans="28:97" x14ac:dyDescent="0.2">
      <c r="AB294" s="23">
        <v>12</v>
      </c>
      <c r="AC294" s="1">
        <v>1007</v>
      </c>
      <c r="AD294" s="1">
        <f t="shared" si="382"/>
        <v>285.14999999999998</v>
      </c>
      <c r="AE294" s="1">
        <f t="shared" si="400"/>
        <v>0</v>
      </c>
      <c r="AF294" s="1">
        <f t="shared" si="383"/>
        <v>0</v>
      </c>
      <c r="AG294" s="1">
        <f t="shared" si="401"/>
        <v>3650.125</v>
      </c>
      <c r="AH294" s="1">
        <f t="shared" si="384"/>
        <v>8047.138577499999</v>
      </c>
      <c r="AI294" s="130">
        <f t="shared" si="402"/>
        <v>200</v>
      </c>
      <c r="AJ294" s="1">
        <f t="shared" si="385"/>
        <v>281.60449999999997</v>
      </c>
      <c r="AK294" s="1">
        <f t="shared" si="386"/>
        <v>1.1108753306230814</v>
      </c>
      <c r="AL294" s="1">
        <f t="shared" si="387"/>
        <v>1.0970629214183676</v>
      </c>
      <c r="AM294" s="1">
        <f t="shared" si="388"/>
        <v>89798.030734278815</v>
      </c>
      <c r="AN294" s="1">
        <f t="shared" si="403"/>
        <v>-1032</v>
      </c>
      <c r="AO294" s="1">
        <f t="shared" si="389"/>
        <v>-3385.8268800000001</v>
      </c>
      <c r="AP294" s="1" t="e">
        <f t="shared" si="390"/>
        <v>#DIV/0!</v>
      </c>
      <c r="AQ294" s="23">
        <f t="shared" si="404"/>
        <v>0</v>
      </c>
      <c r="AR294" s="6">
        <f t="shared" si="391"/>
        <v>0</v>
      </c>
      <c r="AS294" s="6">
        <f t="shared" si="392"/>
        <v>-5.225557747006687</v>
      </c>
      <c r="AT294" s="6">
        <f t="shared" si="393"/>
        <v>-10.157648170941478</v>
      </c>
      <c r="AU294" s="60"/>
      <c r="AV294" s="6">
        <f t="shared" si="394"/>
        <v>0</v>
      </c>
      <c r="AW294" s="61" t="e">
        <f t="shared" si="395"/>
        <v>#DIV/0!</v>
      </c>
      <c r="AX294" s="62" t="e">
        <f t="shared" si="396"/>
        <v>#DIV/0!</v>
      </c>
      <c r="AY294" s="63" t="e">
        <f t="shared" si="397"/>
        <v>#DIV/0!</v>
      </c>
      <c r="AZ294" s="6" t="e">
        <f t="shared" si="398"/>
        <v>#DIV/0!</v>
      </c>
      <c r="BA294" s="6" t="e">
        <f t="shared" si="399"/>
        <v>#DIV/0!</v>
      </c>
      <c r="BB294" s="62"/>
      <c r="BC294" s="63"/>
      <c r="BD294" s="1"/>
      <c r="BE294" s="1">
        <f t="shared" si="405"/>
        <v>0</v>
      </c>
      <c r="BF294" s="1">
        <f t="shared" si="406"/>
        <v>-6.4999999999999997E-3</v>
      </c>
      <c r="BG294" s="1">
        <f t="shared" si="407"/>
        <v>101325</v>
      </c>
      <c r="BH294" s="1">
        <f t="shared" si="408"/>
        <v>1.2250000000000001</v>
      </c>
      <c r="BI294" s="1">
        <f t="shared" si="409"/>
        <v>288.14999999999998</v>
      </c>
      <c r="BJ294" s="1">
        <f t="shared" si="410"/>
        <v>1.2350000000000001</v>
      </c>
      <c r="BK294" s="1">
        <f t="shared" si="411"/>
        <v>9.81</v>
      </c>
      <c r="BL294" s="1">
        <f t="shared" si="412"/>
        <v>293.14999999999998</v>
      </c>
      <c r="BM294" s="1">
        <f t="shared" si="413"/>
        <v>100600</v>
      </c>
      <c r="BN294" s="24">
        <f t="shared" si="414"/>
        <v>28</v>
      </c>
      <c r="BP294" s="23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39"/>
      <c r="CF294" s="39"/>
      <c r="CG294" s="39"/>
      <c r="CH294" s="39"/>
      <c r="CI294" s="39"/>
      <c r="CJ294" s="94"/>
      <c r="CK294" s="94"/>
      <c r="CL294" s="39"/>
      <c r="CM294" s="39"/>
      <c r="CN294" s="39"/>
      <c r="CO294" s="39"/>
      <c r="CP294" s="39"/>
      <c r="CQ294" s="39"/>
      <c r="CR294" s="39"/>
      <c r="CS294" s="38"/>
    </row>
    <row r="295" spans="28:97" x14ac:dyDescent="0.2">
      <c r="AB295" s="23">
        <v>11.9</v>
      </c>
      <c r="AC295" s="1">
        <v>982</v>
      </c>
      <c r="AD295" s="1">
        <f t="shared" si="382"/>
        <v>285.04999999999995</v>
      </c>
      <c r="AE295" s="1">
        <f t="shared" si="400"/>
        <v>0</v>
      </c>
      <c r="AF295" s="1">
        <f t="shared" si="383"/>
        <v>0</v>
      </c>
      <c r="AG295" s="1">
        <f t="shared" si="401"/>
        <v>3649.78125</v>
      </c>
      <c r="AH295" s="1">
        <f t="shared" si="384"/>
        <v>8046.3807393749994</v>
      </c>
      <c r="AI295" s="130">
        <f t="shared" si="402"/>
        <v>210</v>
      </c>
      <c r="AJ295" s="1">
        <f t="shared" si="385"/>
        <v>281.767</v>
      </c>
      <c r="AK295" s="1">
        <f t="shared" si="386"/>
        <v>1.1136061230810241</v>
      </c>
      <c r="AL295" s="1">
        <f t="shared" si="387"/>
        <v>1.1007804121458376</v>
      </c>
      <c r="AM295" s="1">
        <f t="shared" si="388"/>
        <v>90070.72075713391</v>
      </c>
      <c r="AN295" s="1">
        <f t="shared" si="403"/>
        <v>-1057</v>
      </c>
      <c r="AO295" s="1">
        <f t="shared" si="389"/>
        <v>-3467.8478799999998</v>
      </c>
      <c r="AP295" s="1" t="e">
        <f t="shared" si="390"/>
        <v>#DIV/0!</v>
      </c>
      <c r="AQ295" s="23">
        <f t="shared" si="404"/>
        <v>0</v>
      </c>
      <c r="AR295" s="6">
        <f t="shared" si="391"/>
        <v>0</v>
      </c>
      <c r="AS295" s="6">
        <f t="shared" si="392"/>
        <v>-5.0943412413774327</v>
      </c>
      <c r="AT295" s="6">
        <f t="shared" si="393"/>
        <v>-9.9025842786391092</v>
      </c>
      <c r="AU295" s="60"/>
      <c r="AV295" s="6">
        <f t="shared" si="394"/>
        <v>0</v>
      </c>
      <c r="AW295" s="61" t="e">
        <f t="shared" si="395"/>
        <v>#DIV/0!</v>
      </c>
      <c r="AX295" s="62" t="e">
        <f t="shared" si="396"/>
        <v>#DIV/0!</v>
      </c>
      <c r="AY295" s="63" t="e">
        <f t="shared" si="397"/>
        <v>#DIV/0!</v>
      </c>
      <c r="AZ295" s="6" t="e">
        <f t="shared" si="398"/>
        <v>#DIV/0!</v>
      </c>
      <c r="BA295" s="6" t="e">
        <f t="shared" si="399"/>
        <v>#DIV/0!</v>
      </c>
      <c r="BB295" s="62"/>
      <c r="BC295" s="63"/>
      <c r="BD295" s="1"/>
      <c r="BE295" s="1">
        <f t="shared" si="405"/>
        <v>0</v>
      </c>
      <c r="BF295" s="1">
        <f t="shared" si="406"/>
        <v>-6.4999999999999997E-3</v>
      </c>
      <c r="BG295" s="1">
        <f t="shared" si="407"/>
        <v>101325</v>
      </c>
      <c r="BH295" s="1">
        <f t="shared" si="408"/>
        <v>1.2250000000000001</v>
      </c>
      <c r="BI295" s="1">
        <f t="shared" si="409"/>
        <v>288.14999999999998</v>
      </c>
      <c r="BJ295" s="1">
        <f t="shared" si="410"/>
        <v>1.2350000000000001</v>
      </c>
      <c r="BK295" s="1">
        <f t="shared" si="411"/>
        <v>9.81</v>
      </c>
      <c r="BL295" s="1">
        <f t="shared" si="412"/>
        <v>293.14999999999998</v>
      </c>
      <c r="BM295" s="1">
        <f t="shared" si="413"/>
        <v>100600</v>
      </c>
      <c r="BN295" s="24">
        <f t="shared" si="414"/>
        <v>28</v>
      </c>
      <c r="BP295" s="23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39"/>
      <c r="CF295" s="39"/>
      <c r="CG295" s="39"/>
      <c r="CH295" s="39"/>
      <c r="CI295" s="39"/>
      <c r="CJ295" s="94"/>
      <c r="CK295" s="94"/>
      <c r="CL295" s="39"/>
      <c r="CM295" s="39"/>
      <c r="CN295" s="39"/>
      <c r="CO295" s="39"/>
      <c r="CP295" s="39"/>
      <c r="CQ295" s="39"/>
      <c r="CR295" s="39"/>
      <c r="CS295" s="38"/>
    </row>
    <row r="296" spans="28:97" x14ac:dyDescent="0.2">
      <c r="AB296" s="23">
        <v>11.3</v>
      </c>
      <c r="AC296" s="1">
        <v>958</v>
      </c>
      <c r="AD296" s="1">
        <f t="shared" si="382"/>
        <v>284.45</v>
      </c>
      <c r="AE296" s="1">
        <f t="shared" si="400"/>
        <v>0</v>
      </c>
      <c r="AF296" s="1">
        <f t="shared" si="383"/>
        <v>0</v>
      </c>
      <c r="AG296" s="1">
        <f t="shared" si="401"/>
        <v>3649.4375</v>
      </c>
      <c r="AH296" s="1">
        <f t="shared" si="384"/>
        <v>8045.6229012499989</v>
      </c>
      <c r="AI296" s="130">
        <f t="shared" si="402"/>
        <v>220</v>
      </c>
      <c r="AJ296" s="1">
        <f t="shared" si="385"/>
        <v>281.923</v>
      </c>
      <c r="AK296" s="1">
        <f t="shared" si="386"/>
        <v>1.1162325125816059</v>
      </c>
      <c r="AL296" s="1">
        <f t="shared" si="387"/>
        <v>1.1063161140606228</v>
      </c>
      <c r="AM296" s="1">
        <f t="shared" si="388"/>
        <v>90333.133633371021</v>
      </c>
      <c r="AN296" s="1">
        <f t="shared" si="403"/>
        <v>-1081</v>
      </c>
      <c r="AO296" s="1">
        <f t="shared" si="389"/>
        <v>-3546.5880400000001</v>
      </c>
      <c r="AP296" s="1" t="e">
        <f t="shared" si="390"/>
        <v>#DIV/0!</v>
      </c>
      <c r="AQ296" s="23">
        <f t="shared" si="404"/>
        <v>0</v>
      </c>
      <c r="AR296" s="6">
        <f t="shared" si="391"/>
        <v>0</v>
      </c>
      <c r="AS296" s="6">
        <f t="shared" si="392"/>
        <v>-4.9642816248131227</v>
      </c>
      <c r="AT296" s="6">
        <f t="shared" si="393"/>
        <v>-9.6497691935767413</v>
      </c>
      <c r="AU296" s="60"/>
      <c r="AV296" s="6">
        <f t="shared" si="394"/>
        <v>0</v>
      </c>
      <c r="AW296" s="61" t="e">
        <f t="shared" si="395"/>
        <v>#DIV/0!</v>
      </c>
      <c r="AX296" s="62" t="e">
        <f t="shared" si="396"/>
        <v>#DIV/0!</v>
      </c>
      <c r="AY296" s="63" t="e">
        <f t="shared" si="397"/>
        <v>#DIV/0!</v>
      </c>
      <c r="AZ296" s="6" t="e">
        <f t="shared" si="398"/>
        <v>#DIV/0!</v>
      </c>
      <c r="BA296" s="6" t="e">
        <f t="shared" si="399"/>
        <v>#DIV/0!</v>
      </c>
      <c r="BB296" s="62"/>
      <c r="BC296" s="63"/>
      <c r="BD296" s="1"/>
      <c r="BE296" s="1">
        <f t="shared" si="405"/>
        <v>0</v>
      </c>
      <c r="BF296" s="1">
        <f t="shared" si="406"/>
        <v>-6.4999999999999997E-3</v>
      </c>
      <c r="BG296" s="1">
        <f t="shared" si="407"/>
        <v>101325</v>
      </c>
      <c r="BH296" s="1">
        <f t="shared" si="408"/>
        <v>1.2250000000000001</v>
      </c>
      <c r="BI296" s="1">
        <f t="shared" si="409"/>
        <v>288.14999999999998</v>
      </c>
      <c r="BJ296" s="1">
        <f t="shared" si="410"/>
        <v>1.2350000000000001</v>
      </c>
      <c r="BK296" s="1">
        <f t="shared" si="411"/>
        <v>9.81</v>
      </c>
      <c r="BL296" s="1">
        <f t="shared" si="412"/>
        <v>293.14999999999998</v>
      </c>
      <c r="BM296" s="1">
        <f t="shared" si="413"/>
        <v>100600</v>
      </c>
      <c r="BN296" s="24">
        <f t="shared" si="414"/>
        <v>28</v>
      </c>
      <c r="BP296" s="23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39"/>
      <c r="CF296" s="39"/>
      <c r="CG296" s="39"/>
      <c r="CH296" s="39"/>
      <c r="CI296" s="39"/>
      <c r="CJ296" s="94"/>
      <c r="CK296" s="94"/>
      <c r="CL296" s="39"/>
      <c r="CM296" s="39"/>
      <c r="CN296" s="39"/>
      <c r="CO296" s="39"/>
      <c r="CP296" s="39"/>
      <c r="CQ296" s="39"/>
      <c r="CR296" s="39"/>
      <c r="CS296" s="38"/>
    </row>
    <row r="297" spans="28:97" x14ac:dyDescent="0.2">
      <c r="AB297" s="23">
        <v>10.7</v>
      </c>
      <c r="AC297" s="1">
        <v>931</v>
      </c>
      <c r="AD297" s="1">
        <f t="shared" si="382"/>
        <v>283.84999999999997</v>
      </c>
      <c r="AE297" s="1">
        <f t="shared" si="400"/>
        <v>0</v>
      </c>
      <c r="AF297" s="1">
        <f t="shared" si="383"/>
        <v>0</v>
      </c>
      <c r="AG297" s="1">
        <f t="shared" si="401"/>
        <v>3649.09375</v>
      </c>
      <c r="AH297" s="1">
        <f t="shared" si="384"/>
        <v>8044.8650631249993</v>
      </c>
      <c r="AI297" s="130">
        <f t="shared" si="402"/>
        <v>230</v>
      </c>
      <c r="AJ297" s="1">
        <f t="shared" si="385"/>
        <v>282.0985</v>
      </c>
      <c r="AK297" s="1">
        <f t="shared" si="386"/>
        <v>1.1191928622885081</v>
      </c>
      <c r="AL297" s="1">
        <f t="shared" si="387"/>
        <v>1.1122868686358807</v>
      </c>
      <c r="AM297" s="1">
        <f t="shared" si="388"/>
        <v>90629.087735290959</v>
      </c>
      <c r="AN297" s="1">
        <f t="shared" si="403"/>
        <v>-1108</v>
      </c>
      <c r="AO297" s="1">
        <f t="shared" si="389"/>
        <v>-3635.1707200000001</v>
      </c>
      <c r="AP297" s="1" t="e">
        <f t="shared" si="390"/>
        <v>#DIV/0!</v>
      </c>
      <c r="AQ297" s="23">
        <f t="shared" si="404"/>
        <v>0</v>
      </c>
      <c r="AR297" s="6">
        <f t="shared" si="391"/>
        <v>0</v>
      </c>
      <c r="AS297" s="6">
        <f t="shared" si="392"/>
        <v>-4.8539346075652592</v>
      </c>
      <c r="AT297" s="6">
        <f t="shared" si="393"/>
        <v>-9.4352722475696531</v>
      </c>
      <c r="AU297" s="60"/>
      <c r="AV297" s="6">
        <f t="shared" si="394"/>
        <v>0</v>
      </c>
      <c r="AW297" s="61" t="e">
        <f t="shared" si="395"/>
        <v>#DIV/0!</v>
      </c>
      <c r="AX297" s="62" t="e">
        <f t="shared" si="396"/>
        <v>#DIV/0!</v>
      </c>
      <c r="AY297" s="63" t="e">
        <f t="shared" si="397"/>
        <v>#DIV/0!</v>
      </c>
      <c r="AZ297" s="6" t="e">
        <f t="shared" si="398"/>
        <v>#DIV/0!</v>
      </c>
      <c r="BA297" s="6" t="e">
        <f t="shared" si="399"/>
        <v>#DIV/0!</v>
      </c>
      <c r="BB297" s="62"/>
      <c r="BC297" s="63"/>
      <c r="BD297" s="1"/>
      <c r="BE297" s="1">
        <f t="shared" si="405"/>
        <v>0</v>
      </c>
      <c r="BF297" s="1">
        <f t="shared" si="406"/>
        <v>-6.4999999999999997E-3</v>
      </c>
      <c r="BG297" s="1">
        <f t="shared" si="407"/>
        <v>101325</v>
      </c>
      <c r="BH297" s="1">
        <f t="shared" si="408"/>
        <v>1.2250000000000001</v>
      </c>
      <c r="BI297" s="1">
        <f t="shared" si="409"/>
        <v>288.14999999999998</v>
      </c>
      <c r="BJ297" s="1">
        <f t="shared" si="410"/>
        <v>1.2350000000000001</v>
      </c>
      <c r="BK297" s="1">
        <f t="shared" si="411"/>
        <v>9.81</v>
      </c>
      <c r="BL297" s="1">
        <f t="shared" si="412"/>
        <v>293.14999999999998</v>
      </c>
      <c r="BM297" s="1">
        <f t="shared" si="413"/>
        <v>100600</v>
      </c>
      <c r="BN297" s="24">
        <f t="shared" si="414"/>
        <v>28</v>
      </c>
      <c r="BP297" s="23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39"/>
      <c r="CF297" s="39"/>
      <c r="CG297" s="39"/>
      <c r="CH297" s="39"/>
      <c r="CI297" s="39"/>
      <c r="CJ297" s="94"/>
      <c r="CK297" s="94"/>
      <c r="CL297" s="39"/>
      <c r="CM297" s="39"/>
      <c r="CN297" s="39"/>
      <c r="CO297" s="39"/>
      <c r="CP297" s="39"/>
      <c r="CQ297" s="39"/>
      <c r="CR297" s="39"/>
      <c r="CS297" s="38"/>
    </row>
    <row r="298" spans="28:97" x14ac:dyDescent="0.2">
      <c r="AB298" s="23">
        <v>9.5</v>
      </c>
      <c r="AC298" s="1">
        <v>900</v>
      </c>
      <c r="AD298" s="1">
        <f t="shared" si="382"/>
        <v>282.64999999999998</v>
      </c>
      <c r="AE298" s="1">
        <f t="shared" si="400"/>
        <v>0</v>
      </c>
      <c r="AF298" s="1">
        <f t="shared" si="383"/>
        <v>0</v>
      </c>
      <c r="AG298" s="1">
        <f t="shared" si="401"/>
        <v>3648.75</v>
      </c>
      <c r="AH298" s="1">
        <f t="shared" si="384"/>
        <v>8044.1072249999988</v>
      </c>
      <c r="AI298" s="130">
        <f t="shared" si="402"/>
        <v>240</v>
      </c>
      <c r="AJ298" s="1">
        <f t="shared" si="385"/>
        <v>282.29999999999995</v>
      </c>
      <c r="AK298" s="1">
        <f t="shared" si="386"/>
        <v>1.1225991852915929</v>
      </c>
      <c r="AL298" s="1">
        <f t="shared" si="387"/>
        <v>1.1212090925449023</v>
      </c>
      <c r="AM298" s="1">
        <f t="shared" si="388"/>
        <v>90969.854616655924</v>
      </c>
      <c r="AN298" s="1">
        <f t="shared" si="403"/>
        <v>-1139</v>
      </c>
      <c r="AO298" s="1">
        <f t="shared" si="389"/>
        <v>-3736.8767600000001</v>
      </c>
      <c r="AP298" s="1">
        <f t="shared" si="390"/>
        <v>35478.82966136578</v>
      </c>
      <c r="AQ298" s="131">
        <f t="shared" si="404"/>
        <v>35.961739899758598</v>
      </c>
      <c r="AR298" s="132">
        <f t="shared" si="391"/>
        <v>69.903868486746759</v>
      </c>
      <c r="AS298" s="132">
        <f t="shared" si="392"/>
        <v>-4.7635041257787423</v>
      </c>
      <c r="AT298" s="132">
        <f t="shared" si="393"/>
        <v>-9.2594898598537512</v>
      </c>
      <c r="AU298" s="133">
        <v>7.25</v>
      </c>
      <c r="AV298" s="132">
        <f t="shared" si="394"/>
        <v>725</v>
      </c>
      <c r="AW298" s="134">
        <f t="shared" si="395"/>
        <v>-4741.3167017399728</v>
      </c>
      <c r="AX298" s="131">
        <f t="shared" si="396"/>
        <v>0.23356239910049123</v>
      </c>
      <c r="AY298" s="135">
        <f t="shared" si="397"/>
        <v>1.7477255990820579</v>
      </c>
      <c r="AZ298" s="132">
        <f t="shared" si="398"/>
        <v>0.13285077846375434</v>
      </c>
      <c r="BA298" s="132">
        <f t="shared" si="399"/>
        <v>7.6117889110001133</v>
      </c>
      <c r="BB298" s="131">
        <v>14.5</v>
      </c>
      <c r="BC298" s="135">
        <v>-7.75</v>
      </c>
      <c r="BD298" s="1"/>
      <c r="BE298" s="1">
        <f t="shared" si="405"/>
        <v>0</v>
      </c>
      <c r="BF298" s="1">
        <f t="shared" si="406"/>
        <v>-6.4999999999999997E-3</v>
      </c>
      <c r="BG298" s="1">
        <f t="shared" si="407"/>
        <v>101325</v>
      </c>
      <c r="BH298" s="1">
        <f t="shared" si="408"/>
        <v>1.2250000000000001</v>
      </c>
      <c r="BI298" s="1">
        <f t="shared" si="409"/>
        <v>288.14999999999998</v>
      </c>
      <c r="BJ298" s="1">
        <f t="shared" si="410"/>
        <v>1.2350000000000001</v>
      </c>
      <c r="BK298" s="1">
        <f t="shared" si="411"/>
        <v>9.81</v>
      </c>
      <c r="BL298" s="1">
        <f t="shared" si="412"/>
        <v>293.14999999999998</v>
      </c>
      <c r="BM298" s="1">
        <f t="shared" si="413"/>
        <v>100600</v>
      </c>
      <c r="BN298" s="24">
        <f t="shared" si="414"/>
        <v>28</v>
      </c>
      <c r="BP298" s="23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39"/>
      <c r="CF298" s="39"/>
      <c r="CG298" s="39"/>
      <c r="CH298" s="39"/>
      <c r="CI298" s="39"/>
      <c r="CJ298" s="94"/>
      <c r="CK298" s="94"/>
      <c r="CL298" s="39"/>
      <c r="CM298" s="39"/>
      <c r="CN298" s="39"/>
      <c r="CO298" s="39"/>
      <c r="CP298" s="39"/>
      <c r="CQ298" s="39"/>
      <c r="CR298" s="39"/>
      <c r="CS298" s="38"/>
    </row>
    <row r="299" spans="28:97" x14ac:dyDescent="0.2">
      <c r="AB299" s="23">
        <v>8.8000000000000007</v>
      </c>
      <c r="AC299" s="1">
        <v>861</v>
      </c>
      <c r="AD299" s="1">
        <f t="shared" si="382"/>
        <v>281.95</v>
      </c>
      <c r="AE299" s="1">
        <f t="shared" si="400"/>
        <v>0</v>
      </c>
      <c r="AF299" s="1">
        <f t="shared" si="383"/>
        <v>0</v>
      </c>
      <c r="AG299" s="1">
        <f t="shared" si="401"/>
        <v>3648.40625</v>
      </c>
      <c r="AH299" s="1">
        <f t="shared" si="384"/>
        <v>8043.3493868749993</v>
      </c>
      <c r="AI299" s="130">
        <f t="shared" si="402"/>
        <v>250</v>
      </c>
      <c r="AJ299" s="1">
        <f t="shared" si="385"/>
        <v>282.55349999999999</v>
      </c>
      <c r="AK299" s="1">
        <f t="shared" si="386"/>
        <v>1.1268958186191085</v>
      </c>
      <c r="AL299" s="1">
        <f t="shared" si="387"/>
        <v>1.1293078832636789</v>
      </c>
      <c r="AM299" s="1">
        <f t="shared" si="388"/>
        <v>91400.034258102896</v>
      </c>
      <c r="AN299" s="1">
        <f t="shared" si="403"/>
        <v>-1178</v>
      </c>
      <c r="AO299" s="1">
        <f t="shared" si="389"/>
        <v>-3864.8295199999998</v>
      </c>
      <c r="AP299" s="1" t="e">
        <f t="shared" si="390"/>
        <v>#DIV/0!</v>
      </c>
      <c r="AQ299" s="23">
        <f t="shared" si="404"/>
        <v>0</v>
      </c>
      <c r="AR299" s="6">
        <f t="shared" si="391"/>
        <v>0</v>
      </c>
      <c r="AS299" s="6">
        <f t="shared" si="392"/>
        <v>-4.7098853065440851</v>
      </c>
      <c r="AT299" s="6">
        <f t="shared" si="393"/>
        <v>-9.1552634542726548</v>
      </c>
      <c r="AU299" s="60"/>
      <c r="AV299" s="6">
        <f t="shared" si="394"/>
        <v>0</v>
      </c>
      <c r="AW299" s="61" t="e">
        <f t="shared" si="395"/>
        <v>#DIV/0!</v>
      </c>
      <c r="AX299" s="62" t="e">
        <f t="shared" si="396"/>
        <v>#DIV/0!</v>
      </c>
      <c r="AY299" s="63" t="e">
        <f t="shared" si="397"/>
        <v>#DIV/0!</v>
      </c>
      <c r="AZ299" s="6" t="e">
        <f t="shared" si="398"/>
        <v>#DIV/0!</v>
      </c>
      <c r="BA299" s="6" t="e">
        <f t="shared" si="399"/>
        <v>#DIV/0!</v>
      </c>
      <c r="BB299" s="62"/>
      <c r="BC299" s="63"/>
      <c r="BD299" s="1"/>
      <c r="BE299" s="1">
        <f t="shared" si="405"/>
        <v>0</v>
      </c>
      <c r="BF299" s="1">
        <f t="shared" si="406"/>
        <v>-6.4999999999999997E-3</v>
      </c>
      <c r="BG299" s="1">
        <f t="shared" si="407"/>
        <v>101325</v>
      </c>
      <c r="BH299" s="1">
        <f t="shared" si="408"/>
        <v>1.2250000000000001</v>
      </c>
      <c r="BI299" s="1">
        <f t="shared" si="409"/>
        <v>288.14999999999998</v>
      </c>
      <c r="BJ299" s="1">
        <f t="shared" si="410"/>
        <v>1.2350000000000001</v>
      </c>
      <c r="BK299" s="1">
        <f t="shared" si="411"/>
        <v>9.81</v>
      </c>
      <c r="BL299" s="1">
        <f t="shared" si="412"/>
        <v>293.14999999999998</v>
      </c>
      <c r="BM299" s="1">
        <f t="shared" si="413"/>
        <v>100600</v>
      </c>
      <c r="BN299" s="24">
        <f t="shared" si="414"/>
        <v>28</v>
      </c>
      <c r="BP299" s="23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39"/>
      <c r="CF299" s="39"/>
      <c r="CG299" s="39"/>
      <c r="CH299" s="39"/>
      <c r="CI299" s="39"/>
      <c r="CJ299" s="94"/>
      <c r="CK299" s="94"/>
      <c r="CL299" s="39"/>
      <c r="CM299" s="39"/>
      <c r="CN299" s="39"/>
      <c r="CO299" s="39"/>
      <c r="CP299" s="39"/>
      <c r="CQ299" s="39"/>
      <c r="CR299" s="39"/>
      <c r="CS299" s="38"/>
    </row>
    <row r="300" spans="28:97" x14ac:dyDescent="0.2">
      <c r="AB300" s="23">
        <v>8.6999999999999993</v>
      </c>
      <c r="AC300" s="1">
        <v>827</v>
      </c>
      <c r="AD300" s="1">
        <f t="shared" si="382"/>
        <v>281.84999999999997</v>
      </c>
      <c r="AE300" s="1">
        <f t="shared" si="400"/>
        <v>0</v>
      </c>
      <c r="AF300" s="1">
        <f t="shared" si="383"/>
        <v>0</v>
      </c>
      <c r="AG300" s="1">
        <f t="shared" si="401"/>
        <v>3648.0625</v>
      </c>
      <c r="AH300" s="1">
        <f t="shared" si="384"/>
        <v>8042.5915487499997</v>
      </c>
      <c r="AI300" s="130">
        <f t="shared" si="402"/>
        <v>260</v>
      </c>
      <c r="AJ300" s="1">
        <f t="shared" si="385"/>
        <v>282.77449999999999</v>
      </c>
      <c r="AK300" s="1">
        <f t="shared" si="386"/>
        <v>1.1306518563721324</v>
      </c>
      <c r="AL300" s="1">
        <f t="shared" si="387"/>
        <v>1.1343605228302345</v>
      </c>
      <c r="AM300" s="1">
        <f t="shared" si="388"/>
        <v>91776.405262768487</v>
      </c>
      <c r="AN300" s="1">
        <f t="shared" si="403"/>
        <v>-1212</v>
      </c>
      <c r="AO300" s="1">
        <f t="shared" si="389"/>
        <v>-3976.37808</v>
      </c>
      <c r="AP300" s="1">
        <f t="shared" si="390"/>
        <v>35483.656876399778</v>
      </c>
      <c r="AQ300" s="131">
        <f t="shared" si="404"/>
        <v>35.75266742467295</v>
      </c>
      <c r="AR300" s="132">
        <f t="shared" si="391"/>
        <v>69.49746504677627</v>
      </c>
      <c r="AS300" s="132">
        <f t="shared" si="392"/>
        <v>-4.6489389957960414</v>
      </c>
      <c r="AT300" s="132">
        <f t="shared" si="393"/>
        <v>-9.0367935775881776</v>
      </c>
      <c r="AU300" s="133">
        <v>7.25</v>
      </c>
      <c r="AV300" s="132">
        <f t="shared" si="394"/>
        <v>725</v>
      </c>
      <c r="AW300" s="134">
        <f t="shared" si="395"/>
        <v>-4653.4674007506501</v>
      </c>
      <c r="AX300" s="131">
        <f t="shared" si="396"/>
        <v>0.22923484732761823</v>
      </c>
      <c r="AY300" s="135">
        <f t="shared" si="397"/>
        <v>1.7479633929260974</v>
      </c>
      <c r="AZ300" s="132">
        <f t="shared" si="398"/>
        <v>0.13039979085363657</v>
      </c>
      <c r="BA300" s="132">
        <f t="shared" si="399"/>
        <v>7.4713576653015172</v>
      </c>
      <c r="BB300" s="131">
        <v>15</v>
      </c>
      <c r="BC300" s="135">
        <v>-8.25</v>
      </c>
      <c r="BD300" s="1"/>
      <c r="BE300" s="1">
        <f t="shared" si="405"/>
        <v>0</v>
      </c>
      <c r="BF300" s="1">
        <f t="shared" si="406"/>
        <v>-6.4999999999999997E-3</v>
      </c>
      <c r="BG300" s="1">
        <f t="shared" si="407"/>
        <v>101325</v>
      </c>
      <c r="BH300" s="1">
        <f t="shared" si="408"/>
        <v>1.2250000000000001</v>
      </c>
      <c r="BI300" s="1">
        <f t="shared" si="409"/>
        <v>288.14999999999998</v>
      </c>
      <c r="BJ300" s="1">
        <f t="shared" si="410"/>
        <v>1.2350000000000001</v>
      </c>
      <c r="BK300" s="1">
        <f t="shared" si="411"/>
        <v>9.81</v>
      </c>
      <c r="BL300" s="1">
        <f t="shared" si="412"/>
        <v>293.14999999999998</v>
      </c>
      <c r="BM300" s="1">
        <f t="shared" si="413"/>
        <v>100600</v>
      </c>
      <c r="BN300" s="24">
        <f t="shared" si="414"/>
        <v>28</v>
      </c>
      <c r="BP300" s="23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39"/>
      <c r="CF300" s="39"/>
      <c r="CG300" s="39"/>
      <c r="CH300" s="39"/>
      <c r="CI300" s="39"/>
      <c r="CJ300" s="94"/>
      <c r="CK300" s="94"/>
      <c r="CL300" s="39"/>
      <c r="CM300" s="39"/>
      <c r="CN300" s="39"/>
      <c r="CO300" s="39"/>
      <c r="CP300" s="39"/>
      <c r="CQ300" s="39"/>
      <c r="CR300" s="39"/>
      <c r="CS300" s="38"/>
    </row>
    <row r="301" spans="28:97" x14ac:dyDescent="0.2">
      <c r="AB301" s="23">
        <v>8.6999999999999993</v>
      </c>
      <c r="AC301" s="1">
        <v>791</v>
      </c>
      <c r="AD301" s="1">
        <f t="shared" si="382"/>
        <v>281.84999999999997</v>
      </c>
      <c r="AE301" s="1">
        <f t="shared" si="400"/>
        <v>0</v>
      </c>
      <c r="AF301" s="1">
        <f t="shared" si="383"/>
        <v>0</v>
      </c>
      <c r="AG301" s="1">
        <f t="shared" si="401"/>
        <v>3647.71875</v>
      </c>
      <c r="AH301" s="1">
        <f t="shared" si="384"/>
        <v>8041.8337106249992</v>
      </c>
      <c r="AI301" s="130">
        <f t="shared" si="402"/>
        <v>270</v>
      </c>
      <c r="AJ301" s="1">
        <f t="shared" si="385"/>
        <v>283.00849999999997</v>
      </c>
      <c r="AK301" s="1">
        <f t="shared" si="386"/>
        <v>1.1346392690225362</v>
      </c>
      <c r="AL301" s="1">
        <f t="shared" si="387"/>
        <v>1.1393030248968048</v>
      </c>
      <c r="AM301" s="1">
        <f t="shared" si="388"/>
        <v>92176.28260647392</v>
      </c>
      <c r="AN301" s="1">
        <f t="shared" si="403"/>
        <v>-1248</v>
      </c>
      <c r="AO301" s="1">
        <f t="shared" si="389"/>
        <v>-4094.4883199999999</v>
      </c>
      <c r="AP301" s="1" t="e">
        <f t="shared" si="390"/>
        <v>#DIV/0!</v>
      </c>
      <c r="AQ301" s="23">
        <f t="shared" si="404"/>
        <v>0</v>
      </c>
      <c r="AR301" s="6">
        <f t="shared" si="391"/>
        <v>0</v>
      </c>
      <c r="AS301" s="6">
        <f t="shared" si="392"/>
        <v>-4.605204940174354</v>
      </c>
      <c r="AT301" s="6">
        <f t="shared" si="393"/>
        <v>-8.9517815709085156</v>
      </c>
      <c r="AU301" s="60"/>
      <c r="AV301" s="6">
        <f t="shared" si="394"/>
        <v>0</v>
      </c>
      <c r="AW301" s="61" t="e">
        <f t="shared" si="395"/>
        <v>#DIV/0!</v>
      </c>
      <c r="AX301" s="62" t="e">
        <f t="shared" si="396"/>
        <v>#DIV/0!</v>
      </c>
      <c r="AY301" s="63" t="e">
        <f t="shared" si="397"/>
        <v>#DIV/0!</v>
      </c>
      <c r="AZ301" s="6" t="e">
        <f t="shared" si="398"/>
        <v>#DIV/0!</v>
      </c>
      <c r="BA301" s="6" t="e">
        <f t="shared" si="399"/>
        <v>#DIV/0!</v>
      </c>
      <c r="BB301" s="62"/>
      <c r="BC301" s="63"/>
      <c r="BD301" s="1"/>
      <c r="BE301" s="1">
        <f t="shared" si="405"/>
        <v>0</v>
      </c>
      <c r="BF301" s="1">
        <f t="shared" si="406"/>
        <v>-6.4999999999999997E-3</v>
      </c>
      <c r="BG301" s="1">
        <f t="shared" si="407"/>
        <v>101325</v>
      </c>
      <c r="BH301" s="1">
        <f t="shared" si="408"/>
        <v>1.2250000000000001</v>
      </c>
      <c r="BI301" s="1">
        <f t="shared" si="409"/>
        <v>288.14999999999998</v>
      </c>
      <c r="BJ301" s="1">
        <f t="shared" si="410"/>
        <v>1.2350000000000001</v>
      </c>
      <c r="BK301" s="1">
        <f t="shared" si="411"/>
        <v>9.81</v>
      </c>
      <c r="BL301" s="1">
        <f t="shared" si="412"/>
        <v>293.14999999999998</v>
      </c>
      <c r="BM301" s="1">
        <f t="shared" si="413"/>
        <v>100600</v>
      </c>
      <c r="BN301" s="24">
        <f t="shared" si="414"/>
        <v>28</v>
      </c>
      <c r="BP301" s="23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39"/>
      <c r="CF301" s="39"/>
      <c r="CG301" s="39"/>
      <c r="CH301" s="39"/>
      <c r="CI301" s="39"/>
      <c r="CJ301" s="94"/>
      <c r="CK301" s="94"/>
      <c r="CL301" s="39"/>
      <c r="CM301" s="39"/>
      <c r="CN301" s="39"/>
      <c r="CO301" s="39"/>
      <c r="CP301" s="39"/>
      <c r="CQ301" s="39"/>
      <c r="CR301" s="39"/>
      <c r="CS301" s="38"/>
    </row>
    <row r="302" spans="28:97" x14ac:dyDescent="0.2">
      <c r="AB302" s="23">
        <v>7.9</v>
      </c>
      <c r="AC302" s="1">
        <v>756</v>
      </c>
      <c r="AD302" s="1">
        <f t="shared" si="382"/>
        <v>281.04999999999995</v>
      </c>
      <c r="AE302" s="1">
        <f t="shared" si="400"/>
        <v>0</v>
      </c>
      <c r="AF302" s="1">
        <f t="shared" si="383"/>
        <v>0</v>
      </c>
      <c r="AG302" s="1">
        <f t="shared" si="401"/>
        <v>3647.375</v>
      </c>
      <c r="AH302" s="1">
        <f t="shared" si="384"/>
        <v>8041.0758724999996</v>
      </c>
      <c r="AI302" s="130">
        <f t="shared" si="402"/>
        <v>280</v>
      </c>
      <c r="AJ302" s="1">
        <f t="shared" si="385"/>
        <v>283.23599999999999</v>
      </c>
      <c r="AK302" s="1">
        <f t="shared" si="386"/>
        <v>1.1385262255081821</v>
      </c>
      <c r="AL302" s="1">
        <f t="shared" si="387"/>
        <v>1.1473816545384645</v>
      </c>
      <c r="AM302" s="1">
        <f t="shared" si="388"/>
        <v>92566.403664089885</v>
      </c>
      <c r="AN302" s="1">
        <f t="shared" si="403"/>
        <v>-1283</v>
      </c>
      <c r="AO302" s="1">
        <f t="shared" si="389"/>
        <v>-4209.31772</v>
      </c>
      <c r="AP302" s="1">
        <f t="shared" si="390"/>
        <v>35475.222023007991</v>
      </c>
      <c r="AQ302" s="131">
        <f t="shared" si="404"/>
        <v>34.93092345018453</v>
      </c>
      <c r="AR302" s="132">
        <f t="shared" si="391"/>
        <v>67.900126239406703</v>
      </c>
      <c r="AS302" s="132">
        <f t="shared" si="392"/>
        <v>-4.5550786176037272</v>
      </c>
      <c r="AT302" s="132">
        <f t="shared" si="393"/>
        <v>-8.8543440200428289</v>
      </c>
      <c r="AU302" s="133">
        <v>7</v>
      </c>
      <c r="AV302" s="132">
        <f t="shared" si="394"/>
        <v>700</v>
      </c>
      <c r="AW302" s="134">
        <f t="shared" si="395"/>
        <v>-4665.8979338296112</v>
      </c>
      <c r="AX302" s="131">
        <f t="shared" si="396"/>
        <v>0.23805601703212304</v>
      </c>
      <c r="AY302" s="135">
        <f t="shared" si="397"/>
        <v>1.8099603072963262</v>
      </c>
      <c r="AZ302" s="132">
        <f t="shared" si="398"/>
        <v>0.13077490280934662</v>
      </c>
      <c r="BA302" s="132">
        <f t="shared" si="399"/>
        <v>7.4928499972086007</v>
      </c>
      <c r="BB302" s="131">
        <v>15.5</v>
      </c>
      <c r="BC302" s="135">
        <v>-8.5</v>
      </c>
      <c r="BD302" s="1"/>
      <c r="BE302" s="1">
        <f t="shared" si="405"/>
        <v>0</v>
      </c>
      <c r="BF302" s="1">
        <f t="shared" si="406"/>
        <v>-6.4999999999999997E-3</v>
      </c>
      <c r="BG302" s="1">
        <f t="shared" si="407"/>
        <v>101325</v>
      </c>
      <c r="BH302" s="1">
        <f t="shared" si="408"/>
        <v>1.2250000000000001</v>
      </c>
      <c r="BI302" s="1">
        <f t="shared" si="409"/>
        <v>288.14999999999998</v>
      </c>
      <c r="BJ302" s="1">
        <f t="shared" si="410"/>
        <v>1.2350000000000001</v>
      </c>
      <c r="BK302" s="1">
        <f t="shared" si="411"/>
        <v>9.81</v>
      </c>
      <c r="BL302" s="1">
        <f t="shared" si="412"/>
        <v>293.14999999999998</v>
      </c>
      <c r="BM302" s="1">
        <f t="shared" si="413"/>
        <v>100600</v>
      </c>
      <c r="BN302" s="24">
        <f t="shared" si="414"/>
        <v>28</v>
      </c>
      <c r="BP302" s="23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39"/>
      <c r="CF302" s="39"/>
      <c r="CG302" s="39"/>
      <c r="CH302" s="39"/>
      <c r="CI302" s="39"/>
      <c r="CJ302" s="94"/>
      <c r="CK302" s="94"/>
      <c r="CL302" s="39"/>
      <c r="CM302" s="39"/>
      <c r="CN302" s="39"/>
      <c r="CO302" s="39"/>
      <c r="CP302" s="39"/>
      <c r="CQ302" s="39"/>
      <c r="CR302" s="39"/>
      <c r="CS302" s="38"/>
    </row>
    <row r="303" spans="28:97" x14ac:dyDescent="0.2">
      <c r="AB303" s="23">
        <v>9.4</v>
      </c>
      <c r="AC303" s="1">
        <v>714</v>
      </c>
      <c r="AD303" s="1">
        <f t="shared" si="382"/>
        <v>282.54999999999995</v>
      </c>
      <c r="AE303" s="1">
        <f t="shared" si="400"/>
        <v>0</v>
      </c>
      <c r="AF303" s="1">
        <f t="shared" si="383"/>
        <v>0</v>
      </c>
      <c r="AG303" s="1">
        <f t="shared" si="401"/>
        <v>3647.03125</v>
      </c>
      <c r="AH303" s="1">
        <f t="shared" si="384"/>
        <v>8040.3180343749991</v>
      </c>
      <c r="AI303" s="130">
        <f t="shared" si="402"/>
        <v>290</v>
      </c>
      <c r="AJ303" s="1">
        <f t="shared" si="385"/>
        <v>283.50899999999996</v>
      </c>
      <c r="AK303" s="1">
        <f t="shared" si="386"/>
        <v>1.1432040108821944</v>
      </c>
      <c r="AL303" s="1">
        <f t="shared" si="387"/>
        <v>1.1470841476595295</v>
      </c>
      <c r="AM303" s="1">
        <f t="shared" si="388"/>
        <v>93036.312638940435</v>
      </c>
      <c r="AN303" s="1">
        <f t="shared" si="403"/>
        <v>-1325</v>
      </c>
      <c r="AO303" s="1">
        <f t="shared" si="389"/>
        <v>-4347.1130000000003</v>
      </c>
      <c r="AP303" s="1" t="e">
        <f t="shared" si="390"/>
        <v>#DIV/0!</v>
      </c>
      <c r="AQ303" s="23">
        <f t="shared" si="404"/>
        <v>0</v>
      </c>
      <c r="AR303" s="6">
        <f t="shared" si="391"/>
        <v>0</v>
      </c>
      <c r="AS303" s="6">
        <f t="shared" si="392"/>
        <v>-4.5436112634734167</v>
      </c>
      <c r="AT303" s="6">
        <f t="shared" si="393"/>
        <v>-8.8320533183901659</v>
      </c>
      <c r="AU303" s="60"/>
      <c r="AV303" s="6">
        <f t="shared" si="394"/>
        <v>0</v>
      </c>
      <c r="AW303" s="61" t="e">
        <f t="shared" si="395"/>
        <v>#DIV/0!</v>
      </c>
      <c r="AX303" s="62" t="e">
        <f t="shared" si="396"/>
        <v>#DIV/0!</v>
      </c>
      <c r="AY303" s="63" t="e">
        <f t="shared" si="397"/>
        <v>#DIV/0!</v>
      </c>
      <c r="AZ303" s="6" t="e">
        <f t="shared" si="398"/>
        <v>#DIV/0!</v>
      </c>
      <c r="BA303" s="6" t="e">
        <f t="shared" si="399"/>
        <v>#DIV/0!</v>
      </c>
      <c r="BB303" s="62"/>
      <c r="BC303" s="63"/>
      <c r="BD303" s="1"/>
      <c r="BE303" s="1">
        <f t="shared" si="405"/>
        <v>0</v>
      </c>
      <c r="BF303" s="1">
        <f t="shared" si="406"/>
        <v>-6.4999999999999997E-3</v>
      </c>
      <c r="BG303" s="1">
        <f t="shared" si="407"/>
        <v>101325</v>
      </c>
      <c r="BH303" s="1">
        <f t="shared" si="408"/>
        <v>1.2250000000000001</v>
      </c>
      <c r="BI303" s="1">
        <f t="shared" si="409"/>
        <v>288.14999999999998</v>
      </c>
      <c r="BJ303" s="1">
        <f t="shared" si="410"/>
        <v>1.2350000000000001</v>
      </c>
      <c r="BK303" s="1">
        <f t="shared" si="411"/>
        <v>9.81</v>
      </c>
      <c r="BL303" s="1">
        <f t="shared" si="412"/>
        <v>293.14999999999998</v>
      </c>
      <c r="BM303" s="1">
        <f t="shared" si="413"/>
        <v>100600</v>
      </c>
      <c r="BN303" s="24">
        <f t="shared" si="414"/>
        <v>28</v>
      </c>
      <c r="BP303" s="23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39"/>
      <c r="CF303" s="39"/>
      <c r="CG303" s="39"/>
      <c r="CH303" s="39"/>
      <c r="CI303" s="39"/>
      <c r="CJ303" s="94"/>
      <c r="CK303" s="94"/>
      <c r="CL303" s="39"/>
      <c r="CM303" s="39"/>
      <c r="CN303" s="39"/>
      <c r="CO303" s="39"/>
      <c r="CP303" s="39"/>
      <c r="CQ303" s="39"/>
      <c r="CR303" s="39"/>
      <c r="CS303" s="38"/>
    </row>
    <row r="304" spans="28:97" x14ac:dyDescent="0.2">
      <c r="AB304" s="23">
        <v>6.8</v>
      </c>
      <c r="AC304" s="1">
        <v>676</v>
      </c>
      <c r="AD304" s="1">
        <f t="shared" si="382"/>
        <v>279.95</v>
      </c>
      <c r="AE304" s="1">
        <f t="shared" si="400"/>
        <v>0</v>
      </c>
      <c r="AF304" s="1">
        <f t="shared" si="383"/>
        <v>0</v>
      </c>
      <c r="AG304" s="1">
        <f t="shared" si="401"/>
        <v>3646.6875</v>
      </c>
      <c r="AH304" s="1">
        <f t="shared" si="384"/>
        <v>8039.5601962499995</v>
      </c>
      <c r="AI304" s="130">
        <f t="shared" si="402"/>
        <v>300</v>
      </c>
      <c r="AJ304" s="1">
        <f t="shared" si="385"/>
        <v>283.75599999999997</v>
      </c>
      <c r="AK304" s="1">
        <f t="shared" si="386"/>
        <v>1.1474489494708215</v>
      </c>
      <c r="AL304" s="1">
        <f t="shared" si="387"/>
        <v>1.1630488448152971</v>
      </c>
      <c r="AM304" s="1">
        <f t="shared" si="388"/>
        <v>93463.131036612176</v>
      </c>
      <c r="AN304" s="1">
        <f t="shared" si="403"/>
        <v>-1363</v>
      </c>
      <c r="AO304" s="1">
        <f t="shared" si="389"/>
        <v>-4471.7849200000001</v>
      </c>
      <c r="AP304" s="1">
        <f t="shared" si="390"/>
        <v>35471.123298900755</v>
      </c>
      <c r="AQ304" s="131">
        <f t="shared" si="404"/>
        <v>34.694852117464201</v>
      </c>
      <c r="AR304" s="132">
        <f t="shared" si="391"/>
        <v>67.441241340011615</v>
      </c>
      <c r="AS304" s="132">
        <f t="shared" si="392"/>
        <v>-4.5051695415722817</v>
      </c>
      <c r="AT304" s="132">
        <f t="shared" si="393"/>
        <v>-8.7573287616898643</v>
      </c>
      <c r="AU304" s="133">
        <v>7</v>
      </c>
      <c r="AV304" s="132">
        <f t="shared" si="394"/>
        <v>700</v>
      </c>
      <c r="AW304" s="134">
        <f t="shared" si="395"/>
        <v>-4645.2987995068343</v>
      </c>
      <c r="AX304" s="131">
        <f t="shared" si="396"/>
        <v>0.23700504079116505</v>
      </c>
      <c r="AY304" s="135">
        <f t="shared" si="397"/>
        <v>1.8097511887194266</v>
      </c>
      <c r="AZ304" s="132">
        <f t="shared" si="398"/>
        <v>0.13021894719640612</v>
      </c>
      <c r="BA304" s="132">
        <f t="shared" si="399"/>
        <v>7.4609960869905025</v>
      </c>
      <c r="BB304" s="131">
        <v>15</v>
      </c>
      <c r="BC304" s="135">
        <v>-8</v>
      </c>
      <c r="BD304" s="1"/>
      <c r="BE304" s="1">
        <f t="shared" si="405"/>
        <v>0</v>
      </c>
      <c r="BF304" s="1">
        <f t="shared" si="406"/>
        <v>-6.4999999999999997E-3</v>
      </c>
      <c r="BG304" s="1">
        <f t="shared" si="407"/>
        <v>101325</v>
      </c>
      <c r="BH304" s="1">
        <f t="shared" si="408"/>
        <v>1.2250000000000001</v>
      </c>
      <c r="BI304" s="1">
        <f t="shared" si="409"/>
        <v>288.14999999999998</v>
      </c>
      <c r="BJ304" s="1">
        <f t="shared" si="410"/>
        <v>1.2350000000000001</v>
      </c>
      <c r="BK304" s="1">
        <f t="shared" si="411"/>
        <v>9.81</v>
      </c>
      <c r="BL304" s="1">
        <f t="shared" si="412"/>
        <v>293.14999999999998</v>
      </c>
      <c r="BM304" s="1">
        <f t="shared" si="413"/>
        <v>100600</v>
      </c>
      <c r="BN304" s="24">
        <f t="shared" si="414"/>
        <v>28</v>
      </c>
      <c r="BP304" s="23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39"/>
      <c r="CF304" s="39"/>
      <c r="CG304" s="39"/>
      <c r="CH304" s="39"/>
      <c r="CI304" s="39"/>
      <c r="CJ304" s="94"/>
      <c r="CK304" s="94"/>
      <c r="CL304" s="39"/>
      <c r="CM304" s="39"/>
      <c r="CN304" s="39"/>
      <c r="CO304" s="39"/>
      <c r="CP304" s="39"/>
      <c r="CQ304" s="39"/>
      <c r="CR304" s="39"/>
      <c r="CS304" s="38"/>
    </row>
    <row r="305" spans="28:97" x14ac:dyDescent="0.2">
      <c r="AB305" s="23">
        <v>5.4</v>
      </c>
      <c r="AC305" s="1">
        <v>641</v>
      </c>
      <c r="AD305" s="1">
        <f t="shared" si="382"/>
        <v>278.54999999999995</v>
      </c>
      <c r="AE305" s="1">
        <f t="shared" si="400"/>
        <v>0</v>
      </c>
      <c r="AF305" s="1">
        <f t="shared" si="383"/>
        <v>0</v>
      </c>
      <c r="AG305" s="1">
        <f t="shared" si="401"/>
        <v>3646.34375</v>
      </c>
      <c r="AH305" s="1">
        <f t="shared" si="384"/>
        <v>8038.802358124999</v>
      </c>
      <c r="AI305" s="130">
        <f t="shared" si="402"/>
        <v>310</v>
      </c>
      <c r="AJ305" s="1">
        <f t="shared" si="385"/>
        <v>283.98349999999999</v>
      </c>
      <c r="AK305" s="1">
        <f t="shared" si="386"/>
        <v>1.151369419790526</v>
      </c>
      <c r="AL305" s="1">
        <f t="shared" si="387"/>
        <v>1.1738284603305793</v>
      </c>
      <c r="AM305" s="1">
        <f t="shared" si="388"/>
        <v>93857.654646599214</v>
      </c>
      <c r="AN305" s="1">
        <f t="shared" si="403"/>
        <v>-1398</v>
      </c>
      <c r="AO305" s="1">
        <f t="shared" si="389"/>
        <v>-4586.6143199999997</v>
      </c>
      <c r="AP305" s="1" t="e">
        <f t="shared" si="390"/>
        <v>#DIV/0!</v>
      </c>
      <c r="AQ305" s="23">
        <f t="shared" si="404"/>
        <v>0</v>
      </c>
      <c r="AR305" s="6">
        <f t="shared" si="391"/>
        <v>0</v>
      </c>
      <c r="AS305" s="6">
        <f t="shared" si="392"/>
        <v>-4.4362860761135661</v>
      </c>
      <c r="AT305" s="6">
        <f t="shared" si="393"/>
        <v>-8.6234303261925938</v>
      </c>
      <c r="AU305" s="60"/>
      <c r="AV305" s="6">
        <f t="shared" si="394"/>
        <v>0</v>
      </c>
      <c r="AW305" s="61" t="e">
        <f t="shared" si="395"/>
        <v>#DIV/0!</v>
      </c>
      <c r="AX305" s="62" t="e">
        <f t="shared" si="396"/>
        <v>#DIV/0!</v>
      </c>
      <c r="AY305" s="63" t="e">
        <f t="shared" si="397"/>
        <v>#DIV/0!</v>
      </c>
      <c r="AZ305" s="6" t="e">
        <f t="shared" si="398"/>
        <v>#DIV/0!</v>
      </c>
      <c r="BA305" s="6" t="e">
        <f t="shared" si="399"/>
        <v>#DIV/0!</v>
      </c>
      <c r="BB305" s="62"/>
      <c r="BC305" s="63"/>
      <c r="BD305" s="1"/>
      <c r="BE305" s="1">
        <f t="shared" si="405"/>
        <v>0</v>
      </c>
      <c r="BF305" s="1">
        <f t="shared" si="406"/>
        <v>-6.4999999999999997E-3</v>
      </c>
      <c r="BG305" s="1">
        <f t="shared" si="407"/>
        <v>101325</v>
      </c>
      <c r="BH305" s="1">
        <f t="shared" si="408"/>
        <v>1.2250000000000001</v>
      </c>
      <c r="BI305" s="1">
        <f t="shared" si="409"/>
        <v>288.14999999999998</v>
      </c>
      <c r="BJ305" s="1">
        <f t="shared" si="410"/>
        <v>1.2350000000000001</v>
      </c>
      <c r="BK305" s="1">
        <f t="shared" si="411"/>
        <v>9.81</v>
      </c>
      <c r="BL305" s="1">
        <f t="shared" si="412"/>
        <v>293.14999999999998</v>
      </c>
      <c r="BM305" s="1">
        <f t="shared" si="413"/>
        <v>100600</v>
      </c>
      <c r="BN305" s="24">
        <f t="shared" si="414"/>
        <v>28</v>
      </c>
      <c r="BP305" s="23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39"/>
      <c r="CF305" s="39"/>
      <c r="CG305" s="39"/>
      <c r="CH305" s="39"/>
      <c r="CI305" s="39"/>
      <c r="CJ305" s="94"/>
      <c r="CK305" s="94"/>
      <c r="CL305" s="39"/>
      <c r="CM305" s="39"/>
      <c r="CN305" s="39"/>
      <c r="CO305" s="39"/>
      <c r="CP305" s="39"/>
      <c r="CQ305" s="39"/>
      <c r="CR305" s="39"/>
      <c r="CS305" s="38"/>
    </row>
    <row r="306" spans="28:97" x14ac:dyDescent="0.2">
      <c r="AB306" s="30">
        <v>3.8</v>
      </c>
      <c r="AC306" s="64">
        <v>613</v>
      </c>
      <c r="AD306" s="64">
        <f t="shared" si="382"/>
        <v>276.95</v>
      </c>
      <c r="AE306" s="64">
        <f t="shared" si="400"/>
        <v>0</v>
      </c>
      <c r="AF306" s="64">
        <f t="shared" si="383"/>
        <v>0</v>
      </c>
      <c r="AG306" s="64">
        <f t="shared" si="401"/>
        <v>3646</v>
      </c>
      <c r="AH306" s="64">
        <f t="shared" si="384"/>
        <v>8038.0445199999995</v>
      </c>
      <c r="AI306" s="136">
        <f t="shared" si="402"/>
        <v>320</v>
      </c>
      <c r="AJ306" s="64">
        <f t="shared" si="385"/>
        <v>284.16549999999995</v>
      </c>
      <c r="AK306" s="64">
        <f t="shared" si="386"/>
        <v>1.1545131675742191</v>
      </c>
      <c r="AL306" s="64">
        <f t="shared" si="387"/>
        <v>1.1845922062477403</v>
      </c>
      <c r="AM306" s="64">
        <f t="shared" si="388"/>
        <v>94174.243509214182</v>
      </c>
      <c r="AN306" s="64">
        <f t="shared" si="403"/>
        <v>-1426</v>
      </c>
      <c r="AO306" s="64">
        <f t="shared" si="389"/>
        <v>-4678.4778399999996</v>
      </c>
      <c r="AP306" s="64" t="e">
        <f t="shared" si="390"/>
        <v>#DIV/0!</v>
      </c>
      <c r="AQ306" s="23">
        <f t="shared" si="404"/>
        <v>0</v>
      </c>
      <c r="AR306" s="65">
        <f t="shared" si="391"/>
        <v>0</v>
      </c>
      <c r="AS306" s="65">
        <f t="shared" si="392"/>
        <v>-4.357038162524268</v>
      </c>
      <c r="AT306" s="65">
        <f t="shared" si="393"/>
        <v>-8.469385061841173</v>
      </c>
      <c r="AU306" s="66"/>
      <c r="AV306" s="65">
        <f t="shared" si="394"/>
        <v>0</v>
      </c>
      <c r="AW306" s="67" t="e">
        <f t="shared" si="395"/>
        <v>#DIV/0!</v>
      </c>
      <c r="AX306" s="68" t="e">
        <f t="shared" si="396"/>
        <v>#DIV/0!</v>
      </c>
      <c r="AY306" s="69" t="e">
        <f t="shared" si="397"/>
        <v>#DIV/0!</v>
      </c>
      <c r="AZ306" s="65" t="e">
        <f t="shared" si="398"/>
        <v>#DIV/0!</v>
      </c>
      <c r="BA306" s="65" t="e">
        <f t="shared" si="399"/>
        <v>#DIV/0!</v>
      </c>
      <c r="BB306" s="68"/>
      <c r="BC306" s="69"/>
      <c r="BD306" s="1"/>
      <c r="BE306" s="1">
        <f t="shared" si="405"/>
        <v>0</v>
      </c>
      <c r="BF306" s="1">
        <f t="shared" si="406"/>
        <v>-6.4999999999999997E-3</v>
      </c>
      <c r="BG306" s="1">
        <f t="shared" si="407"/>
        <v>101325</v>
      </c>
      <c r="BH306" s="1">
        <f t="shared" si="408"/>
        <v>1.2250000000000001</v>
      </c>
      <c r="BI306" s="1">
        <f t="shared" si="409"/>
        <v>288.14999999999998</v>
      </c>
      <c r="BJ306" s="1">
        <f t="shared" si="410"/>
        <v>1.2350000000000001</v>
      </c>
      <c r="BK306" s="1">
        <f t="shared" si="411"/>
        <v>9.81</v>
      </c>
      <c r="BL306" s="1">
        <f t="shared" si="412"/>
        <v>293.14999999999998</v>
      </c>
      <c r="BM306" s="1">
        <f t="shared" si="413"/>
        <v>100600</v>
      </c>
      <c r="BN306" s="24">
        <f t="shared" si="414"/>
        <v>28</v>
      </c>
      <c r="BP306" s="23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39"/>
      <c r="CF306" s="39"/>
      <c r="CG306" s="39"/>
      <c r="CH306" s="39"/>
      <c r="CI306" s="39"/>
      <c r="CJ306" s="94"/>
      <c r="CK306" s="94"/>
      <c r="CL306" s="39"/>
      <c r="CM306" s="39"/>
      <c r="CN306" s="39"/>
      <c r="CO306" s="39"/>
      <c r="CP306" s="39"/>
      <c r="CQ306" s="39"/>
      <c r="CR306" s="39"/>
      <c r="CS306" s="38"/>
    </row>
    <row r="307" spans="28:97" x14ac:dyDescent="0.2">
      <c r="AB307" s="90"/>
      <c r="AC307" s="6"/>
      <c r="AD307" s="6"/>
      <c r="AE307" s="6"/>
      <c r="AF307" s="1"/>
      <c r="AG307" s="6"/>
      <c r="AH307" s="1"/>
      <c r="AI307" s="6"/>
      <c r="AJ307" s="6"/>
      <c r="AK307" s="6"/>
      <c r="AL307" s="6"/>
      <c r="AM307" s="6"/>
      <c r="AN307" s="6"/>
      <c r="AO307" s="1"/>
      <c r="AP307" s="6"/>
      <c r="AQ307" s="1"/>
      <c r="AR307" s="1"/>
      <c r="AS307" s="6"/>
      <c r="AT307" s="1"/>
      <c r="AU307" s="6"/>
      <c r="AV307" s="1"/>
      <c r="AW307" s="6"/>
      <c r="AX307" s="6"/>
      <c r="AY307" s="6"/>
      <c r="AZ307" s="6"/>
      <c r="BA307" s="6"/>
      <c r="BB307" s="6"/>
      <c r="BC307" s="6"/>
      <c r="BD307" s="1"/>
      <c r="BE307" s="1">
        <f t="shared" si="405"/>
        <v>0</v>
      </c>
      <c r="BF307" s="1">
        <f t="shared" si="406"/>
        <v>-6.4999999999999997E-3</v>
      </c>
      <c r="BG307" s="1">
        <f t="shared" si="407"/>
        <v>101325</v>
      </c>
      <c r="BH307" s="1">
        <f t="shared" si="408"/>
        <v>1.2250000000000001</v>
      </c>
      <c r="BI307" s="1">
        <f t="shared" si="409"/>
        <v>288.14999999999998</v>
      </c>
      <c r="BJ307" s="1">
        <f t="shared" si="410"/>
        <v>1.2350000000000001</v>
      </c>
      <c r="BK307" s="1">
        <f t="shared" si="411"/>
        <v>9.81</v>
      </c>
      <c r="BL307" s="1">
        <f t="shared" si="412"/>
        <v>293.14999999999998</v>
      </c>
      <c r="BM307" s="1">
        <f t="shared" si="413"/>
        <v>100600</v>
      </c>
      <c r="BN307" s="24">
        <f t="shared" si="414"/>
        <v>28</v>
      </c>
      <c r="BP307" s="23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39"/>
      <c r="CF307" s="39"/>
      <c r="CG307" s="39"/>
      <c r="CH307" s="39"/>
      <c r="CI307" s="39"/>
      <c r="CJ307" s="94"/>
      <c r="CK307" s="94"/>
      <c r="CL307" s="39"/>
      <c r="CM307" s="39"/>
      <c r="CN307" s="39"/>
      <c r="CO307" s="39"/>
      <c r="CP307" s="39"/>
      <c r="CQ307" s="39"/>
      <c r="CR307" s="39"/>
      <c r="CS307" s="38"/>
    </row>
    <row r="308" spans="28:97" x14ac:dyDescent="0.2">
      <c r="AB308" s="43" t="s">
        <v>56</v>
      </c>
      <c r="AC308" s="3" t="s">
        <v>57</v>
      </c>
      <c r="AD308" s="3" t="s">
        <v>58</v>
      </c>
      <c r="AE308" s="3" t="s">
        <v>59</v>
      </c>
      <c r="AF308" s="44" t="s">
        <v>60</v>
      </c>
      <c r="AG308" s="3" t="s">
        <v>61</v>
      </c>
      <c r="AH308" s="44" t="s">
        <v>62</v>
      </c>
      <c r="AI308" s="8" t="s">
        <v>63</v>
      </c>
      <c r="AJ308" s="3" t="s">
        <v>64</v>
      </c>
      <c r="AK308" s="3" t="s">
        <v>65</v>
      </c>
      <c r="AL308" s="3" t="s">
        <v>66</v>
      </c>
      <c r="AM308" s="3" t="s">
        <v>67</v>
      </c>
      <c r="AN308" s="3" t="s">
        <v>68</v>
      </c>
      <c r="AO308" s="44" t="s">
        <v>69</v>
      </c>
      <c r="AP308" s="3" t="s">
        <v>70</v>
      </c>
      <c r="AQ308" s="45" t="s">
        <v>71</v>
      </c>
      <c r="AR308" s="46" t="s">
        <v>72</v>
      </c>
      <c r="AS308" s="47" t="s">
        <v>73</v>
      </c>
      <c r="AT308" s="46" t="s">
        <v>74</v>
      </c>
      <c r="AU308" s="45" t="s">
        <v>75</v>
      </c>
      <c r="AV308" s="46" t="s">
        <v>76</v>
      </c>
      <c r="AW308" s="47" t="s">
        <v>77</v>
      </c>
      <c r="AX308" s="48" t="s">
        <v>78</v>
      </c>
      <c r="AY308" s="49" t="s">
        <v>79</v>
      </c>
      <c r="AZ308" s="47" t="s">
        <v>80</v>
      </c>
      <c r="BA308" s="47" t="s">
        <v>81</v>
      </c>
      <c r="BB308" s="48" t="s">
        <v>82</v>
      </c>
      <c r="BC308" s="49" t="s">
        <v>83</v>
      </c>
      <c r="BD308" s="1"/>
      <c r="BE308" s="6">
        <f t="shared" si="405"/>
        <v>0</v>
      </c>
      <c r="BF308" s="6">
        <f t="shared" si="406"/>
        <v>-6.4999999999999997E-3</v>
      </c>
      <c r="BG308" s="6">
        <f t="shared" si="407"/>
        <v>101325</v>
      </c>
      <c r="BH308" s="6">
        <f t="shared" si="408"/>
        <v>1.2250000000000001</v>
      </c>
      <c r="BI308" s="6">
        <f t="shared" si="409"/>
        <v>288.14999999999998</v>
      </c>
      <c r="BJ308" s="6">
        <f t="shared" si="410"/>
        <v>1.2350000000000001</v>
      </c>
      <c r="BK308" s="6">
        <f t="shared" si="411"/>
        <v>9.81</v>
      </c>
      <c r="BL308" s="6">
        <f t="shared" si="412"/>
        <v>293.14999999999998</v>
      </c>
      <c r="BM308" s="6">
        <f t="shared" si="413"/>
        <v>100600</v>
      </c>
      <c r="BN308" s="92">
        <f t="shared" si="414"/>
        <v>28</v>
      </c>
      <c r="BP308" s="23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39"/>
      <c r="CF308" s="39"/>
      <c r="CG308" s="39"/>
      <c r="CH308" s="39"/>
      <c r="CI308" s="39"/>
      <c r="CJ308" s="94"/>
      <c r="CK308" s="94"/>
      <c r="CL308" s="39"/>
      <c r="CM308" s="39"/>
      <c r="CN308" s="39"/>
      <c r="CO308" s="39"/>
      <c r="CP308" s="39"/>
      <c r="CQ308" s="39"/>
      <c r="CR308" s="39"/>
      <c r="CS308" s="38"/>
    </row>
    <row r="309" spans="28:97" x14ac:dyDescent="0.2">
      <c r="AB309" s="50">
        <v>6.2</v>
      </c>
      <c r="AC309" s="51">
        <v>2069</v>
      </c>
      <c r="AD309" s="51">
        <f t="shared" ref="AD309:AD335" si="415">AB309+273.15</f>
        <v>279.34999999999997</v>
      </c>
      <c r="AE309" s="51">
        <v>0</v>
      </c>
      <c r="AF309" s="51">
        <f t="shared" ref="AF309:AF335" si="416">AE309*1.94384</f>
        <v>0</v>
      </c>
      <c r="AG309" s="51">
        <v>3616</v>
      </c>
      <c r="AH309" s="51">
        <f t="shared" ref="AH309:AH335" si="417">AG309 * 2.20462</f>
        <v>7971.9059199999992</v>
      </c>
      <c r="AI309" s="129">
        <v>0</v>
      </c>
      <c r="AJ309" s="51">
        <f t="shared" ref="AJ309:AJ335" si="418">BI309+(AC309*BF309)</f>
        <v>274.70149999999995</v>
      </c>
      <c r="AK309" s="51">
        <f t="shared" ref="AK309:AK335" si="419">BH309 * ( ( 1 + ( BF309 * ( AC309 / BI309 ) ) ) ^ 4.256 )</f>
        <v>0.99952065392452827</v>
      </c>
      <c r="AL309" s="51">
        <f t="shared" ref="AL309:AL335" si="420">( AK309 * AJ309 ) / AD309</f>
        <v>0.98288821519258562</v>
      </c>
      <c r="AM309" s="51">
        <f t="shared" ref="AM309:AM335" si="421">BG309 * ( ( 1+ ( BF309 * ( AC309 / BI309 ) ) ) ^ 5.256 )</f>
        <v>78816.05684897957</v>
      </c>
      <c r="AN309" s="51">
        <v>0</v>
      </c>
      <c r="AO309" s="51">
        <f t="shared" ref="AO309:AO335" si="422">AN309 * 3.28084</f>
        <v>0</v>
      </c>
      <c r="AP309" s="51" t="e">
        <f t="shared" ref="AP309:AP335" si="423" xml:space="preserve"> AG309 * BK309 * COS( AZ309 )</f>
        <v>#DIV/0!</v>
      </c>
      <c r="AQ309" s="55">
        <f>SQRT( ( AU309 * 2 ) / AL309 )</f>
        <v>0</v>
      </c>
      <c r="AR309" s="51">
        <f t="shared" ref="AR309:AR335" si="424">AQ309 * 1.94384</f>
        <v>0</v>
      </c>
      <c r="AS309" s="51" t="e">
        <f t="shared" ref="AS309:AS335" si="425" xml:space="preserve"> ( AN309 / AI309 ) * ( ( ( AD308 + AD309 ) / 2 ) / ( ( AJ308 + AJ309 ) / 2 ) )</f>
        <v>#DIV/0!</v>
      </c>
      <c r="AT309" s="51" t="e">
        <f t="shared" ref="AT309:AT335" si="426">AS309 * 1.94384</f>
        <v>#DIV/0!</v>
      </c>
      <c r="AU309" s="52"/>
      <c r="AV309" s="51">
        <f t="shared" ref="AV309:AV335" si="427">AU309 * 100</f>
        <v>0</v>
      </c>
      <c r="AW309" s="53" t="e">
        <f t="shared" ref="AW309:AW335" si="428" xml:space="preserve"> - ( AG309 * BK309 * SIN( AZ309 ) )</f>
        <v>#DIV/0!</v>
      </c>
      <c r="AX309" s="50" t="e">
        <f t="shared" ref="AX309:AX335" si="429" xml:space="preserve"> - ( ( 2 * AW309 ) / ( ( ( AQ309 ) ^ 2 ) * BN309 * AL309 ) )</f>
        <v>#DIV/0!</v>
      </c>
      <c r="AY309" s="54" t="e">
        <f t="shared" ref="AY309:AY335" si="430" xml:space="preserve"> ( ( 2 * AP309 ) / ( ( ( AQ309 ) ^ 2 ) * BN309 * AL309 ) )</f>
        <v>#DIV/0!</v>
      </c>
      <c r="AZ309" s="51" t="e">
        <f t="shared" ref="AZ309:AZ335" si="431">ASIN( - ( AS309 / AQ309 ) )</f>
        <v>#DIV/0!</v>
      </c>
      <c r="BA309" s="51" t="e">
        <f t="shared" ref="BA309:BA335" si="432">AZ309 * ( 180 / 3.14159265359 )</f>
        <v>#DIV/0!</v>
      </c>
      <c r="BB309" s="50"/>
      <c r="BC309" s="54"/>
      <c r="BD309" s="1"/>
      <c r="BE309" s="1">
        <f t="shared" si="405"/>
        <v>0</v>
      </c>
      <c r="BF309" s="1">
        <f t="shared" si="406"/>
        <v>-6.4999999999999997E-3</v>
      </c>
      <c r="BG309" s="1">
        <f t="shared" si="407"/>
        <v>101325</v>
      </c>
      <c r="BH309" s="1">
        <f t="shared" si="408"/>
        <v>1.2250000000000001</v>
      </c>
      <c r="BI309" s="1">
        <f t="shared" si="409"/>
        <v>288.14999999999998</v>
      </c>
      <c r="BJ309" s="1">
        <f t="shared" si="410"/>
        <v>1.2350000000000001</v>
      </c>
      <c r="BK309" s="1">
        <f t="shared" si="411"/>
        <v>9.81</v>
      </c>
      <c r="BL309" s="1">
        <f t="shared" si="412"/>
        <v>293.14999999999998</v>
      </c>
      <c r="BM309" s="1">
        <f t="shared" si="413"/>
        <v>100600</v>
      </c>
      <c r="BN309" s="24">
        <f t="shared" si="414"/>
        <v>28</v>
      </c>
      <c r="BP309" s="23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39"/>
      <c r="CF309" s="39"/>
      <c r="CG309" s="39"/>
      <c r="CH309" s="39"/>
      <c r="CI309" s="39"/>
      <c r="CJ309" s="94"/>
      <c r="CK309" s="94"/>
      <c r="CL309" s="39"/>
      <c r="CM309" s="39"/>
      <c r="CN309" s="39"/>
      <c r="CO309" s="39"/>
      <c r="CP309" s="39"/>
      <c r="CQ309" s="39"/>
      <c r="CR309" s="39"/>
      <c r="CS309" s="38"/>
    </row>
    <row r="310" spans="28:97" x14ac:dyDescent="0.2">
      <c r="AB310" s="23">
        <v>6.4</v>
      </c>
      <c r="AC310" s="1">
        <v>2043</v>
      </c>
      <c r="AD310" s="1">
        <f t="shared" si="415"/>
        <v>279.54999999999995</v>
      </c>
      <c r="AE310" s="1">
        <f t="shared" ref="AE310:AE335" si="433">AE309</f>
        <v>0</v>
      </c>
      <c r="AF310" s="1">
        <f t="shared" si="416"/>
        <v>0</v>
      </c>
      <c r="AG310" s="1">
        <f t="shared" ref="AG310:AG335" si="434">AG309-0.38461</f>
        <v>3615.6153899999999</v>
      </c>
      <c r="AH310" s="1">
        <f t="shared" si="417"/>
        <v>7971.0580011017992</v>
      </c>
      <c r="AI310" s="130">
        <f t="shared" ref="AI310:AI335" si="435">AI309+11.15384</f>
        <v>11.153840000000001</v>
      </c>
      <c r="AJ310" s="1">
        <f t="shared" si="418"/>
        <v>274.87049999999999</v>
      </c>
      <c r="AK310" s="1">
        <f t="shared" si="419"/>
        <v>1.0021403687884545</v>
      </c>
      <c r="AL310" s="1">
        <f t="shared" si="420"/>
        <v>0.98536513768222833</v>
      </c>
      <c r="AM310" s="1">
        <f t="shared" si="421"/>
        <v>79071.247234535433</v>
      </c>
      <c r="AN310" s="1">
        <f t="shared" ref="AN310:AN335" si="436">AN309 + (AC310-AC309)</f>
        <v>-26</v>
      </c>
      <c r="AO310" s="1">
        <f t="shared" si="422"/>
        <v>-85.301839999999999</v>
      </c>
      <c r="AP310" s="1" t="e">
        <f t="shared" si="423"/>
        <v>#DIV/0!</v>
      </c>
      <c r="AQ310" s="23">
        <f t="shared" ref="AQ310:AQ335" si="437">SQRT( ( AV310 * 2 ) / AL310 )</f>
        <v>0</v>
      </c>
      <c r="AR310" s="6">
        <f t="shared" si="424"/>
        <v>0</v>
      </c>
      <c r="AS310" s="6">
        <f t="shared" si="425"/>
        <v>-2.3706009243716335</v>
      </c>
      <c r="AT310" s="6">
        <f t="shared" si="426"/>
        <v>-4.6080689008305562</v>
      </c>
      <c r="AU310" s="60"/>
      <c r="AV310" s="6">
        <f t="shared" si="427"/>
        <v>0</v>
      </c>
      <c r="AW310" s="61" t="e">
        <f t="shared" si="428"/>
        <v>#DIV/0!</v>
      </c>
      <c r="AX310" s="62" t="e">
        <f t="shared" si="429"/>
        <v>#DIV/0!</v>
      </c>
      <c r="AY310" s="63" t="e">
        <f t="shared" si="430"/>
        <v>#DIV/0!</v>
      </c>
      <c r="AZ310" s="6" t="e">
        <f t="shared" si="431"/>
        <v>#DIV/0!</v>
      </c>
      <c r="BA310" s="6" t="e">
        <f t="shared" si="432"/>
        <v>#DIV/0!</v>
      </c>
      <c r="BB310" s="62"/>
      <c r="BC310" s="63"/>
      <c r="BD310" s="1"/>
      <c r="BE310" s="1">
        <f t="shared" si="405"/>
        <v>0</v>
      </c>
      <c r="BF310" s="1">
        <f t="shared" si="406"/>
        <v>-6.4999999999999997E-3</v>
      </c>
      <c r="BG310" s="1">
        <f t="shared" si="407"/>
        <v>101325</v>
      </c>
      <c r="BH310" s="1">
        <f t="shared" si="408"/>
        <v>1.2250000000000001</v>
      </c>
      <c r="BI310" s="1">
        <f t="shared" si="409"/>
        <v>288.14999999999998</v>
      </c>
      <c r="BJ310" s="1">
        <f t="shared" si="410"/>
        <v>1.2350000000000001</v>
      </c>
      <c r="BK310" s="1">
        <f t="shared" si="411"/>
        <v>9.81</v>
      </c>
      <c r="BL310" s="1">
        <f t="shared" si="412"/>
        <v>293.14999999999998</v>
      </c>
      <c r="BM310" s="1">
        <f t="shared" si="413"/>
        <v>100600</v>
      </c>
      <c r="BN310" s="24">
        <f t="shared" si="414"/>
        <v>28</v>
      </c>
      <c r="BP310" s="23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39"/>
      <c r="CF310" s="39"/>
      <c r="CG310" s="39"/>
      <c r="CH310" s="39"/>
      <c r="CI310" s="39"/>
      <c r="CJ310" s="94"/>
      <c r="CK310" s="94"/>
      <c r="CL310" s="39"/>
      <c r="CM310" s="39"/>
      <c r="CN310" s="39"/>
      <c r="CO310" s="39"/>
      <c r="CP310" s="39"/>
      <c r="CQ310" s="39"/>
      <c r="CR310" s="39"/>
      <c r="CS310" s="38"/>
    </row>
    <row r="311" spans="28:97" x14ac:dyDescent="0.2">
      <c r="AB311" s="23">
        <v>6.7</v>
      </c>
      <c r="AC311" s="1">
        <v>1907</v>
      </c>
      <c r="AD311" s="1">
        <f t="shared" si="415"/>
        <v>279.84999999999997</v>
      </c>
      <c r="AE311" s="1">
        <f t="shared" si="433"/>
        <v>0</v>
      </c>
      <c r="AF311" s="1">
        <f t="shared" si="416"/>
        <v>0</v>
      </c>
      <c r="AG311" s="1">
        <f t="shared" si="434"/>
        <v>3615.2307799999999</v>
      </c>
      <c r="AH311" s="1">
        <f t="shared" si="417"/>
        <v>7970.2100822035991</v>
      </c>
      <c r="AI311" s="130">
        <f t="shared" si="435"/>
        <v>22.307680000000001</v>
      </c>
      <c r="AJ311" s="1">
        <f t="shared" si="418"/>
        <v>275.75449999999995</v>
      </c>
      <c r="AK311" s="1">
        <f t="shared" si="419"/>
        <v>1.015929208030856</v>
      </c>
      <c r="AL311" s="1">
        <f t="shared" si="420"/>
        <v>1.0010614643414137</v>
      </c>
      <c r="AM311" s="1">
        <f t="shared" si="421"/>
        <v>80417.016142808527</v>
      </c>
      <c r="AN311" s="1">
        <f t="shared" si="436"/>
        <v>-162</v>
      </c>
      <c r="AO311" s="1">
        <f t="shared" si="422"/>
        <v>-531.49608000000001</v>
      </c>
      <c r="AP311" s="1" t="e">
        <f t="shared" si="423"/>
        <v>#DIV/0!</v>
      </c>
      <c r="AQ311" s="23">
        <f t="shared" si="437"/>
        <v>0</v>
      </c>
      <c r="AR311" s="6">
        <f t="shared" si="424"/>
        <v>0</v>
      </c>
      <c r="AS311" s="6">
        <f t="shared" si="425"/>
        <v>-7.3778045323704502</v>
      </c>
      <c r="AT311" s="6">
        <f t="shared" si="426"/>
        <v>-14.341271562202976</v>
      </c>
      <c r="AU311" s="60"/>
      <c r="AV311" s="6">
        <f t="shared" si="427"/>
        <v>0</v>
      </c>
      <c r="AW311" s="61" t="e">
        <f t="shared" si="428"/>
        <v>#DIV/0!</v>
      </c>
      <c r="AX311" s="62" t="e">
        <f t="shared" si="429"/>
        <v>#DIV/0!</v>
      </c>
      <c r="AY311" s="63" t="e">
        <f t="shared" si="430"/>
        <v>#DIV/0!</v>
      </c>
      <c r="AZ311" s="6" t="e">
        <f t="shared" si="431"/>
        <v>#DIV/0!</v>
      </c>
      <c r="BA311" s="6" t="e">
        <f t="shared" si="432"/>
        <v>#DIV/0!</v>
      </c>
      <c r="BB311" s="62"/>
      <c r="BC311" s="63"/>
      <c r="BD311" s="1"/>
      <c r="BE311" s="1">
        <f t="shared" si="405"/>
        <v>0</v>
      </c>
      <c r="BF311" s="1">
        <f t="shared" si="406"/>
        <v>-6.4999999999999997E-3</v>
      </c>
      <c r="BG311" s="1">
        <f t="shared" si="407"/>
        <v>101325</v>
      </c>
      <c r="BH311" s="1">
        <f t="shared" si="408"/>
        <v>1.2250000000000001</v>
      </c>
      <c r="BI311" s="1">
        <f t="shared" si="409"/>
        <v>288.14999999999998</v>
      </c>
      <c r="BJ311" s="1">
        <f t="shared" si="410"/>
        <v>1.2350000000000001</v>
      </c>
      <c r="BK311" s="1">
        <f t="shared" si="411"/>
        <v>9.81</v>
      </c>
      <c r="BL311" s="1">
        <f t="shared" si="412"/>
        <v>293.14999999999998</v>
      </c>
      <c r="BM311" s="1">
        <f t="shared" si="413"/>
        <v>100600</v>
      </c>
      <c r="BN311" s="24">
        <f t="shared" si="414"/>
        <v>28</v>
      </c>
      <c r="BP311" s="23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39"/>
      <c r="CF311" s="39"/>
      <c r="CG311" s="39"/>
      <c r="CH311" s="39"/>
      <c r="CI311" s="39"/>
      <c r="CJ311" s="94"/>
      <c r="CK311" s="94"/>
      <c r="CL311" s="39"/>
      <c r="CM311" s="39"/>
      <c r="CN311" s="39"/>
      <c r="CO311" s="39"/>
      <c r="CP311" s="39"/>
      <c r="CQ311" s="39"/>
      <c r="CR311" s="39"/>
      <c r="CS311" s="38"/>
    </row>
    <row r="312" spans="28:97" x14ac:dyDescent="0.2">
      <c r="AB312" s="23">
        <v>7.6</v>
      </c>
      <c r="AC312" s="1">
        <v>1724</v>
      </c>
      <c r="AD312" s="1">
        <f t="shared" si="415"/>
        <v>280.75</v>
      </c>
      <c r="AE312" s="1">
        <f t="shared" si="433"/>
        <v>0</v>
      </c>
      <c r="AF312" s="1">
        <f t="shared" si="416"/>
        <v>0</v>
      </c>
      <c r="AG312" s="1">
        <f t="shared" si="434"/>
        <v>3614.8461699999998</v>
      </c>
      <c r="AH312" s="1">
        <f t="shared" si="417"/>
        <v>7969.362163305399</v>
      </c>
      <c r="AI312" s="130">
        <f t="shared" si="435"/>
        <v>33.46152</v>
      </c>
      <c r="AJ312" s="1">
        <f t="shared" si="418"/>
        <v>276.94399999999996</v>
      </c>
      <c r="AK312" s="1">
        <f t="shared" si="419"/>
        <v>1.0347118182810831</v>
      </c>
      <c r="AL312" s="1">
        <f t="shared" si="420"/>
        <v>1.0206847009867719</v>
      </c>
      <c r="AM312" s="1">
        <f t="shared" si="421"/>
        <v>82257.076450945169</v>
      </c>
      <c r="AN312" s="1">
        <f t="shared" si="436"/>
        <v>-345</v>
      </c>
      <c r="AO312" s="1">
        <f t="shared" si="422"/>
        <v>-1131.8897999999999</v>
      </c>
      <c r="AP312" s="1">
        <f t="shared" si="423"/>
        <v>35063.559973301381</v>
      </c>
      <c r="AQ312" s="131">
        <f t="shared" si="437"/>
        <v>69.990516683643804</v>
      </c>
      <c r="AR312" s="132">
        <f t="shared" si="424"/>
        <v>136.05036595033417</v>
      </c>
      <c r="AS312" s="132">
        <f t="shared" si="425"/>
        <v>-10.457749567441724</v>
      </c>
      <c r="AT312" s="132">
        <f t="shared" si="426"/>
        <v>-20.328191919175921</v>
      </c>
      <c r="AU312" s="133">
        <v>25</v>
      </c>
      <c r="AV312" s="132">
        <f t="shared" si="427"/>
        <v>2500</v>
      </c>
      <c r="AW312" s="134">
        <f t="shared" si="428"/>
        <v>-5298.5601142031946</v>
      </c>
      <c r="AX312" s="131">
        <f t="shared" si="429"/>
        <v>7.56937159171885E-2</v>
      </c>
      <c r="AY312" s="135">
        <f t="shared" si="430"/>
        <v>0.50090799961859112</v>
      </c>
      <c r="AZ312" s="132">
        <f t="shared" si="431"/>
        <v>0.14997828852144152</v>
      </c>
      <c r="BA312" s="132">
        <f t="shared" si="432"/>
        <v>8.5931229508733935</v>
      </c>
      <c r="BB312" s="131">
        <v>2.5</v>
      </c>
      <c r="BC312" s="135">
        <v>-0.25</v>
      </c>
      <c r="BD312" s="1"/>
      <c r="BE312" s="1">
        <f t="shared" si="405"/>
        <v>0</v>
      </c>
      <c r="BF312" s="1">
        <f t="shared" si="406"/>
        <v>-6.4999999999999997E-3</v>
      </c>
      <c r="BG312" s="1">
        <f t="shared" si="407"/>
        <v>101325</v>
      </c>
      <c r="BH312" s="1">
        <f t="shared" si="408"/>
        <v>1.2250000000000001</v>
      </c>
      <c r="BI312" s="1">
        <f t="shared" si="409"/>
        <v>288.14999999999998</v>
      </c>
      <c r="BJ312" s="1">
        <f t="shared" si="410"/>
        <v>1.2350000000000001</v>
      </c>
      <c r="BK312" s="1">
        <f t="shared" si="411"/>
        <v>9.81</v>
      </c>
      <c r="BL312" s="1">
        <f t="shared" si="412"/>
        <v>293.14999999999998</v>
      </c>
      <c r="BM312" s="1">
        <f t="shared" si="413"/>
        <v>100600</v>
      </c>
      <c r="BN312" s="24">
        <f t="shared" si="414"/>
        <v>28</v>
      </c>
      <c r="BP312" s="25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8"/>
    </row>
    <row r="313" spans="28:97" x14ac:dyDescent="0.2">
      <c r="AB313" s="23">
        <v>8.1999999999999993</v>
      </c>
      <c r="AC313" s="1">
        <v>1599</v>
      </c>
      <c r="AD313" s="1">
        <f t="shared" si="415"/>
        <v>281.34999999999997</v>
      </c>
      <c r="AE313" s="1">
        <f t="shared" si="433"/>
        <v>0</v>
      </c>
      <c r="AF313" s="1">
        <f t="shared" si="416"/>
        <v>0</v>
      </c>
      <c r="AG313" s="1">
        <f t="shared" si="434"/>
        <v>3614.4615599999997</v>
      </c>
      <c r="AH313" s="1">
        <f t="shared" si="417"/>
        <v>7968.5142444071989</v>
      </c>
      <c r="AI313" s="130">
        <f t="shared" si="435"/>
        <v>44.615360000000003</v>
      </c>
      <c r="AJ313" s="1">
        <f t="shared" si="418"/>
        <v>277.75649999999996</v>
      </c>
      <c r="AK313" s="1">
        <f t="shared" si="419"/>
        <v>1.0476933623447764</v>
      </c>
      <c r="AL313" s="1">
        <f t="shared" si="420"/>
        <v>1.0343118585324929</v>
      </c>
      <c r="AM313" s="1">
        <f t="shared" si="421"/>
        <v>83533.431679685513</v>
      </c>
      <c r="AN313" s="1">
        <f t="shared" si="436"/>
        <v>-470</v>
      </c>
      <c r="AO313" s="1">
        <f t="shared" si="422"/>
        <v>-1541.9947999999999</v>
      </c>
      <c r="AP313" s="1" t="e">
        <f t="shared" si="423"/>
        <v>#DIV/0!</v>
      </c>
      <c r="AQ313" s="23">
        <f t="shared" si="437"/>
        <v>0</v>
      </c>
      <c r="AR313" s="6">
        <f t="shared" si="424"/>
        <v>0</v>
      </c>
      <c r="AS313" s="6">
        <f t="shared" si="425"/>
        <v>-10.675014761334946</v>
      </c>
      <c r="AT313" s="6">
        <f t="shared" si="426"/>
        <v>-20.750520693673323</v>
      </c>
      <c r="AU313" s="60"/>
      <c r="AV313" s="6">
        <f t="shared" si="427"/>
        <v>0</v>
      </c>
      <c r="AW313" s="61" t="e">
        <f t="shared" si="428"/>
        <v>#DIV/0!</v>
      </c>
      <c r="AX313" s="62" t="e">
        <f t="shared" si="429"/>
        <v>#DIV/0!</v>
      </c>
      <c r="AY313" s="63" t="e">
        <f t="shared" si="430"/>
        <v>#DIV/0!</v>
      </c>
      <c r="AZ313" s="6" t="e">
        <f t="shared" si="431"/>
        <v>#DIV/0!</v>
      </c>
      <c r="BA313" s="6" t="e">
        <f t="shared" si="432"/>
        <v>#DIV/0!</v>
      </c>
      <c r="BB313" s="62"/>
      <c r="BC313" s="63"/>
      <c r="BD313" s="1"/>
      <c r="BE313" s="1">
        <f t="shared" si="405"/>
        <v>0</v>
      </c>
      <c r="BF313" s="1">
        <f t="shared" si="406"/>
        <v>-6.4999999999999997E-3</v>
      </c>
      <c r="BG313" s="1">
        <f t="shared" si="407"/>
        <v>101325</v>
      </c>
      <c r="BH313" s="1">
        <f t="shared" si="408"/>
        <v>1.2250000000000001</v>
      </c>
      <c r="BI313" s="1">
        <f t="shared" si="409"/>
        <v>288.14999999999998</v>
      </c>
      <c r="BJ313" s="1">
        <f t="shared" si="410"/>
        <v>1.2350000000000001</v>
      </c>
      <c r="BK313" s="1">
        <f t="shared" si="411"/>
        <v>9.81</v>
      </c>
      <c r="BL313" s="1">
        <f t="shared" si="412"/>
        <v>293.14999999999998</v>
      </c>
      <c r="BM313" s="1">
        <f t="shared" si="413"/>
        <v>100600</v>
      </c>
      <c r="BN313" s="24">
        <f t="shared" si="414"/>
        <v>28</v>
      </c>
      <c r="BP313" s="25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8"/>
    </row>
    <row r="314" spans="28:97" x14ac:dyDescent="0.2">
      <c r="AB314" s="23">
        <v>8.6999999999999993</v>
      </c>
      <c r="AC314" s="1">
        <v>1479</v>
      </c>
      <c r="AD314" s="1">
        <f t="shared" si="415"/>
        <v>281.84999999999997</v>
      </c>
      <c r="AE314" s="1">
        <f t="shared" si="433"/>
        <v>0</v>
      </c>
      <c r="AF314" s="1">
        <f t="shared" si="416"/>
        <v>0</v>
      </c>
      <c r="AG314" s="1">
        <f t="shared" si="434"/>
        <v>3614.0769499999997</v>
      </c>
      <c r="AH314" s="1">
        <f t="shared" si="417"/>
        <v>7967.6663255089989</v>
      </c>
      <c r="AI314" s="130">
        <f t="shared" si="435"/>
        <v>55.769200000000005</v>
      </c>
      <c r="AJ314" s="1">
        <f t="shared" si="418"/>
        <v>278.53649999999999</v>
      </c>
      <c r="AK314" s="1">
        <f t="shared" si="419"/>
        <v>1.0602725134021995</v>
      </c>
      <c r="AL314" s="1">
        <f t="shared" si="420"/>
        <v>1.0478076811397969</v>
      </c>
      <c r="AM314" s="1">
        <f t="shared" si="421"/>
        <v>84773.773810285697</v>
      </c>
      <c r="AN314" s="1">
        <f t="shared" si="436"/>
        <v>-590</v>
      </c>
      <c r="AO314" s="1">
        <f t="shared" si="422"/>
        <v>-1935.6956</v>
      </c>
      <c r="AP314" s="1">
        <f t="shared" si="423"/>
        <v>35053.543966803169</v>
      </c>
      <c r="AQ314" s="131">
        <f t="shared" si="437"/>
        <v>71.455572332781827</v>
      </c>
      <c r="AR314" s="132">
        <f t="shared" si="424"/>
        <v>138.89819972335462</v>
      </c>
      <c r="AS314" s="132">
        <f t="shared" si="425"/>
        <v>-10.710670228690201</v>
      </c>
      <c r="AT314" s="132">
        <f t="shared" si="426"/>
        <v>-20.819829217337162</v>
      </c>
      <c r="AU314" s="133">
        <v>26.75</v>
      </c>
      <c r="AV314" s="132">
        <f t="shared" si="427"/>
        <v>2675</v>
      </c>
      <c r="AW314" s="134">
        <f t="shared" si="428"/>
        <v>-5314.3107824049375</v>
      </c>
      <c r="AX314" s="131">
        <f t="shared" si="429"/>
        <v>7.095207987189503E-2</v>
      </c>
      <c r="AY314" s="135">
        <f t="shared" si="430"/>
        <v>0.46800459234717179</v>
      </c>
      <c r="AZ314" s="132">
        <f t="shared" si="431"/>
        <v>0.15045976789014323</v>
      </c>
      <c r="BA314" s="132">
        <f t="shared" si="432"/>
        <v>8.6207096866226216</v>
      </c>
      <c r="BB314" s="131">
        <v>2.5</v>
      </c>
      <c r="BC314" s="135">
        <v>0</v>
      </c>
      <c r="BD314" s="1"/>
      <c r="BE314" s="1">
        <f t="shared" si="405"/>
        <v>0</v>
      </c>
      <c r="BF314" s="1">
        <f t="shared" si="406"/>
        <v>-6.4999999999999997E-3</v>
      </c>
      <c r="BG314" s="1">
        <f t="shared" si="407"/>
        <v>101325</v>
      </c>
      <c r="BH314" s="1">
        <f t="shared" si="408"/>
        <v>1.2250000000000001</v>
      </c>
      <c r="BI314" s="1">
        <f t="shared" si="409"/>
        <v>288.14999999999998</v>
      </c>
      <c r="BJ314" s="1">
        <f t="shared" si="410"/>
        <v>1.2350000000000001</v>
      </c>
      <c r="BK314" s="1">
        <f t="shared" si="411"/>
        <v>9.81</v>
      </c>
      <c r="BL314" s="1">
        <f t="shared" si="412"/>
        <v>293.14999999999998</v>
      </c>
      <c r="BM314" s="1">
        <f t="shared" si="413"/>
        <v>100600</v>
      </c>
      <c r="BN314" s="24">
        <f t="shared" si="414"/>
        <v>28</v>
      </c>
      <c r="BP314" s="25"/>
      <c r="CS314" s="26"/>
    </row>
    <row r="315" spans="28:97" x14ac:dyDescent="0.2">
      <c r="AB315" s="23">
        <v>9.6</v>
      </c>
      <c r="AC315" s="1">
        <v>1375</v>
      </c>
      <c r="AD315" s="1">
        <f t="shared" si="415"/>
        <v>282.75</v>
      </c>
      <c r="AE315" s="1">
        <f t="shared" si="433"/>
        <v>0</v>
      </c>
      <c r="AF315" s="1">
        <f t="shared" si="416"/>
        <v>0</v>
      </c>
      <c r="AG315" s="1">
        <f t="shared" si="434"/>
        <v>3613.6923399999996</v>
      </c>
      <c r="AH315" s="1">
        <f t="shared" si="417"/>
        <v>7966.8184066107988</v>
      </c>
      <c r="AI315" s="130">
        <f t="shared" si="435"/>
        <v>66.92304</v>
      </c>
      <c r="AJ315" s="1">
        <f t="shared" si="418"/>
        <v>279.21249999999998</v>
      </c>
      <c r="AK315" s="1">
        <f t="shared" si="419"/>
        <v>1.0712676186141423</v>
      </c>
      <c r="AL315" s="1">
        <f t="shared" si="420"/>
        <v>1.0578649335536734</v>
      </c>
      <c r="AM315" s="1">
        <f t="shared" si="421"/>
        <v>85860.76124447702</v>
      </c>
      <c r="AN315" s="1">
        <f t="shared" si="436"/>
        <v>-694</v>
      </c>
      <c r="AO315" s="1">
        <f t="shared" si="422"/>
        <v>-2276.9029599999999</v>
      </c>
      <c r="AP315" s="1" t="e">
        <f t="shared" si="423"/>
        <v>#DIV/0!</v>
      </c>
      <c r="AQ315" s="23">
        <f t="shared" si="437"/>
        <v>0</v>
      </c>
      <c r="AR315" s="6">
        <f t="shared" si="424"/>
        <v>0</v>
      </c>
      <c r="AS315" s="6">
        <f t="shared" si="425"/>
        <v>-10.497499998888513</v>
      </c>
      <c r="AT315" s="6">
        <f t="shared" si="426"/>
        <v>-20.405460397839448</v>
      </c>
      <c r="AU315" s="60"/>
      <c r="AV315" s="6">
        <f t="shared" si="427"/>
        <v>0</v>
      </c>
      <c r="AW315" s="61" t="e">
        <f t="shared" si="428"/>
        <v>#DIV/0!</v>
      </c>
      <c r="AX315" s="62" t="e">
        <f t="shared" si="429"/>
        <v>#DIV/0!</v>
      </c>
      <c r="AY315" s="63" t="e">
        <f t="shared" si="430"/>
        <v>#DIV/0!</v>
      </c>
      <c r="AZ315" s="6" t="e">
        <f t="shared" si="431"/>
        <v>#DIV/0!</v>
      </c>
      <c r="BA315" s="6" t="e">
        <f t="shared" si="432"/>
        <v>#DIV/0!</v>
      </c>
      <c r="BB315" s="62"/>
      <c r="BC315" s="63"/>
      <c r="BD315" s="1"/>
      <c r="BE315" s="1">
        <f t="shared" ref="BE315:BE346" si="438">BE314</f>
        <v>0</v>
      </c>
      <c r="BF315" s="1">
        <f t="shared" ref="BF315:BF346" si="439">BF314</f>
        <v>-6.4999999999999997E-3</v>
      </c>
      <c r="BG315" s="1">
        <f t="shared" ref="BG315:BG346" si="440">BG314</f>
        <v>101325</v>
      </c>
      <c r="BH315" s="1">
        <f t="shared" ref="BH315:BH346" si="441">BH314</f>
        <v>1.2250000000000001</v>
      </c>
      <c r="BI315" s="1">
        <f t="shared" ref="BI315:BI346" si="442">BI314</f>
        <v>288.14999999999998</v>
      </c>
      <c r="BJ315" s="1">
        <f t="shared" ref="BJ315:BJ346" si="443">BJ314</f>
        <v>1.2350000000000001</v>
      </c>
      <c r="BK315" s="1">
        <f t="shared" ref="BK315:BK346" si="444">BK314</f>
        <v>9.81</v>
      </c>
      <c r="BL315" s="1">
        <f t="shared" ref="BL315:BL346" si="445">BL314</f>
        <v>293.14999999999998</v>
      </c>
      <c r="BM315" s="1">
        <f t="shared" ref="BM315:BM346" si="446">BM314</f>
        <v>100600</v>
      </c>
      <c r="BN315" s="24">
        <f t="shared" ref="BN315:BN346" si="447">BN314</f>
        <v>28</v>
      </c>
      <c r="BP315" s="25"/>
      <c r="CS315" s="26"/>
    </row>
    <row r="316" spans="28:97" x14ac:dyDescent="0.2">
      <c r="AB316" s="23">
        <v>10.6</v>
      </c>
      <c r="AC316" s="1">
        <v>1283</v>
      </c>
      <c r="AD316" s="1">
        <f t="shared" si="415"/>
        <v>283.75</v>
      </c>
      <c r="AE316" s="1">
        <f t="shared" si="433"/>
        <v>0</v>
      </c>
      <c r="AF316" s="1">
        <f t="shared" si="416"/>
        <v>0</v>
      </c>
      <c r="AG316" s="1">
        <f t="shared" si="434"/>
        <v>3613.3077299999995</v>
      </c>
      <c r="AH316" s="1">
        <f t="shared" si="417"/>
        <v>7965.9704877125987</v>
      </c>
      <c r="AI316" s="130">
        <f t="shared" si="435"/>
        <v>78.076880000000003</v>
      </c>
      <c r="AJ316" s="1">
        <f t="shared" si="418"/>
        <v>279.81049999999999</v>
      </c>
      <c r="AK316" s="1">
        <f t="shared" si="419"/>
        <v>1.0810665789079204</v>
      </c>
      <c r="AL316" s="1">
        <f t="shared" si="420"/>
        <v>1.0660573743700956</v>
      </c>
      <c r="AM316" s="1">
        <f t="shared" si="421"/>
        <v>86831.708984398501</v>
      </c>
      <c r="AN316" s="1">
        <f t="shared" si="436"/>
        <v>-786</v>
      </c>
      <c r="AO316" s="1">
        <f t="shared" si="422"/>
        <v>-2578.7402400000001</v>
      </c>
      <c r="AP316" s="1" t="e">
        <f t="shared" si="423"/>
        <v>#DIV/0!</v>
      </c>
      <c r="AQ316" s="23">
        <f t="shared" si="437"/>
        <v>0</v>
      </c>
      <c r="AR316" s="6">
        <f t="shared" si="424"/>
        <v>0</v>
      </c>
      <c r="AS316" s="6">
        <f t="shared" si="425"/>
        <v>-10.201647974802487</v>
      </c>
      <c r="AT316" s="6">
        <f t="shared" si="426"/>
        <v>-19.830371399340066</v>
      </c>
      <c r="AU316" s="60"/>
      <c r="AV316" s="6">
        <f t="shared" si="427"/>
        <v>0</v>
      </c>
      <c r="AW316" s="61" t="e">
        <f t="shared" si="428"/>
        <v>#DIV/0!</v>
      </c>
      <c r="AX316" s="62" t="e">
        <f t="shared" si="429"/>
        <v>#DIV/0!</v>
      </c>
      <c r="AY316" s="63" t="e">
        <f t="shared" si="430"/>
        <v>#DIV/0!</v>
      </c>
      <c r="AZ316" s="6" t="e">
        <f t="shared" si="431"/>
        <v>#DIV/0!</v>
      </c>
      <c r="BA316" s="6" t="e">
        <f t="shared" si="432"/>
        <v>#DIV/0!</v>
      </c>
      <c r="BB316" s="62"/>
      <c r="BC316" s="63"/>
      <c r="BD316" s="1"/>
      <c r="BE316" s="1">
        <f t="shared" si="438"/>
        <v>0</v>
      </c>
      <c r="BF316" s="1">
        <f t="shared" si="439"/>
        <v>-6.4999999999999997E-3</v>
      </c>
      <c r="BG316" s="1">
        <f t="shared" si="440"/>
        <v>101325</v>
      </c>
      <c r="BH316" s="1">
        <f t="shared" si="441"/>
        <v>1.2250000000000001</v>
      </c>
      <c r="BI316" s="1">
        <f t="shared" si="442"/>
        <v>288.14999999999998</v>
      </c>
      <c r="BJ316" s="1">
        <f t="shared" si="443"/>
        <v>1.2350000000000001</v>
      </c>
      <c r="BK316" s="1">
        <f t="shared" si="444"/>
        <v>9.81</v>
      </c>
      <c r="BL316" s="1">
        <f t="shared" si="445"/>
        <v>293.14999999999998</v>
      </c>
      <c r="BM316" s="1">
        <f t="shared" si="446"/>
        <v>100600</v>
      </c>
      <c r="BN316" s="24">
        <f t="shared" si="447"/>
        <v>28</v>
      </c>
      <c r="BP316" s="4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32"/>
    </row>
    <row r="317" spans="28:97" x14ac:dyDescent="0.2">
      <c r="AB317" s="23">
        <v>11.1</v>
      </c>
      <c r="AC317" s="1">
        <v>1216</v>
      </c>
      <c r="AD317" s="1">
        <f t="shared" si="415"/>
        <v>284.25</v>
      </c>
      <c r="AE317" s="1">
        <f t="shared" si="433"/>
        <v>0</v>
      </c>
      <c r="AF317" s="1">
        <f t="shared" si="416"/>
        <v>0</v>
      </c>
      <c r="AG317" s="1">
        <f t="shared" si="434"/>
        <v>3612.9231199999995</v>
      </c>
      <c r="AH317" s="1">
        <f t="shared" si="417"/>
        <v>7965.1225688143977</v>
      </c>
      <c r="AI317" s="130">
        <f t="shared" si="435"/>
        <v>89.230720000000005</v>
      </c>
      <c r="AJ317" s="1">
        <f t="shared" si="418"/>
        <v>280.24599999999998</v>
      </c>
      <c r="AK317" s="1">
        <f t="shared" si="419"/>
        <v>1.0882458199857845</v>
      </c>
      <c r="AL317" s="1">
        <f t="shared" si="420"/>
        <v>1.0729165807132319</v>
      </c>
      <c r="AM317" s="1">
        <f t="shared" si="421"/>
        <v>87544.391830256674</v>
      </c>
      <c r="AN317" s="1">
        <f t="shared" si="436"/>
        <v>-853</v>
      </c>
      <c r="AO317" s="1">
        <f t="shared" si="422"/>
        <v>-2798.5565200000001</v>
      </c>
      <c r="AP317" s="1">
        <f t="shared" si="423"/>
        <v>35064.510897369248</v>
      </c>
      <c r="AQ317" s="131">
        <f t="shared" si="437"/>
        <v>66.537093569600543</v>
      </c>
      <c r="AR317" s="132">
        <f t="shared" si="424"/>
        <v>129.33746396433233</v>
      </c>
      <c r="AS317" s="132">
        <f t="shared" si="425"/>
        <v>-9.6950739838611266</v>
      </c>
      <c r="AT317" s="132">
        <f t="shared" si="426"/>
        <v>-18.845672612788611</v>
      </c>
      <c r="AU317" s="133">
        <v>23.75</v>
      </c>
      <c r="AV317" s="132">
        <f t="shared" si="427"/>
        <v>2375</v>
      </c>
      <c r="AW317" s="134">
        <f t="shared" si="428"/>
        <v>-5164.3424022536574</v>
      </c>
      <c r="AX317" s="131">
        <f t="shared" si="429"/>
        <v>7.7659284244415913E-2</v>
      </c>
      <c r="AY317" s="135">
        <f t="shared" si="430"/>
        <v>0.52728587815592864</v>
      </c>
      <c r="AZ317" s="132">
        <f t="shared" si="431"/>
        <v>0.14622989638373243</v>
      </c>
      <c r="BA317" s="132">
        <f t="shared" si="432"/>
        <v>8.3783559014226565</v>
      </c>
      <c r="BB317" s="131">
        <v>2.75</v>
      </c>
      <c r="BC317" s="135">
        <v>0</v>
      </c>
      <c r="BD317" s="1"/>
      <c r="BE317" s="1">
        <f t="shared" si="438"/>
        <v>0</v>
      </c>
      <c r="BF317" s="1">
        <f t="shared" si="439"/>
        <v>-6.4999999999999997E-3</v>
      </c>
      <c r="BG317" s="1">
        <f t="shared" si="440"/>
        <v>101325</v>
      </c>
      <c r="BH317" s="1">
        <f t="shared" si="441"/>
        <v>1.2250000000000001</v>
      </c>
      <c r="BI317" s="1">
        <f t="shared" si="442"/>
        <v>288.14999999999998</v>
      </c>
      <c r="BJ317" s="1">
        <f t="shared" si="443"/>
        <v>1.2350000000000001</v>
      </c>
      <c r="BK317" s="1">
        <f t="shared" si="444"/>
        <v>9.81</v>
      </c>
      <c r="BL317" s="1">
        <f t="shared" si="445"/>
        <v>293.14999999999998</v>
      </c>
      <c r="BM317" s="1">
        <f t="shared" si="446"/>
        <v>100600</v>
      </c>
      <c r="BN317" s="24">
        <f t="shared" si="447"/>
        <v>28</v>
      </c>
    </row>
    <row r="318" spans="28:97" x14ac:dyDescent="0.2">
      <c r="AB318" s="23">
        <v>11.5</v>
      </c>
      <c r="AC318" s="1">
        <v>1127</v>
      </c>
      <c r="AD318" s="1">
        <f t="shared" si="415"/>
        <v>284.64999999999998</v>
      </c>
      <c r="AE318" s="1">
        <f t="shared" si="433"/>
        <v>0</v>
      </c>
      <c r="AF318" s="1">
        <f t="shared" si="416"/>
        <v>0</v>
      </c>
      <c r="AG318" s="1">
        <f t="shared" si="434"/>
        <v>3612.5385099999994</v>
      </c>
      <c r="AH318" s="1">
        <f t="shared" si="417"/>
        <v>7964.2746499161976</v>
      </c>
      <c r="AI318" s="130">
        <f t="shared" si="435"/>
        <v>100.38456000000001</v>
      </c>
      <c r="AJ318" s="1">
        <f t="shared" si="418"/>
        <v>280.8245</v>
      </c>
      <c r="AK318" s="1">
        <f t="shared" si="419"/>
        <v>1.0978387632386126</v>
      </c>
      <c r="AL318" s="1">
        <f t="shared" si="420"/>
        <v>1.0830845661939288</v>
      </c>
      <c r="AM318" s="1">
        <f t="shared" si="421"/>
        <v>88498.407378672768</v>
      </c>
      <c r="AN318" s="1">
        <f t="shared" si="436"/>
        <v>-942</v>
      </c>
      <c r="AO318" s="1">
        <f t="shared" si="422"/>
        <v>-3090.5512800000001</v>
      </c>
      <c r="AP318" s="1" t="e">
        <f t="shared" si="423"/>
        <v>#DIV/0!</v>
      </c>
      <c r="AQ318" s="23">
        <f t="shared" si="437"/>
        <v>0</v>
      </c>
      <c r="AR318" s="6">
        <f t="shared" si="424"/>
        <v>0</v>
      </c>
      <c r="AS318" s="6">
        <f t="shared" si="425"/>
        <v>-9.5148617379458962</v>
      </c>
      <c r="AT318" s="6">
        <f t="shared" si="426"/>
        <v>-18.495368840688752</v>
      </c>
      <c r="AU318" s="60"/>
      <c r="AV318" s="6">
        <f t="shared" si="427"/>
        <v>0</v>
      </c>
      <c r="AW318" s="61" t="e">
        <f t="shared" si="428"/>
        <v>#DIV/0!</v>
      </c>
      <c r="AX318" s="62" t="e">
        <f t="shared" si="429"/>
        <v>#DIV/0!</v>
      </c>
      <c r="AY318" s="63" t="e">
        <f t="shared" si="430"/>
        <v>#DIV/0!</v>
      </c>
      <c r="AZ318" s="6" t="e">
        <f t="shared" si="431"/>
        <v>#DIV/0!</v>
      </c>
      <c r="BA318" s="6" t="e">
        <f t="shared" si="432"/>
        <v>#DIV/0!</v>
      </c>
      <c r="BB318" s="62"/>
      <c r="BC318" s="63"/>
      <c r="BD318" s="1"/>
      <c r="BE318" s="1">
        <f t="shared" si="438"/>
        <v>0</v>
      </c>
      <c r="BF318" s="1">
        <f t="shared" si="439"/>
        <v>-6.4999999999999997E-3</v>
      </c>
      <c r="BG318" s="1">
        <f t="shared" si="440"/>
        <v>101325</v>
      </c>
      <c r="BH318" s="1">
        <f t="shared" si="441"/>
        <v>1.2250000000000001</v>
      </c>
      <c r="BI318" s="1">
        <f t="shared" si="442"/>
        <v>288.14999999999998</v>
      </c>
      <c r="BJ318" s="1">
        <f t="shared" si="443"/>
        <v>1.2350000000000001</v>
      </c>
      <c r="BK318" s="1">
        <f t="shared" si="444"/>
        <v>9.81</v>
      </c>
      <c r="BL318" s="1">
        <f t="shared" si="445"/>
        <v>293.14999999999998</v>
      </c>
      <c r="BM318" s="1">
        <f t="shared" si="446"/>
        <v>100600</v>
      </c>
      <c r="BN318" s="24">
        <f t="shared" si="447"/>
        <v>28</v>
      </c>
    </row>
    <row r="319" spans="28:97" x14ac:dyDescent="0.2">
      <c r="AB319" s="23">
        <v>11.3</v>
      </c>
      <c r="AC319" s="1">
        <v>1047</v>
      </c>
      <c r="AD319" s="1">
        <f t="shared" si="415"/>
        <v>284.45</v>
      </c>
      <c r="AE319" s="1">
        <f t="shared" si="433"/>
        <v>0</v>
      </c>
      <c r="AF319" s="1">
        <f t="shared" si="416"/>
        <v>0</v>
      </c>
      <c r="AG319" s="1">
        <f t="shared" si="434"/>
        <v>3612.1538999999993</v>
      </c>
      <c r="AH319" s="1">
        <f t="shared" si="417"/>
        <v>7963.4267310179976</v>
      </c>
      <c r="AI319" s="130">
        <f t="shared" si="435"/>
        <v>111.53840000000001</v>
      </c>
      <c r="AJ319" s="1">
        <f t="shared" si="418"/>
        <v>281.34449999999998</v>
      </c>
      <c r="AK319" s="1">
        <f t="shared" si="419"/>
        <v>1.1065167220029943</v>
      </c>
      <c r="AL319" s="1">
        <f t="shared" si="420"/>
        <v>1.0944362590739021</v>
      </c>
      <c r="AM319" s="1">
        <f t="shared" si="421"/>
        <v>89363.117455877582</v>
      </c>
      <c r="AN319" s="1">
        <f t="shared" si="436"/>
        <v>-1022</v>
      </c>
      <c r="AO319" s="1">
        <f t="shared" si="422"/>
        <v>-3353.0184800000002</v>
      </c>
      <c r="AP319" s="1" t="e">
        <f t="shared" si="423"/>
        <v>#DIV/0!</v>
      </c>
      <c r="AQ319" s="23">
        <f t="shared" si="437"/>
        <v>0</v>
      </c>
      <c r="AR319" s="6">
        <f t="shared" si="424"/>
        <v>0</v>
      </c>
      <c r="AS319" s="6">
        <f t="shared" si="425"/>
        <v>-9.2757316892533961</v>
      </c>
      <c r="AT319" s="6">
        <f t="shared" si="426"/>
        <v>-18.030538286838322</v>
      </c>
      <c r="AU319" s="60"/>
      <c r="AV319" s="6">
        <f t="shared" si="427"/>
        <v>0</v>
      </c>
      <c r="AW319" s="61" t="e">
        <f t="shared" si="428"/>
        <v>#DIV/0!</v>
      </c>
      <c r="AX319" s="62" t="e">
        <f t="shared" si="429"/>
        <v>#DIV/0!</v>
      </c>
      <c r="AY319" s="63" t="e">
        <f t="shared" si="430"/>
        <v>#DIV/0!</v>
      </c>
      <c r="AZ319" s="6" t="e">
        <f t="shared" si="431"/>
        <v>#DIV/0!</v>
      </c>
      <c r="BA319" s="6" t="e">
        <f t="shared" si="432"/>
        <v>#DIV/0!</v>
      </c>
      <c r="BB319" s="62"/>
      <c r="BC319" s="63"/>
      <c r="BD319" s="1"/>
      <c r="BE319" s="1">
        <f t="shared" si="438"/>
        <v>0</v>
      </c>
      <c r="BF319" s="1">
        <f t="shared" si="439"/>
        <v>-6.4999999999999997E-3</v>
      </c>
      <c r="BG319" s="1">
        <f t="shared" si="440"/>
        <v>101325</v>
      </c>
      <c r="BH319" s="1">
        <f t="shared" si="441"/>
        <v>1.2250000000000001</v>
      </c>
      <c r="BI319" s="1">
        <f t="shared" si="442"/>
        <v>288.14999999999998</v>
      </c>
      <c r="BJ319" s="1">
        <f t="shared" si="443"/>
        <v>1.2350000000000001</v>
      </c>
      <c r="BK319" s="1">
        <f t="shared" si="444"/>
        <v>9.81</v>
      </c>
      <c r="BL319" s="1">
        <f t="shared" si="445"/>
        <v>293.14999999999998</v>
      </c>
      <c r="BM319" s="1">
        <f t="shared" si="446"/>
        <v>100600</v>
      </c>
      <c r="BN319" s="24">
        <f t="shared" si="447"/>
        <v>28</v>
      </c>
    </row>
    <row r="320" spans="28:97" x14ac:dyDescent="0.2">
      <c r="AB320" s="23">
        <v>11.6</v>
      </c>
      <c r="AC320" s="1">
        <v>984</v>
      </c>
      <c r="AD320" s="1">
        <f t="shared" si="415"/>
        <v>284.75</v>
      </c>
      <c r="AE320" s="1">
        <f t="shared" si="433"/>
        <v>0</v>
      </c>
      <c r="AF320" s="1">
        <f t="shared" si="416"/>
        <v>0</v>
      </c>
      <c r="AG320" s="1">
        <f t="shared" si="434"/>
        <v>3611.7692899999993</v>
      </c>
      <c r="AH320" s="1">
        <f t="shared" si="417"/>
        <v>7962.5788121197975</v>
      </c>
      <c r="AI320" s="130">
        <f t="shared" si="435"/>
        <v>122.69224000000001</v>
      </c>
      <c r="AJ320" s="1">
        <f t="shared" si="418"/>
        <v>281.75399999999996</v>
      </c>
      <c r="AK320" s="1">
        <f t="shared" si="419"/>
        <v>1.1133874708902571</v>
      </c>
      <c r="AL320" s="1">
        <f t="shared" si="420"/>
        <v>1.101672953373884</v>
      </c>
      <c r="AM320" s="1">
        <f t="shared" si="421"/>
        <v>90048.880910731314</v>
      </c>
      <c r="AN320" s="1">
        <f t="shared" si="436"/>
        <v>-1085</v>
      </c>
      <c r="AO320" s="1">
        <f t="shared" si="422"/>
        <v>-3559.7114000000001</v>
      </c>
      <c r="AP320" s="1">
        <f t="shared" si="423"/>
        <v>35090.787373726176</v>
      </c>
      <c r="AQ320" s="131">
        <f t="shared" si="437"/>
        <v>64.61786016103234</v>
      </c>
      <c r="AR320" s="132">
        <f t="shared" si="424"/>
        <v>125.6067812954211</v>
      </c>
      <c r="AS320" s="132">
        <f t="shared" si="425"/>
        <v>-8.9390869913713509</v>
      </c>
      <c r="AT320" s="132">
        <f t="shared" si="426"/>
        <v>-17.376154857307288</v>
      </c>
      <c r="AU320" s="133">
        <v>23</v>
      </c>
      <c r="AV320" s="132">
        <f t="shared" si="427"/>
        <v>2300</v>
      </c>
      <c r="AW320" s="134">
        <f t="shared" si="428"/>
        <v>-4901.5066917254808</v>
      </c>
      <c r="AX320" s="131">
        <f t="shared" si="429"/>
        <v>7.6110352355985705E-2</v>
      </c>
      <c r="AY320" s="135">
        <f t="shared" si="430"/>
        <v>0.54488800269761128</v>
      </c>
      <c r="AZ320" s="132">
        <f t="shared" si="431"/>
        <v>0.13878279223090403</v>
      </c>
      <c r="BA320" s="132">
        <f t="shared" si="432"/>
        <v>7.9516682638712686</v>
      </c>
      <c r="BB320" s="131">
        <v>2.5</v>
      </c>
      <c r="BC320" s="135">
        <v>0</v>
      </c>
      <c r="BD320" s="1"/>
      <c r="BE320" s="1">
        <f t="shared" si="438"/>
        <v>0</v>
      </c>
      <c r="BF320" s="1">
        <f t="shared" si="439"/>
        <v>-6.4999999999999997E-3</v>
      </c>
      <c r="BG320" s="1">
        <f t="shared" si="440"/>
        <v>101325</v>
      </c>
      <c r="BH320" s="1">
        <f t="shared" si="441"/>
        <v>1.2250000000000001</v>
      </c>
      <c r="BI320" s="1">
        <f t="shared" si="442"/>
        <v>288.14999999999998</v>
      </c>
      <c r="BJ320" s="1">
        <f t="shared" si="443"/>
        <v>1.2350000000000001</v>
      </c>
      <c r="BK320" s="1">
        <f t="shared" si="444"/>
        <v>9.81</v>
      </c>
      <c r="BL320" s="1">
        <f t="shared" si="445"/>
        <v>293.14999999999998</v>
      </c>
      <c r="BM320" s="1">
        <f t="shared" si="446"/>
        <v>100600</v>
      </c>
      <c r="BN320" s="24">
        <f t="shared" si="447"/>
        <v>28</v>
      </c>
    </row>
    <row r="321" spans="28:66" x14ac:dyDescent="0.2">
      <c r="AB321" s="23">
        <v>10.8</v>
      </c>
      <c r="AC321" s="1">
        <v>920</v>
      </c>
      <c r="AD321" s="1">
        <f t="shared" si="415"/>
        <v>283.95</v>
      </c>
      <c r="AE321" s="1">
        <f t="shared" si="433"/>
        <v>0</v>
      </c>
      <c r="AF321" s="1">
        <f t="shared" si="416"/>
        <v>0</v>
      </c>
      <c r="AG321" s="1">
        <f t="shared" si="434"/>
        <v>3611.3846799999992</v>
      </c>
      <c r="AH321" s="1">
        <f t="shared" si="417"/>
        <v>7961.7308932215974</v>
      </c>
      <c r="AI321" s="130">
        <f t="shared" si="435"/>
        <v>133.84608</v>
      </c>
      <c r="AJ321" s="1">
        <f t="shared" si="418"/>
        <v>282.16999999999996</v>
      </c>
      <c r="AK321" s="1">
        <f t="shared" si="419"/>
        <v>1.1204006511374123</v>
      </c>
      <c r="AL321" s="1">
        <f t="shared" si="420"/>
        <v>1.1133771851785299</v>
      </c>
      <c r="AM321" s="1">
        <f t="shared" si="421"/>
        <v>90749.886493892496</v>
      </c>
      <c r="AN321" s="1">
        <f t="shared" si="436"/>
        <v>-1149</v>
      </c>
      <c r="AO321" s="1">
        <f t="shared" si="422"/>
        <v>-3769.68516</v>
      </c>
      <c r="AP321" s="1" t="e">
        <f t="shared" si="423"/>
        <v>#DIV/0!</v>
      </c>
      <c r="AQ321" s="23">
        <f t="shared" si="437"/>
        <v>0</v>
      </c>
      <c r="AR321" s="6">
        <f t="shared" si="424"/>
        <v>0</v>
      </c>
      <c r="AS321" s="6">
        <f t="shared" si="425"/>
        <v>-8.6571914625796129</v>
      </c>
      <c r="AT321" s="6">
        <f t="shared" si="426"/>
        <v>-16.828195052620757</v>
      </c>
      <c r="AU321" s="60"/>
      <c r="AV321" s="6">
        <f t="shared" si="427"/>
        <v>0</v>
      </c>
      <c r="AW321" s="61" t="e">
        <f t="shared" si="428"/>
        <v>#DIV/0!</v>
      </c>
      <c r="AX321" s="62" t="e">
        <f t="shared" si="429"/>
        <v>#DIV/0!</v>
      </c>
      <c r="AY321" s="63" t="e">
        <f t="shared" si="430"/>
        <v>#DIV/0!</v>
      </c>
      <c r="AZ321" s="6" t="e">
        <f t="shared" si="431"/>
        <v>#DIV/0!</v>
      </c>
      <c r="BA321" s="6" t="e">
        <f t="shared" si="432"/>
        <v>#DIV/0!</v>
      </c>
      <c r="BB321" s="62"/>
      <c r="BC321" s="63"/>
      <c r="BD321" s="1"/>
      <c r="BE321" s="1">
        <f t="shared" si="438"/>
        <v>0</v>
      </c>
      <c r="BF321" s="1">
        <f t="shared" si="439"/>
        <v>-6.4999999999999997E-3</v>
      </c>
      <c r="BG321" s="1">
        <f t="shared" si="440"/>
        <v>101325</v>
      </c>
      <c r="BH321" s="1">
        <f t="shared" si="441"/>
        <v>1.2250000000000001</v>
      </c>
      <c r="BI321" s="1">
        <f t="shared" si="442"/>
        <v>288.14999999999998</v>
      </c>
      <c r="BJ321" s="1">
        <f t="shared" si="443"/>
        <v>1.2350000000000001</v>
      </c>
      <c r="BK321" s="1">
        <f t="shared" si="444"/>
        <v>9.81</v>
      </c>
      <c r="BL321" s="1">
        <f t="shared" si="445"/>
        <v>293.14999999999998</v>
      </c>
      <c r="BM321" s="1">
        <f t="shared" si="446"/>
        <v>100600</v>
      </c>
      <c r="BN321" s="24">
        <f t="shared" si="447"/>
        <v>28</v>
      </c>
    </row>
    <row r="322" spans="28:66" x14ac:dyDescent="0.2">
      <c r="AB322" s="23">
        <v>8.6999999999999993</v>
      </c>
      <c r="AC322" s="1">
        <v>862</v>
      </c>
      <c r="AD322" s="1">
        <f t="shared" si="415"/>
        <v>281.84999999999997</v>
      </c>
      <c r="AE322" s="1">
        <f t="shared" si="433"/>
        <v>0</v>
      </c>
      <c r="AF322" s="1">
        <f t="shared" si="416"/>
        <v>0</v>
      </c>
      <c r="AG322" s="1">
        <f t="shared" si="434"/>
        <v>3611.0000699999991</v>
      </c>
      <c r="AH322" s="1">
        <f t="shared" si="417"/>
        <v>7960.8829743233973</v>
      </c>
      <c r="AI322" s="130">
        <f t="shared" si="435"/>
        <v>144.99992</v>
      </c>
      <c r="AJ322" s="1">
        <f t="shared" si="418"/>
        <v>282.54699999999997</v>
      </c>
      <c r="AK322" s="1">
        <f t="shared" si="419"/>
        <v>1.126785491624672</v>
      </c>
      <c r="AL322" s="1">
        <f t="shared" si="420"/>
        <v>1.1295719719782729</v>
      </c>
      <c r="AM322" s="1">
        <f t="shared" si="421"/>
        <v>91388.983473340821</v>
      </c>
      <c r="AN322" s="1">
        <f t="shared" si="436"/>
        <v>-1207</v>
      </c>
      <c r="AO322" s="1">
        <f t="shared" si="422"/>
        <v>-3959.97388</v>
      </c>
      <c r="AP322" s="1" t="e">
        <f t="shared" si="423"/>
        <v>#DIV/0!</v>
      </c>
      <c r="AQ322" s="23">
        <f t="shared" si="437"/>
        <v>0</v>
      </c>
      <c r="AR322" s="6">
        <f t="shared" si="424"/>
        <v>0</v>
      </c>
      <c r="AS322" s="6">
        <f t="shared" si="425"/>
        <v>-8.3401063539605982</v>
      </c>
      <c r="AT322" s="6">
        <f t="shared" si="426"/>
        <v>-16.211832335082768</v>
      </c>
      <c r="AU322" s="60"/>
      <c r="AV322" s="6">
        <f t="shared" si="427"/>
        <v>0</v>
      </c>
      <c r="AW322" s="61" t="e">
        <f t="shared" si="428"/>
        <v>#DIV/0!</v>
      </c>
      <c r="AX322" s="62" t="e">
        <f t="shared" si="429"/>
        <v>#DIV/0!</v>
      </c>
      <c r="AY322" s="63" t="e">
        <f t="shared" si="430"/>
        <v>#DIV/0!</v>
      </c>
      <c r="AZ322" s="6" t="e">
        <f t="shared" si="431"/>
        <v>#DIV/0!</v>
      </c>
      <c r="BA322" s="6" t="e">
        <f t="shared" si="432"/>
        <v>#DIV/0!</v>
      </c>
      <c r="BB322" s="62"/>
      <c r="BC322" s="63"/>
      <c r="BD322" s="1"/>
      <c r="BE322" s="1">
        <f t="shared" si="438"/>
        <v>0</v>
      </c>
      <c r="BF322" s="1">
        <f t="shared" si="439"/>
        <v>-6.4999999999999997E-3</v>
      </c>
      <c r="BG322" s="1">
        <f t="shared" si="440"/>
        <v>101325</v>
      </c>
      <c r="BH322" s="1">
        <f t="shared" si="441"/>
        <v>1.2250000000000001</v>
      </c>
      <c r="BI322" s="1">
        <f t="shared" si="442"/>
        <v>288.14999999999998</v>
      </c>
      <c r="BJ322" s="1">
        <f t="shared" si="443"/>
        <v>1.2350000000000001</v>
      </c>
      <c r="BK322" s="1">
        <f t="shared" si="444"/>
        <v>9.81</v>
      </c>
      <c r="BL322" s="1">
        <f t="shared" si="445"/>
        <v>293.14999999999998</v>
      </c>
      <c r="BM322" s="1">
        <f t="shared" si="446"/>
        <v>100600</v>
      </c>
      <c r="BN322" s="24">
        <f t="shared" si="447"/>
        <v>28</v>
      </c>
    </row>
    <row r="323" spans="28:66" x14ac:dyDescent="0.2">
      <c r="AB323" s="23">
        <v>7.6</v>
      </c>
      <c r="AC323" s="1">
        <v>798</v>
      </c>
      <c r="AD323" s="1">
        <f t="shared" si="415"/>
        <v>280.75</v>
      </c>
      <c r="AE323" s="1">
        <f t="shared" si="433"/>
        <v>0</v>
      </c>
      <c r="AF323" s="1">
        <f t="shared" si="416"/>
        <v>0</v>
      </c>
      <c r="AG323" s="1">
        <f t="shared" si="434"/>
        <v>3610.6154599999991</v>
      </c>
      <c r="AH323" s="1">
        <f t="shared" si="417"/>
        <v>7960.0350554251972</v>
      </c>
      <c r="AI323" s="130">
        <f t="shared" si="435"/>
        <v>156.15376000000001</v>
      </c>
      <c r="AJ323" s="1">
        <f t="shared" si="418"/>
        <v>282.96299999999997</v>
      </c>
      <c r="AK323" s="1">
        <f t="shared" si="419"/>
        <v>1.1338630975543844</v>
      </c>
      <c r="AL323" s="1">
        <f t="shared" si="420"/>
        <v>1.1428007254613757</v>
      </c>
      <c r="AM323" s="1">
        <f t="shared" si="421"/>
        <v>92098.418396584049</v>
      </c>
      <c r="AN323" s="1">
        <f t="shared" si="436"/>
        <v>-1271</v>
      </c>
      <c r="AO323" s="1">
        <f t="shared" si="422"/>
        <v>-4169.9476400000003</v>
      </c>
      <c r="AP323" s="1" t="e">
        <f t="shared" si="423"/>
        <v>#DIV/0!</v>
      </c>
      <c r="AQ323" s="23">
        <f t="shared" si="437"/>
        <v>0</v>
      </c>
      <c r="AR323" s="6">
        <f t="shared" si="424"/>
        <v>0</v>
      </c>
      <c r="AS323" s="6">
        <f t="shared" si="425"/>
        <v>-8.0975295839955681</v>
      </c>
      <c r="AT323" s="6">
        <f t="shared" si="426"/>
        <v>-15.740301906553945</v>
      </c>
      <c r="AU323" s="60"/>
      <c r="AV323" s="6">
        <f t="shared" si="427"/>
        <v>0</v>
      </c>
      <c r="AW323" s="61" t="e">
        <f t="shared" si="428"/>
        <v>#DIV/0!</v>
      </c>
      <c r="AX323" s="62" t="e">
        <f t="shared" si="429"/>
        <v>#DIV/0!</v>
      </c>
      <c r="AY323" s="63" t="e">
        <f t="shared" si="430"/>
        <v>#DIV/0!</v>
      </c>
      <c r="AZ323" s="6" t="e">
        <f t="shared" si="431"/>
        <v>#DIV/0!</v>
      </c>
      <c r="BA323" s="6" t="e">
        <f t="shared" si="432"/>
        <v>#DIV/0!</v>
      </c>
      <c r="BB323" s="62"/>
      <c r="BC323" s="63"/>
      <c r="BD323" s="1"/>
      <c r="BE323" s="1">
        <f t="shared" si="438"/>
        <v>0</v>
      </c>
      <c r="BF323" s="1">
        <f t="shared" si="439"/>
        <v>-6.4999999999999997E-3</v>
      </c>
      <c r="BG323" s="1">
        <f t="shared" si="440"/>
        <v>101325</v>
      </c>
      <c r="BH323" s="1">
        <f t="shared" si="441"/>
        <v>1.2250000000000001</v>
      </c>
      <c r="BI323" s="1">
        <f t="shared" si="442"/>
        <v>288.14999999999998</v>
      </c>
      <c r="BJ323" s="1">
        <f t="shared" si="443"/>
        <v>1.2350000000000001</v>
      </c>
      <c r="BK323" s="1">
        <f t="shared" si="444"/>
        <v>9.81</v>
      </c>
      <c r="BL323" s="1">
        <f t="shared" si="445"/>
        <v>293.14999999999998</v>
      </c>
      <c r="BM323" s="1">
        <f t="shared" si="446"/>
        <v>100600</v>
      </c>
      <c r="BN323" s="24">
        <f t="shared" si="447"/>
        <v>28</v>
      </c>
    </row>
    <row r="324" spans="28:66" x14ac:dyDescent="0.2">
      <c r="AB324" s="23">
        <v>7.3</v>
      </c>
      <c r="AC324" s="1">
        <v>794</v>
      </c>
      <c r="AD324" s="1">
        <f t="shared" si="415"/>
        <v>280.45</v>
      </c>
      <c r="AE324" s="1">
        <f t="shared" si="433"/>
        <v>0</v>
      </c>
      <c r="AF324" s="1">
        <f t="shared" si="416"/>
        <v>0</v>
      </c>
      <c r="AG324" s="1">
        <f t="shared" si="434"/>
        <v>3610.230849999999</v>
      </c>
      <c r="AH324" s="1">
        <f t="shared" si="417"/>
        <v>7959.1871365269972</v>
      </c>
      <c r="AI324" s="130">
        <f t="shared" si="435"/>
        <v>167.30760000000001</v>
      </c>
      <c r="AJ324" s="1">
        <f t="shared" si="418"/>
        <v>282.98899999999998</v>
      </c>
      <c r="AK324" s="1">
        <f t="shared" si="419"/>
        <v>1.1343065743513436</v>
      </c>
      <c r="AL324" s="1">
        <f t="shared" si="420"/>
        <v>1.1445758002107769</v>
      </c>
      <c r="AM324" s="1">
        <f t="shared" si="421"/>
        <v>92142.905706311722</v>
      </c>
      <c r="AN324" s="1">
        <f t="shared" si="436"/>
        <v>-1275</v>
      </c>
      <c r="AO324" s="1">
        <f t="shared" si="422"/>
        <v>-4183.0709999999999</v>
      </c>
      <c r="AP324" s="1" t="e">
        <f t="shared" si="423"/>
        <v>#DIV/0!</v>
      </c>
      <c r="AQ324" s="23">
        <f t="shared" si="437"/>
        <v>0</v>
      </c>
      <c r="AR324" s="6">
        <f t="shared" si="424"/>
        <v>0</v>
      </c>
      <c r="AS324" s="6">
        <f t="shared" si="425"/>
        <v>-7.5567069187136084</v>
      </c>
      <c r="AT324" s="6">
        <f t="shared" si="426"/>
        <v>-14.689029176872261</v>
      </c>
      <c r="AU324" s="60"/>
      <c r="AV324" s="6">
        <f t="shared" si="427"/>
        <v>0</v>
      </c>
      <c r="AW324" s="61" t="e">
        <f t="shared" si="428"/>
        <v>#DIV/0!</v>
      </c>
      <c r="AX324" s="62" t="e">
        <f t="shared" si="429"/>
        <v>#DIV/0!</v>
      </c>
      <c r="AY324" s="63" t="e">
        <f t="shared" si="430"/>
        <v>#DIV/0!</v>
      </c>
      <c r="AZ324" s="6" t="e">
        <f t="shared" si="431"/>
        <v>#DIV/0!</v>
      </c>
      <c r="BA324" s="6" t="e">
        <f t="shared" si="432"/>
        <v>#DIV/0!</v>
      </c>
      <c r="BB324" s="62"/>
      <c r="BC324" s="63"/>
      <c r="BD324" s="1"/>
      <c r="BE324" s="1">
        <f t="shared" si="438"/>
        <v>0</v>
      </c>
      <c r="BF324" s="1">
        <f t="shared" si="439"/>
        <v>-6.4999999999999997E-3</v>
      </c>
      <c r="BG324" s="1">
        <f t="shared" si="440"/>
        <v>101325</v>
      </c>
      <c r="BH324" s="1">
        <f t="shared" si="441"/>
        <v>1.2250000000000001</v>
      </c>
      <c r="BI324" s="1">
        <f t="shared" si="442"/>
        <v>288.14999999999998</v>
      </c>
      <c r="BJ324" s="1">
        <f t="shared" si="443"/>
        <v>1.2350000000000001</v>
      </c>
      <c r="BK324" s="1">
        <f t="shared" si="444"/>
        <v>9.81</v>
      </c>
      <c r="BL324" s="1">
        <f t="shared" si="445"/>
        <v>293.14999999999998</v>
      </c>
      <c r="BM324" s="1">
        <f t="shared" si="446"/>
        <v>100600</v>
      </c>
      <c r="BN324" s="24">
        <f t="shared" si="447"/>
        <v>28</v>
      </c>
    </row>
    <row r="325" spans="28:66" x14ac:dyDescent="0.2">
      <c r="AB325" s="23">
        <v>7</v>
      </c>
      <c r="AC325" s="1">
        <v>786</v>
      </c>
      <c r="AD325" s="1">
        <f t="shared" si="415"/>
        <v>280.14999999999998</v>
      </c>
      <c r="AE325" s="1">
        <f t="shared" si="433"/>
        <v>0</v>
      </c>
      <c r="AF325" s="1">
        <f t="shared" si="416"/>
        <v>0</v>
      </c>
      <c r="AG325" s="1">
        <f t="shared" si="434"/>
        <v>3609.8462399999989</v>
      </c>
      <c r="AH325" s="1">
        <f t="shared" si="417"/>
        <v>7958.3392176287971</v>
      </c>
      <c r="AI325" s="130">
        <f t="shared" si="435"/>
        <v>178.46144000000001</v>
      </c>
      <c r="AJ325" s="1">
        <f t="shared" si="418"/>
        <v>283.041</v>
      </c>
      <c r="AK325" s="1">
        <f t="shared" si="419"/>
        <v>1.1351939260298041</v>
      </c>
      <c r="AL325" s="1">
        <f t="shared" si="420"/>
        <v>1.1469085276366295</v>
      </c>
      <c r="AM325" s="1">
        <f t="shared" si="421"/>
        <v>92231.932528234625</v>
      </c>
      <c r="AN325" s="1">
        <f t="shared" si="436"/>
        <v>-1283</v>
      </c>
      <c r="AO325" s="1">
        <f t="shared" si="422"/>
        <v>-4209.31772</v>
      </c>
      <c r="AP325" s="1" t="e">
        <f t="shared" si="423"/>
        <v>#DIV/0!</v>
      </c>
      <c r="AQ325" s="23">
        <f t="shared" si="437"/>
        <v>0</v>
      </c>
      <c r="AR325" s="6">
        <f t="shared" si="424"/>
        <v>0</v>
      </c>
      <c r="AS325" s="6">
        <f t="shared" si="425"/>
        <v>-7.1202608966443464</v>
      </c>
      <c r="AT325" s="6">
        <f t="shared" si="426"/>
        <v>-13.840647941333147</v>
      </c>
      <c r="AU325" s="60"/>
      <c r="AV325" s="6">
        <f t="shared" si="427"/>
        <v>0</v>
      </c>
      <c r="AW325" s="61" t="e">
        <f t="shared" si="428"/>
        <v>#DIV/0!</v>
      </c>
      <c r="AX325" s="62" t="e">
        <f t="shared" si="429"/>
        <v>#DIV/0!</v>
      </c>
      <c r="AY325" s="63" t="e">
        <f t="shared" si="430"/>
        <v>#DIV/0!</v>
      </c>
      <c r="AZ325" s="6" t="e">
        <f t="shared" si="431"/>
        <v>#DIV/0!</v>
      </c>
      <c r="BA325" s="6" t="e">
        <f t="shared" si="432"/>
        <v>#DIV/0!</v>
      </c>
      <c r="BB325" s="62"/>
      <c r="BC325" s="63"/>
      <c r="BD325" s="1"/>
      <c r="BE325" s="1">
        <f t="shared" si="438"/>
        <v>0</v>
      </c>
      <c r="BF325" s="1">
        <f t="shared" si="439"/>
        <v>-6.4999999999999997E-3</v>
      </c>
      <c r="BG325" s="1">
        <f t="shared" si="440"/>
        <v>101325</v>
      </c>
      <c r="BH325" s="1">
        <f t="shared" si="441"/>
        <v>1.2250000000000001</v>
      </c>
      <c r="BI325" s="1">
        <f t="shared" si="442"/>
        <v>288.14999999999998</v>
      </c>
      <c r="BJ325" s="1">
        <f t="shared" si="443"/>
        <v>1.2350000000000001</v>
      </c>
      <c r="BK325" s="1">
        <f t="shared" si="444"/>
        <v>9.81</v>
      </c>
      <c r="BL325" s="1">
        <f t="shared" si="445"/>
        <v>293.14999999999998</v>
      </c>
      <c r="BM325" s="1">
        <f t="shared" si="446"/>
        <v>100600</v>
      </c>
      <c r="BN325" s="24">
        <f t="shared" si="447"/>
        <v>28</v>
      </c>
    </row>
    <row r="326" spans="28:66" x14ac:dyDescent="0.2">
      <c r="AB326" s="23">
        <v>6.3</v>
      </c>
      <c r="AC326" s="1">
        <v>731</v>
      </c>
      <c r="AD326" s="1">
        <f t="shared" si="415"/>
        <v>279.45</v>
      </c>
      <c r="AE326" s="1">
        <f t="shared" si="433"/>
        <v>0</v>
      </c>
      <c r="AF326" s="1">
        <f t="shared" si="416"/>
        <v>0</v>
      </c>
      <c r="AG326" s="1">
        <f t="shared" si="434"/>
        <v>3609.4616299999989</v>
      </c>
      <c r="AH326" s="1">
        <f t="shared" si="417"/>
        <v>7957.491298730597</v>
      </c>
      <c r="AI326" s="130">
        <f t="shared" si="435"/>
        <v>189.61528000000001</v>
      </c>
      <c r="AJ326" s="1">
        <f t="shared" si="418"/>
        <v>283.39849999999996</v>
      </c>
      <c r="AK326" s="1">
        <f t="shared" si="419"/>
        <v>1.1413088538181864</v>
      </c>
      <c r="AL326" s="1">
        <f t="shared" si="420"/>
        <v>1.1574350231125183</v>
      </c>
      <c r="AM326" s="1">
        <f t="shared" si="421"/>
        <v>92845.879261243565</v>
      </c>
      <c r="AN326" s="1">
        <f t="shared" si="436"/>
        <v>-1338</v>
      </c>
      <c r="AO326" s="1">
        <f t="shared" si="422"/>
        <v>-4389.7639200000003</v>
      </c>
      <c r="AP326" s="1" t="e">
        <f t="shared" si="423"/>
        <v>#DIV/0!</v>
      </c>
      <c r="AQ326" s="23">
        <f t="shared" si="437"/>
        <v>0</v>
      </c>
      <c r="AR326" s="6">
        <f t="shared" si="424"/>
        <v>0</v>
      </c>
      <c r="AS326" s="6">
        <f t="shared" si="425"/>
        <v>-6.9711905969663155</v>
      </c>
      <c r="AT326" s="6">
        <f t="shared" si="426"/>
        <v>-13.550879130007003</v>
      </c>
      <c r="AU326" s="60"/>
      <c r="AV326" s="6">
        <f t="shared" si="427"/>
        <v>0</v>
      </c>
      <c r="AW326" s="61" t="e">
        <f t="shared" si="428"/>
        <v>#DIV/0!</v>
      </c>
      <c r="AX326" s="62" t="e">
        <f t="shared" si="429"/>
        <v>#DIV/0!</v>
      </c>
      <c r="AY326" s="63" t="e">
        <f t="shared" si="430"/>
        <v>#DIV/0!</v>
      </c>
      <c r="AZ326" s="6" t="e">
        <f t="shared" si="431"/>
        <v>#DIV/0!</v>
      </c>
      <c r="BA326" s="6" t="e">
        <f t="shared" si="432"/>
        <v>#DIV/0!</v>
      </c>
      <c r="BB326" s="62"/>
      <c r="BC326" s="63"/>
      <c r="BD326" s="1"/>
      <c r="BE326" s="1">
        <f t="shared" si="438"/>
        <v>0</v>
      </c>
      <c r="BF326" s="1">
        <f t="shared" si="439"/>
        <v>-6.4999999999999997E-3</v>
      </c>
      <c r="BG326" s="1">
        <f t="shared" si="440"/>
        <v>101325</v>
      </c>
      <c r="BH326" s="1">
        <f t="shared" si="441"/>
        <v>1.2250000000000001</v>
      </c>
      <c r="BI326" s="1">
        <f t="shared" si="442"/>
        <v>288.14999999999998</v>
      </c>
      <c r="BJ326" s="1">
        <f t="shared" si="443"/>
        <v>1.2350000000000001</v>
      </c>
      <c r="BK326" s="1">
        <f t="shared" si="444"/>
        <v>9.81</v>
      </c>
      <c r="BL326" s="1">
        <f t="shared" si="445"/>
        <v>293.14999999999998</v>
      </c>
      <c r="BM326" s="1">
        <f t="shared" si="446"/>
        <v>100600</v>
      </c>
      <c r="BN326" s="24">
        <f t="shared" si="447"/>
        <v>28</v>
      </c>
    </row>
    <row r="327" spans="28:66" x14ac:dyDescent="0.2">
      <c r="AB327" s="23">
        <v>6.1</v>
      </c>
      <c r="AC327" s="1">
        <v>718</v>
      </c>
      <c r="AD327" s="1">
        <f t="shared" si="415"/>
        <v>279.25</v>
      </c>
      <c r="AE327" s="1">
        <f t="shared" si="433"/>
        <v>0</v>
      </c>
      <c r="AF327" s="1">
        <f t="shared" si="416"/>
        <v>0</v>
      </c>
      <c r="AG327" s="1">
        <f t="shared" si="434"/>
        <v>3609.0770199999988</v>
      </c>
      <c r="AH327" s="1">
        <f t="shared" si="417"/>
        <v>7956.6433798323969</v>
      </c>
      <c r="AI327" s="130">
        <f t="shared" si="435"/>
        <v>200.76912000000002</v>
      </c>
      <c r="AJ327" s="1">
        <f t="shared" si="418"/>
        <v>283.483</v>
      </c>
      <c r="AK327" s="1">
        <f t="shared" si="419"/>
        <v>1.1427578751423151</v>
      </c>
      <c r="AL327" s="1">
        <f t="shared" si="420"/>
        <v>1.1600803248664957</v>
      </c>
      <c r="AM327" s="1">
        <f t="shared" si="421"/>
        <v>92991.476357196385</v>
      </c>
      <c r="AN327" s="1">
        <f t="shared" si="436"/>
        <v>-1351</v>
      </c>
      <c r="AO327" s="1">
        <f t="shared" si="422"/>
        <v>-4432.4148400000004</v>
      </c>
      <c r="AP327" s="1" t="e">
        <f t="shared" si="423"/>
        <v>#DIV/0!</v>
      </c>
      <c r="AQ327" s="23">
        <f t="shared" si="437"/>
        <v>0</v>
      </c>
      <c r="AR327" s="6">
        <f t="shared" si="424"/>
        <v>0</v>
      </c>
      <c r="AS327" s="6">
        <f t="shared" si="425"/>
        <v>-6.6320046310282423</v>
      </c>
      <c r="AT327" s="6">
        <f t="shared" si="426"/>
        <v>-12.891555881977938</v>
      </c>
      <c r="AU327" s="60"/>
      <c r="AV327" s="6">
        <f t="shared" si="427"/>
        <v>0</v>
      </c>
      <c r="AW327" s="61" t="e">
        <f t="shared" si="428"/>
        <v>#DIV/0!</v>
      </c>
      <c r="AX327" s="62" t="e">
        <f t="shared" si="429"/>
        <v>#DIV/0!</v>
      </c>
      <c r="AY327" s="63" t="e">
        <f t="shared" si="430"/>
        <v>#DIV/0!</v>
      </c>
      <c r="AZ327" s="6" t="e">
        <f t="shared" si="431"/>
        <v>#DIV/0!</v>
      </c>
      <c r="BA327" s="6" t="e">
        <f t="shared" si="432"/>
        <v>#DIV/0!</v>
      </c>
      <c r="BB327" s="62"/>
      <c r="BC327" s="63"/>
      <c r="BD327" s="1"/>
      <c r="BE327" s="1">
        <f t="shared" si="438"/>
        <v>0</v>
      </c>
      <c r="BF327" s="1">
        <f t="shared" si="439"/>
        <v>-6.4999999999999997E-3</v>
      </c>
      <c r="BG327" s="1">
        <f t="shared" si="440"/>
        <v>101325</v>
      </c>
      <c r="BH327" s="1">
        <f t="shared" si="441"/>
        <v>1.2250000000000001</v>
      </c>
      <c r="BI327" s="1">
        <f t="shared" si="442"/>
        <v>288.14999999999998</v>
      </c>
      <c r="BJ327" s="1">
        <f t="shared" si="443"/>
        <v>1.2350000000000001</v>
      </c>
      <c r="BK327" s="1">
        <f t="shared" si="444"/>
        <v>9.81</v>
      </c>
      <c r="BL327" s="1">
        <f t="shared" si="445"/>
        <v>293.14999999999998</v>
      </c>
      <c r="BM327" s="1">
        <f t="shared" si="446"/>
        <v>100600</v>
      </c>
      <c r="BN327" s="24">
        <f t="shared" si="447"/>
        <v>28</v>
      </c>
    </row>
    <row r="328" spans="28:66" x14ac:dyDescent="0.2">
      <c r="AB328" s="23">
        <v>5.8</v>
      </c>
      <c r="AC328" s="1">
        <v>687</v>
      </c>
      <c r="AD328" s="1">
        <f t="shared" si="415"/>
        <v>278.95</v>
      </c>
      <c r="AE328" s="1">
        <f t="shared" si="433"/>
        <v>0</v>
      </c>
      <c r="AF328" s="1">
        <f t="shared" si="416"/>
        <v>0</v>
      </c>
      <c r="AG328" s="1">
        <f t="shared" si="434"/>
        <v>3608.6924099999987</v>
      </c>
      <c r="AH328" s="1">
        <f t="shared" si="417"/>
        <v>7955.7954609341969</v>
      </c>
      <c r="AI328" s="130">
        <f t="shared" si="435"/>
        <v>211.92296000000002</v>
      </c>
      <c r="AJ328" s="1">
        <f t="shared" si="418"/>
        <v>283.68449999999996</v>
      </c>
      <c r="AK328" s="1">
        <f t="shared" si="419"/>
        <v>1.1462189134720713</v>
      </c>
      <c r="AL328" s="1">
        <f t="shared" si="420"/>
        <v>1.1656732007846129</v>
      </c>
      <c r="AM328" s="1">
        <f t="shared" si="421"/>
        <v>93339.415626179049</v>
      </c>
      <c r="AN328" s="1">
        <f t="shared" si="436"/>
        <v>-1382</v>
      </c>
      <c r="AO328" s="1">
        <f t="shared" si="422"/>
        <v>-4534.1208800000004</v>
      </c>
      <c r="AP328" s="1">
        <f t="shared" si="423"/>
        <v>34765.99532833905</v>
      </c>
      <c r="AQ328" s="131">
        <f t="shared" si="437"/>
        <v>34.031295198487832</v>
      </c>
      <c r="AR328" s="132">
        <f t="shared" si="424"/>
        <v>66.151392858628583</v>
      </c>
      <c r="AS328" s="132">
        <f t="shared" si="425"/>
        <v>-6.4181302596212797</v>
      </c>
      <c r="AT328" s="132">
        <f t="shared" si="426"/>
        <v>-12.475818323862228</v>
      </c>
      <c r="AU328" s="133">
        <v>6.75</v>
      </c>
      <c r="AV328" s="132">
        <f t="shared" si="427"/>
        <v>675</v>
      </c>
      <c r="AW328" s="134">
        <f t="shared" si="428"/>
        <v>-6676.5010619298409</v>
      </c>
      <c r="AX328" s="131">
        <f t="shared" si="429"/>
        <v>0.35325402444073245</v>
      </c>
      <c r="AY328" s="135">
        <f t="shared" si="430"/>
        <v>1.8394706522930722</v>
      </c>
      <c r="AZ328" s="132">
        <f t="shared" si="431"/>
        <v>0.18973122033984829</v>
      </c>
      <c r="BA328" s="132">
        <f t="shared" si="432"/>
        <v>10.870798167339272</v>
      </c>
      <c r="BB328" s="131">
        <v>17</v>
      </c>
      <c r="BC328" s="135">
        <v>-13.75</v>
      </c>
      <c r="BD328" s="1"/>
      <c r="BE328" s="1">
        <f t="shared" si="438"/>
        <v>0</v>
      </c>
      <c r="BF328" s="1">
        <f t="shared" si="439"/>
        <v>-6.4999999999999997E-3</v>
      </c>
      <c r="BG328" s="1">
        <f t="shared" si="440"/>
        <v>101325</v>
      </c>
      <c r="BH328" s="1">
        <f t="shared" si="441"/>
        <v>1.2250000000000001</v>
      </c>
      <c r="BI328" s="1">
        <f t="shared" si="442"/>
        <v>288.14999999999998</v>
      </c>
      <c r="BJ328" s="1">
        <f t="shared" si="443"/>
        <v>1.2350000000000001</v>
      </c>
      <c r="BK328" s="1">
        <f t="shared" si="444"/>
        <v>9.81</v>
      </c>
      <c r="BL328" s="1">
        <f t="shared" si="445"/>
        <v>293.14999999999998</v>
      </c>
      <c r="BM328" s="1">
        <f t="shared" si="446"/>
        <v>100600</v>
      </c>
      <c r="BN328" s="24">
        <f t="shared" si="447"/>
        <v>28</v>
      </c>
    </row>
    <row r="329" spans="28:66" x14ac:dyDescent="0.2">
      <c r="AB329" s="23">
        <v>5.2</v>
      </c>
      <c r="AC329" s="1">
        <v>650</v>
      </c>
      <c r="AD329" s="1">
        <f t="shared" si="415"/>
        <v>278.34999999999997</v>
      </c>
      <c r="AE329" s="1">
        <f t="shared" si="433"/>
        <v>0</v>
      </c>
      <c r="AF329" s="1">
        <f t="shared" si="416"/>
        <v>0</v>
      </c>
      <c r="AG329" s="1">
        <f t="shared" si="434"/>
        <v>3608.3077999999987</v>
      </c>
      <c r="AH329" s="1">
        <f t="shared" si="417"/>
        <v>7954.9475420359968</v>
      </c>
      <c r="AI329" s="130">
        <f t="shared" si="435"/>
        <v>223.07680000000002</v>
      </c>
      <c r="AJ329" s="1">
        <f t="shared" si="418"/>
        <v>283.92499999999995</v>
      </c>
      <c r="AK329" s="1">
        <f t="shared" si="419"/>
        <v>1.1503603216181821</v>
      </c>
      <c r="AL329" s="1">
        <f t="shared" si="420"/>
        <v>1.1734005903195341</v>
      </c>
      <c r="AM329" s="1">
        <f t="shared" si="421"/>
        <v>93756.077166476345</v>
      </c>
      <c r="AN329" s="1">
        <f t="shared" si="436"/>
        <v>-1419</v>
      </c>
      <c r="AO329" s="1">
        <f t="shared" si="422"/>
        <v>-4655.5119599999998</v>
      </c>
      <c r="AP329" s="1" t="e">
        <f t="shared" si="423"/>
        <v>#DIV/0!</v>
      </c>
      <c r="AQ329" s="23">
        <f t="shared" si="437"/>
        <v>0</v>
      </c>
      <c r="AR329" s="6">
        <f t="shared" si="424"/>
        <v>0</v>
      </c>
      <c r="AS329" s="6">
        <f t="shared" si="425"/>
        <v>-6.2455023622878398</v>
      </c>
      <c r="AT329" s="6">
        <f t="shared" si="426"/>
        <v>-12.140257311909595</v>
      </c>
      <c r="AU329" s="60"/>
      <c r="AV329" s="6">
        <f t="shared" si="427"/>
        <v>0</v>
      </c>
      <c r="AW329" s="61" t="e">
        <f t="shared" si="428"/>
        <v>#DIV/0!</v>
      </c>
      <c r="AX329" s="62" t="e">
        <f t="shared" si="429"/>
        <v>#DIV/0!</v>
      </c>
      <c r="AY329" s="63" t="e">
        <f t="shared" si="430"/>
        <v>#DIV/0!</v>
      </c>
      <c r="AZ329" s="6" t="e">
        <f t="shared" si="431"/>
        <v>#DIV/0!</v>
      </c>
      <c r="BA329" s="6" t="e">
        <f t="shared" si="432"/>
        <v>#DIV/0!</v>
      </c>
      <c r="BB329" s="62"/>
      <c r="BC329" s="63"/>
      <c r="BD329" s="1"/>
      <c r="BE329" s="1">
        <f t="shared" si="438"/>
        <v>0</v>
      </c>
      <c r="BF329" s="1">
        <f t="shared" si="439"/>
        <v>-6.4999999999999997E-3</v>
      </c>
      <c r="BG329" s="1">
        <f t="shared" si="440"/>
        <v>101325</v>
      </c>
      <c r="BH329" s="1">
        <f t="shared" si="441"/>
        <v>1.2250000000000001</v>
      </c>
      <c r="BI329" s="1">
        <f t="shared" si="442"/>
        <v>288.14999999999998</v>
      </c>
      <c r="BJ329" s="1">
        <f t="shared" si="443"/>
        <v>1.2350000000000001</v>
      </c>
      <c r="BK329" s="1">
        <f t="shared" si="444"/>
        <v>9.81</v>
      </c>
      <c r="BL329" s="1">
        <f t="shared" si="445"/>
        <v>293.14999999999998</v>
      </c>
      <c r="BM329" s="1">
        <f t="shared" si="446"/>
        <v>100600</v>
      </c>
      <c r="BN329" s="24">
        <f t="shared" si="447"/>
        <v>28</v>
      </c>
    </row>
    <row r="330" spans="28:66" x14ac:dyDescent="0.2">
      <c r="AB330" s="23">
        <v>4</v>
      </c>
      <c r="AC330" s="1">
        <v>600</v>
      </c>
      <c r="AD330" s="1">
        <f t="shared" si="415"/>
        <v>277.14999999999998</v>
      </c>
      <c r="AE330" s="1">
        <f t="shared" si="433"/>
        <v>0</v>
      </c>
      <c r="AF330" s="1">
        <f t="shared" si="416"/>
        <v>0</v>
      </c>
      <c r="AG330" s="1">
        <f t="shared" si="434"/>
        <v>3607.9231899999986</v>
      </c>
      <c r="AH330" s="1">
        <f t="shared" si="417"/>
        <v>7954.0996231377958</v>
      </c>
      <c r="AI330" s="130">
        <f t="shared" si="435"/>
        <v>234.23064000000002</v>
      </c>
      <c r="AJ330" s="1">
        <f t="shared" si="418"/>
        <v>284.25</v>
      </c>
      <c r="AK330" s="1">
        <f t="shared" si="419"/>
        <v>1.1559749950123086</v>
      </c>
      <c r="AL330" s="1">
        <f t="shared" si="420"/>
        <v>1.1855886427286622</v>
      </c>
      <c r="AM330" s="1">
        <f t="shared" si="421"/>
        <v>94321.524831001705</v>
      </c>
      <c r="AN330" s="1">
        <f t="shared" si="436"/>
        <v>-1469</v>
      </c>
      <c r="AO330" s="1">
        <f t="shared" si="422"/>
        <v>-4819.5539600000002</v>
      </c>
      <c r="AP330" s="1" t="e">
        <f t="shared" si="423"/>
        <v>#DIV/0!</v>
      </c>
      <c r="AQ330" s="23">
        <f t="shared" si="437"/>
        <v>0</v>
      </c>
      <c r="AR330" s="6">
        <f t="shared" si="424"/>
        <v>0</v>
      </c>
      <c r="AS330" s="6">
        <f t="shared" si="425"/>
        <v>-6.1316877875151468</v>
      </c>
      <c r="AT330" s="6">
        <f t="shared" si="426"/>
        <v>-11.919019988883443</v>
      </c>
      <c r="AU330" s="60"/>
      <c r="AV330" s="6">
        <f t="shared" si="427"/>
        <v>0</v>
      </c>
      <c r="AW330" s="61" t="e">
        <f t="shared" si="428"/>
        <v>#DIV/0!</v>
      </c>
      <c r="AX330" s="62" t="e">
        <f t="shared" si="429"/>
        <v>#DIV/0!</v>
      </c>
      <c r="AY330" s="63" t="e">
        <f t="shared" si="430"/>
        <v>#DIV/0!</v>
      </c>
      <c r="AZ330" s="6" t="e">
        <f t="shared" si="431"/>
        <v>#DIV/0!</v>
      </c>
      <c r="BA330" s="6" t="e">
        <f t="shared" si="432"/>
        <v>#DIV/0!</v>
      </c>
      <c r="BB330" s="62"/>
      <c r="BC330" s="63"/>
      <c r="BD330" s="1"/>
      <c r="BE330" s="1">
        <f t="shared" si="438"/>
        <v>0</v>
      </c>
      <c r="BF330" s="1">
        <f t="shared" si="439"/>
        <v>-6.4999999999999997E-3</v>
      </c>
      <c r="BG330" s="1">
        <f t="shared" si="440"/>
        <v>101325</v>
      </c>
      <c r="BH330" s="1">
        <f t="shared" si="441"/>
        <v>1.2250000000000001</v>
      </c>
      <c r="BI330" s="1">
        <f t="shared" si="442"/>
        <v>288.14999999999998</v>
      </c>
      <c r="BJ330" s="1">
        <f t="shared" si="443"/>
        <v>1.2350000000000001</v>
      </c>
      <c r="BK330" s="1">
        <f t="shared" si="444"/>
        <v>9.81</v>
      </c>
      <c r="BL330" s="1">
        <f t="shared" si="445"/>
        <v>293.14999999999998</v>
      </c>
      <c r="BM330" s="1">
        <f t="shared" si="446"/>
        <v>100600</v>
      </c>
      <c r="BN330" s="24">
        <f t="shared" si="447"/>
        <v>28</v>
      </c>
    </row>
    <row r="331" spans="28:66" x14ac:dyDescent="0.2">
      <c r="AB331" s="23">
        <v>2.4</v>
      </c>
      <c r="AC331" s="1">
        <v>556</v>
      </c>
      <c r="AD331" s="1">
        <f t="shared" si="415"/>
        <v>275.54999999999995</v>
      </c>
      <c r="AE331" s="1">
        <f t="shared" si="433"/>
        <v>0</v>
      </c>
      <c r="AF331" s="1">
        <f t="shared" si="416"/>
        <v>0</v>
      </c>
      <c r="AG331" s="1">
        <f t="shared" si="434"/>
        <v>3607.5385799999985</v>
      </c>
      <c r="AH331" s="1">
        <f t="shared" si="417"/>
        <v>7953.2517042395957</v>
      </c>
      <c r="AI331" s="130">
        <f t="shared" si="435"/>
        <v>245.38448000000002</v>
      </c>
      <c r="AJ331" s="1">
        <f t="shared" si="418"/>
        <v>284.536</v>
      </c>
      <c r="AK331" s="1">
        <f t="shared" si="419"/>
        <v>1.1609332283240772</v>
      </c>
      <c r="AL331" s="1">
        <f t="shared" si="420"/>
        <v>1.1987925859351103</v>
      </c>
      <c r="AM331" s="1">
        <f t="shared" si="421"/>
        <v>94821.400061728229</v>
      </c>
      <c r="AN331" s="1">
        <f t="shared" si="436"/>
        <v>-1513</v>
      </c>
      <c r="AO331" s="1">
        <f t="shared" si="422"/>
        <v>-4963.9109200000003</v>
      </c>
      <c r="AP331" s="1">
        <f t="shared" si="423"/>
        <v>34821.325543086685</v>
      </c>
      <c r="AQ331" s="131">
        <f t="shared" si="437"/>
        <v>33.557906531505878</v>
      </c>
      <c r="AR331" s="132">
        <f t="shared" si="424"/>
        <v>65.231201032202392</v>
      </c>
      <c r="AS331" s="132">
        <f t="shared" si="425"/>
        <v>-5.9914563995863679</v>
      </c>
      <c r="AT331" s="132">
        <f t="shared" si="426"/>
        <v>-11.646432607771965</v>
      </c>
      <c r="AU331" s="133">
        <v>6.75</v>
      </c>
      <c r="AV331" s="132">
        <f t="shared" si="427"/>
        <v>675</v>
      </c>
      <c r="AW331" s="134">
        <f t="shared" si="428"/>
        <v>-6318.5515758745378</v>
      </c>
      <c r="AX331" s="131">
        <f t="shared" si="429"/>
        <v>0.33431489819442006</v>
      </c>
      <c r="AY331" s="135">
        <f t="shared" si="430"/>
        <v>1.8423981768828936</v>
      </c>
      <c r="AZ331" s="132">
        <f t="shared" si="431"/>
        <v>0.17950325045332532</v>
      </c>
      <c r="BA331" s="132">
        <f t="shared" si="432"/>
        <v>10.284778659854645</v>
      </c>
      <c r="BB331" s="131">
        <v>17</v>
      </c>
      <c r="BC331" s="135">
        <v>-14</v>
      </c>
      <c r="BD331" s="1"/>
      <c r="BE331" s="1">
        <f t="shared" si="438"/>
        <v>0</v>
      </c>
      <c r="BF331" s="1">
        <f t="shared" si="439"/>
        <v>-6.4999999999999997E-3</v>
      </c>
      <c r="BG331" s="1">
        <f t="shared" si="440"/>
        <v>101325</v>
      </c>
      <c r="BH331" s="1">
        <f t="shared" si="441"/>
        <v>1.2250000000000001</v>
      </c>
      <c r="BI331" s="1">
        <f t="shared" si="442"/>
        <v>288.14999999999998</v>
      </c>
      <c r="BJ331" s="1">
        <f t="shared" si="443"/>
        <v>1.2350000000000001</v>
      </c>
      <c r="BK331" s="1">
        <f t="shared" si="444"/>
        <v>9.81</v>
      </c>
      <c r="BL331" s="1">
        <f t="shared" si="445"/>
        <v>293.14999999999998</v>
      </c>
      <c r="BM331" s="1">
        <f t="shared" si="446"/>
        <v>100600</v>
      </c>
      <c r="BN331" s="24">
        <f t="shared" si="447"/>
        <v>28</v>
      </c>
    </row>
    <row r="332" spans="28:66" x14ac:dyDescent="0.2">
      <c r="AB332" s="23">
        <v>1.9</v>
      </c>
      <c r="AC332" s="1">
        <v>498</v>
      </c>
      <c r="AD332" s="1">
        <f t="shared" si="415"/>
        <v>275.04999999999995</v>
      </c>
      <c r="AE332" s="1">
        <f t="shared" si="433"/>
        <v>0</v>
      </c>
      <c r="AF332" s="1">
        <f t="shared" si="416"/>
        <v>0</v>
      </c>
      <c r="AG332" s="1">
        <f t="shared" si="434"/>
        <v>3607.1539699999985</v>
      </c>
      <c r="AH332" s="1">
        <f t="shared" si="417"/>
        <v>7952.4037853413956</v>
      </c>
      <c r="AI332" s="130">
        <f t="shared" si="435"/>
        <v>256.53832</v>
      </c>
      <c r="AJ332" s="1">
        <f t="shared" si="418"/>
        <v>284.91299999999995</v>
      </c>
      <c r="AK332" s="1">
        <f t="shared" si="419"/>
        <v>1.1674939211365702</v>
      </c>
      <c r="AL332" s="1">
        <f t="shared" si="420"/>
        <v>1.2093590094629472</v>
      </c>
      <c r="AM332" s="1">
        <f t="shared" si="421"/>
        <v>95483.6019062798</v>
      </c>
      <c r="AN332" s="1">
        <f t="shared" si="436"/>
        <v>-1571</v>
      </c>
      <c r="AO332" s="1">
        <f t="shared" si="422"/>
        <v>-5154.1996399999998</v>
      </c>
      <c r="AP332" s="1" t="e">
        <f t="shared" si="423"/>
        <v>#DIV/0!</v>
      </c>
      <c r="AQ332" s="23">
        <f t="shared" si="437"/>
        <v>0</v>
      </c>
      <c r="AR332" s="6">
        <f t="shared" si="424"/>
        <v>0</v>
      </c>
      <c r="AS332" s="6">
        <f t="shared" si="425"/>
        <v>-5.9211397467949656</v>
      </c>
      <c r="AT332" s="6">
        <f t="shared" si="426"/>
        <v>-11.509748285409925</v>
      </c>
      <c r="AU332" s="60"/>
      <c r="AV332" s="6">
        <f t="shared" si="427"/>
        <v>0</v>
      </c>
      <c r="AW332" s="61" t="e">
        <f t="shared" si="428"/>
        <v>#DIV/0!</v>
      </c>
      <c r="AX332" s="62" t="e">
        <f t="shared" si="429"/>
        <v>#DIV/0!</v>
      </c>
      <c r="AY332" s="63" t="e">
        <f t="shared" si="430"/>
        <v>#DIV/0!</v>
      </c>
      <c r="AZ332" s="6" t="e">
        <f t="shared" si="431"/>
        <v>#DIV/0!</v>
      </c>
      <c r="BA332" s="6" t="e">
        <f t="shared" si="432"/>
        <v>#DIV/0!</v>
      </c>
      <c r="BB332" s="62"/>
      <c r="BC332" s="63"/>
      <c r="BD332" s="1"/>
      <c r="BE332" s="1">
        <f t="shared" si="438"/>
        <v>0</v>
      </c>
      <c r="BF332" s="1">
        <f t="shared" si="439"/>
        <v>-6.4999999999999997E-3</v>
      </c>
      <c r="BG332" s="1">
        <f t="shared" si="440"/>
        <v>101325</v>
      </c>
      <c r="BH332" s="1">
        <f t="shared" si="441"/>
        <v>1.2250000000000001</v>
      </c>
      <c r="BI332" s="1">
        <f t="shared" si="442"/>
        <v>288.14999999999998</v>
      </c>
      <c r="BJ332" s="1">
        <f t="shared" si="443"/>
        <v>1.2350000000000001</v>
      </c>
      <c r="BK332" s="1">
        <f t="shared" si="444"/>
        <v>9.81</v>
      </c>
      <c r="BL332" s="1">
        <f t="shared" si="445"/>
        <v>293.14999999999998</v>
      </c>
      <c r="BM332" s="1">
        <f t="shared" si="446"/>
        <v>100600</v>
      </c>
      <c r="BN332" s="24">
        <f t="shared" si="447"/>
        <v>28</v>
      </c>
    </row>
    <row r="333" spans="28:66" x14ac:dyDescent="0.2">
      <c r="AB333" s="23">
        <v>1.7</v>
      </c>
      <c r="AC333" s="1">
        <v>435</v>
      </c>
      <c r="AD333" s="1">
        <f t="shared" si="415"/>
        <v>274.84999999999997</v>
      </c>
      <c r="AE333" s="1">
        <f t="shared" si="433"/>
        <v>0</v>
      </c>
      <c r="AF333" s="1">
        <f t="shared" si="416"/>
        <v>0</v>
      </c>
      <c r="AG333" s="1">
        <f t="shared" si="434"/>
        <v>3606.7693599999984</v>
      </c>
      <c r="AH333" s="1">
        <f t="shared" si="417"/>
        <v>7951.5558664431956</v>
      </c>
      <c r="AI333" s="130">
        <f t="shared" si="435"/>
        <v>267.69216</v>
      </c>
      <c r="AJ333" s="1">
        <f t="shared" si="418"/>
        <v>285.32249999999999</v>
      </c>
      <c r="AK333" s="1">
        <f t="shared" si="419"/>
        <v>1.1746522887845152</v>
      </c>
      <c r="AL333" s="1">
        <f t="shared" si="420"/>
        <v>1.2194095967499359</v>
      </c>
      <c r="AM333" s="1">
        <f t="shared" si="421"/>
        <v>96207.127894217178</v>
      </c>
      <c r="AN333" s="1">
        <f t="shared" si="436"/>
        <v>-1634</v>
      </c>
      <c r="AO333" s="1">
        <f t="shared" si="422"/>
        <v>-5360.8925600000002</v>
      </c>
      <c r="AP333" s="1">
        <f t="shared" si="423"/>
        <v>34880.528969348823</v>
      </c>
      <c r="AQ333" s="131">
        <f t="shared" si="437"/>
        <v>35.072831214839908</v>
      </c>
      <c r="AR333" s="132">
        <f t="shared" si="424"/>
        <v>68.175972228654402</v>
      </c>
      <c r="AS333" s="132">
        <f t="shared" si="425"/>
        <v>-5.8863471202666426</v>
      </c>
      <c r="AT333" s="132">
        <f t="shared" si="426"/>
        <v>-11.44211698625911</v>
      </c>
      <c r="AU333" s="133">
        <v>7.5</v>
      </c>
      <c r="AV333" s="132">
        <f t="shared" si="427"/>
        <v>750</v>
      </c>
      <c r="AW333" s="134">
        <f t="shared" si="428"/>
        <v>-5938.3039469625783</v>
      </c>
      <c r="AX333" s="131">
        <f t="shared" si="429"/>
        <v>0.28277637842678943</v>
      </c>
      <c r="AY333" s="135">
        <f t="shared" si="430"/>
        <v>1.6609775699689915</v>
      </c>
      <c r="AZ333" s="132">
        <f t="shared" si="431"/>
        <v>0.16863016863412023</v>
      </c>
      <c r="BA333" s="132">
        <f t="shared" si="432"/>
        <v>9.6617969613138062</v>
      </c>
      <c r="BB333" s="131">
        <v>13.5</v>
      </c>
      <c r="BC333" s="135">
        <v>-7.75</v>
      </c>
      <c r="BD333" s="1"/>
      <c r="BE333" s="1">
        <f t="shared" si="438"/>
        <v>0</v>
      </c>
      <c r="BF333" s="1">
        <f t="shared" si="439"/>
        <v>-6.4999999999999997E-3</v>
      </c>
      <c r="BG333" s="1">
        <f t="shared" si="440"/>
        <v>101325</v>
      </c>
      <c r="BH333" s="1">
        <f t="shared" si="441"/>
        <v>1.2250000000000001</v>
      </c>
      <c r="BI333" s="1">
        <f t="shared" si="442"/>
        <v>288.14999999999998</v>
      </c>
      <c r="BJ333" s="1">
        <f t="shared" si="443"/>
        <v>1.2350000000000001</v>
      </c>
      <c r="BK333" s="1">
        <f t="shared" si="444"/>
        <v>9.81</v>
      </c>
      <c r="BL333" s="1">
        <f t="shared" si="445"/>
        <v>293.14999999999998</v>
      </c>
      <c r="BM333" s="1">
        <f t="shared" si="446"/>
        <v>100600</v>
      </c>
      <c r="BN333" s="24">
        <f t="shared" si="447"/>
        <v>28</v>
      </c>
    </row>
    <row r="334" spans="28:66" x14ac:dyDescent="0.2">
      <c r="AB334" s="23">
        <v>1.7</v>
      </c>
      <c r="AC334" s="1">
        <v>381</v>
      </c>
      <c r="AD334" s="1">
        <f t="shared" si="415"/>
        <v>274.84999999999997</v>
      </c>
      <c r="AE334" s="1">
        <f t="shared" si="433"/>
        <v>0</v>
      </c>
      <c r="AF334" s="1">
        <f t="shared" si="416"/>
        <v>0</v>
      </c>
      <c r="AG334" s="1">
        <f t="shared" si="434"/>
        <v>3606.3847499999983</v>
      </c>
      <c r="AH334" s="1">
        <f t="shared" si="417"/>
        <v>7950.7079475449955</v>
      </c>
      <c r="AI334" s="130">
        <f t="shared" si="435"/>
        <v>278.846</v>
      </c>
      <c r="AJ334" s="1">
        <f t="shared" si="418"/>
        <v>285.67349999999999</v>
      </c>
      <c r="AK334" s="1">
        <f t="shared" si="419"/>
        <v>1.1808147153725077</v>
      </c>
      <c r="AL334" s="1">
        <f t="shared" si="420"/>
        <v>1.2273147993158744</v>
      </c>
      <c r="AM334" s="1">
        <f t="shared" si="421"/>
        <v>96830.820570015378</v>
      </c>
      <c r="AN334" s="1">
        <f t="shared" si="436"/>
        <v>-1688</v>
      </c>
      <c r="AO334" s="1">
        <f t="shared" si="422"/>
        <v>-5538.0579200000002</v>
      </c>
      <c r="AP334" s="1" t="e">
        <f t="shared" si="423"/>
        <v>#DIV/0!</v>
      </c>
      <c r="AQ334" s="23">
        <f t="shared" si="437"/>
        <v>0</v>
      </c>
      <c r="AR334" s="6">
        <f t="shared" si="424"/>
        <v>0</v>
      </c>
      <c r="AS334" s="6">
        <f t="shared" si="425"/>
        <v>-5.8277470656793184</v>
      </c>
      <c r="AT334" s="6">
        <f t="shared" si="426"/>
        <v>-11.328207856150087</v>
      </c>
      <c r="AU334" s="60"/>
      <c r="AV334" s="6">
        <f t="shared" si="427"/>
        <v>0</v>
      </c>
      <c r="AW334" s="61" t="e">
        <f t="shared" si="428"/>
        <v>#DIV/0!</v>
      </c>
      <c r="AX334" s="62" t="e">
        <f t="shared" si="429"/>
        <v>#DIV/0!</v>
      </c>
      <c r="AY334" s="63" t="e">
        <f t="shared" si="430"/>
        <v>#DIV/0!</v>
      </c>
      <c r="AZ334" s="6" t="e">
        <f t="shared" si="431"/>
        <v>#DIV/0!</v>
      </c>
      <c r="BA334" s="6" t="e">
        <f t="shared" si="432"/>
        <v>#DIV/0!</v>
      </c>
      <c r="BB334" s="62"/>
      <c r="BC334" s="63"/>
      <c r="BD334" s="1"/>
      <c r="BE334" s="1">
        <f t="shared" si="438"/>
        <v>0</v>
      </c>
      <c r="BF334" s="1">
        <f t="shared" si="439"/>
        <v>-6.4999999999999997E-3</v>
      </c>
      <c r="BG334" s="1">
        <f t="shared" si="440"/>
        <v>101325</v>
      </c>
      <c r="BH334" s="1">
        <f t="shared" si="441"/>
        <v>1.2250000000000001</v>
      </c>
      <c r="BI334" s="1">
        <f t="shared" si="442"/>
        <v>288.14999999999998</v>
      </c>
      <c r="BJ334" s="1">
        <f t="shared" si="443"/>
        <v>1.2350000000000001</v>
      </c>
      <c r="BK334" s="1">
        <f t="shared" si="444"/>
        <v>9.81</v>
      </c>
      <c r="BL334" s="1">
        <f t="shared" si="445"/>
        <v>293.14999999999998</v>
      </c>
      <c r="BM334" s="1">
        <f t="shared" si="446"/>
        <v>100600</v>
      </c>
      <c r="BN334" s="24">
        <f t="shared" si="447"/>
        <v>28</v>
      </c>
    </row>
    <row r="335" spans="28:66" x14ac:dyDescent="0.2">
      <c r="AB335" s="30">
        <v>2.1</v>
      </c>
      <c r="AC335" s="64">
        <v>340</v>
      </c>
      <c r="AD335" s="64">
        <f t="shared" si="415"/>
        <v>275.25</v>
      </c>
      <c r="AE335" s="64">
        <f t="shared" si="433"/>
        <v>0</v>
      </c>
      <c r="AF335" s="64">
        <f t="shared" si="416"/>
        <v>0</v>
      </c>
      <c r="AG335" s="64">
        <f t="shared" si="434"/>
        <v>3606.0001399999983</v>
      </c>
      <c r="AH335" s="64">
        <f t="shared" si="417"/>
        <v>7949.8600286467954</v>
      </c>
      <c r="AI335" s="136">
        <f t="shared" si="435"/>
        <v>289.99984000000001</v>
      </c>
      <c r="AJ335" s="64">
        <f t="shared" si="418"/>
        <v>285.94</v>
      </c>
      <c r="AK335" s="64">
        <f t="shared" si="419"/>
        <v>1.1855100891821579</v>
      </c>
      <c r="AL335" s="64">
        <f t="shared" si="420"/>
        <v>1.2315522430544823</v>
      </c>
      <c r="AM335" s="64">
        <f t="shared" si="421"/>
        <v>97306.548220188924</v>
      </c>
      <c r="AN335" s="64">
        <f t="shared" si="436"/>
        <v>-1729</v>
      </c>
      <c r="AO335" s="64">
        <f t="shared" si="422"/>
        <v>-5672.5723600000001</v>
      </c>
      <c r="AP335" s="64" t="e">
        <f t="shared" si="423"/>
        <v>#DIV/0!</v>
      </c>
      <c r="AQ335" s="23">
        <f t="shared" si="437"/>
        <v>0</v>
      </c>
      <c r="AR335" s="65">
        <f t="shared" si="424"/>
        <v>0</v>
      </c>
      <c r="AS335" s="65">
        <f t="shared" si="425"/>
        <v>-5.737681050990787</v>
      </c>
      <c r="AT335" s="65">
        <f t="shared" si="426"/>
        <v>-11.153133934157932</v>
      </c>
      <c r="AU335" s="66"/>
      <c r="AV335" s="65">
        <f t="shared" si="427"/>
        <v>0</v>
      </c>
      <c r="AW335" s="67" t="e">
        <f t="shared" si="428"/>
        <v>#DIV/0!</v>
      </c>
      <c r="AX335" s="68" t="e">
        <f t="shared" si="429"/>
        <v>#DIV/0!</v>
      </c>
      <c r="AY335" s="69" t="e">
        <f t="shared" si="430"/>
        <v>#DIV/0!</v>
      </c>
      <c r="AZ335" s="65" t="e">
        <f t="shared" si="431"/>
        <v>#DIV/0!</v>
      </c>
      <c r="BA335" s="65" t="e">
        <f t="shared" si="432"/>
        <v>#DIV/0!</v>
      </c>
      <c r="BB335" s="68"/>
      <c r="BC335" s="69"/>
      <c r="BD335" s="1"/>
      <c r="BE335" s="1">
        <f t="shared" si="438"/>
        <v>0</v>
      </c>
      <c r="BF335" s="1">
        <f t="shared" si="439"/>
        <v>-6.4999999999999997E-3</v>
      </c>
      <c r="BG335" s="1">
        <f t="shared" si="440"/>
        <v>101325</v>
      </c>
      <c r="BH335" s="1">
        <f t="shared" si="441"/>
        <v>1.2250000000000001</v>
      </c>
      <c r="BI335" s="1">
        <f t="shared" si="442"/>
        <v>288.14999999999998</v>
      </c>
      <c r="BJ335" s="1">
        <f t="shared" si="443"/>
        <v>1.2350000000000001</v>
      </c>
      <c r="BK335" s="1">
        <f t="shared" si="444"/>
        <v>9.81</v>
      </c>
      <c r="BL335" s="1">
        <f t="shared" si="445"/>
        <v>293.14999999999998</v>
      </c>
      <c r="BM335" s="1">
        <f t="shared" si="446"/>
        <v>100600</v>
      </c>
      <c r="BN335" s="24">
        <f t="shared" si="447"/>
        <v>28</v>
      </c>
    </row>
    <row r="336" spans="28:66" x14ac:dyDescent="0.2">
      <c r="AB336" s="90"/>
      <c r="AC336" s="6"/>
      <c r="AD336" s="6"/>
      <c r="AE336" s="6"/>
      <c r="AF336" s="1"/>
      <c r="AG336" s="6"/>
      <c r="AH336" s="1"/>
      <c r="AI336" s="6"/>
      <c r="AJ336" s="6"/>
      <c r="AK336" s="6"/>
      <c r="AL336" s="6"/>
      <c r="AM336" s="6"/>
      <c r="AN336" s="6"/>
      <c r="AO336" s="1"/>
      <c r="AP336" s="6"/>
      <c r="AQ336" s="1"/>
      <c r="AR336" s="1"/>
      <c r="AS336" s="6"/>
      <c r="AT336" s="1"/>
      <c r="AU336" s="6"/>
      <c r="AV336" s="1"/>
      <c r="AW336" s="6"/>
      <c r="AX336" s="6"/>
      <c r="AY336" s="6"/>
      <c r="AZ336" s="6"/>
      <c r="BA336" s="6"/>
      <c r="BB336" s="6"/>
      <c r="BC336" s="6"/>
      <c r="BD336" s="1"/>
      <c r="BE336" s="1">
        <f t="shared" si="438"/>
        <v>0</v>
      </c>
      <c r="BF336" s="1">
        <f t="shared" si="439"/>
        <v>-6.4999999999999997E-3</v>
      </c>
      <c r="BG336" s="1">
        <f t="shared" si="440"/>
        <v>101325</v>
      </c>
      <c r="BH336" s="1">
        <f t="shared" si="441"/>
        <v>1.2250000000000001</v>
      </c>
      <c r="BI336" s="1">
        <f t="shared" si="442"/>
        <v>288.14999999999998</v>
      </c>
      <c r="BJ336" s="1">
        <f t="shared" si="443"/>
        <v>1.2350000000000001</v>
      </c>
      <c r="BK336" s="1">
        <f t="shared" si="444"/>
        <v>9.81</v>
      </c>
      <c r="BL336" s="1">
        <f t="shared" si="445"/>
        <v>293.14999999999998</v>
      </c>
      <c r="BM336" s="1">
        <f t="shared" si="446"/>
        <v>100600</v>
      </c>
      <c r="BN336" s="24">
        <f t="shared" si="447"/>
        <v>28</v>
      </c>
    </row>
    <row r="337" spans="28:66" x14ac:dyDescent="0.2">
      <c r="AB337" s="43" t="s">
        <v>56</v>
      </c>
      <c r="AC337" s="3" t="s">
        <v>57</v>
      </c>
      <c r="AD337" s="3" t="s">
        <v>58</v>
      </c>
      <c r="AE337" s="3" t="s">
        <v>59</v>
      </c>
      <c r="AF337" s="44" t="s">
        <v>60</v>
      </c>
      <c r="AG337" s="3" t="s">
        <v>61</v>
      </c>
      <c r="AH337" s="44" t="s">
        <v>62</v>
      </c>
      <c r="AI337" s="8" t="s">
        <v>63</v>
      </c>
      <c r="AJ337" s="3" t="s">
        <v>64</v>
      </c>
      <c r="AK337" s="3" t="s">
        <v>65</v>
      </c>
      <c r="AL337" s="3" t="s">
        <v>66</v>
      </c>
      <c r="AM337" s="3" t="s">
        <v>67</v>
      </c>
      <c r="AN337" s="3" t="s">
        <v>68</v>
      </c>
      <c r="AO337" s="44" t="s">
        <v>69</v>
      </c>
      <c r="AP337" s="3" t="s">
        <v>70</v>
      </c>
      <c r="AQ337" s="45" t="s">
        <v>71</v>
      </c>
      <c r="AR337" s="46" t="s">
        <v>72</v>
      </c>
      <c r="AS337" s="47" t="s">
        <v>73</v>
      </c>
      <c r="AT337" s="46" t="s">
        <v>74</v>
      </c>
      <c r="AU337" s="45" t="s">
        <v>75</v>
      </c>
      <c r="AV337" s="46" t="s">
        <v>76</v>
      </c>
      <c r="AW337" s="47" t="s">
        <v>77</v>
      </c>
      <c r="AX337" s="48" t="s">
        <v>78</v>
      </c>
      <c r="AY337" s="49" t="s">
        <v>79</v>
      </c>
      <c r="AZ337" s="47" t="s">
        <v>80</v>
      </c>
      <c r="BA337" s="47" t="s">
        <v>81</v>
      </c>
      <c r="BB337" s="48" t="s">
        <v>82</v>
      </c>
      <c r="BC337" s="49" t="s">
        <v>83</v>
      </c>
      <c r="BD337" s="1"/>
      <c r="BE337" s="6">
        <f t="shared" si="438"/>
        <v>0</v>
      </c>
      <c r="BF337" s="6">
        <f t="shared" si="439"/>
        <v>-6.4999999999999997E-3</v>
      </c>
      <c r="BG337" s="6">
        <f t="shared" si="440"/>
        <v>101325</v>
      </c>
      <c r="BH337" s="6">
        <f t="shared" si="441"/>
        <v>1.2250000000000001</v>
      </c>
      <c r="BI337" s="6">
        <f t="shared" si="442"/>
        <v>288.14999999999998</v>
      </c>
      <c r="BJ337" s="6">
        <f t="shared" si="443"/>
        <v>1.2350000000000001</v>
      </c>
      <c r="BK337" s="6">
        <f t="shared" si="444"/>
        <v>9.81</v>
      </c>
      <c r="BL337" s="6">
        <f t="shared" si="445"/>
        <v>293.14999999999998</v>
      </c>
      <c r="BM337" s="6">
        <f t="shared" si="446"/>
        <v>100600</v>
      </c>
      <c r="BN337" s="92">
        <f t="shared" si="447"/>
        <v>28</v>
      </c>
    </row>
    <row r="338" spans="28:66" x14ac:dyDescent="0.2">
      <c r="AB338" s="50">
        <v>8</v>
      </c>
      <c r="AC338" s="51">
        <v>1613</v>
      </c>
      <c r="AD338" s="51">
        <f t="shared" ref="AD338:AD353" si="448">AB338+273.15</f>
        <v>281.14999999999998</v>
      </c>
      <c r="AE338" s="51">
        <v>0</v>
      </c>
      <c r="AF338" s="51">
        <f t="shared" ref="AF338:AF353" si="449">AE338*1.94384</f>
        <v>0</v>
      </c>
      <c r="AG338" s="51">
        <v>3582</v>
      </c>
      <c r="AH338" s="51">
        <f t="shared" ref="AH338:AH353" si="450">AG338 * 2.20462</f>
        <v>7896.9488399999991</v>
      </c>
      <c r="AI338" s="129">
        <v>0</v>
      </c>
      <c r="AJ338" s="51">
        <f t="shared" ref="AJ338:AJ353" si="451">BI338+(AC338*BF338)</f>
        <v>277.66549999999995</v>
      </c>
      <c r="AK338" s="51">
        <f t="shared" ref="AK338:AK353" si="452">BH338 * ( ( 1 + ( BF338 * ( AC338 / BI338 ) ) ) ^ 4.256 )</f>
        <v>1.0462332666274439</v>
      </c>
      <c r="AL338" s="51">
        <f t="shared" ref="AL338:AL353" si="453">( AK338 * AJ338 ) / AD338</f>
        <v>1.0332665235452339</v>
      </c>
      <c r="AM338" s="51">
        <f t="shared" ref="AM338:AM353" si="454">BG338 * ( ( 1+ ( BF338 * ( AC338 / BI338 ) ) ) ^ 5.256 )</f>
        <v>83389.687569398826</v>
      </c>
      <c r="AN338" s="51">
        <v>0</v>
      </c>
      <c r="AO338" s="51">
        <f t="shared" ref="AO338:AO353" si="455">AN338 * 3.28084</f>
        <v>0</v>
      </c>
      <c r="AP338" s="51" t="e">
        <f t="shared" ref="AP338:AP353" si="456" xml:space="preserve"> AG338 * BK338 * COS( AZ338 )</f>
        <v>#DIV/0!</v>
      </c>
      <c r="AQ338" s="55">
        <f>SQRT( ( AU338 * 2 ) / AL338 )</f>
        <v>0</v>
      </c>
      <c r="AR338" s="51">
        <f t="shared" ref="AR338:AR353" si="457">AQ338 * 1.94384</f>
        <v>0</v>
      </c>
      <c r="AS338" s="51" t="e">
        <f t="shared" ref="AS338:AS353" si="458" xml:space="preserve"> ( AN338 / AI338 ) * ( ( ( AD337 + AD338 ) / 2 ) / ( ( AJ337 + AJ338 ) / 2 ) )</f>
        <v>#DIV/0!</v>
      </c>
      <c r="AT338" s="51" t="e">
        <f t="shared" ref="AT338:AT353" si="459">AS338 * 1.94384</f>
        <v>#DIV/0!</v>
      </c>
      <c r="AU338" s="52"/>
      <c r="AV338" s="51">
        <f t="shared" ref="AV338:AV353" si="460">AU338 * 100</f>
        <v>0</v>
      </c>
      <c r="AW338" s="53" t="e">
        <f t="shared" ref="AW338:AW353" si="461" xml:space="preserve"> - ( AG338 * BK338 * SIN( AZ338 ) )</f>
        <v>#DIV/0!</v>
      </c>
      <c r="AX338" s="50" t="e">
        <f t="shared" ref="AX338:AX353" si="462" xml:space="preserve"> - ( ( 2 * AW338 ) / ( ( ( AQ338 ) ^ 2 ) * BN338 * AL338 ) )</f>
        <v>#DIV/0!</v>
      </c>
      <c r="AY338" s="54" t="e">
        <f t="shared" ref="AY338:AY353" si="463" xml:space="preserve"> ( ( 2 * AP338 ) / ( ( ( AQ338 ) ^ 2 ) * BN338 * AL338 ) )</f>
        <v>#DIV/0!</v>
      </c>
      <c r="AZ338" s="51" t="e">
        <f t="shared" ref="AZ338:AZ353" si="464">ASIN( - ( AS338 / AQ338 ) )</f>
        <v>#DIV/0!</v>
      </c>
      <c r="BA338" s="51" t="e">
        <f t="shared" ref="BA338:BA353" si="465">AZ338 * ( 180 / 3.14159265359 )</f>
        <v>#DIV/0!</v>
      </c>
      <c r="BB338" s="50"/>
      <c r="BC338" s="54"/>
      <c r="BD338" s="1"/>
      <c r="BE338" s="1">
        <f t="shared" si="438"/>
        <v>0</v>
      </c>
      <c r="BF338" s="1">
        <f t="shared" si="439"/>
        <v>-6.4999999999999997E-3</v>
      </c>
      <c r="BG338" s="1">
        <f t="shared" si="440"/>
        <v>101325</v>
      </c>
      <c r="BH338" s="1">
        <f t="shared" si="441"/>
        <v>1.2250000000000001</v>
      </c>
      <c r="BI338" s="1">
        <f t="shared" si="442"/>
        <v>288.14999999999998</v>
      </c>
      <c r="BJ338" s="1">
        <f t="shared" si="443"/>
        <v>1.2350000000000001</v>
      </c>
      <c r="BK338" s="1">
        <f t="shared" si="444"/>
        <v>9.81</v>
      </c>
      <c r="BL338" s="1">
        <f t="shared" si="445"/>
        <v>293.14999999999998</v>
      </c>
      <c r="BM338" s="1">
        <f t="shared" si="446"/>
        <v>100600</v>
      </c>
      <c r="BN338" s="24">
        <f t="shared" si="447"/>
        <v>28</v>
      </c>
    </row>
    <row r="339" spans="28:66" x14ac:dyDescent="0.2">
      <c r="AB339" s="23">
        <v>8.4</v>
      </c>
      <c r="AC339" s="1">
        <v>1576</v>
      </c>
      <c r="AD339" s="1">
        <f t="shared" si="448"/>
        <v>281.54999999999995</v>
      </c>
      <c r="AE339" s="1">
        <f t="shared" ref="AE339:AE353" si="466">AE338</f>
        <v>0</v>
      </c>
      <c r="AF339" s="1">
        <f t="shared" si="449"/>
        <v>0</v>
      </c>
      <c r="AG339" s="1">
        <f t="shared" ref="AG339:AG353" si="467">AG338-0.26666</f>
        <v>3581.7333400000002</v>
      </c>
      <c r="AH339" s="1">
        <f t="shared" si="450"/>
        <v>7896.3609560307996</v>
      </c>
      <c r="AI339" s="130">
        <f t="shared" ref="AI339:AI353" si="468">AI338+8</f>
        <v>8</v>
      </c>
      <c r="AJ339" s="1">
        <f t="shared" si="451"/>
        <v>277.90599999999995</v>
      </c>
      <c r="AK339" s="1">
        <f t="shared" si="452"/>
        <v>1.0500954746840963</v>
      </c>
      <c r="AL339" s="1">
        <f t="shared" si="453"/>
        <v>1.0365044680787017</v>
      </c>
      <c r="AM339" s="1">
        <f t="shared" si="454"/>
        <v>83770.018244364954</v>
      </c>
      <c r="AN339" s="1">
        <f t="shared" ref="AN339:AN353" si="469">AN338 + (AC339-AC338)</f>
        <v>-37</v>
      </c>
      <c r="AO339" s="1">
        <f t="shared" si="455"/>
        <v>-121.39108</v>
      </c>
      <c r="AP339" s="1" t="e">
        <f t="shared" si="456"/>
        <v>#DIV/0!</v>
      </c>
      <c r="AQ339" s="23">
        <f t="shared" ref="AQ339:AQ353" si="470">SQRT( ( AV339 * 2 ) / AL339 )</f>
        <v>0</v>
      </c>
      <c r="AR339" s="6">
        <f t="shared" si="457"/>
        <v>0</v>
      </c>
      <c r="AS339" s="6">
        <f t="shared" si="458"/>
        <v>-4.6843430593541973</v>
      </c>
      <c r="AT339" s="6">
        <f t="shared" si="459"/>
        <v>-9.1056134124950621</v>
      </c>
      <c r="AU339" s="60"/>
      <c r="AV339" s="6">
        <f t="shared" si="460"/>
        <v>0</v>
      </c>
      <c r="AW339" s="61" t="e">
        <f t="shared" si="461"/>
        <v>#DIV/0!</v>
      </c>
      <c r="AX339" s="62" t="e">
        <f t="shared" si="462"/>
        <v>#DIV/0!</v>
      </c>
      <c r="AY339" s="63" t="e">
        <f t="shared" si="463"/>
        <v>#DIV/0!</v>
      </c>
      <c r="AZ339" s="6" t="e">
        <f t="shared" si="464"/>
        <v>#DIV/0!</v>
      </c>
      <c r="BA339" s="6" t="e">
        <f t="shared" si="465"/>
        <v>#DIV/0!</v>
      </c>
      <c r="BB339" s="62"/>
      <c r="BC339" s="63"/>
      <c r="BD339" s="1"/>
      <c r="BE339" s="1">
        <f t="shared" si="438"/>
        <v>0</v>
      </c>
      <c r="BF339" s="1">
        <f t="shared" si="439"/>
        <v>-6.4999999999999997E-3</v>
      </c>
      <c r="BG339" s="1">
        <f t="shared" si="440"/>
        <v>101325</v>
      </c>
      <c r="BH339" s="1">
        <f t="shared" si="441"/>
        <v>1.2250000000000001</v>
      </c>
      <c r="BI339" s="1">
        <f t="shared" si="442"/>
        <v>288.14999999999998</v>
      </c>
      <c r="BJ339" s="1">
        <f t="shared" si="443"/>
        <v>1.2350000000000001</v>
      </c>
      <c r="BK339" s="1">
        <f t="shared" si="444"/>
        <v>9.81</v>
      </c>
      <c r="BL339" s="1">
        <f t="shared" si="445"/>
        <v>293.14999999999998</v>
      </c>
      <c r="BM339" s="1">
        <f t="shared" si="446"/>
        <v>100600</v>
      </c>
      <c r="BN339" s="24">
        <f t="shared" si="447"/>
        <v>28</v>
      </c>
    </row>
    <row r="340" spans="28:66" x14ac:dyDescent="0.2">
      <c r="AB340" s="23">
        <v>9.1</v>
      </c>
      <c r="AC340" s="1">
        <v>1426</v>
      </c>
      <c r="AD340" s="1">
        <f t="shared" si="448"/>
        <v>282.25</v>
      </c>
      <c r="AE340" s="1">
        <f t="shared" si="466"/>
        <v>0</v>
      </c>
      <c r="AF340" s="1">
        <f t="shared" si="449"/>
        <v>0</v>
      </c>
      <c r="AG340" s="1">
        <f t="shared" si="467"/>
        <v>3581.4666800000005</v>
      </c>
      <c r="AH340" s="1">
        <f t="shared" si="450"/>
        <v>7895.7730720616</v>
      </c>
      <c r="AI340" s="130">
        <f t="shared" si="468"/>
        <v>16</v>
      </c>
      <c r="AJ340" s="1">
        <f t="shared" si="451"/>
        <v>278.88099999999997</v>
      </c>
      <c r="AK340" s="1">
        <f t="shared" si="452"/>
        <v>1.0658649444602819</v>
      </c>
      <c r="AL340" s="1">
        <f t="shared" si="453"/>
        <v>1.0531425387990359</v>
      </c>
      <c r="AM340" s="1">
        <f t="shared" si="454"/>
        <v>85326.318054842544</v>
      </c>
      <c r="AN340" s="1">
        <f t="shared" si="469"/>
        <v>-187</v>
      </c>
      <c r="AO340" s="1">
        <f t="shared" si="455"/>
        <v>-613.51707999999996</v>
      </c>
      <c r="AP340" s="1">
        <f t="shared" si="456"/>
        <v>33963.020128091368</v>
      </c>
      <c r="AQ340" s="23">
        <f t="shared" si="470"/>
        <v>46.221888057008101</v>
      </c>
      <c r="AR340" s="6">
        <f t="shared" si="457"/>
        <v>89.847954880734633</v>
      </c>
      <c r="AS340" s="6">
        <f t="shared" si="458"/>
        <v>-11.834709682517733</v>
      </c>
      <c r="AT340" s="6">
        <f t="shared" si="459"/>
        <v>-23.004782069265271</v>
      </c>
      <c r="AU340" s="60">
        <v>11.25</v>
      </c>
      <c r="AV340" s="6">
        <f t="shared" si="460"/>
        <v>1125</v>
      </c>
      <c r="AW340" s="61">
        <f t="shared" si="461"/>
        <v>-8995.801208858993</v>
      </c>
      <c r="AX340" s="62">
        <f t="shared" si="462"/>
        <v>0.28558099075742838</v>
      </c>
      <c r="AY340" s="63">
        <f t="shared" si="463"/>
        <v>1.0781911151775039</v>
      </c>
      <c r="AZ340" s="6">
        <f t="shared" si="464"/>
        <v>0.25892469886987535</v>
      </c>
      <c r="BA340" s="6">
        <f t="shared" si="465"/>
        <v>14.835292456938637</v>
      </c>
      <c r="BB340" s="62"/>
      <c r="BC340" s="63"/>
      <c r="BD340" s="1"/>
      <c r="BE340" s="1">
        <f t="shared" si="438"/>
        <v>0</v>
      </c>
      <c r="BF340" s="1">
        <f t="shared" si="439"/>
        <v>-6.4999999999999997E-3</v>
      </c>
      <c r="BG340" s="1">
        <f t="shared" si="440"/>
        <v>101325</v>
      </c>
      <c r="BH340" s="1">
        <f t="shared" si="441"/>
        <v>1.2250000000000001</v>
      </c>
      <c r="BI340" s="1">
        <f t="shared" si="442"/>
        <v>288.14999999999998</v>
      </c>
      <c r="BJ340" s="1">
        <f t="shared" si="443"/>
        <v>1.2350000000000001</v>
      </c>
      <c r="BK340" s="1">
        <f t="shared" si="444"/>
        <v>9.81</v>
      </c>
      <c r="BL340" s="1">
        <f t="shared" si="445"/>
        <v>293.14999999999998</v>
      </c>
      <c r="BM340" s="1">
        <f t="shared" si="446"/>
        <v>100600</v>
      </c>
      <c r="BN340" s="24">
        <f t="shared" si="447"/>
        <v>28</v>
      </c>
    </row>
    <row r="341" spans="28:66" x14ac:dyDescent="0.2">
      <c r="AB341" s="23">
        <v>10.6</v>
      </c>
      <c r="AC341" s="1">
        <v>1098</v>
      </c>
      <c r="AD341" s="1">
        <f t="shared" si="448"/>
        <v>283.75</v>
      </c>
      <c r="AE341" s="1">
        <f t="shared" si="466"/>
        <v>0</v>
      </c>
      <c r="AF341" s="1">
        <f t="shared" si="449"/>
        <v>0</v>
      </c>
      <c r="AG341" s="1">
        <f t="shared" si="467"/>
        <v>3581.2000200000007</v>
      </c>
      <c r="AH341" s="1">
        <f t="shared" si="450"/>
        <v>7895.1851880924005</v>
      </c>
      <c r="AI341" s="130">
        <f t="shared" si="468"/>
        <v>24</v>
      </c>
      <c r="AJ341" s="1">
        <f t="shared" si="451"/>
        <v>281.01299999999998</v>
      </c>
      <c r="AK341" s="1">
        <f t="shared" si="452"/>
        <v>1.1009784845944501</v>
      </c>
      <c r="AL341" s="1">
        <f t="shared" si="453"/>
        <v>1.0903586498373223</v>
      </c>
      <c r="AM341" s="1">
        <f t="shared" si="454"/>
        <v>88811.078322344998</v>
      </c>
      <c r="AN341" s="1">
        <f t="shared" si="469"/>
        <v>-515</v>
      </c>
      <c r="AO341" s="1">
        <f t="shared" si="455"/>
        <v>-1689.6325999999999</v>
      </c>
      <c r="AP341" s="1" t="e">
        <f t="shared" si="456"/>
        <v>#DIV/0!</v>
      </c>
      <c r="AQ341" s="23">
        <f t="shared" si="470"/>
        <v>0</v>
      </c>
      <c r="AR341" s="6">
        <f t="shared" si="457"/>
        <v>0</v>
      </c>
      <c r="AS341" s="6">
        <f t="shared" si="458"/>
        <v>-21.692350099602184</v>
      </c>
      <c r="AT341" s="6">
        <f t="shared" si="459"/>
        <v>-42.166457817610706</v>
      </c>
      <c r="AU341" s="60"/>
      <c r="AV341" s="6">
        <f t="shared" si="460"/>
        <v>0</v>
      </c>
      <c r="AW341" s="61" t="e">
        <f t="shared" si="461"/>
        <v>#DIV/0!</v>
      </c>
      <c r="AX341" s="62" t="e">
        <f t="shared" si="462"/>
        <v>#DIV/0!</v>
      </c>
      <c r="AY341" s="63" t="e">
        <f t="shared" si="463"/>
        <v>#DIV/0!</v>
      </c>
      <c r="AZ341" s="6" t="e">
        <f t="shared" si="464"/>
        <v>#DIV/0!</v>
      </c>
      <c r="BA341" s="6" t="e">
        <f t="shared" si="465"/>
        <v>#DIV/0!</v>
      </c>
      <c r="BB341" s="62"/>
      <c r="BC341" s="63"/>
      <c r="BD341" s="1"/>
      <c r="BE341" s="1">
        <f t="shared" si="438"/>
        <v>0</v>
      </c>
      <c r="BF341" s="1">
        <f t="shared" si="439"/>
        <v>-6.4999999999999997E-3</v>
      </c>
      <c r="BG341" s="1">
        <f t="shared" si="440"/>
        <v>101325</v>
      </c>
      <c r="BH341" s="1">
        <f t="shared" si="441"/>
        <v>1.2250000000000001</v>
      </c>
      <c r="BI341" s="1">
        <f t="shared" si="442"/>
        <v>288.14999999999998</v>
      </c>
      <c r="BJ341" s="1">
        <f t="shared" si="443"/>
        <v>1.2350000000000001</v>
      </c>
      <c r="BK341" s="1">
        <f t="shared" si="444"/>
        <v>9.81</v>
      </c>
      <c r="BL341" s="1">
        <f t="shared" si="445"/>
        <v>293.14999999999998</v>
      </c>
      <c r="BM341" s="1">
        <f t="shared" si="446"/>
        <v>100600</v>
      </c>
      <c r="BN341" s="24">
        <f t="shared" si="447"/>
        <v>28</v>
      </c>
    </row>
    <row r="342" spans="28:66" x14ac:dyDescent="0.2">
      <c r="AB342" s="23">
        <v>11.2</v>
      </c>
      <c r="AC342" s="1">
        <v>975</v>
      </c>
      <c r="AD342" s="1">
        <f t="shared" si="448"/>
        <v>284.34999999999997</v>
      </c>
      <c r="AE342" s="1">
        <f t="shared" si="466"/>
        <v>0</v>
      </c>
      <c r="AF342" s="1">
        <f t="shared" si="449"/>
        <v>0</v>
      </c>
      <c r="AG342" s="1">
        <f t="shared" si="467"/>
        <v>3580.9333600000009</v>
      </c>
      <c r="AH342" s="1">
        <f t="shared" si="450"/>
        <v>7894.597304123201</v>
      </c>
      <c r="AI342" s="130">
        <f t="shared" si="468"/>
        <v>32</v>
      </c>
      <c r="AJ342" s="1">
        <f t="shared" si="451"/>
        <v>281.8125</v>
      </c>
      <c r="AK342" s="1">
        <f t="shared" si="452"/>
        <v>1.1143716644581672</v>
      </c>
      <c r="AL342" s="1">
        <f t="shared" si="453"/>
        <v>1.1044271661336988</v>
      </c>
      <c r="AM342" s="1">
        <f t="shared" si="454"/>
        <v>90147.193998947885</v>
      </c>
      <c r="AN342" s="1">
        <f t="shared" si="469"/>
        <v>-638</v>
      </c>
      <c r="AO342" s="1">
        <f t="shared" si="455"/>
        <v>-2093.1759200000001</v>
      </c>
      <c r="AP342" s="1">
        <f t="shared" si="456"/>
        <v>31831.711104766124</v>
      </c>
      <c r="AQ342" s="23">
        <f t="shared" si="470"/>
        <v>47.577483137919856</v>
      </c>
      <c r="AR342" s="6">
        <f t="shared" si="457"/>
        <v>92.483014822814127</v>
      </c>
      <c r="AS342" s="6">
        <f t="shared" si="458"/>
        <v>-20.124343602057831</v>
      </c>
      <c r="AT342" s="6">
        <f t="shared" si="459"/>
        <v>-39.118504067424091</v>
      </c>
      <c r="AU342" s="60">
        <v>12.5</v>
      </c>
      <c r="AV342" s="6">
        <f t="shared" si="460"/>
        <v>1250</v>
      </c>
      <c r="AW342" s="61">
        <f t="shared" si="461"/>
        <v>-14858.860527379467</v>
      </c>
      <c r="AX342" s="62">
        <f t="shared" si="462"/>
        <v>0.42453887221084186</v>
      </c>
      <c r="AY342" s="63">
        <f t="shared" si="463"/>
        <v>0.90947746013617481</v>
      </c>
      <c r="AZ342" s="6">
        <f t="shared" si="464"/>
        <v>0.43673194307572627</v>
      </c>
      <c r="BA342" s="6">
        <f t="shared" si="465"/>
        <v>25.022897116785185</v>
      </c>
      <c r="BB342" s="62"/>
      <c r="BC342" s="63"/>
      <c r="BD342" s="1"/>
      <c r="BE342" s="1">
        <f t="shared" si="438"/>
        <v>0</v>
      </c>
      <c r="BF342" s="1">
        <f t="shared" si="439"/>
        <v>-6.4999999999999997E-3</v>
      </c>
      <c r="BG342" s="1">
        <f t="shared" si="440"/>
        <v>101325</v>
      </c>
      <c r="BH342" s="1">
        <f t="shared" si="441"/>
        <v>1.2250000000000001</v>
      </c>
      <c r="BI342" s="1">
        <f t="shared" si="442"/>
        <v>288.14999999999998</v>
      </c>
      <c r="BJ342" s="1">
        <f t="shared" si="443"/>
        <v>1.2350000000000001</v>
      </c>
      <c r="BK342" s="1">
        <f t="shared" si="444"/>
        <v>9.81</v>
      </c>
      <c r="BL342" s="1">
        <f t="shared" si="445"/>
        <v>293.14999999999998</v>
      </c>
      <c r="BM342" s="1">
        <f t="shared" si="446"/>
        <v>100600</v>
      </c>
      <c r="BN342" s="24">
        <f t="shared" si="447"/>
        <v>28</v>
      </c>
    </row>
    <row r="343" spans="28:66" x14ac:dyDescent="0.2">
      <c r="AB343" s="23">
        <v>11</v>
      </c>
      <c r="AC343" s="1">
        <v>866</v>
      </c>
      <c r="AD343" s="1">
        <f t="shared" si="448"/>
        <v>284.14999999999998</v>
      </c>
      <c r="AE343" s="1">
        <f t="shared" si="466"/>
        <v>0</v>
      </c>
      <c r="AF343" s="1">
        <f t="shared" si="449"/>
        <v>0</v>
      </c>
      <c r="AG343" s="1">
        <f t="shared" si="467"/>
        <v>3580.6667000000011</v>
      </c>
      <c r="AH343" s="1">
        <f t="shared" si="450"/>
        <v>7894.0094201540014</v>
      </c>
      <c r="AI343" s="130">
        <f t="shared" si="468"/>
        <v>40</v>
      </c>
      <c r="AJ343" s="1">
        <f t="shared" si="451"/>
        <v>282.52099999999996</v>
      </c>
      <c r="AK343" s="1">
        <f t="shared" si="452"/>
        <v>1.1263442662792629</v>
      </c>
      <c r="AL343" s="1">
        <f t="shared" si="453"/>
        <v>1.1198870612475227</v>
      </c>
      <c r="AM343" s="1">
        <f t="shared" si="454"/>
        <v>91344.79115270669</v>
      </c>
      <c r="AN343" s="1">
        <f t="shared" si="469"/>
        <v>-747</v>
      </c>
      <c r="AO343" s="1">
        <f t="shared" si="455"/>
        <v>-2450.78748</v>
      </c>
      <c r="AP343" s="1" t="e">
        <f t="shared" si="456"/>
        <v>#DIV/0!</v>
      </c>
      <c r="AQ343" s="23">
        <f t="shared" si="470"/>
        <v>0</v>
      </c>
      <c r="AR343" s="6">
        <f t="shared" si="457"/>
        <v>0</v>
      </c>
      <c r="AS343" s="6">
        <f t="shared" si="458"/>
        <v>-18.81287837776776</v>
      </c>
      <c r="AT343" s="6">
        <f t="shared" si="459"/>
        <v>-36.56922550584008</v>
      </c>
      <c r="AU343" s="60"/>
      <c r="AV343" s="6">
        <f t="shared" si="460"/>
        <v>0</v>
      </c>
      <c r="AW343" s="61" t="e">
        <f t="shared" si="461"/>
        <v>#DIV/0!</v>
      </c>
      <c r="AX343" s="62" t="e">
        <f t="shared" si="462"/>
        <v>#DIV/0!</v>
      </c>
      <c r="AY343" s="63" t="e">
        <f t="shared" si="463"/>
        <v>#DIV/0!</v>
      </c>
      <c r="AZ343" s="6" t="e">
        <f t="shared" si="464"/>
        <v>#DIV/0!</v>
      </c>
      <c r="BA343" s="6" t="e">
        <f t="shared" si="465"/>
        <v>#DIV/0!</v>
      </c>
      <c r="BB343" s="62"/>
      <c r="BC343" s="63"/>
      <c r="BD343" s="1"/>
      <c r="BE343" s="1">
        <f t="shared" si="438"/>
        <v>0</v>
      </c>
      <c r="BF343" s="1">
        <f t="shared" si="439"/>
        <v>-6.4999999999999997E-3</v>
      </c>
      <c r="BG343" s="1">
        <f t="shared" si="440"/>
        <v>101325</v>
      </c>
      <c r="BH343" s="1">
        <f t="shared" si="441"/>
        <v>1.2250000000000001</v>
      </c>
      <c r="BI343" s="1">
        <f t="shared" si="442"/>
        <v>288.14999999999998</v>
      </c>
      <c r="BJ343" s="1">
        <f t="shared" si="443"/>
        <v>1.2350000000000001</v>
      </c>
      <c r="BK343" s="1">
        <f t="shared" si="444"/>
        <v>9.81</v>
      </c>
      <c r="BL343" s="1">
        <f t="shared" si="445"/>
        <v>293.14999999999998</v>
      </c>
      <c r="BM343" s="1">
        <f t="shared" si="446"/>
        <v>100600</v>
      </c>
      <c r="BN343" s="24">
        <f t="shared" si="447"/>
        <v>28</v>
      </c>
    </row>
    <row r="344" spans="28:66" x14ac:dyDescent="0.2">
      <c r="AB344" s="23">
        <v>9.6999999999999993</v>
      </c>
      <c r="AC344" s="1">
        <v>759</v>
      </c>
      <c r="AD344" s="1">
        <f t="shared" si="448"/>
        <v>282.84999999999997</v>
      </c>
      <c r="AE344" s="1">
        <f t="shared" si="466"/>
        <v>0</v>
      </c>
      <c r="AF344" s="1">
        <f t="shared" si="449"/>
        <v>0</v>
      </c>
      <c r="AG344" s="1">
        <f t="shared" si="467"/>
        <v>3580.4000400000014</v>
      </c>
      <c r="AH344" s="1">
        <f t="shared" si="450"/>
        <v>7893.4215361848019</v>
      </c>
      <c r="AI344" s="130">
        <f t="shared" si="468"/>
        <v>48</v>
      </c>
      <c r="AJ344" s="1">
        <f t="shared" si="451"/>
        <v>283.2165</v>
      </c>
      <c r="AK344" s="1">
        <f t="shared" si="452"/>
        <v>1.1381926592296239</v>
      </c>
      <c r="AL344" s="1">
        <f t="shared" si="453"/>
        <v>1.1396674607484774</v>
      </c>
      <c r="AM344" s="1">
        <f t="shared" si="454"/>
        <v>92532.912420067529</v>
      </c>
      <c r="AN344" s="1">
        <f t="shared" si="469"/>
        <v>-854</v>
      </c>
      <c r="AO344" s="1">
        <f t="shared" si="455"/>
        <v>-2801.83736</v>
      </c>
      <c r="AP344" s="1" t="e">
        <f t="shared" si="456"/>
        <v>#DIV/0!</v>
      </c>
      <c r="AQ344" s="23">
        <f t="shared" si="470"/>
        <v>0</v>
      </c>
      <c r="AR344" s="6">
        <f t="shared" si="457"/>
        <v>0</v>
      </c>
      <c r="AS344" s="6">
        <f t="shared" si="458"/>
        <v>-17.831370556132484</v>
      </c>
      <c r="AT344" s="6">
        <f t="shared" si="459"/>
        <v>-34.661331341832565</v>
      </c>
      <c r="AU344" s="60"/>
      <c r="AV344" s="6">
        <f t="shared" si="460"/>
        <v>0</v>
      </c>
      <c r="AW344" s="61" t="e">
        <f t="shared" si="461"/>
        <v>#DIV/0!</v>
      </c>
      <c r="AX344" s="62" t="e">
        <f t="shared" si="462"/>
        <v>#DIV/0!</v>
      </c>
      <c r="AY344" s="63" t="e">
        <f t="shared" si="463"/>
        <v>#DIV/0!</v>
      </c>
      <c r="AZ344" s="6" t="e">
        <f t="shared" si="464"/>
        <v>#DIV/0!</v>
      </c>
      <c r="BA344" s="6" t="e">
        <f t="shared" si="465"/>
        <v>#DIV/0!</v>
      </c>
      <c r="BB344" s="62"/>
      <c r="BC344" s="63"/>
      <c r="BD344" s="1"/>
      <c r="BE344" s="1">
        <f t="shared" si="438"/>
        <v>0</v>
      </c>
      <c r="BF344" s="1">
        <f t="shared" si="439"/>
        <v>-6.4999999999999997E-3</v>
      </c>
      <c r="BG344" s="1">
        <f t="shared" si="440"/>
        <v>101325</v>
      </c>
      <c r="BH344" s="1">
        <f t="shared" si="441"/>
        <v>1.2250000000000001</v>
      </c>
      <c r="BI344" s="1">
        <f t="shared" si="442"/>
        <v>288.14999999999998</v>
      </c>
      <c r="BJ344" s="1">
        <f t="shared" si="443"/>
        <v>1.2350000000000001</v>
      </c>
      <c r="BK344" s="1">
        <f t="shared" si="444"/>
        <v>9.81</v>
      </c>
      <c r="BL344" s="1">
        <f t="shared" si="445"/>
        <v>293.14999999999998</v>
      </c>
      <c r="BM344" s="1">
        <f t="shared" si="446"/>
        <v>100600</v>
      </c>
      <c r="BN344" s="24">
        <f t="shared" si="447"/>
        <v>28</v>
      </c>
    </row>
    <row r="345" spans="28:66" x14ac:dyDescent="0.2">
      <c r="AB345" s="23">
        <v>7.4</v>
      </c>
      <c r="AC345" s="1">
        <v>718</v>
      </c>
      <c r="AD345" s="1">
        <f t="shared" si="448"/>
        <v>280.54999999999995</v>
      </c>
      <c r="AE345" s="1">
        <f t="shared" si="466"/>
        <v>0</v>
      </c>
      <c r="AF345" s="1">
        <f t="shared" si="449"/>
        <v>0</v>
      </c>
      <c r="AG345" s="1">
        <f t="shared" si="467"/>
        <v>3580.1333800000016</v>
      </c>
      <c r="AH345" s="1">
        <f t="shared" si="450"/>
        <v>7892.8336522156023</v>
      </c>
      <c r="AI345" s="130">
        <f t="shared" si="468"/>
        <v>56</v>
      </c>
      <c r="AJ345" s="1">
        <f t="shared" si="451"/>
        <v>283.483</v>
      </c>
      <c r="AK345" s="1">
        <f t="shared" si="452"/>
        <v>1.1427578751423151</v>
      </c>
      <c r="AL345" s="1">
        <f t="shared" si="453"/>
        <v>1.1547047967170521</v>
      </c>
      <c r="AM345" s="1">
        <f t="shared" si="454"/>
        <v>92991.476357196385</v>
      </c>
      <c r="AN345" s="1">
        <f t="shared" si="469"/>
        <v>-895</v>
      </c>
      <c r="AO345" s="1">
        <f t="shared" si="455"/>
        <v>-2936.3517999999999</v>
      </c>
      <c r="AP345" s="1" t="e">
        <f t="shared" si="456"/>
        <v>#DIV/0!</v>
      </c>
      <c r="AQ345" s="23">
        <f t="shared" si="470"/>
        <v>0</v>
      </c>
      <c r="AR345" s="6">
        <f t="shared" si="457"/>
        <v>0</v>
      </c>
      <c r="AS345" s="6">
        <f t="shared" si="458"/>
        <v>-15.88908987164147</v>
      </c>
      <c r="AT345" s="6">
        <f t="shared" si="459"/>
        <v>-30.885848456091555</v>
      </c>
      <c r="AU345" s="60"/>
      <c r="AV345" s="6">
        <f t="shared" si="460"/>
        <v>0</v>
      </c>
      <c r="AW345" s="61" t="e">
        <f t="shared" si="461"/>
        <v>#DIV/0!</v>
      </c>
      <c r="AX345" s="62" t="e">
        <f t="shared" si="462"/>
        <v>#DIV/0!</v>
      </c>
      <c r="AY345" s="63" t="e">
        <f t="shared" si="463"/>
        <v>#DIV/0!</v>
      </c>
      <c r="AZ345" s="6" t="e">
        <f t="shared" si="464"/>
        <v>#DIV/0!</v>
      </c>
      <c r="BA345" s="6" t="e">
        <f t="shared" si="465"/>
        <v>#DIV/0!</v>
      </c>
      <c r="BB345" s="62"/>
      <c r="BC345" s="63"/>
      <c r="BD345" s="1"/>
      <c r="BE345" s="1">
        <f t="shared" si="438"/>
        <v>0</v>
      </c>
      <c r="BF345" s="1">
        <f t="shared" si="439"/>
        <v>-6.4999999999999997E-3</v>
      </c>
      <c r="BG345" s="1">
        <f t="shared" si="440"/>
        <v>101325</v>
      </c>
      <c r="BH345" s="1">
        <f t="shared" si="441"/>
        <v>1.2250000000000001</v>
      </c>
      <c r="BI345" s="1">
        <f t="shared" si="442"/>
        <v>288.14999999999998</v>
      </c>
      <c r="BJ345" s="1">
        <f t="shared" si="443"/>
        <v>1.2350000000000001</v>
      </c>
      <c r="BK345" s="1">
        <f t="shared" si="444"/>
        <v>9.81</v>
      </c>
      <c r="BL345" s="1">
        <f t="shared" si="445"/>
        <v>293.14999999999998</v>
      </c>
      <c r="BM345" s="1">
        <f t="shared" si="446"/>
        <v>100600</v>
      </c>
      <c r="BN345" s="24">
        <f t="shared" si="447"/>
        <v>28</v>
      </c>
    </row>
    <row r="346" spans="28:66" x14ac:dyDescent="0.2">
      <c r="AB346" s="23">
        <v>6.1</v>
      </c>
      <c r="AC346" s="1">
        <v>689</v>
      </c>
      <c r="AD346" s="1">
        <f t="shared" si="448"/>
        <v>279.25</v>
      </c>
      <c r="AE346" s="1">
        <f t="shared" si="466"/>
        <v>0</v>
      </c>
      <c r="AF346" s="1">
        <f t="shared" si="449"/>
        <v>0</v>
      </c>
      <c r="AG346" s="1">
        <f t="shared" si="467"/>
        <v>3579.8667200000018</v>
      </c>
      <c r="AH346" s="1">
        <f t="shared" si="450"/>
        <v>7892.2457682464037</v>
      </c>
      <c r="AI346" s="130">
        <f t="shared" si="468"/>
        <v>64</v>
      </c>
      <c r="AJ346" s="1">
        <f t="shared" si="451"/>
        <v>283.67149999999998</v>
      </c>
      <c r="AK346" s="1">
        <f t="shared" si="452"/>
        <v>1.1459953789857993</v>
      </c>
      <c r="AL346" s="1">
        <f t="shared" si="453"/>
        <v>1.1641404768127845</v>
      </c>
      <c r="AM346" s="1">
        <f t="shared" si="454"/>
        <v>93316.936168579225</v>
      </c>
      <c r="AN346" s="1">
        <f t="shared" si="469"/>
        <v>-924</v>
      </c>
      <c r="AO346" s="1">
        <f t="shared" si="455"/>
        <v>-3031.4961600000001</v>
      </c>
      <c r="AP346" s="1">
        <f t="shared" si="456"/>
        <v>34388.993503005426</v>
      </c>
      <c r="AQ346" s="131">
        <f t="shared" si="470"/>
        <v>70.279914981600484</v>
      </c>
      <c r="AR346" s="132">
        <f t="shared" si="457"/>
        <v>136.61290993783427</v>
      </c>
      <c r="AS346" s="132">
        <f t="shared" si="458"/>
        <v>-14.250283652867076</v>
      </c>
      <c r="AT346" s="132">
        <f t="shared" si="459"/>
        <v>-27.700271375789136</v>
      </c>
      <c r="AU346" s="133">
        <v>28.75</v>
      </c>
      <c r="AV346" s="132">
        <f t="shared" si="460"/>
        <v>2875</v>
      </c>
      <c r="AW346" s="134">
        <f t="shared" si="461"/>
        <v>-7120.7894893969478</v>
      </c>
      <c r="AX346" s="131">
        <f t="shared" si="462"/>
        <v>8.8457012290645315E-2</v>
      </c>
      <c r="AY346" s="135">
        <f t="shared" si="463"/>
        <v>0.42719246587584381</v>
      </c>
      <c r="AZ346" s="132">
        <f t="shared" si="464"/>
        <v>0.20418041543073517</v>
      </c>
      <c r="BA346" s="132">
        <f t="shared" si="465"/>
        <v>11.698676063408184</v>
      </c>
      <c r="BB346" s="131">
        <v>2.75</v>
      </c>
      <c r="BC346" s="135">
        <v>-0.1</v>
      </c>
      <c r="BD346" s="1"/>
      <c r="BE346" s="1">
        <f t="shared" si="438"/>
        <v>0</v>
      </c>
      <c r="BF346" s="1">
        <f t="shared" si="439"/>
        <v>-6.4999999999999997E-3</v>
      </c>
      <c r="BG346" s="1">
        <f t="shared" si="440"/>
        <v>101325</v>
      </c>
      <c r="BH346" s="1">
        <f t="shared" si="441"/>
        <v>1.2250000000000001</v>
      </c>
      <c r="BI346" s="1">
        <f t="shared" si="442"/>
        <v>288.14999999999998</v>
      </c>
      <c r="BJ346" s="1">
        <f t="shared" si="443"/>
        <v>1.2350000000000001</v>
      </c>
      <c r="BK346" s="1">
        <f t="shared" si="444"/>
        <v>9.81</v>
      </c>
      <c r="BL346" s="1">
        <f t="shared" si="445"/>
        <v>293.14999999999998</v>
      </c>
      <c r="BM346" s="1">
        <f t="shared" si="446"/>
        <v>100600</v>
      </c>
      <c r="BN346" s="24">
        <f t="shared" si="447"/>
        <v>28</v>
      </c>
    </row>
    <row r="347" spans="28:66" x14ac:dyDescent="0.2">
      <c r="AB347" s="23">
        <v>4.5</v>
      </c>
      <c r="AC347" s="1">
        <v>646</v>
      </c>
      <c r="AD347" s="1">
        <f t="shared" si="448"/>
        <v>277.64999999999998</v>
      </c>
      <c r="AE347" s="1">
        <f t="shared" si="466"/>
        <v>0</v>
      </c>
      <c r="AF347" s="1">
        <f t="shared" si="449"/>
        <v>0</v>
      </c>
      <c r="AG347" s="1">
        <f t="shared" si="467"/>
        <v>3579.600060000002</v>
      </c>
      <c r="AH347" s="1">
        <f t="shared" si="450"/>
        <v>7891.6578842772042</v>
      </c>
      <c r="AI347" s="130">
        <f t="shared" si="468"/>
        <v>72</v>
      </c>
      <c r="AJ347" s="1">
        <f t="shared" si="451"/>
        <v>283.95099999999996</v>
      </c>
      <c r="AK347" s="1">
        <f t="shared" si="452"/>
        <v>1.1508087261274453</v>
      </c>
      <c r="AL347" s="1">
        <f t="shared" si="453"/>
        <v>1.1769252245366979</v>
      </c>
      <c r="AM347" s="1">
        <f t="shared" si="454"/>
        <v>93801.211717668702</v>
      </c>
      <c r="AN347" s="1">
        <f t="shared" si="469"/>
        <v>-967</v>
      </c>
      <c r="AO347" s="1">
        <f t="shared" si="455"/>
        <v>-3172.5722799999999</v>
      </c>
      <c r="AP347" s="1">
        <f t="shared" si="456"/>
        <v>34502.391716521874</v>
      </c>
      <c r="AQ347" s="131">
        <f t="shared" si="470"/>
        <v>70.802985443691654</v>
      </c>
      <c r="AR347" s="132">
        <f t="shared" si="457"/>
        <v>137.62967522486559</v>
      </c>
      <c r="AS347" s="132">
        <f t="shared" si="458"/>
        <v>-13.176849735323897</v>
      </c>
      <c r="AT347" s="132">
        <f t="shared" si="459"/>
        <v>-25.613687589512004</v>
      </c>
      <c r="AU347" s="133">
        <v>29.5</v>
      </c>
      <c r="AV347" s="132">
        <f t="shared" si="460"/>
        <v>2950</v>
      </c>
      <c r="AW347" s="134">
        <f t="shared" si="461"/>
        <v>-6535.2700346251786</v>
      </c>
      <c r="AX347" s="131">
        <f t="shared" si="462"/>
        <v>7.9119491944614762E-2</v>
      </c>
      <c r="AY347" s="135">
        <f t="shared" si="463"/>
        <v>0.41770450020002275</v>
      </c>
      <c r="AZ347" s="132">
        <f t="shared" si="464"/>
        <v>0.18719725490551459</v>
      </c>
      <c r="BA347" s="132">
        <f t="shared" si="465"/>
        <v>10.725612642519925</v>
      </c>
      <c r="BB347" s="131">
        <v>2.75</v>
      </c>
      <c r="BC347" s="135">
        <v>0.25</v>
      </c>
      <c r="BD347" s="1"/>
      <c r="BE347" s="1">
        <f t="shared" ref="BE347:BE353" si="471">BE346</f>
        <v>0</v>
      </c>
      <c r="BF347" s="1">
        <f t="shared" ref="BF347:BF353" si="472">BF346</f>
        <v>-6.4999999999999997E-3</v>
      </c>
      <c r="BG347" s="1">
        <f t="shared" ref="BG347:BG353" si="473">BG346</f>
        <v>101325</v>
      </c>
      <c r="BH347" s="1">
        <f t="shared" ref="BH347:BH353" si="474">BH346</f>
        <v>1.2250000000000001</v>
      </c>
      <c r="BI347" s="1">
        <f t="shared" ref="BI347:BI353" si="475">BI346</f>
        <v>288.14999999999998</v>
      </c>
      <c r="BJ347" s="1">
        <f t="shared" ref="BJ347:BJ353" si="476">BJ346</f>
        <v>1.2350000000000001</v>
      </c>
      <c r="BK347" s="1">
        <f t="shared" ref="BK347:BK353" si="477">BK346</f>
        <v>9.81</v>
      </c>
      <c r="BL347" s="1">
        <f t="shared" ref="BL347:BL353" si="478">BL346</f>
        <v>293.14999999999998</v>
      </c>
      <c r="BM347" s="1">
        <f t="shared" ref="BM347:BM353" si="479">BM346</f>
        <v>100600</v>
      </c>
      <c r="BN347" s="24">
        <f t="shared" ref="BN347:BN353" si="480">BN346</f>
        <v>28</v>
      </c>
    </row>
    <row r="348" spans="28:66" x14ac:dyDescent="0.2">
      <c r="AB348" s="23">
        <v>1.3</v>
      </c>
      <c r="AC348" s="1">
        <v>588</v>
      </c>
      <c r="AD348" s="1">
        <f t="shared" si="448"/>
        <v>274.45</v>
      </c>
      <c r="AE348" s="1">
        <f t="shared" si="466"/>
        <v>0</v>
      </c>
      <c r="AF348" s="1">
        <f t="shared" si="449"/>
        <v>0</v>
      </c>
      <c r="AG348" s="1">
        <f t="shared" si="467"/>
        <v>3579.3334000000023</v>
      </c>
      <c r="AH348" s="1">
        <f t="shared" si="450"/>
        <v>7891.0700003080046</v>
      </c>
      <c r="AI348" s="130">
        <f t="shared" si="468"/>
        <v>80</v>
      </c>
      <c r="AJ348" s="1">
        <f t="shared" si="451"/>
        <v>284.32799999999997</v>
      </c>
      <c r="AK348" s="1">
        <f t="shared" si="452"/>
        <v>1.1573256306324886</v>
      </c>
      <c r="AL348" s="1">
        <f t="shared" si="453"/>
        <v>1.1989800761758944</v>
      </c>
      <c r="AM348" s="1">
        <f t="shared" si="454"/>
        <v>94457.64231122112</v>
      </c>
      <c r="AN348" s="1">
        <f t="shared" si="469"/>
        <v>-1025</v>
      </c>
      <c r="AO348" s="1">
        <f t="shared" si="455"/>
        <v>-3362.8609999999999</v>
      </c>
      <c r="AP348" s="1" t="e">
        <f t="shared" si="456"/>
        <v>#DIV/0!</v>
      </c>
      <c r="AQ348" s="23">
        <f t="shared" si="470"/>
        <v>0</v>
      </c>
      <c r="AR348" s="6">
        <f t="shared" si="457"/>
        <v>0</v>
      </c>
      <c r="AS348" s="6">
        <f t="shared" si="458"/>
        <v>-12.447725940955056</v>
      </c>
      <c r="AT348" s="6">
        <f t="shared" si="459"/>
        <v>-24.196387593066078</v>
      </c>
      <c r="AU348" s="60"/>
      <c r="AV348" s="6">
        <f t="shared" si="460"/>
        <v>0</v>
      </c>
      <c r="AW348" s="61" t="e">
        <f t="shared" si="461"/>
        <v>#DIV/0!</v>
      </c>
      <c r="AX348" s="62" t="e">
        <f t="shared" si="462"/>
        <v>#DIV/0!</v>
      </c>
      <c r="AY348" s="63" t="e">
        <f t="shared" si="463"/>
        <v>#DIV/0!</v>
      </c>
      <c r="AZ348" s="6" t="e">
        <f t="shared" si="464"/>
        <v>#DIV/0!</v>
      </c>
      <c r="BA348" s="6" t="e">
        <f t="shared" si="465"/>
        <v>#DIV/0!</v>
      </c>
      <c r="BB348" s="62"/>
      <c r="BC348" s="63"/>
      <c r="BD348" s="1"/>
      <c r="BE348" s="1">
        <f t="shared" si="471"/>
        <v>0</v>
      </c>
      <c r="BF348" s="1">
        <f t="shared" si="472"/>
        <v>-6.4999999999999997E-3</v>
      </c>
      <c r="BG348" s="1">
        <f t="shared" si="473"/>
        <v>101325</v>
      </c>
      <c r="BH348" s="1">
        <f t="shared" si="474"/>
        <v>1.2250000000000001</v>
      </c>
      <c r="BI348" s="1">
        <f t="shared" si="475"/>
        <v>288.14999999999998</v>
      </c>
      <c r="BJ348" s="1">
        <f t="shared" si="476"/>
        <v>1.2350000000000001</v>
      </c>
      <c r="BK348" s="1">
        <f t="shared" si="477"/>
        <v>9.81</v>
      </c>
      <c r="BL348" s="1">
        <f t="shared" si="478"/>
        <v>293.14999999999998</v>
      </c>
      <c r="BM348" s="1">
        <f t="shared" si="479"/>
        <v>100600</v>
      </c>
      <c r="BN348" s="24">
        <f t="shared" si="480"/>
        <v>28</v>
      </c>
    </row>
    <row r="349" spans="28:66" x14ac:dyDescent="0.2">
      <c r="AB349" s="23">
        <v>0.6</v>
      </c>
      <c r="AC349" s="1">
        <v>550</v>
      </c>
      <c r="AD349" s="1">
        <f t="shared" si="448"/>
        <v>273.75</v>
      </c>
      <c r="AE349" s="1">
        <f t="shared" si="466"/>
        <v>0</v>
      </c>
      <c r="AF349" s="1">
        <f t="shared" si="449"/>
        <v>0</v>
      </c>
      <c r="AG349" s="1">
        <f t="shared" si="467"/>
        <v>3579.0667400000025</v>
      </c>
      <c r="AH349" s="1">
        <f t="shared" si="450"/>
        <v>7890.4821163388051</v>
      </c>
      <c r="AI349" s="130">
        <f t="shared" si="468"/>
        <v>88</v>
      </c>
      <c r="AJ349" s="1">
        <f t="shared" si="451"/>
        <v>284.57499999999999</v>
      </c>
      <c r="AK349" s="1">
        <f t="shared" si="452"/>
        <v>1.1616106095485803</v>
      </c>
      <c r="AL349" s="1">
        <f t="shared" si="453"/>
        <v>1.2075446181270768</v>
      </c>
      <c r="AM349" s="1">
        <f t="shared" si="454"/>
        <v>94889.730747336114</v>
      </c>
      <c r="AN349" s="1">
        <f t="shared" si="469"/>
        <v>-1063</v>
      </c>
      <c r="AO349" s="1">
        <f t="shared" si="455"/>
        <v>-3487.5329200000001</v>
      </c>
      <c r="AP349" s="1">
        <f t="shared" si="456"/>
        <v>34574.664697740431</v>
      </c>
      <c r="AQ349" s="131">
        <f t="shared" si="470"/>
        <v>66.872150029735593</v>
      </c>
      <c r="AR349" s="132">
        <f t="shared" si="457"/>
        <v>129.98876011380125</v>
      </c>
      <c r="AS349" s="132">
        <f t="shared" si="458"/>
        <v>-11.639957634573589</v>
      </c>
      <c r="AT349" s="132">
        <f t="shared" si="459"/>
        <v>-22.626215248389524</v>
      </c>
      <c r="AU349" s="133">
        <v>27</v>
      </c>
      <c r="AV349" s="132">
        <f t="shared" si="460"/>
        <v>2700</v>
      </c>
      <c r="AW349" s="134">
        <f t="shared" si="461"/>
        <v>-6111.459207976015</v>
      </c>
      <c r="AX349" s="131">
        <f t="shared" si="462"/>
        <v>8.0839407512910258E-2</v>
      </c>
      <c r="AY349" s="135">
        <f t="shared" si="463"/>
        <v>0.45733683462619618</v>
      </c>
      <c r="AZ349" s="132">
        <f t="shared" si="464"/>
        <v>0.17495401950231337</v>
      </c>
      <c r="BA349" s="132">
        <f t="shared" si="465"/>
        <v>10.024126926331391</v>
      </c>
      <c r="BB349" s="131">
        <v>3</v>
      </c>
      <c r="BC349" s="135">
        <v>0</v>
      </c>
      <c r="BD349" s="1"/>
      <c r="BE349" s="1">
        <f t="shared" si="471"/>
        <v>0</v>
      </c>
      <c r="BF349" s="1">
        <f t="shared" si="472"/>
        <v>-6.4999999999999997E-3</v>
      </c>
      <c r="BG349" s="1">
        <f t="shared" si="473"/>
        <v>101325</v>
      </c>
      <c r="BH349" s="1">
        <f t="shared" si="474"/>
        <v>1.2250000000000001</v>
      </c>
      <c r="BI349" s="1">
        <f t="shared" si="475"/>
        <v>288.14999999999998</v>
      </c>
      <c r="BJ349" s="1">
        <f t="shared" si="476"/>
        <v>1.2350000000000001</v>
      </c>
      <c r="BK349" s="1">
        <f t="shared" si="477"/>
        <v>9.81</v>
      </c>
      <c r="BL349" s="1">
        <f t="shared" si="478"/>
        <v>293.14999999999998</v>
      </c>
      <c r="BM349" s="1">
        <f t="shared" si="479"/>
        <v>100600</v>
      </c>
      <c r="BN349" s="24">
        <f t="shared" si="480"/>
        <v>28</v>
      </c>
    </row>
    <row r="350" spans="28:66" x14ac:dyDescent="0.2">
      <c r="AB350" s="23">
        <v>0.7</v>
      </c>
      <c r="AC350" s="1">
        <v>545</v>
      </c>
      <c r="AD350" s="1">
        <f t="shared" si="448"/>
        <v>273.84999999999997</v>
      </c>
      <c r="AE350" s="1">
        <f t="shared" si="466"/>
        <v>0</v>
      </c>
      <c r="AF350" s="1">
        <f t="shared" si="449"/>
        <v>0</v>
      </c>
      <c r="AG350" s="1">
        <f t="shared" si="467"/>
        <v>3578.8000800000027</v>
      </c>
      <c r="AH350" s="1">
        <f t="shared" si="450"/>
        <v>7889.8942323696056</v>
      </c>
      <c r="AI350" s="130">
        <f t="shared" si="468"/>
        <v>96</v>
      </c>
      <c r="AJ350" s="1">
        <f t="shared" si="451"/>
        <v>284.60749999999996</v>
      </c>
      <c r="AK350" s="1">
        <f t="shared" si="452"/>
        <v>1.162175324845462</v>
      </c>
      <c r="AL350" s="1">
        <f t="shared" si="453"/>
        <v>1.2078284234652359</v>
      </c>
      <c r="AM350" s="1">
        <f t="shared" si="454"/>
        <v>94946.703438431286</v>
      </c>
      <c r="AN350" s="1">
        <f t="shared" si="469"/>
        <v>-1068</v>
      </c>
      <c r="AO350" s="1">
        <f t="shared" si="455"/>
        <v>-3503.93712</v>
      </c>
      <c r="AP350" s="1" t="e">
        <f t="shared" si="456"/>
        <v>#DIV/0!</v>
      </c>
      <c r="AQ350" s="23">
        <f t="shared" si="470"/>
        <v>0</v>
      </c>
      <c r="AR350" s="6">
        <f t="shared" si="457"/>
        <v>0</v>
      </c>
      <c r="AS350" s="6">
        <f t="shared" si="458"/>
        <v>-10.703157598836928</v>
      </c>
      <c r="AT350" s="6">
        <f t="shared" si="459"/>
        <v>-20.805225866923173</v>
      </c>
      <c r="AU350" s="60"/>
      <c r="AV350" s="6">
        <f t="shared" si="460"/>
        <v>0</v>
      </c>
      <c r="AW350" s="61" t="e">
        <f t="shared" si="461"/>
        <v>#DIV/0!</v>
      </c>
      <c r="AX350" s="62" t="e">
        <f t="shared" si="462"/>
        <v>#DIV/0!</v>
      </c>
      <c r="AY350" s="63" t="e">
        <f t="shared" si="463"/>
        <v>#DIV/0!</v>
      </c>
      <c r="AZ350" s="6" t="e">
        <f t="shared" si="464"/>
        <v>#DIV/0!</v>
      </c>
      <c r="BA350" s="6" t="e">
        <f t="shared" si="465"/>
        <v>#DIV/0!</v>
      </c>
      <c r="BB350" s="62"/>
      <c r="BC350" s="63"/>
      <c r="BD350" s="1"/>
      <c r="BE350" s="1">
        <f t="shared" si="471"/>
        <v>0</v>
      </c>
      <c r="BF350" s="1">
        <f t="shared" si="472"/>
        <v>-6.4999999999999997E-3</v>
      </c>
      <c r="BG350" s="1">
        <f t="shared" si="473"/>
        <v>101325</v>
      </c>
      <c r="BH350" s="1">
        <f t="shared" si="474"/>
        <v>1.2250000000000001</v>
      </c>
      <c r="BI350" s="1">
        <f t="shared" si="475"/>
        <v>288.14999999999998</v>
      </c>
      <c r="BJ350" s="1">
        <f t="shared" si="476"/>
        <v>1.2350000000000001</v>
      </c>
      <c r="BK350" s="1">
        <f t="shared" si="477"/>
        <v>9.81</v>
      </c>
      <c r="BL350" s="1">
        <f t="shared" si="478"/>
        <v>293.14999999999998</v>
      </c>
      <c r="BM350" s="1">
        <f t="shared" si="479"/>
        <v>100600</v>
      </c>
      <c r="BN350" s="24">
        <f t="shared" si="480"/>
        <v>28</v>
      </c>
    </row>
    <row r="351" spans="28:66" x14ac:dyDescent="0.2">
      <c r="AB351" s="23">
        <v>1.1000000000000001</v>
      </c>
      <c r="AC351" s="1">
        <v>546</v>
      </c>
      <c r="AD351" s="1">
        <f t="shared" si="448"/>
        <v>274.25</v>
      </c>
      <c r="AE351" s="1">
        <f t="shared" si="466"/>
        <v>0</v>
      </c>
      <c r="AF351" s="1">
        <f t="shared" si="449"/>
        <v>0</v>
      </c>
      <c r="AG351" s="1">
        <f t="shared" si="467"/>
        <v>3578.5334200000029</v>
      </c>
      <c r="AH351" s="1">
        <f t="shared" si="450"/>
        <v>7889.306348400406</v>
      </c>
      <c r="AI351" s="130">
        <f t="shared" si="468"/>
        <v>104</v>
      </c>
      <c r="AJ351" s="1">
        <f t="shared" si="451"/>
        <v>284.601</v>
      </c>
      <c r="AK351" s="1">
        <f t="shared" si="452"/>
        <v>1.1620623649873367</v>
      </c>
      <c r="AL351" s="1">
        <f t="shared" si="453"/>
        <v>1.2059220096180896</v>
      </c>
      <c r="AM351" s="1">
        <f t="shared" si="454"/>
        <v>94935.30668489309</v>
      </c>
      <c r="AN351" s="1">
        <f t="shared" si="469"/>
        <v>-1067</v>
      </c>
      <c r="AO351" s="1">
        <f t="shared" si="455"/>
        <v>-3500.6562800000002</v>
      </c>
      <c r="AP351" s="1" t="e">
        <f t="shared" si="456"/>
        <v>#DIV/0!</v>
      </c>
      <c r="AQ351" s="23">
        <f t="shared" si="470"/>
        <v>0</v>
      </c>
      <c r="AR351" s="6">
        <f t="shared" si="457"/>
        <v>0</v>
      </c>
      <c r="AS351" s="6">
        <f t="shared" si="458"/>
        <v>-9.8791483126265547</v>
      </c>
      <c r="AT351" s="6">
        <f t="shared" si="459"/>
        <v>-19.203483656016001</v>
      </c>
      <c r="AU351" s="60"/>
      <c r="AV351" s="6">
        <f t="shared" si="460"/>
        <v>0</v>
      </c>
      <c r="AW351" s="61" t="e">
        <f t="shared" si="461"/>
        <v>#DIV/0!</v>
      </c>
      <c r="AX351" s="62" t="e">
        <f t="shared" si="462"/>
        <v>#DIV/0!</v>
      </c>
      <c r="AY351" s="63" t="e">
        <f t="shared" si="463"/>
        <v>#DIV/0!</v>
      </c>
      <c r="AZ351" s="6" t="e">
        <f t="shared" si="464"/>
        <v>#DIV/0!</v>
      </c>
      <c r="BA351" s="6" t="e">
        <f t="shared" si="465"/>
        <v>#DIV/0!</v>
      </c>
      <c r="BB351" s="62"/>
      <c r="BC351" s="63"/>
      <c r="BD351" s="1"/>
      <c r="BE351" s="1">
        <f t="shared" si="471"/>
        <v>0</v>
      </c>
      <c r="BF351" s="1">
        <f t="shared" si="472"/>
        <v>-6.4999999999999997E-3</v>
      </c>
      <c r="BG351" s="1">
        <f t="shared" si="473"/>
        <v>101325</v>
      </c>
      <c r="BH351" s="1">
        <f t="shared" si="474"/>
        <v>1.2250000000000001</v>
      </c>
      <c r="BI351" s="1">
        <f t="shared" si="475"/>
        <v>288.14999999999998</v>
      </c>
      <c r="BJ351" s="1">
        <f t="shared" si="476"/>
        <v>1.2350000000000001</v>
      </c>
      <c r="BK351" s="1">
        <f t="shared" si="477"/>
        <v>9.81</v>
      </c>
      <c r="BL351" s="1">
        <f t="shared" si="478"/>
        <v>293.14999999999998</v>
      </c>
      <c r="BM351" s="1">
        <f t="shared" si="479"/>
        <v>100600</v>
      </c>
      <c r="BN351" s="24">
        <f t="shared" si="480"/>
        <v>28</v>
      </c>
    </row>
    <row r="352" spans="28:66" x14ac:dyDescent="0.2">
      <c r="AB352" s="23">
        <v>0.8</v>
      </c>
      <c r="AC352" s="1">
        <v>539</v>
      </c>
      <c r="AD352" s="1">
        <f t="shared" si="448"/>
        <v>273.95</v>
      </c>
      <c r="AE352" s="1">
        <f t="shared" si="466"/>
        <v>0</v>
      </c>
      <c r="AF352" s="1">
        <f t="shared" si="449"/>
        <v>0</v>
      </c>
      <c r="AG352" s="1">
        <f t="shared" si="467"/>
        <v>3578.2667600000032</v>
      </c>
      <c r="AH352" s="1">
        <f t="shared" si="450"/>
        <v>7888.7184644312065</v>
      </c>
      <c r="AI352" s="130">
        <f t="shared" si="468"/>
        <v>112</v>
      </c>
      <c r="AJ352" s="1">
        <f t="shared" si="451"/>
        <v>284.6465</v>
      </c>
      <c r="AK352" s="1">
        <f t="shared" si="452"/>
        <v>1.1628532604144044</v>
      </c>
      <c r="AL352" s="1">
        <f t="shared" si="453"/>
        <v>1.2082573848897564</v>
      </c>
      <c r="AM352" s="1">
        <f t="shared" si="454"/>
        <v>95015.107226854918</v>
      </c>
      <c r="AN352" s="1">
        <f t="shared" si="469"/>
        <v>-1074</v>
      </c>
      <c r="AO352" s="1">
        <f t="shared" si="455"/>
        <v>-3523.6221599999999</v>
      </c>
      <c r="AP352" s="1" t="e">
        <f t="shared" si="456"/>
        <v>#DIV/0!</v>
      </c>
      <c r="AQ352" s="23">
        <f t="shared" si="470"/>
        <v>0</v>
      </c>
      <c r="AR352" s="6">
        <f t="shared" si="457"/>
        <v>0</v>
      </c>
      <c r="AS352" s="6">
        <f t="shared" si="458"/>
        <v>-9.2347290564674047</v>
      </c>
      <c r="AT352" s="6">
        <f t="shared" si="459"/>
        <v>-17.9508357291236</v>
      </c>
      <c r="AU352" s="60"/>
      <c r="AV352" s="6">
        <f t="shared" si="460"/>
        <v>0</v>
      </c>
      <c r="AW352" s="61" t="e">
        <f t="shared" si="461"/>
        <v>#DIV/0!</v>
      </c>
      <c r="AX352" s="62" t="e">
        <f t="shared" si="462"/>
        <v>#DIV/0!</v>
      </c>
      <c r="AY352" s="63" t="e">
        <f t="shared" si="463"/>
        <v>#DIV/0!</v>
      </c>
      <c r="AZ352" s="6" t="e">
        <f t="shared" si="464"/>
        <v>#DIV/0!</v>
      </c>
      <c r="BA352" s="6" t="e">
        <f t="shared" si="465"/>
        <v>#DIV/0!</v>
      </c>
      <c r="BB352" s="62"/>
      <c r="BC352" s="63"/>
      <c r="BD352" s="1"/>
      <c r="BE352" s="1">
        <f t="shared" si="471"/>
        <v>0</v>
      </c>
      <c r="BF352" s="1">
        <f t="shared" si="472"/>
        <v>-6.4999999999999997E-3</v>
      </c>
      <c r="BG352" s="1">
        <f t="shared" si="473"/>
        <v>101325</v>
      </c>
      <c r="BH352" s="1">
        <f t="shared" si="474"/>
        <v>1.2250000000000001</v>
      </c>
      <c r="BI352" s="1">
        <f t="shared" si="475"/>
        <v>288.14999999999998</v>
      </c>
      <c r="BJ352" s="1">
        <f t="shared" si="476"/>
        <v>1.2350000000000001</v>
      </c>
      <c r="BK352" s="1">
        <f t="shared" si="477"/>
        <v>9.81</v>
      </c>
      <c r="BL352" s="1">
        <f t="shared" si="478"/>
        <v>293.14999999999998</v>
      </c>
      <c r="BM352" s="1">
        <f t="shared" si="479"/>
        <v>100600</v>
      </c>
      <c r="BN352" s="24">
        <f t="shared" si="480"/>
        <v>28</v>
      </c>
    </row>
    <row r="353" spans="28:68" x14ac:dyDescent="0.2">
      <c r="AB353" s="30">
        <v>0.9</v>
      </c>
      <c r="AC353" s="64">
        <v>532</v>
      </c>
      <c r="AD353" s="64">
        <f t="shared" si="448"/>
        <v>274.04999999999995</v>
      </c>
      <c r="AE353" s="64">
        <f t="shared" si="466"/>
        <v>0</v>
      </c>
      <c r="AF353" s="64">
        <f t="shared" si="449"/>
        <v>0</v>
      </c>
      <c r="AG353" s="64">
        <f t="shared" si="467"/>
        <v>3578.0001000000034</v>
      </c>
      <c r="AH353" s="64">
        <f t="shared" si="450"/>
        <v>7888.1305804620069</v>
      </c>
      <c r="AI353" s="136">
        <f t="shared" si="468"/>
        <v>120</v>
      </c>
      <c r="AJ353" s="64">
        <f t="shared" si="451"/>
        <v>284.69199999999995</v>
      </c>
      <c r="AK353" s="64">
        <f t="shared" si="452"/>
        <v>1.1636445675804954</v>
      </c>
      <c r="AL353" s="64">
        <f t="shared" si="453"/>
        <v>1.2088315972765058</v>
      </c>
      <c r="AM353" s="64">
        <f t="shared" si="454"/>
        <v>95094.96207643325</v>
      </c>
      <c r="AN353" s="64">
        <f t="shared" si="469"/>
        <v>-1081</v>
      </c>
      <c r="AO353" s="64">
        <f t="shared" si="455"/>
        <v>-3546.5880400000001</v>
      </c>
      <c r="AP353" s="64" t="e">
        <f t="shared" si="456"/>
        <v>#DIV/0!</v>
      </c>
      <c r="AQ353" s="23">
        <f t="shared" si="470"/>
        <v>0</v>
      </c>
      <c r="AR353" s="65">
        <f t="shared" si="457"/>
        <v>0</v>
      </c>
      <c r="AS353" s="65">
        <f t="shared" si="458"/>
        <v>-8.6707058571775253</v>
      </c>
      <c r="AT353" s="65">
        <f t="shared" si="459"/>
        <v>-16.85446487341596</v>
      </c>
      <c r="AU353" s="66"/>
      <c r="AV353" s="65">
        <f t="shared" si="460"/>
        <v>0</v>
      </c>
      <c r="AW353" s="67" t="e">
        <f t="shared" si="461"/>
        <v>#DIV/0!</v>
      </c>
      <c r="AX353" s="68" t="e">
        <f t="shared" si="462"/>
        <v>#DIV/0!</v>
      </c>
      <c r="AY353" s="69" t="e">
        <f t="shared" si="463"/>
        <v>#DIV/0!</v>
      </c>
      <c r="AZ353" s="65" t="e">
        <f t="shared" si="464"/>
        <v>#DIV/0!</v>
      </c>
      <c r="BA353" s="65" t="e">
        <f t="shared" si="465"/>
        <v>#DIV/0!</v>
      </c>
      <c r="BB353" s="68"/>
      <c r="BC353" s="69"/>
      <c r="BD353" s="1"/>
      <c r="BE353" s="1">
        <f t="shared" si="471"/>
        <v>0</v>
      </c>
      <c r="BF353" s="1">
        <f t="shared" si="472"/>
        <v>-6.4999999999999997E-3</v>
      </c>
      <c r="BG353" s="1">
        <f t="shared" si="473"/>
        <v>101325</v>
      </c>
      <c r="BH353" s="1">
        <f t="shared" si="474"/>
        <v>1.2250000000000001</v>
      </c>
      <c r="BI353" s="1">
        <f t="shared" si="475"/>
        <v>288.14999999999998</v>
      </c>
      <c r="BJ353" s="1">
        <f t="shared" si="476"/>
        <v>1.2350000000000001</v>
      </c>
      <c r="BK353" s="1">
        <f t="shared" si="477"/>
        <v>9.81</v>
      </c>
      <c r="BL353" s="1">
        <f t="shared" si="478"/>
        <v>293.14999999999998</v>
      </c>
      <c r="BM353" s="1">
        <f t="shared" si="479"/>
        <v>100600</v>
      </c>
      <c r="BN353" s="24">
        <f t="shared" si="480"/>
        <v>28</v>
      </c>
    </row>
    <row r="354" spans="28:68" x14ac:dyDescent="0.2">
      <c r="AB354" s="25"/>
      <c r="BN354" s="26"/>
    </row>
    <row r="355" spans="28:68" x14ac:dyDescent="0.2">
      <c r="AB355" s="25"/>
      <c r="BN355" s="26"/>
    </row>
    <row r="356" spans="28:68" x14ac:dyDescent="0.2">
      <c r="AB356" s="25"/>
      <c r="BN356" s="26"/>
    </row>
    <row r="357" spans="28:68" x14ac:dyDescent="0.2">
      <c r="AB357" s="25"/>
      <c r="BN357" s="26"/>
    </row>
    <row r="358" spans="28:68" x14ac:dyDescent="0.2">
      <c r="AB358" s="25"/>
      <c r="BN358" s="26"/>
    </row>
    <row r="359" spans="28:68" x14ac:dyDescent="0.2">
      <c r="AB359" s="25"/>
      <c r="BN359" s="26"/>
    </row>
    <row r="360" spans="28:68" x14ac:dyDescent="0.2">
      <c r="AB360" s="25"/>
      <c r="BN360" s="26"/>
    </row>
    <row r="361" spans="28:68" x14ac:dyDescent="0.2">
      <c r="AB361" s="25"/>
      <c r="BN361" s="26"/>
    </row>
    <row r="362" spans="28:68" x14ac:dyDescent="0.2">
      <c r="AB362" s="25"/>
      <c r="BN362" s="26"/>
    </row>
    <row r="363" spans="28:68" x14ac:dyDescent="0.2">
      <c r="AB363" s="25"/>
      <c r="BN363" s="26"/>
    </row>
    <row r="364" spans="28:68" x14ac:dyDescent="0.2">
      <c r="AB364" s="25"/>
      <c r="AM364" t="s">
        <v>186</v>
      </c>
      <c r="AV364" s="137" t="s">
        <v>187</v>
      </c>
      <c r="BN364" s="26"/>
    </row>
    <row r="365" spans="28:68" x14ac:dyDescent="0.2">
      <c r="AB365" s="25"/>
      <c r="BN365" s="26"/>
    </row>
    <row r="366" spans="28:68" x14ac:dyDescent="0.2">
      <c r="AB366" s="25"/>
      <c r="AM366" t="s">
        <v>188</v>
      </c>
      <c r="AR366" s="138" t="s">
        <v>75</v>
      </c>
      <c r="AT366" s="139" t="s">
        <v>189</v>
      </c>
      <c r="AU366" s="140" t="s">
        <v>77</v>
      </c>
      <c r="AX366" s="139" t="s">
        <v>78</v>
      </c>
      <c r="AY366" s="140" t="s">
        <v>79</v>
      </c>
      <c r="BA366" s="1"/>
      <c r="BB366" s="35" t="s">
        <v>82</v>
      </c>
      <c r="BC366" s="21" t="s">
        <v>83</v>
      </c>
      <c r="BE366" s="1" t="s">
        <v>6</v>
      </c>
      <c r="BG366" s="70" t="s">
        <v>190</v>
      </c>
      <c r="BN366" s="26"/>
    </row>
    <row r="367" spans="28:68" x14ac:dyDescent="0.2">
      <c r="AB367" s="25"/>
      <c r="AQ367" s="138" t="s">
        <v>191</v>
      </c>
      <c r="AS367" s="35" t="s">
        <v>191</v>
      </c>
      <c r="AU367" s="21"/>
      <c r="AX367" s="25" t="s">
        <v>191</v>
      </c>
      <c r="AY367" s="26"/>
      <c r="BA367" s="139" t="s">
        <v>191</v>
      </c>
      <c r="BC367" s="140"/>
      <c r="BE367" s="1" t="s">
        <v>14</v>
      </c>
      <c r="BG367" s="141" t="s">
        <v>192</v>
      </c>
      <c r="BH367" s="141"/>
      <c r="BI367" s="141"/>
      <c r="BN367" s="26"/>
    </row>
    <row r="368" spans="28:68" x14ac:dyDescent="0.2">
      <c r="AB368" s="25"/>
      <c r="AM368" s="39">
        <v>0.01</v>
      </c>
      <c r="AN368" s="39">
        <f t="shared" ref="AN368:AN399" si="481">-22.558798 * AM368^2 + 14.440898 * AM368 - 0.455586</f>
        <v>-0.3134328998</v>
      </c>
      <c r="AO368" s="39"/>
      <c r="AP368" s="39"/>
      <c r="AQ368" s="39"/>
      <c r="AR368" s="142">
        <f>AU258</f>
        <v>19.25</v>
      </c>
      <c r="AS368" s="39"/>
      <c r="AT368" s="33">
        <f>AQ258</f>
        <v>59.768353638244712</v>
      </c>
      <c r="AU368" s="16">
        <f>AW258</f>
        <v>-4935.7316868728976</v>
      </c>
      <c r="AV368" s="39"/>
      <c r="AW368" s="39" t="s">
        <v>191</v>
      </c>
      <c r="AX368" s="33">
        <f>AX258</f>
        <v>9.1572016454042629E-2</v>
      </c>
      <c r="AY368" s="16">
        <f>AY258</f>
        <v>0.66586387530391122</v>
      </c>
      <c r="AZ368" s="39"/>
      <c r="BA368" s="39"/>
      <c r="BB368" s="33">
        <f>BB258</f>
        <v>3.75</v>
      </c>
      <c r="BC368" s="16">
        <f>BC258</f>
        <v>-0.65</v>
      </c>
      <c r="BD368" s="39"/>
      <c r="BE368" s="39" t="s">
        <v>23</v>
      </c>
      <c r="BF368" s="39"/>
      <c r="BG368" t="s">
        <v>193</v>
      </c>
      <c r="BJ368" t="s">
        <v>194</v>
      </c>
      <c r="BM368" t="s">
        <v>195</v>
      </c>
      <c r="BP368" t="s">
        <v>196</v>
      </c>
    </row>
    <row r="369" spans="28:69" x14ac:dyDescent="0.2">
      <c r="AB369" s="25"/>
      <c r="AM369" s="39">
        <v>0.02</v>
      </c>
      <c r="AN369" s="39">
        <f t="shared" si="481"/>
        <v>-0.17579155919999995</v>
      </c>
      <c r="AO369" s="39"/>
      <c r="AP369" s="39"/>
      <c r="AQ369" s="39"/>
      <c r="AR369" s="142">
        <f>AU259</f>
        <v>19.25</v>
      </c>
      <c r="AS369" s="39"/>
      <c r="AT369" s="37">
        <f>AQ259</f>
        <v>59.535226878284767</v>
      </c>
      <c r="AU369" s="38">
        <f>AW259</f>
        <v>-4822.2747467967984</v>
      </c>
      <c r="AV369" s="39"/>
      <c r="AW369" s="39"/>
      <c r="AX369" s="37">
        <f>AX259</f>
        <v>8.9467063947992545E-2</v>
      </c>
      <c r="AY369" s="38">
        <f>AY259</f>
        <v>0.66608001052386057</v>
      </c>
      <c r="AZ369" s="39"/>
      <c r="BA369" s="39"/>
      <c r="BB369" s="37">
        <f>BB259</f>
        <v>4</v>
      </c>
      <c r="BC369" s="38">
        <f>BC259</f>
        <v>-0.65</v>
      </c>
      <c r="BD369" s="39"/>
      <c r="BE369" s="39" t="s">
        <v>35</v>
      </c>
      <c r="BF369" s="39"/>
      <c r="BG369" t="s">
        <v>197</v>
      </c>
      <c r="BH369" t="s">
        <v>198</v>
      </c>
      <c r="BJ369" t="s">
        <v>197</v>
      </c>
      <c r="BK369" t="s">
        <v>198</v>
      </c>
      <c r="BM369" t="s">
        <v>197</v>
      </c>
      <c r="BN369" t="s">
        <v>198</v>
      </c>
      <c r="BP369" t="s">
        <v>197</v>
      </c>
      <c r="BQ369" t="s">
        <v>198</v>
      </c>
    </row>
    <row r="370" spans="28:69" x14ac:dyDescent="0.2">
      <c r="AB370" s="25"/>
      <c r="AM370" s="39">
        <v>0.03</v>
      </c>
      <c r="AN370" s="39">
        <f t="shared" si="481"/>
        <v>-4.2661978200000006E-2</v>
      </c>
      <c r="AO370" s="39"/>
      <c r="AP370" s="39"/>
      <c r="AQ370" s="39"/>
      <c r="AR370" s="142">
        <f>AU262</f>
        <v>19.5</v>
      </c>
      <c r="AS370" s="39"/>
      <c r="AT370" s="37">
        <f>AQ262</f>
        <v>59.225015496174926</v>
      </c>
      <c r="AU370" s="38">
        <f>AW262</f>
        <v>-4401.7878375345454</v>
      </c>
      <c r="AV370" s="39"/>
      <c r="AW370" s="39"/>
      <c r="AX370" s="37">
        <f>AX262</f>
        <v>8.0618824863270072E-2</v>
      </c>
      <c r="AY370" s="38">
        <f>AY262</f>
        <v>0.65832223065414353</v>
      </c>
      <c r="AZ370" s="39"/>
      <c r="BA370" s="39"/>
      <c r="BB370" s="37">
        <f>BB262</f>
        <v>4.5</v>
      </c>
      <c r="BC370" s="38">
        <f>BC262</f>
        <v>-0.65</v>
      </c>
      <c r="BD370" s="39"/>
      <c r="BE370" s="39"/>
      <c r="BF370" s="39"/>
      <c r="BN370" s="26"/>
    </row>
    <row r="371" spans="28:69" x14ac:dyDescent="0.2">
      <c r="AB371" s="25"/>
      <c r="AM371" s="39">
        <v>0.04</v>
      </c>
      <c r="AN371" s="39">
        <f t="shared" si="481"/>
        <v>8.5955843200000104E-2</v>
      </c>
      <c r="AO371" s="39"/>
      <c r="AP371" s="39"/>
      <c r="AQ371" s="39"/>
      <c r="AR371" s="142">
        <f>AU263</f>
        <v>17</v>
      </c>
      <c r="AS371" s="39"/>
      <c r="AT371" s="37">
        <f>AQ263</f>
        <v>55.223550909409184</v>
      </c>
      <c r="AU371" s="38">
        <f>AW263</f>
        <v>-4503.2709221759378</v>
      </c>
      <c r="AV371" s="39"/>
      <c r="AW371" s="39"/>
      <c r="AX371" s="37">
        <f>AX263</f>
        <v>9.4606531978486091E-2</v>
      </c>
      <c r="AY371" s="38">
        <f>AY263</f>
        <v>0.75479105571982663</v>
      </c>
      <c r="AZ371" s="39"/>
      <c r="BA371" s="39"/>
      <c r="BB371" s="37">
        <f>BB263</f>
        <v>5</v>
      </c>
      <c r="BC371" s="38">
        <f>BC263</f>
        <v>-0.75</v>
      </c>
      <c r="BD371" s="39"/>
      <c r="BE371" s="39" t="s">
        <v>7</v>
      </c>
      <c r="BF371" s="39" t="s">
        <v>199</v>
      </c>
      <c r="BG371" s="33">
        <v>3.75</v>
      </c>
      <c r="BH371">
        <v>59.768353638244712</v>
      </c>
      <c r="BJ371">
        <v>8.75</v>
      </c>
      <c r="BK371">
        <v>45.719122631282126</v>
      </c>
      <c r="BM371">
        <v>2.5</v>
      </c>
      <c r="BN371" s="26">
        <v>69.990516683643804</v>
      </c>
      <c r="BP371">
        <v>2.75</v>
      </c>
      <c r="BQ371">
        <v>70.279914981600484</v>
      </c>
    </row>
    <row r="372" spans="28:69" x14ac:dyDescent="0.2">
      <c r="AB372" s="25"/>
      <c r="AM372" s="39">
        <v>0.05</v>
      </c>
      <c r="AN372" s="39">
        <f t="shared" si="481"/>
        <v>0.21006190500000005</v>
      </c>
      <c r="AO372" s="39"/>
      <c r="AP372" s="39"/>
      <c r="AQ372" s="39"/>
      <c r="AR372" s="142"/>
      <c r="AS372" s="39"/>
      <c r="AT372" s="37"/>
      <c r="AU372" s="38"/>
      <c r="AV372" s="39"/>
      <c r="AW372" s="39"/>
      <c r="AX372" s="37"/>
      <c r="AY372" s="38"/>
      <c r="AZ372" s="39"/>
      <c r="BA372" s="39"/>
      <c r="BB372" s="37"/>
      <c r="BC372" s="38"/>
      <c r="BD372" s="39"/>
      <c r="BE372" s="39" t="s">
        <v>15</v>
      </c>
      <c r="BF372" s="39"/>
      <c r="BG372" s="37">
        <v>4</v>
      </c>
      <c r="BH372">
        <v>59.535226878284767</v>
      </c>
      <c r="BJ372">
        <v>9.5</v>
      </c>
      <c r="BK372">
        <v>44.480699933031332</v>
      </c>
      <c r="BM372">
        <v>2.5</v>
      </c>
      <c r="BN372" s="26">
        <v>71.455572332781827</v>
      </c>
      <c r="BP372">
        <v>2.75</v>
      </c>
      <c r="BQ372">
        <v>70.802985443691654</v>
      </c>
    </row>
    <row r="373" spans="28:69" x14ac:dyDescent="0.2">
      <c r="AB373" s="25"/>
      <c r="AM373" s="39">
        <v>0.06</v>
      </c>
      <c r="AN373" s="39">
        <f t="shared" si="481"/>
        <v>0.32965620720000005</v>
      </c>
      <c r="AO373" s="39"/>
      <c r="AP373" s="39"/>
      <c r="AQ373" s="39"/>
      <c r="AR373" s="142">
        <f>AU264</f>
        <v>17</v>
      </c>
      <c r="AS373" s="39"/>
      <c r="AT373" s="37">
        <f>AQ264</f>
        <v>54.962902925047572</v>
      </c>
      <c r="AU373" s="38">
        <f>AW264</f>
        <v>-4408.1866313499268</v>
      </c>
      <c r="AV373" s="39"/>
      <c r="AW373" s="39"/>
      <c r="AX373" s="37">
        <f>AX264</f>
        <v>9.2608962843485881E-2</v>
      </c>
      <c r="AY373" s="38">
        <f>AY264</f>
        <v>0.75495965045726898</v>
      </c>
      <c r="AZ373" s="39"/>
      <c r="BA373" s="39"/>
      <c r="BB373" s="37">
        <f>BB264</f>
        <v>5</v>
      </c>
      <c r="BC373" s="38">
        <f>BC264</f>
        <v>-0.75</v>
      </c>
      <c r="BD373" s="39"/>
      <c r="BE373" s="39" t="s">
        <v>24</v>
      </c>
      <c r="BF373" s="39"/>
      <c r="BG373" s="37">
        <v>4.5</v>
      </c>
      <c r="BH373">
        <v>59.225015496174926</v>
      </c>
      <c r="BJ373">
        <v>9.5</v>
      </c>
      <c r="BK373">
        <v>43.757863120204064</v>
      </c>
      <c r="BM373">
        <v>2.75</v>
      </c>
      <c r="BN373" s="26">
        <v>66.537093569600543</v>
      </c>
      <c r="BP373">
        <v>3</v>
      </c>
      <c r="BQ373">
        <v>66.872150029735593</v>
      </c>
    </row>
    <row r="374" spans="28:69" x14ac:dyDescent="0.2">
      <c r="AB374" s="25"/>
      <c r="AM374" s="39">
        <v>7.0000000000000007E-2</v>
      </c>
      <c r="AN374" s="39">
        <f t="shared" si="481"/>
        <v>0.44473874980000022</v>
      </c>
      <c r="AO374" s="39"/>
      <c r="AP374" s="39"/>
      <c r="AQ374" s="39"/>
      <c r="AR374" s="142">
        <f>AU266</f>
        <v>17.25</v>
      </c>
      <c r="AS374" s="39"/>
      <c r="AT374" s="37">
        <f>AQ266</f>
        <v>54.71988946745762</v>
      </c>
      <c r="AU374" s="38">
        <f>AW266</f>
        <v>-4237.9907740849685</v>
      </c>
      <c r="AV374" s="39"/>
      <c r="AW374" s="39"/>
      <c r="AX374" s="37">
        <f t="shared" ref="AX374:AY376" si="482">AX266</f>
        <v>8.7743080208798507E-2</v>
      </c>
      <c r="AY374" s="38">
        <f t="shared" si="482"/>
        <v>0.74428616987312479</v>
      </c>
      <c r="AZ374" s="39"/>
      <c r="BA374" s="39"/>
      <c r="BB374" s="37">
        <f t="shared" ref="BB374:BC376" si="483">BB266</f>
        <v>5</v>
      </c>
      <c r="BC374" s="38">
        <f t="shared" si="483"/>
        <v>-0.75</v>
      </c>
      <c r="BD374" s="39"/>
      <c r="BE374" s="39" t="s">
        <v>36</v>
      </c>
      <c r="BF374" s="39"/>
      <c r="BG374" s="37">
        <v>5</v>
      </c>
      <c r="BH374">
        <v>55.223550909409184</v>
      </c>
      <c r="BJ374">
        <v>9.5</v>
      </c>
      <c r="BK374">
        <v>43.558630283722678</v>
      </c>
      <c r="BM374">
        <v>2.5</v>
      </c>
      <c r="BN374" s="26">
        <v>64.61786016103234</v>
      </c>
    </row>
    <row r="375" spans="28:69" x14ac:dyDescent="0.2">
      <c r="AB375" s="25"/>
      <c r="AM375" s="39">
        <v>0.08</v>
      </c>
      <c r="AN375" s="39">
        <f t="shared" si="481"/>
        <v>0.55530953280000017</v>
      </c>
      <c r="AO375" s="39"/>
      <c r="AP375" s="39"/>
      <c r="AQ375" s="39"/>
      <c r="AR375" s="142">
        <f>AU267</f>
        <v>17.25</v>
      </c>
      <c r="AS375" s="39"/>
      <c r="AT375" s="37">
        <f>AQ267</f>
        <v>54.516027421926267</v>
      </c>
      <c r="AU375" s="38">
        <f>AW267</f>
        <v>-4191.672498258954</v>
      </c>
      <c r="AV375" s="39"/>
      <c r="AW375" s="39"/>
      <c r="AX375" s="37">
        <f t="shared" si="482"/>
        <v>8.6784109694802353E-2</v>
      </c>
      <c r="AY375" s="38">
        <f t="shared" si="482"/>
        <v>0.74432069840957193</v>
      </c>
      <c r="AZ375" s="39"/>
      <c r="BA375" s="39"/>
      <c r="BB375" s="37">
        <f t="shared" si="483"/>
        <v>4.75</v>
      </c>
      <c r="BC375" s="38">
        <f t="shared" si="483"/>
        <v>-0.75</v>
      </c>
      <c r="BD375" s="39"/>
      <c r="BE375" s="39"/>
      <c r="BF375" s="39"/>
      <c r="BG375" s="37"/>
      <c r="BN375" s="26"/>
      <c r="BP375">
        <v>2.75</v>
      </c>
      <c r="BQ375">
        <v>28.75</v>
      </c>
    </row>
    <row r="376" spans="28:69" x14ac:dyDescent="0.2">
      <c r="AB376" s="25"/>
      <c r="AM376" s="39">
        <v>0.09</v>
      </c>
      <c r="AN376" s="39">
        <f t="shared" si="481"/>
        <v>0.66136855620000001</v>
      </c>
      <c r="AO376" s="39"/>
      <c r="AP376" s="39"/>
      <c r="AQ376" s="39"/>
      <c r="AR376" s="143">
        <f>AU268</f>
        <v>16.5</v>
      </c>
      <c r="AS376" s="39"/>
      <c r="AT376" s="27">
        <f>AQ268</f>
        <v>53.11635438520964</v>
      </c>
      <c r="AU376" s="28">
        <f>AW268</f>
        <v>-4231.1221905535022</v>
      </c>
      <c r="AV376" s="39"/>
      <c r="AW376" s="39"/>
      <c r="AX376" s="27">
        <f t="shared" si="482"/>
        <v>9.1582731397261946E-2</v>
      </c>
      <c r="AY376" s="28">
        <f t="shared" si="482"/>
        <v>0.77797197468575907</v>
      </c>
      <c r="AZ376" s="39"/>
      <c r="BA376" s="39"/>
      <c r="BB376" s="27">
        <f t="shared" si="483"/>
        <v>4.75</v>
      </c>
      <c r="BC376" s="28">
        <f t="shared" si="483"/>
        <v>-0.75</v>
      </c>
      <c r="BD376" s="39"/>
      <c r="BE376" s="39"/>
      <c r="BF376" s="39"/>
      <c r="BG376" s="37">
        <v>5</v>
      </c>
      <c r="BH376">
        <v>54.962902925047572</v>
      </c>
      <c r="BJ376">
        <v>8.75</v>
      </c>
      <c r="BK376">
        <v>11</v>
      </c>
      <c r="BM376">
        <v>2.5</v>
      </c>
      <c r="BN376" s="26">
        <v>25</v>
      </c>
      <c r="BP376">
        <v>2.75</v>
      </c>
      <c r="BQ376">
        <v>29.5</v>
      </c>
    </row>
    <row r="377" spans="28:69" x14ac:dyDescent="0.2">
      <c r="AB377" s="25"/>
      <c r="AM377" s="39">
        <v>0.1</v>
      </c>
      <c r="AN377" s="39">
        <f t="shared" si="481"/>
        <v>0.76291582000000013</v>
      </c>
      <c r="AO377" s="39"/>
      <c r="AP377" s="39"/>
      <c r="AQ377" s="39"/>
      <c r="AR377" s="142"/>
      <c r="AS377" s="39"/>
      <c r="AT377" s="37"/>
      <c r="AU377" s="38"/>
      <c r="AV377" s="39"/>
      <c r="AW377" s="39"/>
      <c r="AX377" s="37"/>
      <c r="AY377" s="38"/>
      <c r="AZ377" s="39"/>
      <c r="BA377" s="39"/>
      <c r="BB377" s="37"/>
      <c r="BC377" s="38"/>
      <c r="BD377" s="39"/>
      <c r="BE377" s="39"/>
      <c r="BF377" s="39"/>
      <c r="BG377" s="37">
        <v>5</v>
      </c>
      <c r="BH377">
        <v>54.71988946745762</v>
      </c>
      <c r="BJ377">
        <v>9.5</v>
      </c>
      <c r="BK377">
        <v>10.5</v>
      </c>
      <c r="BM377">
        <v>2.5</v>
      </c>
      <c r="BN377" s="26">
        <v>26.75</v>
      </c>
      <c r="BP377">
        <v>3</v>
      </c>
      <c r="BQ377">
        <v>27</v>
      </c>
    </row>
    <row r="378" spans="28:69" x14ac:dyDescent="0.2">
      <c r="AB378" s="25"/>
      <c r="AM378" s="39">
        <v>0.11</v>
      </c>
      <c r="AN378" s="39">
        <f t="shared" si="481"/>
        <v>0.85995132420000009</v>
      </c>
      <c r="AO378" s="39"/>
      <c r="AP378" s="39"/>
      <c r="AQ378" s="142" t="s">
        <v>200</v>
      </c>
      <c r="AS378" s="37" t="s">
        <v>200</v>
      </c>
      <c r="AU378" s="38"/>
      <c r="AV378" s="39"/>
      <c r="AW378" s="39"/>
      <c r="AX378" s="37"/>
      <c r="AY378" s="38"/>
      <c r="AZ378" s="39"/>
      <c r="BA378" s="37" t="s">
        <v>200</v>
      </c>
      <c r="BC378" s="38"/>
      <c r="BD378" s="39"/>
      <c r="BE378" s="39"/>
      <c r="BF378" s="39"/>
      <c r="BG378" s="37">
        <v>4.75</v>
      </c>
      <c r="BH378">
        <v>54.516027421926267</v>
      </c>
      <c r="BJ378">
        <v>9.5</v>
      </c>
      <c r="BK378">
        <v>10.25</v>
      </c>
      <c r="BM378">
        <v>2.75</v>
      </c>
      <c r="BN378" s="26">
        <v>23.75</v>
      </c>
    </row>
    <row r="379" spans="28:69" x14ac:dyDescent="0.2">
      <c r="AB379" s="25"/>
      <c r="AM379" s="39">
        <v>0.12</v>
      </c>
      <c r="AN379" s="39">
        <f t="shared" si="481"/>
        <v>0.95247506879999988</v>
      </c>
      <c r="AO379" s="39"/>
      <c r="AP379" s="39"/>
      <c r="AQ379" s="39"/>
      <c r="AR379" s="144">
        <f>AU284</f>
        <v>11</v>
      </c>
      <c r="AS379" s="39"/>
      <c r="AT379" s="33">
        <f>AQ284</f>
        <v>45.719122631282126</v>
      </c>
      <c r="AU379" s="16">
        <f>AW284</f>
        <v>-4848.26576258769</v>
      </c>
      <c r="AV379" s="39"/>
      <c r="AW379" s="39" t="s">
        <v>200</v>
      </c>
      <c r="AX379" s="33">
        <f>AX284</f>
        <v>0.15741122605804189</v>
      </c>
      <c r="AY379" s="16">
        <f>AY284</f>
        <v>1.1529877347075161</v>
      </c>
      <c r="AZ379" s="39"/>
      <c r="BA379" s="39"/>
      <c r="BB379" s="33">
        <f>BB284</f>
        <v>8.75</v>
      </c>
      <c r="BC379" s="16">
        <f>BC284</f>
        <v>-2.5</v>
      </c>
      <c r="BD379" s="39"/>
      <c r="BE379" s="39"/>
      <c r="BF379" s="39"/>
      <c r="BG379" s="27">
        <v>4.75</v>
      </c>
      <c r="BH379">
        <v>53.11635438520964</v>
      </c>
      <c r="BJ379">
        <v>9.5</v>
      </c>
      <c r="BK379">
        <v>10.25</v>
      </c>
      <c r="BM379">
        <v>2.5</v>
      </c>
      <c r="BN379" s="26">
        <v>23</v>
      </c>
    </row>
    <row r="380" spans="28:69" x14ac:dyDescent="0.2">
      <c r="AB380" s="25"/>
      <c r="AM380" s="39">
        <v>0.13</v>
      </c>
      <c r="AN380" s="39">
        <f t="shared" si="481"/>
        <v>1.0404870538</v>
      </c>
      <c r="AO380" s="39"/>
      <c r="AP380" s="39"/>
      <c r="AQ380" s="39"/>
      <c r="AR380" s="142">
        <f>AU286</f>
        <v>10.5</v>
      </c>
      <c r="AS380" s="39"/>
      <c r="AT380" s="37">
        <f>AQ286</f>
        <v>44.480699933031332</v>
      </c>
      <c r="AU380" s="38">
        <f>AW286</f>
        <v>-4738.3506331644021</v>
      </c>
      <c r="AV380" s="39"/>
      <c r="AW380" s="39"/>
      <c r="AX380" s="37">
        <f>AX286</f>
        <v>0.16116838888314292</v>
      </c>
      <c r="AY380" s="38">
        <f>AY286</f>
        <v>1.2081650014770107</v>
      </c>
      <c r="AZ380" s="39"/>
      <c r="BA380" s="39"/>
      <c r="BB380" s="37">
        <f>BB286</f>
        <v>9.5</v>
      </c>
      <c r="BC380" s="38">
        <f>BC286</f>
        <v>-2.5</v>
      </c>
      <c r="BD380" s="39"/>
      <c r="BE380" s="39"/>
      <c r="BF380" s="39" t="s">
        <v>29</v>
      </c>
      <c r="BG380" s="37">
        <v>3.75</v>
      </c>
      <c r="BH380">
        <v>19.25</v>
      </c>
      <c r="BN380" s="26"/>
    </row>
    <row r="381" spans="28:69" x14ac:dyDescent="0.2">
      <c r="AB381" s="25"/>
      <c r="AM381" s="39">
        <v>0.14000000000000001</v>
      </c>
      <c r="AN381" s="39">
        <f t="shared" si="481"/>
        <v>1.1239872792000003</v>
      </c>
      <c r="AO381" s="39"/>
      <c r="AP381" s="39"/>
      <c r="AQ381" s="39"/>
      <c r="AR381" s="142">
        <f>AU288</f>
        <v>10.25</v>
      </c>
      <c r="AS381" s="39"/>
      <c r="AT381" s="37">
        <f>AQ288</f>
        <v>43.757863120204064</v>
      </c>
      <c r="AU381" s="38">
        <f>AW288</f>
        <v>-4704.9432822298004</v>
      </c>
      <c r="AV381" s="39"/>
      <c r="AW381" s="39"/>
      <c r="AX381" s="37">
        <f>AX288</f>
        <v>0.16393530600103834</v>
      </c>
      <c r="AY381" s="38">
        <f>AY288</f>
        <v>1.2375501147430619</v>
      </c>
      <c r="AZ381" s="39"/>
      <c r="BA381" s="39"/>
      <c r="BB381" s="37">
        <f>BB288</f>
        <v>9.5</v>
      </c>
      <c r="BC381" s="38">
        <f>BC288</f>
        <v>-2.75</v>
      </c>
      <c r="BD381" s="39"/>
      <c r="BE381" s="39"/>
      <c r="BF381" s="39"/>
      <c r="BG381">
        <v>4</v>
      </c>
      <c r="BH381">
        <v>19.25</v>
      </c>
      <c r="BN381" s="26"/>
    </row>
    <row r="382" spans="28:69" x14ac:dyDescent="0.2">
      <c r="AB382" s="25"/>
      <c r="AM382" s="39">
        <v>0.15</v>
      </c>
      <c r="AN382" s="39">
        <f t="shared" si="481"/>
        <v>1.202975745</v>
      </c>
      <c r="AO382" s="39"/>
      <c r="AP382" s="39"/>
      <c r="AQ382" s="39"/>
      <c r="AR382" s="142">
        <f>AU290</f>
        <v>10.25</v>
      </c>
      <c r="AS382" s="39"/>
      <c r="AT382" s="37">
        <f>AQ290</f>
        <v>43.558630283722678</v>
      </c>
      <c r="AU382" s="38">
        <f>AW290</f>
        <v>-4648.7857465866182</v>
      </c>
      <c r="AV382" s="39"/>
      <c r="AW382" s="39"/>
      <c r="AX382" s="37">
        <f>AX290</f>
        <v>0.16197859744204243</v>
      </c>
      <c r="AY382" s="38">
        <f>AY290</f>
        <v>1.2375707420078277</v>
      </c>
      <c r="AZ382" s="39"/>
      <c r="BA382" s="39"/>
      <c r="BB382" s="37">
        <f>BB290</f>
        <v>9.5</v>
      </c>
      <c r="BC382" s="38">
        <f>BC290</f>
        <v>-3</v>
      </c>
      <c r="BD382" s="39"/>
      <c r="BE382" s="39"/>
      <c r="BF382" s="39"/>
      <c r="BG382" s="33">
        <v>4.5</v>
      </c>
      <c r="BH382">
        <v>19.5</v>
      </c>
      <c r="BN382" s="26"/>
    </row>
    <row r="383" spans="28:69" x14ac:dyDescent="0.2">
      <c r="AB383" s="25"/>
      <c r="AM383" s="39">
        <v>0.16</v>
      </c>
      <c r="AN383" s="39">
        <f t="shared" si="481"/>
        <v>1.2774524512000003</v>
      </c>
      <c r="AO383" s="39"/>
      <c r="AP383" s="39"/>
      <c r="AQ383" s="39"/>
      <c r="AR383" s="142"/>
      <c r="AS383" s="39"/>
      <c r="AT383" s="37"/>
      <c r="AU383" s="38"/>
      <c r="AV383" s="39"/>
      <c r="AW383" s="39"/>
      <c r="AX383" s="37"/>
      <c r="AY383" s="38"/>
      <c r="AZ383" s="39"/>
      <c r="BA383" s="39"/>
      <c r="BB383" s="37"/>
      <c r="BC383" s="38"/>
      <c r="BD383" s="39"/>
      <c r="BE383" s="39"/>
      <c r="BF383" s="39"/>
      <c r="BG383" s="37">
        <v>5</v>
      </c>
      <c r="BH383">
        <v>17</v>
      </c>
      <c r="BN383" s="26"/>
    </row>
    <row r="384" spans="28:69" x14ac:dyDescent="0.2">
      <c r="AB384" s="25"/>
      <c r="AM384" s="39">
        <v>0.17</v>
      </c>
      <c r="AN384" s="39">
        <f t="shared" si="481"/>
        <v>1.3474173978000004</v>
      </c>
      <c r="AO384" s="39"/>
      <c r="AP384" s="39"/>
      <c r="AQ384" s="39"/>
      <c r="AS384" s="39"/>
      <c r="AV384" s="39"/>
      <c r="AW384" s="39"/>
      <c r="AZ384" s="39"/>
      <c r="BA384" s="39"/>
      <c r="BD384" s="39"/>
      <c r="BE384" s="39"/>
      <c r="BF384" s="39"/>
      <c r="BG384" s="37"/>
      <c r="BN384" s="26"/>
    </row>
    <row r="385" spans="28:66" x14ac:dyDescent="0.2">
      <c r="AB385" s="25"/>
      <c r="AM385" s="39">
        <v>0.18</v>
      </c>
      <c r="AN385" s="39">
        <f t="shared" si="481"/>
        <v>1.4128705848000001</v>
      </c>
      <c r="AO385" s="39"/>
      <c r="AP385" s="39"/>
      <c r="AQ385" s="39"/>
      <c r="AS385" s="39"/>
      <c r="AV385" s="39"/>
      <c r="AW385" s="39"/>
      <c r="AZ385" s="39"/>
      <c r="BA385" s="39"/>
      <c r="BD385" s="39"/>
      <c r="BE385" s="39"/>
      <c r="BF385" s="39"/>
      <c r="BG385" s="37">
        <v>5</v>
      </c>
      <c r="BH385">
        <v>17</v>
      </c>
      <c r="BN385" s="26"/>
    </row>
    <row r="386" spans="28:66" x14ac:dyDescent="0.2">
      <c r="AB386" s="25"/>
      <c r="AM386" s="39">
        <v>0.19</v>
      </c>
      <c r="AN386" s="39">
        <f t="shared" si="481"/>
        <v>1.4738120122000002</v>
      </c>
      <c r="AO386" s="39"/>
      <c r="AP386" s="39"/>
      <c r="AQ386" s="39"/>
      <c r="AS386" s="39"/>
      <c r="AV386" s="39"/>
      <c r="AW386" s="39"/>
      <c r="AZ386" s="39"/>
      <c r="BA386" s="39"/>
      <c r="BD386" s="39"/>
      <c r="BE386" s="39"/>
      <c r="BF386" s="39"/>
      <c r="BG386" s="37">
        <v>5</v>
      </c>
      <c r="BH386">
        <v>17.25</v>
      </c>
      <c r="BN386" s="26"/>
    </row>
    <row r="387" spans="28:66" x14ac:dyDescent="0.2">
      <c r="AB387" s="25"/>
      <c r="AM387" s="39">
        <v>0.2</v>
      </c>
      <c r="AN387" s="39">
        <f t="shared" si="481"/>
        <v>1.5302416800000003</v>
      </c>
      <c r="AO387" s="39"/>
      <c r="AP387" s="39"/>
      <c r="AQ387" s="39"/>
      <c r="AS387" s="39"/>
      <c r="AV387" s="39"/>
      <c r="AW387" s="39"/>
      <c r="AZ387" s="39"/>
      <c r="BA387" s="39"/>
      <c r="BD387" s="39"/>
      <c r="BE387" s="39"/>
      <c r="BF387" s="39"/>
      <c r="BG387">
        <v>4.75</v>
      </c>
      <c r="BH387">
        <v>17.25</v>
      </c>
      <c r="BN387" s="26"/>
    </row>
    <row r="388" spans="28:66" x14ac:dyDescent="0.2">
      <c r="AB388" s="25"/>
      <c r="AM388" s="39">
        <v>0.21</v>
      </c>
      <c r="AN388" s="39">
        <f t="shared" si="481"/>
        <v>1.5821595882000004</v>
      </c>
      <c r="AO388" s="39"/>
      <c r="AP388" s="39"/>
      <c r="AQ388" s="39"/>
      <c r="AR388" s="142"/>
      <c r="AS388" s="39"/>
      <c r="AT388" s="37"/>
      <c r="AU388" s="38"/>
      <c r="AV388" s="39"/>
      <c r="AW388" s="39"/>
      <c r="AX388" s="37"/>
      <c r="AY388" s="38"/>
      <c r="AZ388" s="39"/>
      <c r="BA388" s="39"/>
      <c r="BB388" s="37"/>
      <c r="BC388" s="38"/>
      <c r="BD388" s="39"/>
      <c r="BE388" s="39"/>
      <c r="BF388" s="39"/>
      <c r="BG388">
        <v>4.75</v>
      </c>
      <c r="BH388">
        <v>16.5</v>
      </c>
      <c r="BN388" s="26"/>
    </row>
    <row r="389" spans="28:66" x14ac:dyDescent="0.2">
      <c r="AB389" s="25"/>
      <c r="AM389" s="39">
        <v>0.22</v>
      </c>
      <c r="AN389" s="39">
        <f t="shared" si="481"/>
        <v>1.6295657368000003</v>
      </c>
      <c r="AO389" s="39"/>
      <c r="AP389" s="39"/>
      <c r="AQ389" s="142" t="s">
        <v>201</v>
      </c>
      <c r="AS389" s="37" t="s">
        <v>201</v>
      </c>
      <c r="AU389" s="38"/>
      <c r="AV389" s="39"/>
      <c r="AW389" s="39"/>
      <c r="AX389" s="37"/>
      <c r="AY389" s="38"/>
      <c r="AZ389" s="39"/>
      <c r="BA389" s="37" t="s">
        <v>201</v>
      </c>
      <c r="BC389" s="38"/>
      <c r="BD389" s="39"/>
      <c r="BE389" s="39"/>
      <c r="BF389" s="39"/>
      <c r="BN389" s="26"/>
    </row>
    <row r="390" spans="28:66" x14ac:dyDescent="0.2">
      <c r="AB390" s="25"/>
      <c r="AM390" s="39">
        <v>0.23</v>
      </c>
      <c r="AN390" s="39">
        <f t="shared" si="481"/>
        <v>1.6724601258</v>
      </c>
      <c r="AO390" s="39"/>
      <c r="AP390" s="39"/>
      <c r="AQ390" s="39"/>
      <c r="AR390" s="144">
        <f>AU312</f>
        <v>25</v>
      </c>
      <c r="AS390" s="39"/>
      <c r="AT390" s="33">
        <f>AQ312</f>
        <v>69.990516683643804</v>
      </c>
      <c r="AU390" s="16">
        <f>AW312</f>
        <v>-5298.5601142031946</v>
      </c>
      <c r="AV390" s="39"/>
      <c r="AW390" s="39" t="s">
        <v>201</v>
      </c>
      <c r="AX390" s="33">
        <f>AX312</f>
        <v>7.56937159171885E-2</v>
      </c>
      <c r="AY390" s="16">
        <f>AY312</f>
        <v>0.50090799961859112</v>
      </c>
      <c r="AZ390" s="39"/>
      <c r="BA390" s="39"/>
      <c r="BB390" s="33">
        <f>BB312</f>
        <v>2.5</v>
      </c>
      <c r="BC390" s="16">
        <f>BC312</f>
        <v>-0.25</v>
      </c>
      <c r="BD390" s="39"/>
      <c r="BE390" s="39"/>
      <c r="BF390" s="39"/>
      <c r="BN390" s="26"/>
    </row>
    <row r="391" spans="28:66" x14ac:dyDescent="0.2">
      <c r="AB391" s="25"/>
      <c r="AM391" s="39">
        <v>0.24</v>
      </c>
      <c r="AN391" s="39">
        <f t="shared" si="481"/>
        <v>1.7108427552000001</v>
      </c>
      <c r="AO391" s="39"/>
      <c r="AP391" s="39"/>
      <c r="AQ391" s="39"/>
      <c r="AR391" s="142">
        <f>AU314</f>
        <v>26.75</v>
      </c>
      <c r="AS391" s="39"/>
      <c r="AT391" s="37">
        <f>AQ314</f>
        <v>71.455572332781827</v>
      </c>
      <c r="AU391" s="38">
        <f>AW314</f>
        <v>-5314.3107824049375</v>
      </c>
      <c r="AV391" s="39"/>
      <c r="AW391" s="39" t="s">
        <v>202</v>
      </c>
      <c r="AX391" s="37">
        <f>AX314</f>
        <v>7.095207987189503E-2</v>
      </c>
      <c r="AY391" s="38">
        <f>AY314</f>
        <v>0.46800459234717179</v>
      </c>
      <c r="AZ391" s="39"/>
      <c r="BA391" s="39"/>
      <c r="BB391" s="37">
        <f>BB314</f>
        <v>2.5</v>
      </c>
      <c r="BC391" s="38">
        <f>BC314</f>
        <v>0</v>
      </c>
      <c r="BD391" s="39"/>
      <c r="BE391" s="39"/>
      <c r="BF391" s="39"/>
      <c r="BG391" s="37"/>
      <c r="BN391" s="26"/>
    </row>
    <row r="392" spans="28:66" x14ac:dyDescent="0.2">
      <c r="AB392" s="25"/>
      <c r="AM392" s="39">
        <v>0.25</v>
      </c>
      <c r="AN392" s="39">
        <f t="shared" si="481"/>
        <v>1.7447136250000004</v>
      </c>
      <c r="AO392" s="39"/>
      <c r="AP392" s="39"/>
      <c r="AQ392" s="39"/>
      <c r="AR392" s="142">
        <f>AU317</f>
        <v>23.75</v>
      </c>
      <c r="AS392" s="39"/>
      <c r="AT392" s="37">
        <f>AQ317</f>
        <v>66.537093569600543</v>
      </c>
      <c r="AU392" s="38">
        <f>AW317</f>
        <v>-5164.3424022536574</v>
      </c>
      <c r="AV392" s="39"/>
      <c r="AW392" s="39" t="s">
        <v>203</v>
      </c>
      <c r="AX392" s="37">
        <f>AX317</f>
        <v>7.7659284244415913E-2</v>
      </c>
      <c r="AY392" s="38">
        <f>AY317</f>
        <v>0.52728587815592864</v>
      </c>
      <c r="AZ392" s="39"/>
      <c r="BA392" s="39"/>
      <c r="BB392" s="37">
        <f>BB317</f>
        <v>2.75</v>
      </c>
      <c r="BC392" s="38">
        <f>BC317</f>
        <v>0</v>
      </c>
      <c r="BD392" s="39"/>
      <c r="BE392" s="39"/>
      <c r="BF392" s="39"/>
      <c r="BN392" s="26"/>
    </row>
    <row r="393" spans="28:66" x14ac:dyDescent="0.2">
      <c r="AB393" s="25"/>
      <c r="AM393" s="39">
        <v>0.26</v>
      </c>
      <c r="AN393" s="39">
        <f t="shared" si="481"/>
        <v>1.7740727352000001</v>
      </c>
      <c r="AO393" s="39"/>
      <c r="AP393" s="39"/>
      <c r="AQ393" s="39"/>
      <c r="AR393" s="142">
        <f>AU320</f>
        <v>23</v>
      </c>
      <c r="AS393" s="39"/>
      <c r="AT393" s="37">
        <f>AQ320</f>
        <v>64.61786016103234</v>
      </c>
      <c r="AU393" s="38">
        <f>AW320</f>
        <v>-4901.5066917254808</v>
      </c>
      <c r="AV393" s="39"/>
      <c r="AW393" s="39"/>
      <c r="AX393" s="37">
        <f>AX320</f>
        <v>7.6110352355985705E-2</v>
      </c>
      <c r="AY393" s="38">
        <f>AY320</f>
        <v>0.54488800269761128</v>
      </c>
      <c r="AZ393" s="39"/>
      <c r="BA393" s="39"/>
      <c r="BB393" s="37">
        <f>BB320</f>
        <v>2.5</v>
      </c>
      <c r="BC393" s="38">
        <f>BC320</f>
        <v>0</v>
      </c>
      <c r="BD393" s="39"/>
      <c r="BE393" s="39"/>
      <c r="BF393" s="39"/>
      <c r="BG393" s="33"/>
      <c r="BN393" s="26"/>
    </row>
    <row r="394" spans="28:66" x14ac:dyDescent="0.2">
      <c r="AB394" s="25"/>
      <c r="AM394" s="39">
        <v>0.27</v>
      </c>
      <c r="AN394" s="39">
        <f t="shared" si="481"/>
        <v>1.7989200858000001</v>
      </c>
      <c r="AO394" s="39"/>
      <c r="AP394" s="39"/>
      <c r="AQ394" s="39"/>
      <c r="AR394" s="142"/>
      <c r="AS394" s="39"/>
      <c r="AT394" s="37"/>
      <c r="AU394" s="38"/>
      <c r="AV394" s="39"/>
      <c r="AW394" s="39"/>
      <c r="AX394" s="37"/>
      <c r="AY394" s="38"/>
      <c r="AZ394" s="39"/>
      <c r="BA394" s="39"/>
      <c r="BB394" s="37"/>
      <c r="BC394" s="38"/>
      <c r="BD394" s="39"/>
      <c r="BE394" s="39"/>
      <c r="BF394" s="39"/>
      <c r="BG394" s="37"/>
      <c r="BN394" s="26"/>
    </row>
    <row r="395" spans="28:66" x14ac:dyDescent="0.2">
      <c r="AB395" s="25"/>
      <c r="AM395" s="39">
        <v>0.28000000000000003</v>
      </c>
      <c r="AN395" s="39">
        <f t="shared" si="481"/>
        <v>1.8192556768000008</v>
      </c>
      <c r="AO395" s="39"/>
      <c r="AP395" s="39"/>
      <c r="AQ395" s="39"/>
      <c r="AS395" s="39"/>
      <c r="AZ395" s="39"/>
      <c r="BA395" s="39"/>
      <c r="BD395" s="39"/>
      <c r="BE395" s="39"/>
      <c r="BF395" s="39"/>
      <c r="BG395" s="37"/>
      <c r="BN395" s="26"/>
    </row>
    <row r="396" spans="28:66" x14ac:dyDescent="0.2">
      <c r="AB396" s="25"/>
      <c r="AM396" s="39">
        <v>0.28999999999999998</v>
      </c>
      <c r="AN396" s="39">
        <f t="shared" si="481"/>
        <v>1.8350795082</v>
      </c>
      <c r="AO396" s="39"/>
      <c r="AP396" s="39"/>
      <c r="AQ396" s="39"/>
      <c r="AS396" s="39"/>
      <c r="AZ396" s="39"/>
      <c r="BA396" s="39"/>
      <c r="BD396" s="39"/>
      <c r="BE396" s="39"/>
      <c r="BF396" s="39"/>
      <c r="BG396" s="37"/>
      <c r="BN396" s="26"/>
    </row>
    <row r="397" spans="28:66" x14ac:dyDescent="0.2">
      <c r="AB397" s="25"/>
      <c r="AM397" s="39">
        <v>0.3</v>
      </c>
      <c r="AN397" s="39">
        <f t="shared" si="481"/>
        <v>1.8463915800000004</v>
      </c>
      <c r="AO397" s="39"/>
      <c r="AP397" s="39"/>
      <c r="AQ397" s="39"/>
      <c r="AS397" s="39"/>
      <c r="AZ397" s="39"/>
      <c r="BA397" s="39"/>
      <c r="BD397" s="39"/>
      <c r="BE397" s="39"/>
      <c r="BF397" s="39"/>
      <c r="BG397" s="37"/>
      <c r="BN397" s="26"/>
    </row>
    <row r="398" spans="28:66" x14ac:dyDescent="0.2">
      <c r="AB398" s="25"/>
      <c r="AM398" s="39">
        <v>0.31</v>
      </c>
      <c r="AN398" s="39">
        <f t="shared" si="481"/>
        <v>1.8531918922000001</v>
      </c>
      <c r="AO398" s="39"/>
      <c r="AP398" s="39"/>
      <c r="AQ398" s="39"/>
      <c r="AR398" s="142"/>
      <c r="AS398" s="39"/>
      <c r="AT398" s="37"/>
      <c r="AU398" s="38"/>
      <c r="AV398" s="39"/>
      <c r="AW398" s="39"/>
      <c r="AX398" s="37"/>
      <c r="AY398" s="38"/>
      <c r="AZ398" s="39"/>
      <c r="BA398" s="39"/>
      <c r="BB398" s="37"/>
      <c r="BC398" s="38"/>
      <c r="BD398" s="39"/>
      <c r="BE398" s="39"/>
      <c r="BF398" s="39"/>
      <c r="BN398" s="26"/>
    </row>
    <row r="399" spans="28:66" x14ac:dyDescent="0.2">
      <c r="AB399" s="25"/>
      <c r="AM399" s="39">
        <v>0.32</v>
      </c>
      <c r="AN399" s="39">
        <f t="shared" si="481"/>
        <v>1.8554804448000006</v>
      </c>
      <c r="AO399" s="39"/>
      <c r="AP399" s="39"/>
      <c r="AQ399" s="142" t="s">
        <v>204</v>
      </c>
      <c r="AS399" s="37" t="s">
        <v>204</v>
      </c>
      <c r="AU399" s="38"/>
      <c r="AV399" s="39"/>
      <c r="AW399" s="39"/>
      <c r="AX399" s="37"/>
      <c r="AY399" s="38"/>
      <c r="AZ399" s="39"/>
      <c r="BA399" s="37" t="s">
        <v>204</v>
      </c>
      <c r="BC399" s="38"/>
      <c r="BD399" s="39"/>
      <c r="BE399" s="39"/>
      <c r="BF399" s="39"/>
      <c r="BN399" s="26"/>
    </row>
    <row r="400" spans="28:66" x14ac:dyDescent="0.2">
      <c r="AB400" s="25"/>
      <c r="AM400" s="39">
        <v>0.33</v>
      </c>
      <c r="AN400" s="39">
        <f t="shared" ref="AN400:AN431" si="484">-22.558798 * AM400^2 + 14.440898 * AM400 - 0.455586</f>
        <v>1.8532572378000001</v>
      </c>
      <c r="AO400" s="39"/>
      <c r="AP400" s="39"/>
      <c r="AQ400" s="39"/>
      <c r="AR400" s="144">
        <f>AU346</f>
        <v>28.75</v>
      </c>
      <c r="AS400" s="39"/>
      <c r="AT400" s="33">
        <f>AQ346</f>
        <v>70.279914981600484</v>
      </c>
      <c r="AU400" s="16">
        <f>AW346</f>
        <v>-7120.7894893969478</v>
      </c>
      <c r="AV400" s="39"/>
      <c r="AW400" s="39" t="s">
        <v>204</v>
      </c>
      <c r="AX400" s="33">
        <f>AX346</f>
        <v>8.8457012290645315E-2</v>
      </c>
      <c r="AY400" s="16">
        <f>AY346</f>
        <v>0.42719246587584381</v>
      </c>
      <c r="AZ400" s="39"/>
      <c r="BA400" s="39"/>
      <c r="BB400" s="33">
        <f>BB346</f>
        <v>2.75</v>
      </c>
      <c r="BC400" s="16">
        <f>BC346</f>
        <v>-0.1</v>
      </c>
      <c r="BD400" s="39"/>
      <c r="BE400" s="39"/>
      <c r="BF400" s="39"/>
      <c r="BN400" s="26"/>
    </row>
    <row r="401" spans="28:66" x14ac:dyDescent="0.2">
      <c r="AB401" s="25"/>
      <c r="AM401" s="39">
        <v>0.34</v>
      </c>
      <c r="AN401" s="39">
        <f t="shared" si="484"/>
        <v>1.8465222712000002</v>
      </c>
      <c r="AO401" s="39"/>
      <c r="AP401" s="39"/>
      <c r="AQ401" s="39"/>
      <c r="AR401" s="142">
        <f>AU347</f>
        <v>29.5</v>
      </c>
      <c r="AS401" s="39"/>
      <c r="AT401" s="37">
        <f>AQ347</f>
        <v>70.802985443691654</v>
      </c>
      <c r="AU401" s="38">
        <f>AW347</f>
        <v>-6535.2700346251786</v>
      </c>
      <c r="AV401" s="39"/>
      <c r="AW401" s="39"/>
      <c r="AX401" s="37">
        <f>AX347</f>
        <v>7.9119491944614762E-2</v>
      </c>
      <c r="AY401" s="38">
        <f>AY347</f>
        <v>0.41770450020002275</v>
      </c>
      <c r="AZ401" s="39"/>
      <c r="BA401" s="39"/>
      <c r="BB401" s="37">
        <f>BB347</f>
        <v>2.75</v>
      </c>
      <c r="BC401" s="38">
        <f>BC347</f>
        <v>0.25</v>
      </c>
      <c r="BD401" s="39"/>
      <c r="BE401" s="39"/>
      <c r="BF401" s="39"/>
      <c r="BG401" s="37"/>
      <c r="BN401" s="26"/>
    </row>
    <row r="402" spans="28:66" x14ac:dyDescent="0.2">
      <c r="AB402" s="25"/>
      <c r="AM402" s="39">
        <v>0.35</v>
      </c>
      <c r="AN402" s="39">
        <f t="shared" si="484"/>
        <v>1.8352755450000002</v>
      </c>
      <c r="AO402" s="39"/>
      <c r="AP402" s="39"/>
      <c r="AQ402" s="39"/>
      <c r="AR402" s="143">
        <f>AU349</f>
        <v>27</v>
      </c>
      <c r="AS402" s="39"/>
      <c r="AT402" s="27">
        <f>AQ349</f>
        <v>66.872150029735593</v>
      </c>
      <c r="AU402" s="28">
        <f>AW349</f>
        <v>-6111.459207976015</v>
      </c>
      <c r="AV402" s="39"/>
      <c r="AW402" s="39"/>
      <c r="AX402" s="27">
        <f>AX349</f>
        <v>8.0839407512910258E-2</v>
      </c>
      <c r="AY402" s="28">
        <f>AY349</f>
        <v>0.45733683462619618</v>
      </c>
      <c r="AZ402" s="39"/>
      <c r="BA402" s="39"/>
      <c r="BB402" s="27">
        <f>BB349</f>
        <v>3</v>
      </c>
      <c r="BC402" s="28">
        <f>BC349</f>
        <v>0</v>
      </c>
      <c r="BD402" s="39"/>
      <c r="BE402" s="39"/>
      <c r="BF402" s="39"/>
      <c r="BN402" s="26"/>
    </row>
    <row r="403" spans="28:66" x14ac:dyDescent="0.2">
      <c r="AB403" s="25"/>
      <c r="AM403" s="39">
        <v>0.36</v>
      </c>
      <c r="AN403" s="39">
        <f t="shared" si="484"/>
        <v>1.8195170592000005</v>
      </c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3"/>
      <c r="BN403" s="26"/>
    </row>
    <row r="404" spans="28:66" x14ac:dyDescent="0.2">
      <c r="AB404" s="25"/>
      <c r="AM404" s="39">
        <v>0.37</v>
      </c>
      <c r="AN404" s="39">
        <f t="shared" si="484"/>
        <v>1.7992468138000002</v>
      </c>
      <c r="AO404" s="39"/>
      <c r="AP404" s="3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39"/>
      <c r="BF404" s="39"/>
      <c r="BG404" s="37"/>
      <c r="BN404" s="26"/>
    </row>
    <row r="405" spans="28:66" x14ac:dyDescent="0.2">
      <c r="AB405" s="25"/>
      <c r="AM405" s="39">
        <v>0.38</v>
      </c>
      <c r="AN405" s="39">
        <f t="shared" si="484"/>
        <v>1.7744648088000006</v>
      </c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27"/>
      <c r="BN405" s="26"/>
    </row>
    <row r="406" spans="28:66" x14ac:dyDescent="0.2">
      <c r="AB406" s="25"/>
      <c r="AM406" s="39">
        <v>0.39</v>
      </c>
      <c r="AN406" s="39">
        <f t="shared" si="484"/>
        <v>1.7451710441999999</v>
      </c>
      <c r="AO406" s="39"/>
      <c r="AP406" s="39"/>
      <c r="AQ406" s="39"/>
      <c r="AR406" s="39"/>
      <c r="AS406" s="39"/>
      <c r="AT406" s="39"/>
      <c r="AU406" s="39"/>
      <c r="AV406" s="145" t="s">
        <v>205</v>
      </c>
      <c r="AW406" s="39"/>
      <c r="AX406" s="33"/>
      <c r="AY406" s="39"/>
      <c r="AZ406" s="39"/>
      <c r="BA406" s="39"/>
      <c r="BB406" s="39"/>
      <c r="BC406" s="39"/>
      <c r="BD406" s="39"/>
      <c r="BE406" s="39"/>
      <c r="BF406" s="39"/>
      <c r="BG406" s="39"/>
      <c r="BN406" s="26"/>
    </row>
    <row r="407" spans="28:66" x14ac:dyDescent="0.2">
      <c r="AB407" s="25"/>
      <c r="AM407" s="39">
        <v>0.4</v>
      </c>
      <c r="AN407" s="39">
        <f t="shared" si="484"/>
        <v>1.71136552</v>
      </c>
      <c r="AO407" s="39"/>
      <c r="AP407" s="39"/>
      <c r="AQ407" s="39"/>
      <c r="AV407" s="39"/>
      <c r="AW407" s="39"/>
      <c r="AZ407" s="39"/>
      <c r="BA407" s="39"/>
      <c r="BD407" s="39"/>
      <c r="BE407" s="39"/>
      <c r="BF407" s="39"/>
      <c r="BG407" s="29"/>
      <c r="BN407" s="26"/>
    </row>
    <row r="408" spans="28:66" x14ac:dyDescent="0.2">
      <c r="AB408" s="25"/>
      <c r="AM408" s="39">
        <v>0.41</v>
      </c>
      <c r="AN408" s="39">
        <f t="shared" si="484"/>
        <v>1.6730482362000003</v>
      </c>
      <c r="AO408" s="39"/>
      <c r="AP408" s="39"/>
      <c r="AQ408" s="39"/>
      <c r="AV408" s="39"/>
      <c r="AW408" s="39"/>
      <c r="AZ408" s="39"/>
      <c r="BA408" s="39"/>
      <c r="BD408" s="39"/>
      <c r="BE408" s="39"/>
      <c r="BF408" s="39"/>
      <c r="BG408" s="39"/>
      <c r="BN408" s="26"/>
    </row>
    <row r="409" spans="28:66" x14ac:dyDescent="0.2">
      <c r="AB409" s="25"/>
      <c r="AM409" s="39">
        <v>0.42</v>
      </c>
      <c r="AN409" s="39">
        <f t="shared" si="484"/>
        <v>1.6302191928000009</v>
      </c>
      <c r="AO409" s="39"/>
      <c r="AP409" s="39"/>
      <c r="AQ409" s="39"/>
      <c r="AV409" s="39"/>
      <c r="AW409" s="39"/>
      <c r="AZ409" s="39"/>
      <c r="BA409" s="39"/>
      <c r="BD409" s="39"/>
      <c r="BE409" s="39"/>
      <c r="BF409" s="39"/>
      <c r="BG409" s="39"/>
      <c r="BN409" s="26"/>
    </row>
    <row r="410" spans="28:66" x14ac:dyDescent="0.2">
      <c r="AB410" s="25"/>
      <c r="AM410" s="39">
        <v>0.43</v>
      </c>
      <c r="AN410" s="39">
        <f t="shared" si="484"/>
        <v>1.5828783898000005</v>
      </c>
      <c r="AO410" s="39"/>
      <c r="AP410" s="39"/>
      <c r="AQ410" s="39"/>
      <c r="AV410" s="39"/>
      <c r="AW410" s="39"/>
      <c r="AZ410" s="39"/>
      <c r="BA410" s="39"/>
      <c r="BD410" s="39"/>
      <c r="BE410" s="39"/>
      <c r="BF410" s="39"/>
      <c r="BN410" s="26"/>
    </row>
    <row r="411" spans="28:66" x14ac:dyDescent="0.2">
      <c r="AB411" s="25"/>
      <c r="AM411" s="39">
        <v>0.44</v>
      </c>
      <c r="AN411" s="39">
        <f t="shared" si="484"/>
        <v>1.5310258272000008</v>
      </c>
      <c r="AO411" s="39"/>
      <c r="AP411" s="39"/>
      <c r="AQ411" s="39"/>
      <c r="AV411" s="39"/>
      <c r="AW411" s="39"/>
      <c r="AZ411" s="39"/>
      <c r="BA411" s="39"/>
      <c r="BB411" s="39"/>
      <c r="BC411" s="39"/>
      <c r="BD411" s="39"/>
      <c r="BE411" s="39"/>
      <c r="BF411" s="39"/>
      <c r="BN411" s="26"/>
    </row>
    <row r="412" spans="28:66" x14ac:dyDescent="0.2">
      <c r="AB412" s="25"/>
      <c r="AM412" s="39">
        <v>0.45</v>
      </c>
      <c r="AN412" s="39">
        <f t="shared" si="484"/>
        <v>1.4746615049999996</v>
      </c>
      <c r="AO412" s="39"/>
      <c r="AP412" s="39"/>
      <c r="AQ412" s="39"/>
      <c r="AV412" s="39"/>
      <c r="AW412" s="39"/>
      <c r="AZ412" s="39"/>
      <c r="BA412" s="39"/>
      <c r="BD412" s="39"/>
      <c r="BE412" s="39"/>
      <c r="BF412" s="39"/>
      <c r="BN412" s="26"/>
    </row>
    <row r="413" spans="28:66" x14ac:dyDescent="0.2">
      <c r="AB413" s="25"/>
      <c r="AM413" s="39">
        <v>0.46</v>
      </c>
      <c r="AN413" s="39">
        <f t="shared" si="484"/>
        <v>1.4137854232000004</v>
      </c>
      <c r="AO413" s="39"/>
      <c r="AP413" s="39"/>
      <c r="AQ413" s="39" t="s">
        <v>200</v>
      </c>
      <c r="AR413" s="142">
        <f>AU298</f>
        <v>7.25</v>
      </c>
      <c r="AT413" s="37">
        <f>AQ298</f>
        <v>35.961739899758598</v>
      </c>
      <c r="AU413" s="38">
        <f>AW298</f>
        <v>-4741.3167017399728</v>
      </c>
      <c r="AV413" s="39"/>
      <c r="AW413" s="39" t="s">
        <v>200</v>
      </c>
      <c r="AX413" s="37">
        <f>AX298</f>
        <v>0.23356239910049123</v>
      </c>
      <c r="AY413" s="38">
        <f>AY298</f>
        <v>1.7477255990820579</v>
      </c>
      <c r="AZ413" s="39"/>
      <c r="BA413" s="39" t="s">
        <v>200</v>
      </c>
      <c r="BB413" s="37">
        <f>BB298</f>
        <v>14.5</v>
      </c>
      <c r="BC413" s="38">
        <f>BC298</f>
        <v>-7.75</v>
      </c>
      <c r="BD413" s="39"/>
      <c r="BE413" s="39"/>
      <c r="BF413" s="39"/>
      <c r="BN413" s="26"/>
    </row>
    <row r="414" spans="28:66" x14ac:dyDescent="0.2">
      <c r="AB414" s="25"/>
      <c r="AM414" s="39">
        <v>0.47</v>
      </c>
      <c r="AN414" s="39">
        <f t="shared" si="484"/>
        <v>1.3483975817999998</v>
      </c>
      <c r="AO414" s="39"/>
      <c r="AP414" s="39"/>
      <c r="AQ414" s="39"/>
      <c r="AR414" s="142">
        <f>AU300</f>
        <v>7.25</v>
      </c>
      <c r="AT414" s="37">
        <f>AQ300</f>
        <v>35.75266742467295</v>
      </c>
      <c r="AU414" s="38">
        <f>AW300</f>
        <v>-4653.4674007506501</v>
      </c>
      <c r="AV414" s="39"/>
      <c r="AW414" s="39"/>
      <c r="AX414" s="37">
        <f>AX300</f>
        <v>0.22923484732761823</v>
      </c>
      <c r="AY414" s="38">
        <f>AY300</f>
        <v>1.7479633929260974</v>
      </c>
      <c r="AZ414" s="39"/>
      <c r="BA414" s="39"/>
      <c r="BB414" s="37">
        <f>BB300</f>
        <v>15</v>
      </c>
      <c r="BC414" s="38">
        <f>BC300</f>
        <v>-8.25</v>
      </c>
      <c r="BD414" s="39"/>
      <c r="BE414" s="39"/>
      <c r="BF414" s="39"/>
      <c r="BG414" s="39"/>
      <c r="BN414" s="26"/>
    </row>
    <row r="415" spans="28:66" x14ac:dyDescent="0.2">
      <c r="AB415" s="25"/>
      <c r="AM415" s="39">
        <v>0.48</v>
      </c>
      <c r="AN415" s="39">
        <f t="shared" si="484"/>
        <v>1.2784979808000003</v>
      </c>
      <c r="AO415" s="39"/>
      <c r="AP415" s="39"/>
      <c r="AQ415" s="39"/>
      <c r="AR415" s="142">
        <f>AU302</f>
        <v>7</v>
      </c>
      <c r="AT415" s="37">
        <f>AQ302</f>
        <v>34.93092345018453</v>
      </c>
      <c r="AU415" s="38">
        <f>AW302</f>
        <v>-4665.8979338296112</v>
      </c>
      <c r="AV415" s="39"/>
      <c r="AW415" s="39"/>
      <c r="AX415" s="37">
        <f>AX302</f>
        <v>0.23805601703212304</v>
      </c>
      <c r="AY415" s="38">
        <f>AY302</f>
        <v>1.8099603072963262</v>
      </c>
      <c r="AZ415" s="39"/>
      <c r="BA415" s="39"/>
      <c r="BB415" s="37">
        <f>BB302</f>
        <v>15.5</v>
      </c>
      <c r="BC415" s="38">
        <f>BC302</f>
        <v>-8.5</v>
      </c>
      <c r="BD415" s="39"/>
      <c r="BE415" s="39"/>
      <c r="BF415" s="39"/>
      <c r="BN415" s="26"/>
    </row>
    <row r="416" spans="28:66" x14ac:dyDescent="0.2">
      <c r="AB416" s="25"/>
      <c r="AM416" s="39">
        <v>0.49</v>
      </c>
      <c r="AN416" s="39">
        <f t="shared" si="484"/>
        <v>1.2040866202000002</v>
      </c>
      <c r="AO416" s="39"/>
      <c r="AP416" s="39"/>
      <c r="AQ416" s="39"/>
      <c r="AR416" s="143">
        <f>AU304</f>
        <v>7</v>
      </c>
      <c r="AT416" s="27">
        <f>AQ304</f>
        <v>34.694852117464201</v>
      </c>
      <c r="AU416" s="28">
        <f>AW304</f>
        <v>-4645.2987995068343</v>
      </c>
      <c r="AV416" s="39"/>
      <c r="AW416" s="39"/>
      <c r="AX416" s="27">
        <f>AX304</f>
        <v>0.23700504079116505</v>
      </c>
      <c r="AY416" s="28">
        <f>AY304</f>
        <v>1.8097511887194266</v>
      </c>
      <c r="AZ416" s="39"/>
      <c r="BA416" s="39"/>
      <c r="BB416" s="27">
        <f>BB304</f>
        <v>15</v>
      </c>
      <c r="BC416" s="28">
        <f>BC304</f>
        <v>-8</v>
      </c>
      <c r="BD416" s="39"/>
      <c r="BE416" s="39"/>
      <c r="BF416" s="39"/>
      <c r="BG416" s="37"/>
      <c r="BN416" s="26"/>
    </row>
    <row r="417" spans="28:66" x14ac:dyDescent="0.2">
      <c r="AB417" s="25"/>
      <c r="AM417" s="39">
        <v>0.5</v>
      </c>
      <c r="AN417" s="39">
        <f t="shared" si="484"/>
        <v>1.1251635000000004</v>
      </c>
      <c r="AO417" s="39"/>
      <c r="AP417" s="39"/>
      <c r="AQ417" s="39"/>
      <c r="AV417" s="39"/>
      <c r="AW417" s="39"/>
      <c r="AZ417" s="39"/>
      <c r="BA417" s="39"/>
      <c r="BB417" s="39"/>
      <c r="BC417" s="39"/>
      <c r="BD417" s="39"/>
      <c r="BE417" s="39"/>
      <c r="BF417" s="39"/>
      <c r="BG417" s="37"/>
      <c r="BN417" s="26"/>
    </row>
    <row r="418" spans="28:66" x14ac:dyDescent="0.2">
      <c r="AB418" s="25"/>
      <c r="BG418" s="37"/>
      <c r="BN418" s="26"/>
    </row>
    <row r="419" spans="28:66" x14ac:dyDescent="0.2">
      <c r="AB419" s="25"/>
      <c r="BG419" s="27"/>
      <c r="BN419" s="26"/>
    </row>
    <row r="420" spans="28:66" x14ac:dyDescent="0.2">
      <c r="AB420" s="25"/>
      <c r="BG420" s="39"/>
      <c r="BN420" s="26"/>
    </row>
    <row r="421" spans="28:66" x14ac:dyDescent="0.2">
      <c r="AB421" s="25"/>
      <c r="AQ421" t="s">
        <v>204</v>
      </c>
      <c r="AR421" s="142">
        <f>AU328</f>
        <v>6.75</v>
      </c>
      <c r="AS421" s="39"/>
      <c r="AT421" s="37">
        <f>AQ328</f>
        <v>34.031295198487832</v>
      </c>
      <c r="AU421" s="38">
        <f>AW328</f>
        <v>-6676.5010619298409</v>
      </c>
      <c r="AW421" t="s">
        <v>204</v>
      </c>
      <c r="AX421" s="37">
        <f>AX328</f>
        <v>0.35325402444073245</v>
      </c>
      <c r="AY421" s="38">
        <f>AY328</f>
        <v>1.8394706522930722</v>
      </c>
      <c r="BA421" t="s">
        <v>204</v>
      </c>
      <c r="BB421" s="37">
        <f>BB328</f>
        <v>17</v>
      </c>
      <c r="BC421" s="38">
        <f>BC328</f>
        <v>-13.75</v>
      </c>
      <c r="BN421" s="26"/>
    </row>
    <row r="422" spans="28:66" x14ac:dyDescent="0.2">
      <c r="AB422" s="25"/>
      <c r="AR422" s="142">
        <f>AU331</f>
        <v>6.75</v>
      </c>
      <c r="AS422" s="39"/>
      <c r="AT422" s="37">
        <f>AQ331</f>
        <v>33.557906531505878</v>
      </c>
      <c r="AU422" s="38">
        <f>AW331</f>
        <v>-6318.5515758745378</v>
      </c>
      <c r="AX422" s="37">
        <f>AX331</f>
        <v>0.33431489819442006</v>
      </c>
      <c r="AY422" s="38">
        <f>AY331</f>
        <v>1.8423981768828936</v>
      </c>
      <c r="BB422" s="37">
        <f>BB331</f>
        <v>17</v>
      </c>
      <c r="BC422" s="38">
        <f>BC331</f>
        <v>-14</v>
      </c>
      <c r="BN422" s="26"/>
    </row>
    <row r="423" spans="28:66" x14ac:dyDescent="0.2">
      <c r="AB423" s="25"/>
      <c r="AR423" s="143">
        <f>AU333</f>
        <v>7.5</v>
      </c>
      <c r="AS423" s="39"/>
      <c r="AT423" s="27">
        <f>AQ333</f>
        <v>35.072831214839908</v>
      </c>
      <c r="AU423" s="28">
        <f>AW333</f>
        <v>-5938.3039469625783</v>
      </c>
      <c r="AX423" s="27">
        <f>AX333</f>
        <v>0.28277637842678943</v>
      </c>
      <c r="AY423" s="28">
        <f>AY333</f>
        <v>1.6609775699689915</v>
      </c>
      <c r="BB423" s="27">
        <f>BB333</f>
        <v>13.5</v>
      </c>
      <c r="BC423" s="28">
        <f>BC333</f>
        <v>-7.75</v>
      </c>
      <c r="BN423" s="26"/>
    </row>
    <row r="424" spans="28:66" x14ac:dyDescent="0.2">
      <c r="AB424" s="25"/>
      <c r="AR424" s="39"/>
      <c r="AS424" s="39"/>
      <c r="AT424" s="39"/>
      <c r="AU424" s="39"/>
      <c r="AX424" s="37"/>
      <c r="AY424" s="39"/>
      <c r="BB424" s="39"/>
      <c r="BC424" s="39"/>
      <c r="BG424" s="37"/>
      <c r="BN424" s="26"/>
    </row>
    <row r="425" spans="28:66" x14ac:dyDescent="0.2">
      <c r="AB425" s="25"/>
      <c r="AR425" s="39"/>
      <c r="AS425" s="39"/>
      <c r="AT425" s="39"/>
      <c r="AU425" s="39"/>
      <c r="AX425" s="37"/>
      <c r="AY425" s="39"/>
      <c r="BG425" s="37"/>
      <c r="BN425" s="26"/>
    </row>
    <row r="426" spans="28:66" x14ac:dyDescent="0.2">
      <c r="AB426" s="25"/>
      <c r="AR426" s="39"/>
      <c r="AS426" s="39"/>
      <c r="AT426" s="39"/>
      <c r="AU426" s="39"/>
      <c r="AX426" s="37"/>
      <c r="AY426" s="39"/>
      <c r="BG426" s="27"/>
      <c r="BN426" s="26"/>
    </row>
    <row r="427" spans="28:66" x14ac:dyDescent="0.2">
      <c r="AB427" s="25"/>
      <c r="AR427" s="39"/>
      <c r="AS427" s="39"/>
      <c r="AT427" s="39"/>
      <c r="AU427" s="39"/>
      <c r="AX427" s="37"/>
      <c r="AY427" s="39"/>
      <c r="BN427" s="26"/>
    </row>
    <row r="428" spans="28:66" x14ac:dyDescent="0.2">
      <c r="AB428" s="25"/>
      <c r="AR428" s="39"/>
      <c r="AS428" s="39"/>
      <c r="AT428" s="39"/>
      <c r="AU428" s="39"/>
      <c r="AX428" s="27"/>
      <c r="AY428" s="39"/>
      <c r="BN428" s="26"/>
    </row>
    <row r="429" spans="28:66" x14ac:dyDescent="0.2">
      <c r="AB429" s="25"/>
      <c r="AR429" s="39"/>
      <c r="AS429" s="39"/>
      <c r="AT429" s="39"/>
      <c r="AU429" s="39"/>
      <c r="AX429" s="39"/>
      <c r="AY429" s="39"/>
      <c r="BN429" s="26"/>
    </row>
    <row r="430" spans="28:66" x14ac:dyDescent="0.2">
      <c r="AB430" s="25"/>
      <c r="AR430" s="39"/>
      <c r="AS430" s="39"/>
      <c r="AT430" s="39"/>
      <c r="AU430" s="39"/>
      <c r="AX430" s="39"/>
      <c r="AY430" s="39"/>
      <c r="BN430" s="26"/>
    </row>
    <row r="431" spans="28:66" x14ac:dyDescent="0.2">
      <c r="AB431" s="25"/>
      <c r="AR431" s="39"/>
      <c r="AS431" s="39"/>
      <c r="AT431" s="39"/>
      <c r="AU431" s="39"/>
      <c r="AX431" s="39"/>
      <c r="AY431" s="39"/>
      <c r="BN431" s="26"/>
    </row>
    <row r="432" spans="28:66" x14ac:dyDescent="0.2">
      <c r="AB432" s="25"/>
      <c r="BN432" s="26"/>
    </row>
    <row r="433" spans="28:66" x14ac:dyDescent="0.2">
      <c r="AB433" s="25"/>
      <c r="BN433" s="26"/>
    </row>
    <row r="434" spans="28:66" x14ac:dyDescent="0.2">
      <c r="AB434" s="25"/>
      <c r="BN434" s="26"/>
    </row>
    <row r="435" spans="28:66" x14ac:dyDescent="0.2">
      <c r="AB435" s="25"/>
      <c r="BN435" s="26"/>
    </row>
    <row r="436" spans="28:66" x14ac:dyDescent="0.2">
      <c r="AB436" s="25"/>
      <c r="BN436" s="26"/>
    </row>
    <row r="437" spans="28:66" x14ac:dyDescent="0.2">
      <c r="AB437" s="25"/>
      <c r="BN437" s="26"/>
    </row>
    <row r="438" spans="28:66" x14ac:dyDescent="0.2">
      <c r="AB438" s="25"/>
      <c r="BN438" s="26"/>
    </row>
    <row r="439" spans="28:66" x14ac:dyDescent="0.2">
      <c r="AB439" s="25"/>
      <c r="BN439" s="26"/>
    </row>
    <row r="440" spans="28:66" x14ac:dyDescent="0.2">
      <c r="AB440" s="25"/>
      <c r="BN440" s="26"/>
    </row>
    <row r="441" spans="28:66" x14ac:dyDescent="0.2">
      <c r="AB441" s="25"/>
      <c r="BN441" s="26"/>
    </row>
    <row r="442" spans="28:66" x14ac:dyDescent="0.2">
      <c r="AB442" s="25"/>
      <c r="BN442" s="26"/>
    </row>
    <row r="443" spans="28:66" x14ac:dyDescent="0.2">
      <c r="AB443" s="25"/>
      <c r="BN443" s="26"/>
    </row>
    <row r="444" spans="28:66" x14ac:dyDescent="0.2">
      <c r="AB444" s="25"/>
      <c r="BN444" s="26"/>
    </row>
    <row r="445" spans="28:66" x14ac:dyDescent="0.2">
      <c r="AB445" s="25"/>
      <c r="BN445" s="26"/>
    </row>
    <row r="446" spans="28:66" x14ac:dyDescent="0.2">
      <c r="AB446" s="25"/>
      <c r="BN446" s="26"/>
    </row>
    <row r="447" spans="28:66" x14ac:dyDescent="0.2">
      <c r="AB447" s="25"/>
      <c r="BN447" s="26"/>
    </row>
    <row r="448" spans="28:66" x14ac:dyDescent="0.2">
      <c r="AB448" s="25"/>
      <c r="BN448" s="26"/>
    </row>
    <row r="449" spans="28:66" x14ac:dyDescent="0.2">
      <c r="AB449" s="25"/>
      <c r="BN449" s="26"/>
    </row>
    <row r="450" spans="28:66" x14ac:dyDescent="0.2">
      <c r="AB450" s="25"/>
      <c r="BN450" s="26"/>
    </row>
    <row r="451" spans="28:66" x14ac:dyDescent="0.2">
      <c r="AB451" s="25"/>
      <c r="BN451" s="26"/>
    </row>
    <row r="452" spans="28:66" x14ac:dyDescent="0.2">
      <c r="AB452" s="25"/>
      <c r="BN452" s="26"/>
    </row>
    <row r="453" spans="28:66" x14ac:dyDescent="0.2">
      <c r="AB453" s="25"/>
      <c r="BN453" s="26"/>
    </row>
    <row r="454" spans="28:66" x14ac:dyDescent="0.2">
      <c r="AB454" s="25"/>
      <c r="BN454" s="26"/>
    </row>
    <row r="455" spans="28:66" x14ac:dyDescent="0.2">
      <c r="AB455" s="25"/>
      <c r="BN455" s="26"/>
    </row>
    <row r="456" spans="28:66" x14ac:dyDescent="0.2">
      <c r="AB456" s="25"/>
      <c r="BN456" s="26"/>
    </row>
    <row r="457" spans="28:66" x14ac:dyDescent="0.2">
      <c r="AB457" s="25"/>
      <c r="BN457" s="26"/>
    </row>
    <row r="458" spans="28:66" x14ac:dyDescent="0.2">
      <c r="AB458" s="25"/>
      <c r="BN458" s="26"/>
    </row>
    <row r="459" spans="28:66" x14ac:dyDescent="0.2">
      <c r="AB459" s="25"/>
      <c r="BN459" s="26"/>
    </row>
    <row r="460" spans="28:66" x14ac:dyDescent="0.2">
      <c r="AB460" s="25"/>
      <c r="BN460" s="26"/>
    </row>
    <row r="461" spans="28:66" x14ac:dyDescent="0.2">
      <c r="AB461" s="4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S461" s="71"/>
      <c r="AV461" s="71"/>
      <c r="AW461" s="71"/>
      <c r="AX461" s="71"/>
      <c r="AY461" s="71"/>
      <c r="AZ461" s="71"/>
      <c r="BA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32"/>
    </row>
    <row r="464" spans="28:66" x14ac:dyDescent="0.2">
      <c r="AB464" s="35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21"/>
    </row>
    <row r="465" spans="28:66" x14ac:dyDescent="0.2">
      <c r="AB465" s="25"/>
      <c r="BN465" s="26"/>
    </row>
    <row r="466" spans="28:66" x14ac:dyDescent="0.2">
      <c r="AB466" s="23"/>
      <c r="AC466" s="11" t="s">
        <v>185</v>
      </c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2" t="s">
        <v>0</v>
      </c>
      <c r="BF466" s="3">
        <v>-6.4999999999999997E-3</v>
      </c>
      <c r="BG466" s="4" t="s">
        <v>1</v>
      </c>
      <c r="BH466" s="5"/>
      <c r="BI466" s="6"/>
      <c r="BJ466" s="7" t="s">
        <v>2</v>
      </c>
      <c r="BK466" s="8">
        <v>9.81</v>
      </c>
      <c r="BL466" s="9" t="s">
        <v>3</v>
      </c>
      <c r="BM466" s="1"/>
      <c r="BN466" s="24"/>
    </row>
    <row r="467" spans="28:66" x14ac:dyDescent="0.2">
      <c r="AB467" s="2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2"/>
      <c r="BH467" s="5"/>
      <c r="BI467" s="6"/>
      <c r="BJ467" s="6"/>
      <c r="BK467" s="6"/>
      <c r="BL467" s="13"/>
      <c r="BM467" s="1"/>
      <c r="BN467" s="24"/>
    </row>
    <row r="468" spans="28:66" x14ac:dyDescent="0.2">
      <c r="AB468" s="2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2" t="s">
        <v>17</v>
      </c>
      <c r="BF468" s="3">
        <v>101325</v>
      </c>
      <c r="BG468" s="4" t="s">
        <v>18</v>
      </c>
      <c r="BH468" s="5"/>
      <c r="BI468" s="6"/>
      <c r="BJ468" s="7" t="s">
        <v>19</v>
      </c>
      <c r="BK468" s="8">
        <v>293.14999999999998</v>
      </c>
      <c r="BL468" s="9" t="s">
        <v>20</v>
      </c>
      <c r="BM468" s="1"/>
      <c r="BN468" s="24"/>
    </row>
    <row r="469" spans="28:66" x14ac:dyDescent="0.2">
      <c r="AB469" s="23"/>
      <c r="AC469" s="1"/>
      <c r="AD469" s="1"/>
      <c r="AE469" s="1"/>
      <c r="AF469" s="1"/>
      <c r="AG469" s="1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2"/>
      <c r="BH469" s="5"/>
      <c r="BI469" s="6"/>
      <c r="BJ469" s="6"/>
      <c r="BK469" s="6"/>
      <c r="BL469" s="6"/>
      <c r="BM469" s="1"/>
      <c r="BN469" s="24"/>
    </row>
    <row r="470" spans="28:66" x14ac:dyDescent="0.2">
      <c r="AB470" s="2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2" t="s">
        <v>38</v>
      </c>
      <c r="BF470" s="3">
        <v>1.2250000000000001</v>
      </c>
      <c r="BG470" s="4" t="s">
        <v>39</v>
      </c>
      <c r="BH470" s="5"/>
      <c r="BI470" s="6"/>
      <c r="BJ470" s="7" t="s">
        <v>40</v>
      </c>
      <c r="BK470" s="8">
        <v>100600</v>
      </c>
      <c r="BL470" s="9" t="s">
        <v>18</v>
      </c>
      <c r="BM470" s="1"/>
      <c r="BN470" s="24"/>
    </row>
    <row r="471" spans="28:66" x14ac:dyDescent="0.2">
      <c r="AB471" s="23"/>
      <c r="AC471" s="1"/>
      <c r="AD471" s="1"/>
      <c r="AE471" s="1"/>
      <c r="AF471" s="1"/>
      <c r="AG471" s="1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2"/>
      <c r="BH471" s="5"/>
      <c r="BI471" s="6"/>
      <c r="BJ471" s="6"/>
      <c r="BK471" s="6"/>
      <c r="BL471" s="6"/>
      <c r="BM471" s="1"/>
      <c r="BN471" s="24"/>
    </row>
    <row r="472" spans="28:66" x14ac:dyDescent="0.2">
      <c r="AB472" s="2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2" t="s">
        <v>47</v>
      </c>
      <c r="BF472" s="3">
        <v>288.14999999999998</v>
      </c>
      <c r="BG472" s="4" t="s">
        <v>20</v>
      </c>
      <c r="BH472" s="5"/>
      <c r="BI472" s="6"/>
      <c r="BJ472" s="7" t="s">
        <v>48</v>
      </c>
      <c r="BK472" s="8">
        <v>28</v>
      </c>
      <c r="BL472" s="9" t="s">
        <v>49</v>
      </c>
      <c r="BM472" s="1"/>
      <c r="BN472" s="24"/>
    </row>
    <row r="473" spans="28:66" x14ac:dyDescent="0.2">
      <c r="AB473" s="2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2"/>
      <c r="BH473" s="5"/>
      <c r="BI473" s="6"/>
      <c r="BJ473" s="6"/>
      <c r="BK473" s="6"/>
      <c r="BL473" s="6"/>
      <c r="BM473" s="1"/>
      <c r="BN473" s="24"/>
    </row>
    <row r="474" spans="28:66" x14ac:dyDescent="0.2">
      <c r="AB474" s="2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2" t="s">
        <v>54</v>
      </c>
      <c r="BF474" s="3">
        <v>1.2350000000000001</v>
      </c>
      <c r="BG474" s="4" t="s">
        <v>55</v>
      </c>
      <c r="BH474" s="5"/>
      <c r="BI474" s="6"/>
      <c r="BJ474" s="6"/>
      <c r="BK474" s="6"/>
      <c r="BL474" s="6"/>
      <c r="BM474" s="1"/>
      <c r="BN474" s="24"/>
    </row>
    <row r="475" spans="28:66" x14ac:dyDescent="0.2">
      <c r="AB475" s="2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24"/>
    </row>
    <row r="476" spans="28:66" x14ac:dyDescent="0.2">
      <c r="AB476" s="43" t="s">
        <v>56</v>
      </c>
      <c r="AC476" s="3" t="s">
        <v>57</v>
      </c>
      <c r="AD476" s="3" t="s">
        <v>58</v>
      </c>
      <c r="AE476" s="3" t="s">
        <v>59</v>
      </c>
      <c r="AF476" s="44" t="s">
        <v>60</v>
      </c>
      <c r="AG476" s="3" t="s">
        <v>61</v>
      </c>
      <c r="AH476" s="44" t="s">
        <v>62</v>
      </c>
      <c r="AI476" s="8" t="s">
        <v>63</v>
      </c>
      <c r="AJ476" s="3" t="s">
        <v>64</v>
      </c>
      <c r="AK476" s="3" t="s">
        <v>65</v>
      </c>
      <c r="AL476" s="3" t="s">
        <v>66</v>
      </c>
      <c r="AM476" s="3" t="s">
        <v>67</v>
      </c>
      <c r="AN476" s="3" t="s">
        <v>68</v>
      </c>
      <c r="AO476" s="44" t="s">
        <v>69</v>
      </c>
      <c r="AP476" s="3" t="s">
        <v>70</v>
      </c>
      <c r="AQ476" s="45" t="s">
        <v>71</v>
      </c>
      <c r="AR476" s="46" t="s">
        <v>72</v>
      </c>
      <c r="AS476" s="47" t="s">
        <v>73</v>
      </c>
      <c r="AT476" s="46" t="s">
        <v>74</v>
      </c>
      <c r="AU476" s="45" t="s">
        <v>75</v>
      </c>
      <c r="AV476" s="46" t="s">
        <v>76</v>
      </c>
      <c r="AW476" s="47" t="s">
        <v>77</v>
      </c>
      <c r="AX476" s="48" t="s">
        <v>78</v>
      </c>
      <c r="AY476" s="49" t="s">
        <v>79</v>
      </c>
      <c r="AZ476" s="47" t="s">
        <v>80</v>
      </c>
      <c r="BA476" s="47" t="s">
        <v>81</v>
      </c>
      <c r="BB476" s="48" t="s">
        <v>82</v>
      </c>
      <c r="BC476" s="49" t="s">
        <v>83</v>
      </c>
      <c r="BD476" s="1"/>
      <c r="BE476" s="1" t="s">
        <v>84</v>
      </c>
      <c r="BF476" s="1" t="s">
        <v>85</v>
      </c>
      <c r="BG476" s="1" t="s">
        <v>86</v>
      </c>
      <c r="BH476" s="1" t="s">
        <v>87</v>
      </c>
      <c r="BI476" s="1" t="s">
        <v>88</v>
      </c>
      <c r="BJ476" s="1" t="s">
        <v>54</v>
      </c>
      <c r="BK476" s="1" t="s">
        <v>2</v>
      </c>
      <c r="BL476" s="1" t="s">
        <v>89</v>
      </c>
      <c r="BM476" s="1" t="s">
        <v>90</v>
      </c>
      <c r="BN476" s="24" t="s">
        <v>91</v>
      </c>
    </row>
    <row r="477" spans="28:66" x14ac:dyDescent="0.2">
      <c r="AB477" s="50">
        <v>7</v>
      </c>
      <c r="AC477" s="51">
        <v>1917</v>
      </c>
      <c r="AD477" s="51">
        <f t="shared" ref="AD477:AD484" si="485">AB477+273.15</f>
        <v>280.14999999999998</v>
      </c>
      <c r="AE477" s="51">
        <v>0</v>
      </c>
      <c r="AF477" s="51">
        <f t="shared" ref="AF477:AF484" si="486">AE477*1.94384</f>
        <v>0</v>
      </c>
      <c r="AG477" s="51">
        <v>3696</v>
      </c>
      <c r="AH477" s="51">
        <f t="shared" ref="AH477:AH484" si="487">AG477 * 2.20462</f>
        <v>8148.2755199999992</v>
      </c>
      <c r="AI477" s="129">
        <v>0</v>
      </c>
      <c r="AJ477" s="51">
        <f t="shared" ref="AJ477:AJ484" si="488">BI477+(AC477*BF477)</f>
        <v>275.68949999999995</v>
      </c>
      <c r="AK477" s="51">
        <f t="shared" ref="AK477:AK484" si="489">BH477 * ( ( 1 + ( BF477 * ( AC477 / BI477 ) ) ) ^ 4.256 )</f>
        <v>1.0149104075239699</v>
      </c>
      <c r="AL477" s="51">
        <f t="shared" ref="AL477:AL484" si="490">( AK477 * AJ477 ) / AD477</f>
        <v>0.99875117899368016</v>
      </c>
      <c r="AM477" s="51">
        <f t="shared" ref="AM477:AM484" si="491">BG477 * ( ( 1+ ( BF477 * ( AC477 / BI477 ) ) ) ^ 5.256 )</f>
        <v>80317.435204060894</v>
      </c>
      <c r="AN477" s="51">
        <v>0</v>
      </c>
      <c r="AO477" s="51">
        <f t="shared" ref="AO477:AO484" si="492">AN477 * 3.28084</f>
        <v>0</v>
      </c>
      <c r="AP477" s="51" t="e">
        <f xml:space="preserve"> AG477 * BK477 * COS( AZ477 )</f>
        <v>#DIV/0!</v>
      </c>
      <c r="AQ477" s="55">
        <f>SQRT( ( AU477 * 2 ) / AL477 )</f>
        <v>0</v>
      </c>
      <c r="AR477" s="51">
        <f t="shared" ref="AR477:AR484" si="493">AQ477 * 1.94384</f>
        <v>0</v>
      </c>
      <c r="AS477" s="51" t="e">
        <f t="shared" ref="AS477:AS484" si="494" xml:space="preserve"> ( AN477 / AI477 ) * ( ( ( AD476 + AD477 ) / 2 ) / ( ( AJ476 + AJ477 ) / 2 ) )</f>
        <v>#DIV/0!</v>
      </c>
      <c r="AT477" s="51" t="e">
        <f t="shared" ref="AT477:AT484" si="495">AS477 * 1.94384</f>
        <v>#DIV/0!</v>
      </c>
      <c r="AU477" s="52"/>
      <c r="AV477" s="51">
        <f t="shared" ref="AV477:AV484" si="496">AU477 * 100</f>
        <v>0</v>
      </c>
      <c r="AW477" s="53" t="e">
        <f t="shared" ref="AW477:AW484" si="497" xml:space="preserve"> - ( AG477 * BK477 * SIN( AZ477 ) )</f>
        <v>#DIV/0!</v>
      </c>
      <c r="AX477" s="50" t="e">
        <f t="shared" ref="AX477:AX484" si="498" xml:space="preserve"> - ( ( 2 * AW477 ) / ( ( ( AQ477 ) ^ 2 ) * BN477 * AL477 ) )</f>
        <v>#DIV/0!</v>
      </c>
      <c r="AY477" s="54" t="e">
        <f t="shared" ref="AY477:AY484" si="499" xml:space="preserve"> ( ( 2 * AP477 ) / ( ( ( AQ477 ) ^ 2 ) * BN477 * AL477 ) )</f>
        <v>#DIV/0!</v>
      </c>
      <c r="AZ477" s="51" t="e">
        <f t="shared" ref="AZ477:AZ484" si="500">ASIN( - ( AS477 / AQ477 ) )</f>
        <v>#DIV/0!</v>
      </c>
      <c r="BA477" s="51" t="e">
        <f t="shared" ref="BA477:BA484" si="501">AZ477 * ( 180 / 3.14159265359 )</f>
        <v>#DIV/0!</v>
      </c>
      <c r="BB477" s="50"/>
      <c r="BC477" s="54"/>
      <c r="BD477" s="1"/>
      <c r="BE477" s="1">
        <f>AD471</f>
        <v>0</v>
      </c>
      <c r="BF477" s="1">
        <f>BF466</f>
        <v>-6.4999999999999997E-3</v>
      </c>
      <c r="BG477" s="1">
        <f>BF468</f>
        <v>101325</v>
      </c>
      <c r="BH477" s="1">
        <f>BF470</f>
        <v>1.2250000000000001</v>
      </c>
      <c r="BI477" s="1">
        <f>BF472</f>
        <v>288.14999999999998</v>
      </c>
      <c r="BJ477" s="1">
        <f>BF474</f>
        <v>1.2350000000000001</v>
      </c>
      <c r="BK477" s="1">
        <f>BK466</f>
        <v>9.81</v>
      </c>
      <c r="BL477" s="1">
        <f>BK468</f>
        <v>293.14999999999998</v>
      </c>
      <c r="BM477" s="1">
        <f>BK470</f>
        <v>100600</v>
      </c>
      <c r="BN477" s="24">
        <f>BK472</f>
        <v>28</v>
      </c>
    </row>
    <row r="478" spans="28:66" x14ac:dyDescent="0.2">
      <c r="AB478" s="55">
        <v>7.2</v>
      </c>
      <c r="AC478" s="56">
        <v>1822</v>
      </c>
      <c r="AD478" s="56">
        <f t="shared" si="485"/>
        <v>280.34999999999997</v>
      </c>
      <c r="AE478" s="56">
        <f t="shared" ref="AE478:AE484" si="502">AE477</f>
        <v>0</v>
      </c>
      <c r="AF478" s="56">
        <f t="shared" si="486"/>
        <v>0</v>
      </c>
      <c r="AG478" s="56">
        <f t="shared" ref="AG478:AG484" si="503">AG477-0.38095</f>
        <v>3695.6190499999998</v>
      </c>
      <c r="AH478" s="56">
        <f t="shared" si="487"/>
        <v>8147.4356700109984</v>
      </c>
      <c r="AI478" s="130">
        <f t="shared" ref="AI478:AI484" si="504">AI477+11.42857</f>
        <v>11.428570000000001</v>
      </c>
      <c r="AJ478" s="56">
        <f t="shared" si="488"/>
        <v>276.30699999999996</v>
      </c>
      <c r="AK478" s="56">
        <f t="shared" si="489"/>
        <v>1.0246206366341153</v>
      </c>
      <c r="AL478" s="56">
        <f t="shared" si="490"/>
        <v>1.0098443169126539</v>
      </c>
      <c r="AM478" s="56">
        <f t="shared" si="491"/>
        <v>81267.497389108728</v>
      </c>
      <c r="AN478" s="56">
        <f>AC478-AC477</f>
        <v>-95</v>
      </c>
      <c r="AO478" s="56">
        <f t="shared" si="492"/>
        <v>-311.6798</v>
      </c>
      <c r="AP478" s="56" t="e">
        <f xml:space="preserve"> AG478 * BG478 * COS( AZ478 )</f>
        <v>#DIV/0!</v>
      </c>
      <c r="AQ478" s="55">
        <f>SQRT( ( AU478 * 2 ) / AL478 )</f>
        <v>0</v>
      </c>
      <c r="AR478" s="56">
        <f t="shared" si="493"/>
        <v>0</v>
      </c>
      <c r="AS478" s="56">
        <f t="shared" si="494"/>
        <v>-8.440555025973179</v>
      </c>
      <c r="AT478" s="56">
        <f t="shared" si="495"/>
        <v>-16.407088481687705</v>
      </c>
      <c r="AU478" s="57"/>
      <c r="AV478" s="56">
        <f t="shared" si="496"/>
        <v>0</v>
      </c>
      <c r="AW478" s="58" t="e">
        <f t="shared" si="497"/>
        <v>#DIV/0!</v>
      </c>
      <c r="AX478" s="55" t="e">
        <f t="shared" si="498"/>
        <v>#DIV/0!</v>
      </c>
      <c r="AY478" s="59" t="e">
        <f t="shared" si="499"/>
        <v>#DIV/0!</v>
      </c>
      <c r="AZ478" s="56" t="e">
        <f t="shared" si="500"/>
        <v>#DIV/0!</v>
      </c>
      <c r="BA478" s="56" t="e">
        <f t="shared" si="501"/>
        <v>#DIV/0!</v>
      </c>
      <c r="BB478" s="55"/>
      <c r="BC478" s="59"/>
      <c r="BD478" s="1"/>
      <c r="BE478" s="6">
        <f t="shared" ref="BE478:BE509" si="505">BE477</f>
        <v>0</v>
      </c>
      <c r="BF478" s="6">
        <f t="shared" ref="BF478:BF509" si="506">BF477</f>
        <v>-6.4999999999999997E-3</v>
      </c>
      <c r="BG478" s="6">
        <f t="shared" ref="BG478:BG509" si="507">BG477</f>
        <v>101325</v>
      </c>
      <c r="BH478" s="6">
        <f t="shared" ref="BH478:BH509" si="508">BH477</f>
        <v>1.2250000000000001</v>
      </c>
      <c r="BI478" s="6">
        <f t="shared" ref="BI478:BI509" si="509">BI477</f>
        <v>288.14999999999998</v>
      </c>
      <c r="BJ478" s="6">
        <f t="shared" ref="BJ478:BJ509" si="510">BJ477</f>
        <v>1.2350000000000001</v>
      </c>
      <c r="BK478" s="6">
        <f t="shared" ref="BK478:BK509" si="511">BK477</f>
        <v>9.81</v>
      </c>
      <c r="BL478" s="6">
        <f t="shared" ref="BL478:BL509" si="512">BL477</f>
        <v>293.14999999999998</v>
      </c>
      <c r="BM478" s="6">
        <f t="shared" ref="BM478:BM509" si="513">BM477</f>
        <v>100600</v>
      </c>
      <c r="BN478" s="92">
        <f t="shared" ref="BN478:BN509" si="514">BN477</f>
        <v>28</v>
      </c>
    </row>
    <row r="479" spans="28:66" x14ac:dyDescent="0.2">
      <c r="AB479" s="23">
        <v>8</v>
      </c>
      <c r="AC479" s="1">
        <v>1663</v>
      </c>
      <c r="AD479" s="1">
        <f t="shared" si="485"/>
        <v>281.14999999999998</v>
      </c>
      <c r="AE479" s="1">
        <f t="shared" si="502"/>
        <v>0</v>
      </c>
      <c r="AF479" s="1">
        <f t="shared" si="486"/>
        <v>0</v>
      </c>
      <c r="AG479" s="1">
        <f t="shared" si="503"/>
        <v>3695.2380999999996</v>
      </c>
      <c r="AH479" s="1">
        <f t="shared" si="487"/>
        <v>8146.5958200219984</v>
      </c>
      <c r="AI479" s="130">
        <f t="shared" si="504"/>
        <v>22.857140000000001</v>
      </c>
      <c r="AJ479" s="1">
        <f t="shared" si="488"/>
        <v>277.34049999999996</v>
      </c>
      <c r="AK479" s="1">
        <f t="shared" si="489"/>
        <v>1.0410313431153384</v>
      </c>
      <c r="AL479" s="1">
        <f t="shared" si="490"/>
        <v>1.0269256738939339</v>
      </c>
      <c r="AM479" s="1">
        <f t="shared" si="491"/>
        <v>82877.949833492879</v>
      </c>
      <c r="AN479" s="1">
        <f t="shared" ref="AN479:AN484" si="515">AN478 + (AC479-AC478)</f>
        <v>-254</v>
      </c>
      <c r="AO479" s="1">
        <f t="shared" si="492"/>
        <v>-833.33335999999997</v>
      </c>
      <c r="AP479" s="1" t="e">
        <f t="shared" ref="AP479:AP484" si="516" xml:space="preserve"> AG479 * BK479 * COS( AZ479 )</f>
        <v>#DIV/0!</v>
      </c>
      <c r="AQ479" s="23">
        <f t="shared" ref="AQ479:AQ484" si="517">SQRT( ( AV479 * 2 ) / AL479 )</f>
        <v>0</v>
      </c>
      <c r="AR479" s="6">
        <f t="shared" si="493"/>
        <v>0</v>
      </c>
      <c r="AS479" s="6">
        <f t="shared" si="494"/>
        <v>-11.270112354808234</v>
      </c>
      <c r="AT479" s="6">
        <f t="shared" si="495"/>
        <v>-21.907295199770438</v>
      </c>
      <c r="AU479" s="60"/>
      <c r="AV479" s="6">
        <f t="shared" si="496"/>
        <v>0</v>
      </c>
      <c r="AW479" s="61" t="e">
        <f t="shared" si="497"/>
        <v>#DIV/0!</v>
      </c>
      <c r="AX479" s="62" t="e">
        <f t="shared" si="498"/>
        <v>#DIV/0!</v>
      </c>
      <c r="AY479" s="63" t="e">
        <f t="shared" si="499"/>
        <v>#DIV/0!</v>
      </c>
      <c r="AZ479" s="6" t="e">
        <f t="shared" si="500"/>
        <v>#DIV/0!</v>
      </c>
      <c r="BA479" s="6" t="e">
        <f t="shared" si="501"/>
        <v>#DIV/0!</v>
      </c>
      <c r="BB479" s="62"/>
      <c r="BC479" s="63"/>
      <c r="BD479" s="1"/>
      <c r="BE479" s="1">
        <f t="shared" si="505"/>
        <v>0</v>
      </c>
      <c r="BF479" s="1">
        <f t="shared" si="506"/>
        <v>-6.4999999999999997E-3</v>
      </c>
      <c r="BG479" s="1">
        <f t="shared" si="507"/>
        <v>101325</v>
      </c>
      <c r="BH479" s="1">
        <f t="shared" si="508"/>
        <v>1.2250000000000001</v>
      </c>
      <c r="BI479" s="1">
        <f t="shared" si="509"/>
        <v>288.14999999999998</v>
      </c>
      <c r="BJ479" s="1">
        <f t="shared" si="510"/>
        <v>1.2350000000000001</v>
      </c>
      <c r="BK479" s="1">
        <f t="shared" si="511"/>
        <v>9.81</v>
      </c>
      <c r="BL479" s="1">
        <f t="shared" si="512"/>
        <v>293.14999999999998</v>
      </c>
      <c r="BM479" s="1">
        <f t="shared" si="513"/>
        <v>100600</v>
      </c>
      <c r="BN479" s="24">
        <f t="shared" si="514"/>
        <v>28</v>
      </c>
    </row>
    <row r="480" spans="28:66" x14ac:dyDescent="0.2">
      <c r="AB480" s="23">
        <v>8.5</v>
      </c>
      <c r="AC480" s="1">
        <v>1585</v>
      </c>
      <c r="AD480" s="1">
        <f t="shared" si="485"/>
        <v>281.64999999999998</v>
      </c>
      <c r="AE480" s="1">
        <f t="shared" si="502"/>
        <v>0</v>
      </c>
      <c r="AF480" s="1">
        <f t="shared" si="486"/>
        <v>0</v>
      </c>
      <c r="AG480" s="1">
        <f t="shared" si="503"/>
        <v>3694.8571499999994</v>
      </c>
      <c r="AH480" s="1">
        <f t="shared" si="487"/>
        <v>8145.7559700329975</v>
      </c>
      <c r="AI480" s="130">
        <f t="shared" si="504"/>
        <v>34.285710000000002</v>
      </c>
      <c r="AJ480" s="1">
        <f t="shared" si="488"/>
        <v>277.84749999999997</v>
      </c>
      <c r="AK480" s="1">
        <f t="shared" si="489"/>
        <v>1.0491550164463275</v>
      </c>
      <c r="AL480" s="1">
        <f t="shared" si="490"/>
        <v>1.034990585592299</v>
      </c>
      <c r="AM480" s="1">
        <f t="shared" si="491"/>
        <v>83677.376362593452</v>
      </c>
      <c r="AN480" s="1">
        <f t="shared" si="515"/>
        <v>-332</v>
      </c>
      <c r="AO480" s="1">
        <f t="shared" si="492"/>
        <v>-1089.2388799999999</v>
      </c>
      <c r="AP480" s="1" t="e">
        <f t="shared" si="516"/>
        <v>#DIV/0!</v>
      </c>
      <c r="AQ480" s="23">
        <f t="shared" si="517"/>
        <v>0</v>
      </c>
      <c r="AR480" s="6">
        <f t="shared" si="493"/>
        <v>0</v>
      </c>
      <c r="AS480" s="6">
        <f t="shared" si="494"/>
        <v>-9.8160995576680072</v>
      </c>
      <c r="AT480" s="6">
        <f t="shared" si="495"/>
        <v>-19.08092696417738</v>
      </c>
      <c r="AU480" s="60"/>
      <c r="AV480" s="6">
        <f t="shared" si="496"/>
        <v>0</v>
      </c>
      <c r="AW480" s="61" t="e">
        <f t="shared" si="497"/>
        <v>#DIV/0!</v>
      </c>
      <c r="AX480" s="62" t="e">
        <f t="shared" si="498"/>
        <v>#DIV/0!</v>
      </c>
      <c r="AY480" s="63" t="e">
        <f t="shared" si="499"/>
        <v>#DIV/0!</v>
      </c>
      <c r="AZ480" s="6" t="e">
        <f t="shared" si="500"/>
        <v>#DIV/0!</v>
      </c>
      <c r="BA480" s="6" t="e">
        <f t="shared" si="501"/>
        <v>#DIV/0!</v>
      </c>
      <c r="BB480" s="62"/>
      <c r="BC480" s="63"/>
      <c r="BD480" s="1"/>
      <c r="BE480" s="1">
        <f t="shared" si="505"/>
        <v>0</v>
      </c>
      <c r="BF480" s="1">
        <f t="shared" si="506"/>
        <v>-6.4999999999999997E-3</v>
      </c>
      <c r="BG480" s="1">
        <f t="shared" si="507"/>
        <v>101325</v>
      </c>
      <c r="BH480" s="1">
        <f t="shared" si="508"/>
        <v>1.2250000000000001</v>
      </c>
      <c r="BI480" s="1">
        <f t="shared" si="509"/>
        <v>288.14999999999998</v>
      </c>
      <c r="BJ480" s="1">
        <f t="shared" si="510"/>
        <v>1.2350000000000001</v>
      </c>
      <c r="BK480" s="1">
        <f t="shared" si="511"/>
        <v>9.81</v>
      </c>
      <c r="BL480" s="1">
        <f t="shared" si="512"/>
        <v>293.14999999999998</v>
      </c>
      <c r="BM480" s="1">
        <f t="shared" si="513"/>
        <v>100600</v>
      </c>
      <c r="BN480" s="24">
        <f t="shared" si="514"/>
        <v>28</v>
      </c>
    </row>
    <row r="481" spans="28:66" x14ac:dyDescent="0.2">
      <c r="AB481" s="23">
        <v>8.6</v>
      </c>
      <c r="AC481" s="1">
        <v>1482</v>
      </c>
      <c r="AD481" s="1">
        <f t="shared" si="485"/>
        <v>281.75</v>
      </c>
      <c r="AE481" s="1">
        <f t="shared" si="502"/>
        <v>0</v>
      </c>
      <c r="AF481" s="1">
        <f t="shared" si="486"/>
        <v>0</v>
      </c>
      <c r="AG481" s="1">
        <f t="shared" si="503"/>
        <v>3694.4761999999992</v>
      </c>
      <c r="AH481" s="1">
        <f t="shared" si="487"/>
        <v>8144.9161200439976</v>
      </c>
      <c r="AI481" s="130">
        <f t="shared" si="504"/>
        <v>45.714280000000002</v>
      </c>
      <c r="AJ481" s="1">
        <f t="shared" si="488"/>
        <v>278.517</v>
      </c>
      <c r="AK481" s="1">
        <f t="shared" si="489"/>
        <v>1.059956633408407</v>
      </c>
      <c r="AL481" s="1">
        <f t="shared" si="490"/>
        <v>1.0477939367063329</v>
      </c>
      <c r="AM481" s="1">
        <f t="shared" si="491"/>
        <v>84742.584579062677</v>
      </c>
      <c r="AN481" s="1">
        <f t="shared" si="515"/>
        <v>-435</v>
      </c>
      <c r="AO481" s="1">
        <f t="shared" si="492"/>
        <v>-1427.1654000000001</v>
      </c>
      <c r="AP481" s="1" t="e">
        <f t="shared" si="516"/>
        <v>#DIV/0!</v>
      </c>
      <c r="AQ481" s="23">
        <f t="shared" si="517"/>
        <v>0</v>
      </c>
      <c r="AR481" s="6">
        <f t="shared" si="493"/>
        <v>0</v>
      </c>
      <c r="AS481" s="6">
        <f t="shared" si="494"/>
        <v>-9.6359559158393022</v>
      </c>
      <c r="AT481" s="6">
        <f t="shared" si="495"/>
        <v>-18.730756547445068</v>
      </c>
      <c r="AU481" s="60"/>
      <c r="AV481" s="6">
        <f t="shared" si="496"/>
        <v>0</v>
      </c>
      <c r="AW481" s="61" t="e">
        <f t="shared" si="497"/>
        <v>#DIV/0!</v>
      </c>
      <c r="AX481" s="62" t="e">
        <f t="shared" si="498"/>
        <v>#DIV/0!</v>
      </c>
      <c r="AY481" s="63" t="e">
        <f t="shared" si="499"/>
        <v>#DIV/0!</v>
      </c>
      <c r="AZ481" s="6" t="e">
        <f t="shared" si="500"/>
        <v>#DIV/0!</v>
      </c>
      <c r="BA481" s="6" t="e">
        <f t="shared" si="501"/>
        <v>#DIV/0!</v>
      </c>
      <c r="BB481" s="62"/>
      <c r="BC481" s="63"/>
      <c r="BD481" s="1"/>
      <c r="BE481" s="1">
        <f t="shared" si="505"/>
        <v>0</v>
      </c>
      <c r="BF481" s="1">
        <f t="shared" si="506"/>
        <v>-6.4999999999999997E-3</v>
      </c>
      <c r="BG481" s="1">
        <f t="shared" si="507"/>
        <v>101325</v>
      </c>
      <c r="BH481" s="1">
        <f t="shared" si="508"/>
        <v>1.2250000000000001</v>
      </c>
      <c r="BI481" s="1">
        <f t="shared" si="509"/>
        <v>288.14999999999998</v>
      </c>
      <c r="BJ481" s="1">
        <f t="shared" si="510"/>
        <v>1.2350000000000001</v>
      </c>
      <c r="BK481" s="1">
        <f t="shared" si="511"/>
        <v>9.81</v>
      </c>
      <c r="BL481" s="1">
        <f t="shared" si="512"/>
        <v>293.14999999999998</v>
      </c>
      <c r="BM481" s="1">
        <f t="shared" si="513"/>
        <v>100600</v>
      </c>
      <c r="BN481" s="24">
        <f t="shared" si="514"/>
        <v>28</v>
      </c>
    </row>
    <row r="482" spans="28:66" x14ac:dyDescent="0.2">
      <c r="AB482" s="23">
        <v>9.4</v>
      </c>
      <c r="AC482" s="1">
        <v>1382</v>
      </c>
      <c r="AD482" s="1">
        <f t="shared" si="485"/>
        <v>282.54999999999995</v>
      </c>
      <c r="AE482" s="1">
        <f t="shared" si="502"/>
        <v>0</v>
      </c>
      <c r="AF482" s="1">
        <f t="shared" si="486"/>
        <v>0</v>
      </c>
      <c r="AG482" s="1">
        <f t="shared" si="503"/>
        <v>3694.0952499999989</v>
      </c>
      <c r="AH482" s="1">
        <f t="shared" si="487"/>
        <v>8144.0762700549967</v>
      </c>
      <c r="AI482" s="130">
        <f t="shared" si="504"/>
        <v>57.142850000000003</v>
      </c>
      <c r="AJ482" s="1">
        <f t="shared" si="488"/>
        <v>279.16699999999997</v>
      </c>
      <c r="AK482" s="1">
        <f t="shared" si="489"/>
        <v>1.0705248373877361</v>
      </c>
      <c r="AL482" s="1">
        <f t="shared" si="490"/>
        <v>1.0577073342028742</v>
      </c>
      <c r="AM482" s="1">
        <f t="shared" si="491"/>
        <v>85787.246233139391</v>
      </c>
      <c r="AN482" s="1">
        <f t="shared" si="515"/>
        <v>-535</v>
      </c>
      <c r="AO482" s="1">
        <f t="shared" si="492"/>
        <v>-1755.2493999999999</v>
      </c>
      <c r="AP482" s="1" t="e">
        <f t="shared" si="516"/>
        <v>#DIV/0!</v>
      </c>
      <c r="AQ482" s="23">
        <f t="shared" si="517"/>
        <v>0</v>
      </c>
      <c r="AR482" s="6">
        <f t="shared" si="493"/>
        <v>0</v>
      </c>
      <c r="AS482" s="6">
        <f t="shared" si="494"/>
        <v>-9.4735717904896433</v>
      </c>
      <c r="AT482" s="6">
        <f t="shared" si="495"/>
        <v>-18.415107789225388</v>
      </c>
      <c r="AU482" s="60"/>
      <c r="AV482" s="6">
        <f t="shared" si="496"/>
        <v>0</v>
      </c>
      <c r="AW482" s="61" t="e">
        <f t="shared" si="497"/>
        <v>#DIV/0!</v>
      </c>
      <c r="AX482" s="62" t="e">
        <f t="shared" si="498"/>
        <v>#DIV/0!</v>
      </c>
      <c r="AY482" s="63" t="e">
        <f t="shared" si="499"/>
        <v>#DIV/0!</v>
      </c>
      <c r="AZ482" s="6" t="e">
        <f t="shared" si="500"/>
        <v>#DIV/0!</v>
      </c>
      <c r="BA482" s="6" t="e">
        <f t="shared" si="501"/>
        <v>#DIV/0!</v>
      </c>
      <c r="BB482" s="62"/>
      <c r="BC482" s="63"/>
      <c r="BD482" s="1"/>
      <c r="BE482" s="1">
        <f t="shared" si="505"/>
        <v>0</v>
      </c>
      <c r="BF482" s="1">
        <f t="shared" si="506"/>
        <v>-6.4999999999999997E-3</v>
      </c>
      <c r="BG482" s="1">
        <f t="shared" si="507"/>
        <v>101325</v>
      </c>
      <c r="BH482" s="1">
        <f t="shared" si="508"/>
        <v>1.2250000000000001</v>
      </c>
      <c r="BI482" s="1">
        <f t="shared" si="509"/>
        <v>288.14999999999998</v>
      </c>
      <c r="BJ482" s="1">
        <f t="shared" si="510"/>
        <v>1.2350000000000001</v>
      </c>
      <c r="BK482" s="1">
        <f t="shared" si="511"/>
        <v>9.81</v>
      </c>
      <c r="BL482" s="1">
        <f t="shared" si="512"/>
        <v>293.14999999999998</v>
      </c>
      <c r="BM482" s="1">
        <f t="shared" si="513"/>
        <v>100600</v>
      </c>
      <c r="BN482" s="24">
        <f t="shared" si="514"/>
        <v>28</v>
      </c>
    </row>
    <row r="483" spans="28:66" x14ac:dyDescent="0.2">
      <c r="AB483" s="23">
        <v>9.8000000000000007</v>
      </c>
      <c r="AC483" s="1">
        <v>1328</v>
      </c>
      <c r="AD483" s="1">
        <f t="shared" si="485"/>
        <v>282.95</v>
      </c>
      <c r="AE483" s="1">
        <f t="shared" si="502"/>
        <v>0</v>
      </c>
      <c r="AF483" s="1">
        <f t="shared" si="486"/>
        <v>0</v>
      </c>
      <c r="AG483" s="1">
        <f t="shared" si="503"/>
        <v>3693.7142999999987</v>
      </c>
      <c r="AH483" s="1">
        <f t="shared" si="487"/>
        <v>8143.2364200659968</v>
      </c>
      <c r="AI483" s="130">
        <f t="shared" si="504"/>
        <v>68.571420000000003</v>
      </c>
      <c r="AJ483" s="1">
        <f t="shared" si="488"/>
        <v>279.51799999999997</v>
      </c>
      <c r="AK483" s="1">
        <f t="shared" si="489"/>
        <v>1.0762650805994736</v>
      </c>
      <c r="AL483" s="1">
        <f t="shared" si="490"/>
        <v>1.0632106831560475</v>
      </c>
      <c r="AM483" s="1">
        <f t="shared" si="491"/>
        <v>86355.684271893653</v>
      </c>
      <c r="AN483" s="1">
        <f t="shared" si="515"/>
        <v>-589</v>
      </c>
      <c r="AO483" s="1">
        <f t="shared" si="492"/>
        <v>-1932.4147599999999</v>
      </c>
      <c r="AP483" s="1" t="e">
        <f t="shared" si="516"/>
        <v>#DIV/0!</v>
      </c>
      <c r="AQ483" s="23">
        <f t="shared" si="517"/>
        <v>0</v>
      </c>
      <c r="AR483" s="6">
        <f t="shared" si="493"/>
        <v>0</v>
      </c>
      <c r="AS483" s="6">
        <f t="shared" si="494"/>
        <v>-8.6943626232604192</v>
      </c>
      <c r="AT483" s="6">
        <f t="shared" si="495"/>
        <v>-16.900449841598533</v>
      </c>
      <c r="AU483" s="60"/>
      <c r="AV483" s="6">
        <f t="shared" si="496"/>
        <v>0</v>
      </c>
      <c r="AW483" s="61" t="e">
        <f t="shared" si="497"/>
        <v>#DIV/0!</v>
      </c>
      <c r="AX483" s="62" t="e">
        <f t="shared" si="498"/>
        <v>#DIV/0!</v>
      </c>
      <c r="AY483" s="63" t="e">
        <f t="shared" si="499"/>
        <v>#DIV/0!</v>
      </c>
      <c r="AZ483" s="6" t="e">
        <f t="shared" si="500"/>
        <v>#DIV/0!</v>
      </c>
      <c r="BA483" s="6" t="e">
        <f t="shared" si="501"/>
        <v>#DIV/0!</v>
      </c>
      <c r="BB483" s="62"/>
      <c r="BC483" s="63"/>
      <c r="BD483" s="1"/>
      <c r="BE483" s="1">
        <f t="shared" si="505"/>
        <v>0</v>
      </c>
      <c r="BF483" s="1">
        <f t="shared" si="506"/>
        <v>-6.4999999999999997E-3</v>
      </c>
      <c r="BG483" s="1">
        <f t="shared" si="507"/>
        <v>101325</v>
      </c>
      <c r="BH483" s="1">
        <f t="shared" si="508"/>
        <v>1.2250000000000001</v>
      </c>
      <c r="BI483" s="1">
        <f t="shared" si="509"/>
        <v>288.14999999999998</v>
      </c>
      <c r="BJ483" s="1">
        <f t="shared" si="510"/>
        <v>1.2350000000000001</v>
      </c>
      <c r="BK483" s="1">
        <f t="shared" si="511"/>
        <v>9.81</v>
      </c>
      <c r="BL483" s="1">
        <f t="shared" si="512"/>
        <v>293.14999999999998</v>
      </c>
      <c r="BM483" s="1">
        <f t="shared" si="513"/>
        <v>100600</v>
      </c>
      <c r="BN483" s="24">
        <f t="shared" si="514"/>
        <v>28</v>
      </c>
    </row>
    <row r="484" spans="28:66" x14ac:dyDescent="0.2">
      <c r="AB484" s="23">
        <v>10.4</v>
      </c>
      <c r="AC484" s="1">
        <v>1255</v>
      </c>
      <c r="AD484" s="1">
        <f t="shared" si="485"/>
        <v>283.54999999999995</v>
      </c>
      <c r="AE484" s="1">
        <f t="shared" si="502"/>
        <v>0</v>
      </c>
      <c r="AF484" s="1">
        <f t="shared" si="486"/>
        <v>0</v>
      </c>
      <c r="AG484" s="1">
        <f t="shared" si="503"/>
        <v>3693.3333499999985</v>
      </c>
      <c r="AH484" s="1">
        <f t="shared" si="487"/>
        <v>8142.3965700769959</v>
      </c>
      <c r="AI484" s="130">
        <f t="shared" si="504"/>
        <v>79.999989999999997</v>
      </c>
      <c r="AJ484" s="1">
        <f t="shared" si="488"/>
        <v>279.99249999999995</v>
      </c>
      <c r="AK484" s="1">
        <f t="shared" si="489"/>
        <v>1.0840624374578407</v>
      </c>
      <c r="AL484" s="1">
        <f t="shared" si="490"/>
        <v>1.0704614777637611</v>
      </c>
      <c r="AM484" s="1">
        <f t="shared" si="491"/>
        <v>87128.972915659251</v>
      </c>
      <c r="AN484" s="1">
        <f t="shared" si="515"/>
        <v>-662</v>
      </c>
      <c r="AO484" s="1">
        <f t="shared" si="492"/>
        <v>-2171.91608</v>
      </c>
      <c r="AP484" s="1" t="e">
        <f t="shared" si="516"/>
        <v>#DIV/0!</v>
      </c>
      <c r="AQ484" s="23">
        <f t="shared" si="517"/>
        <v>0</v>
      </c>
      <c r="AR484" s="6">
        <f t="shared" si="493"/>
        <v>0</v>
      </c>
      <c r="AS484" s="6">
        <f t="shared" si="494"/>
        <v>-8.3783737498644122</v>
      </c>
      <c r="AT484" s="6">
        <f t="shared" si="495"/>
        <v>-16.286218029936439</v>
      </c>
      <c r="AU484" s="60"/>
      <c r="AV484" s="6">
        <f t="shared" si="496"/>
        <v>0</v>
      </c>
      <c r="AW484" s="61" t="e">
        <f t="shared" si="497"/>
        <v>#DIV/0!</v>
      </c>
      <c r="AX484" s="62" t="e">
        <f t="shared" si="498"/>
        <v>#DIV/0!</v>
      </c>
      <c r="AY484" s="63" t="e">
        <f t="shared" si="499"/>
        <v>#DIV/0!</v>
      </c>
      <c r="AZ484" s="6" t="e">
        <f t="shared" si="500"/>
        <v>#DIV/0!</v>
      </c>
      <c r="BA484" s="6" t="e">
        <f t="shared" si="501"/>
        <v>#DIV/0!</v>
      </c>
      <c r="BB484" s="62"/>
      <c r="BC484" s="63"/>
      <c r="BD484" s="1"/>
      <c r="BE484" s="1">
        <f t="shared" si="505"/>
        <v>0</v>
      </c>
      <c r="BF484" s="1">
        <f t="shared" si="506"/>
        <v>-6.4999999999999997E-3</v>
      </c>
      <c r="BG484" s="1">
        <f t="shared" si="507"/>
        <v>101325</v>
      </c>
      <c r="BH484" s="1">
        <f t="shared" si="508"/>
        <v>1.2250000000000001</v>
      </c>
      <c r="BI484" s="1">
        <f t="shared" si="509"/>
        <v>288.14999999999998</v>
      </c>
      <c r="BJ484" s="1">
        <f t="shared" si="510"/>
        <v>1.2350000000000001</v>
      </c>
      <c r="BK484" s="1">
        <f t="shared" si="511"/>
        <v>9.81</v>
      </c>
      <c r="BL484" s="1">
        <f t="shared" si="512"/>
        <v>293.14999999999998</v>
      </c>
      <c r="BM484" s="1">
        <f t="shared" si="513"/>
        <v>100600</v>
      </c>
      <c r="BN484" s="24">
        <f t="shared" si="514"/>
        <v>28</v>
      </c>
    </row>
    <row r="485" spans="28:66" x14ac:dyDescent="0.2">
      <c r="BD485" s="1"/>
      <c r="BE485" s="1">
        <f t="shared" si="505"/>
        <v>0</v>
      </c>
      <c r="BF485" s="1">
        <f t="shared" si="506"/>
        <v>-6.4999999999999997E-3</v>
      </c>
      <c r="BG485" s="1">
        <f t="shared" si="507"/>
        <v>101325</v>
      </c>
      <c r="BH485" s="1">
        <f t="shared" si="508"/>
        <v>1.2250000000000001</v>
      </c>
      <c r="BI485" s="1">
        <f t="shared" si="509"/>
        <v>288.14999999999998</v>
      </c>
      <c r="BJ485" s="1">
        <f t="shared" si="510"/>
        <v>1.2350000000000001</v>
      </c>
      <c r="BK485" s="1">
        <f t="shared" si="511"/>
        <v>9.81</v>
      </c>
      <c r="BL485" s="1">
        <f t="shared" si="512"/>
        <v>293.14999999999998</v>
      </c>
      <c r="BM485" s="1">
        <f t="shared" si="513"/>
        <v>100600</v>
      </c>
      <c r="BN485" s="24">
        <f t="shared" si="514"/>
        <v>28</v>
      </c>
    </row>
    <row r="486" spans="28:66" x14ac:dyDescent="0.2">
      <c r="BD486" s="1"/>
      <c r="BE486" s="1">
        <f t="shared" si="505"/>
        <v>0</v>
      </c>
      <c r="BF486" s="1">
        <f t="shared" si="506"/>
        <v>-6.4999999999999997E-3</v>
      </c>
      <c r="BG486" s="1">
        <f t="shared" si="507"/>
        <v>101325</v>
      </c>
      <c r="BH486" s="1">
        <f t="shared" si="508"/>
        <v>1.2250000000000001</v>
      </c>
      <c r="BI486" s="1">
        <f t="shared" si="509"/>
        <v>288.14999999999998</v>
      </c>
      <c r="BJ486" s="1">
        <f t="shared" si="510"/>
        <v>1.2350000000000001</v>
      </c>
      <c r="BK486" s="1">
        <f t="shared" si="511"/>
        <v>9.81</v>
      </c>
      <c r="BL486" s="1">
        <f t="shared" si="512"/>
        <v>293.14999999999998</v>
      </c>
      <c r="BM486" s="1">
        <f t="shared" si="513"/>
        <v>100600</v>
      </c>
      <c r="BN486" s="24">
        <f t="shared" si="514"/>
        <v>28</v>
      </c>
    </row>
    <row r="487" spans="28:66" x14ac:dyDescent="0.2">
      <c r="AB487" s="23">
        <v>11.3</v>
      </c>
      <c r="AC487" s="1">
        <v>1043</v>
      </c>
      <c r="AD487" s="1">
        <f>AB487+273.15</f>
        <v>284.45</v>
      </c>
      <c r="AE487" s="1">
        <f>EE182</f>
        <v>0</v>
      </c>
      <c r="AF487" s="1">
        <f>AE487*1.94384</f>
        <v>0</v>
      </c>
      <c r="AG487" s="1">
        <f>DA182-0.38095</f>
        <v>3692.1904999999979</v>
      </c>
      <c r="AH487" s="1">
        <f>AG487 * 2.20462</f>
        <v>8139.8770201099942</v>
      </c>
      <c r="AI487" s="130">
        <f>CZ182+11.42857</f>
        <v>114.28570000000002</v>
      </c>
      <c r="AJ487" s="1">
        <f>BI487+(AC487*BF487)</f>
        <v>281.37049999999999</v>
      </c>
      <c r="AK487" s="1">
        <f>BH487 * ( ( 1 + ( BF487 * ( AC487 / BI487 ) ) ) ^ 4.256 )</f>
        <v>1.1069519931280911</v>
      </c>
      <c r="AL487" s="1">
        <f>( AK487 * AJ487 ) / AD487</f>
        <v>1.0949679584547287</v>
      </c>
      <c r="AM487" s="1">
        <f>BG487 * ( ( 1+ ( BF487 * ( AC487 / BI487 ) ) ) ^ 5.256 )</f>
        <v>89406.531874786015</v>
      </c>
      <c r="AN487" s="1">
        <f>CY182 + (AC487-CX182)</f>
        <v>-874</v>
      </c>
      <c r="AO487" s="1">
        <f>AN487 * 3.28084</f>
        <v>-2867.4541599999998</v>
      </c>
      <c r="AP487" s="1" t="e">
        <f xml:space="preserve"> AG487 * BK487 * COS( AZ487 )</f>
        <v>#DIV/0!</v>
      </c>
      <c r="AQ487" s="23">
        <f>SQRT( ( AV487 * 2 ) / AL487 )</f>
        <v>0</v>
      </c>
      <c r="AR487" s="6">
        <f>AQ487 * 1.94384</f>
        <v>0</v>
      </c>
      <c r="AS487" s="6">
        <f xml:space="preserve"> ( AN487 / AI487 ) * ( ( ( DF182 + AD487 ) / 2 ) / ( ( DG182 + AJ487 ) / 2 ) )</f>
        <v>-7.7360066935577407</v>
      </c>
      <c r="AT487" s="6">
        <f>AS487 * 1.94384</f>
        <v>-15.037559251205279</v>
      </c>
      <c r="AU487" s="60"/>
      <c r="AV487" s="6">
        <f>AU487 * 100</f>
        <v>0</v>
      </c>
      <c r="AW487" s="61" t="e">
        <f xml:space="preserve"> - ( AG487 * BK487 * SIN( AZ487 ) )</f>
        <v>#DIV/0!</v>
      </c>
      <c r="AX487" s="62" t="e">
        <f xml:space="preserve"> - ( ( 2 * AW487 ) / ( ( ( AQ487 ) ^ 2 ) * BN487 * AL487 ) )</f>
        <v>#DIV/0!</v>
      </c>
      <c r="AY487" s="63" t="e">
        <f xml:space="preserve"> ( ( 2 * AP487 ) / ( ( ( AQ487 ) ^ 2 ) * BN487 * AL487 ) )</f>
        <v>#DIV/0!</v>
      </c>
      <c r="AZ487" s="6" t="e">
        <f>ASIN( - ( AS487 / AQ487 ) )</f>
        <v>#DIV/0!</v>
      </c>
      <c r="BA487" s="6" t="e">
        <f>AZ487 * ( 180 / 3.14159265359 )</f>
        <v>#DIV/0!</v>
      </c>
      <c r="BB487" s="62"/>
      <c r="BC487" s="63"/>
      <c r="BD487" s="1"/>
      <c r="BE487" s="1">
        <f t="shared" si="505"/>
        <v>0</v>
      </c>
      <c r="BF487" s="1">
        <f t="shared" si="506"/>
        <v>-6.4999999999999997E-3</v>
      </c>
      <c r="BG487" s="1">
        <f t="shared" si="507"/>
        <v>101325</v>
      </c>
      <c r="BH487" s="1">
        <f t="shared" si="508"/>
        <v>1.2250000000000001</v>
      </c>
      <c r="BI487" s="1">
        <f t="shared" si="509"/>
        <v>288.14999999999998</v>
      </c>
      <c r="BJ487" s="1">
        <f t="shared" si="510"/>
        <v>1.2350000000000001</v>
      </c>
      <c r="BK487" s="1">
        <f t="shared" si="511"/>
        <v>9.81</v>
      </c>
      <c r="BL487" s="1">
        <f t="shared" si="512"/>
        <v>293.14999999999998</v>
      </c>
      <c r="BM487" s="1">
        <f t="shared" si="513"/>
        <v>100600</v>
      </c>
      <c r="BN487" s="24">
        <f t="shared" si="514"/>
        <v>28</v>
      </c>
    </row>
    <row r="488" spans="28:66" x14ac:dyDescent="0.2">
      <c r="AB488" s="23">
        <v>11.1</v>
      </c>
      <c r="AC488" s="1">
        <v>985</v>
      </c>
      <c r="AD488" s="1">
        <f>AB488+273.15</f>
        <v>284.25</v>
      </c>
      <c r="AE488" s="1">
        <f>AE487</f>
        <v>0</v>
      </c>
      <c r="AF488" s="1">
        <f>AE488*1.94384</f>
        <v>0</v>
      </c>
      <c r="AG488" s="1">
        <f>AG487-0.38095</f>
        <v>3691.8095499999977</v>
      </c>
      <c r="AH488" s="1">
        <f>AG488 * 2.20462</f>
        <v>8139.0371701209942</v>
      </c>
      <c r="AI488" s="130">
        <f>AI487+11.42857</f>
        <v>125.71427000000003</v>
      </c>
      <c r="AJ488" s="1">
        <f>BI488+(AC488*BF488)</f>
        <v>281.7475</v>
      </c>
      <c r="AK488" s="1">
        <f>BH488 * ( ( 1 + ( BF488 * ( AC488 / BI488 ) ) ) ^ 4.256 )</f>
        <v>1.1132781571122345</v>
      </c>
      <c r="AL488" s="1">
        <f>( AK488 * AJ488 ) / AD488</f>
        <v>1.1034770011292148</v>
      </c>
      <c r="AM488" s="1">
        <f>BG488 * ( ( 1+ ( BF488 * ( AC488 / BI488 ) ) ) ^ 5.256 )</f>
        <v>90037.962595670426</v>
      </c>
      <c r="AN488" s="1">
        <f>AN487 + (AC488-AC487)</f>
        <v>-932</v>
      </c>
      <c r="AO488" s="1">
        <f>AN488 * 3.28084</f>
        <v>-3057.7428799999998</v>
      </c>
      <c r="AP488" s="1" t="e">
        <f xml:space="preserve"> AG488 * BK488 * COS( AZ488 )</f>
        <v>#DIV/0!</v>
      </c>
      <c r="AQ488" s="23">
        <f>SQRT( ( AV488 * 2 ) / AL488 )</f>
        <v>0</v>
      </c>
      <c r="AR488" s="6">
        <f>AQ488 * 1.94384</f>
        <v>0</v>
      </c>
      <c r="AS488" s="6">
        <f xml:space="preserve"> ( AN488 / AI488 ) * ( ( ( AD487 + AD488 ) / 2 ) / ( ( AJ487 + AJ488 ) / 2 ) )</f>
        <v>-7.4871261920537808</v>
      </c>
      <c r="AT488" s="6">
        <f>AS488 * 1.94384</f>
        <v>-14.553775377161822</v>
      </c>
      <c r="AU488" s="60"/>
      <c r="AV488" s="6">
        <f>AU488 * 100</f>
        <v>0</v>
      </c>
      <c r="AW488" s="61" t="e">
        <f xml:space="preserve"> - ( AG488 * BK488 * SIN( AZ488 ) )</f>
        <v>#DIV/0!</v>
      </c>
      <c r="AX488" s="62" t="e">
        <f xml:space="preserve"> - ( ( 2 * AW488 ) / ( ( ( AQ488 ) ^ 2 ) * BN488 * AL488 ) )</f>
        <v>#DIV/0!</v>
      </c>
      <c r="AY488" s="63" t="e">
        <f xml:space="preserve"> ( ( 2 * AP488 ) / ( ( ( AQ488 ) ^ 2 ) * BN488 * AL488 ) )</f>
        <v>#DIV/0!</v>
      </c>
      <c r="AZ488" s="6" t="e">
        <f>ASIN( - ( AS488 / AQ488 ) )</f>
        <v>#DIV/0!</v>
      </c>
      <c r="BA488" s="6" t="e">
        <f>AZ488 * ( 180 / 3.14159265359 )</f>
        <v>#DIV/0!</v>
      </c>
      <c r="BB488" s="62"/>
      <c r="BC488" s="63"/>
      <c r="BD488" s="1"/>
      <c r="BE488" s="1">
        <f t="shared" si="505"/>
        <v>0</v>
      </c>
      <c r="BF488" s="1">
        <f t="shared" si="506"/>
        <v>-6.4999999999999997E-3</v>
      </c>
      <c r="BG488" s="1">
        <f t="shared" si="507"/>
        <v>101325</v>
      </c>
      <c r="BH488" s="1">
        <f t="shared" si="508"/>
        <v>1.2250000000000001</v>
      </c>
      <c r="BI488" s="1">
        <f t="shared" si="509"/>
        <v>288.14999999999998</v>
      </c>
      <c r="BJ488" s="1">
        <f t="shared" si="510"/>
        <v>1.2350000000000001</v>
      </c>
      <c r="BK488" s="1">
        <f t="shared" si="511"/>
        <v>9.81</v>
      </c>
      <c r="BL488" s="1">
        <f t="shared" si="512"/>
        <v>293.14999999999998</v>
      </c>
      <c r="BM488" s="1">
        <f t="shared" si="513"/>
        <v>100600</v>
      </c>
      <c r="BN488" s="24">
        <f t="shared" si="514"/>
        <v>28</v>
      </c>
    </row>
    <row r="489" spans="28:66" x14ac:dyDescent="0.2">
      <c r="BD489" s="1"/>
      <c r="BE489" s="1">
        <f t="shared" si="505"/>
        <v>0</v>
      </c>
      <c r="BF489" s="1">
        <f t="shared" si="506"/>
        <v>-6.4999999999999997E-3</v>
      </c>
      <c r="BG489" s="1">
        <f t="shared" si="507"/>
        <v>101325</v>
      </c>
      <c r="BH489" s="1">
        <f t="shared" si="508"/>
        <v>1.2250000000000001</v>
      </c>
      <c r="BI489" s="1">
        <f t="shared" si="509"/>
        <v>288.14999999999998</v>
      </c>
      <c r="BJ489" s="1">
        <f t="shared" si="510"/>
        <v>1.2350000000000001</v>
      </c>
      <c r="BK489" s="1">
        <f t="shared" si="511"/>
        <v>9.81</v>
      </c>
      <c r="BL489" s="1">
        <f t="shared" si="512"/>
        <v>293.14999999999998</v>
      </c>
      <c r="BM489" s="1">
        <f t="shared" si="513"/>
        <v>100600</v>
      </c>
      <c r="BN489" s="24">
        <f t="shared" si="514"/>
        <v>28</v>
      </c>
    </row>
    <row r="490" spans="28:66" x14ac:dyDescent="0.2">
      <c r="BD490" s="1"/>
      <c r="BE490" s="1">
        <f t="shared" si="505"/>
        <v>0</v>
      </c>
      <c r="BF490" s="1">
        <f t="shared" si="506"/>
        <v>-6.4999999999999997E-3</v>
      </c>
      <c r="BG490" s="1">
        <f t="shared" si="507"/>
        <v>101325</v>
      </c>
      <c r="BH490" s="1">
        <f t="shared" si="508"/>
        <v>1.2250000000000001</v>
      </c>
      <c r="BI490" s="1">
        <f t="shared" si="509"/>
        <v>288.14999999999998</v>
      </c>
      <c r="BJ490" s="1">
        <f t="shared" si="510"/>
        <v>1.2350000000000001</v>
      </c>
      <c r="BK490" s="1">
        <f t="shared" si="511"/>
        <v>9.81</v>
      </c>
      <c r="BL490" s="1">
        <f t="shared" si="512"/>
        <v>293.14999999999998</v>
      </c>
      <c r="BM490" s="1">
        <f t="shared" si="513"/>
        <v>100600</v>
      </c>
      <c r="BN490" s="24">
        <f t="shared" si="514"/>
        <v>28</v>
      </c>
    </row>
    <row r="491" spans="28:66" x14ac:dyDescent="0.2">
      <c r="BD491" s="1"/>
      <c r="BE491" s="1">
        <f t="shared" si="505"/>
        <v>0</v>
      </c>
      <c r="BF491" s="1">
        <f t="shared" si="506"/>
        <v>-6.4999999999999997E-3</v>
      </c>
      <c r="BG491" s="1">
        <f t="shared" si="507"/>
        <v>101325</v>
      </c>
      <c r="BH491" s="1">
        <f t="shared" si="508"/>
        <v>1.2250000000000001</v>
      </c>
      <c r="BI491" s="1">
        <f t="shared" si="509"/>
        <v>288.14999999999998</v>
      </c>
      <c r="BJ491" s="1">
        <f t="shared" si="510"/>
        <v>1.2350000000000001</v>
      </c>
      <c r="BK491" s="1">
        <f t="shared" si="511"/>
        <v>9.81</v>
      </c>
      <c r="BL491" s="1">
        <f t="shared" si="512"/>
        <v>293.14999999999998</v>
      </c>
      <c r="BM491" s="1">
        <f t="shared" si="513"/>
        <v>100600</v>
      </c>
      <c r="BN491" s="24">
        <f t="shared" si="514"/>
        <v>28</v>
      </c>
    </row>
    <row r="492" spans="28:66" x14ac:dyDescent="0.2">
      <c r="AB492" s="23">
        <v>8.1</v>
      </c>
      <c r="AC492" s="1">
        <v>792</v>
      </c>
      <c r="AD492" s="1">
        <f>AB492+273.15</f>
        <v>281.25</v>
      </c>
      <c r="AE492" s="1">
        <f>EE185</f>
        <v>0</v>
      </c>
      <c r="AF492" s="1">
        <f>AE492*1.94384</f>
        <v>0</v>
      </c>
      <c r="AG492" s="1">
        <f>DA185-0.38095</f>
        <v>3690.2857499999968</v>
      </c>
      <c r="AH492" s="1">
        <f>AG492 * 2.20462</f>
        <v>8135.6777701649926</v>
      </c>
      <c r="AI492" s="130">
        <f>CZ185+11.42857</f>
        <v>171.42855000000006</v>
      </c>
      <c r="AJ492" s="1">
        <f>BI492+(AC492*BF492)</f>
        <v>283.00199999999995</v>
      </c>
      <c r="AK492" s="1">
        <f>BH492 * ( ( 1 + ( BF492 * ( AC492 / BI492 ) ) ) ^ 4.256 )</f>
        <v>1.1345283625052343</v>
      </c>
      <c r="AL492" s="1">
        <f>( AK492 * AJ492 ) / AD492</f>
        <v>1.1415957178514</v>
      </c>
      <c r="AM492" s="1">
        <f>BG492 * ( ( 1+ ( BF492 * ( AC492 / BI492 ) ) ) ^ 5.256 )</f>
        <v>92165.155885508007</v>
      </c>
      <c r="AN492" s="1">
        <f>CY185 + (AC492-CX185)</f>
        <v>-1125</v>
      </c>
      <c r="AO492" s="1">
        <f>AN492 * 3.28084</f>
        <v>-3690.9450000000002</v>
      </c>
      <c r="AP492" s="1" t="e">
        <f xml:space="preserve"> AG492 * BK492 * COS( AZ492 )</f>
        <v>#DIV/0!</v>
      </c>
      <c r="AQ492" s="23">
        <f>SQRT( ( AV492 * 2 ) / AL492 )</f>
        <v>0</v>
      </c>
      <c r="AR492" s="6">
        <f>AQ492 * 1.94384</f>
        <v>0</v>
      </c>
      <c r="AS492" s="6">
        <f xml:space="preserve"> ( AN492 / AI492 ) * ( ( ( DF185 + AD492 ) / 2 ) / ( ( DG185 + AJ492 ) / 2 ) )</f>
        <v>-6.5495004390160236</v>
      </c>
      <c r="AT492" s="6">
        <f>AS492 * 1.94384</f>
        <v>-12.731180933376907</v>
      </c>
      <c r="AU492" s="60"/>
      <c r="AV492" s="6">
        <f>AU492 * 100</f>
        <v>0</v>
      </c>
      <c r="AW492" s="61" t="e">
        <f xml:space="preserve"> - ( AG492 * BK492 * SIN( AZ492 ) )</f>
        <v>#DIV/0!</v>
      </c>
      <c r="AX492" s="62" t="e">
        <f xml:space="preserve"> - ( ( 2 * AW492 ) / ( ( ( AQ492 ) ^ 2 ) * BN492 * AL492 ) )</f>
        <v>#DIV/0!</v>
      </c>
      <c r="AY492" s="63" t="e">
        <f xml:space="preserve"> ( ( 2 * AP492 ) / ( ( ( AQ492 ) ^ 2 ) * BN492 * AL492 ) )</f>
        <v>#DIV/0!</v>
      </c>
      <c r="AZ492" s="6" t="e">
        <f>ASIN( - ( AS492 / AQ492 ) )</f>
        <v>#DIV/0!</v>
      </c>
      <c r="BA492" s="6" t="e">
        <f>AZ492 * ( 180 / 3.14159265359 )</f>
        <v>#DIV/0!</v>
      </c>
      <c r="BB492" s="62"/>
      <c r="BC492" s="63"/>
      <c r="BD492" s="1"/>
      <c r="BE492" s="1">
        <f t="shared" si="505"/>
        <v>0</v>
      </c>
      <c r="BF492" s="1">
        <f t="shared" si="506"/>
        <v>-6.4999999999999997E-3</v>
      </c>
      <c r="BG492" s="1">
        <f t="shared" si="507"/>
        <v>101325</v>
      </c>
      <c r="BH492" s="1">
        <f t="shared" si="508"/>
        <v>1.2250000000000001</v>
      </c>
      <c r="BI492" s="1">
        <f t="shared" si="509"/>
        <v>288.14999999999998</v>
      </c>
      <c r="BJ492" s="1">
        <f t="shared" si="510"/>
        <v>1.2350000000000001</v>
      </c>
      <c r="BK492" s="1">
        <f t="shared" si="511"/>
        <v>9.81</v>
      </c>
      <c r="BL492" s="1">
        <f t="shared" si="512"/>
        <v>293.14999999999998</v>
      </c>
      <c r="BM492" s="1">
        <f t="shared" si="513"/>
        <v>100600</v>
      </c>
      <c r="BN492" s="24">
        <f t="shared" si="514"/>
        <v>28</v>
      </c>
    </row>
    <row r="493" spans="28:66" x14ac:dyDescent="0.2">
      <c r="BD493" s="1"/>
      <c r="BE493" s="1">
        <f t="shared" si="505"/>
        <v>0</v>
      </c>
      <c r="BF493" s="1">
        <f t="shared" si="506"/>
        <v>-6.4999999999999997E-3</v>
      </c>
      <c r="BG493" s="1">
        <f t="shared" si="507"/>
        <v>101325</v>
      </c>
      <c r="BH493" s="1">
        <f t="shared" si="508"/>
        <v>1.2250000000000001</v>
      </c>
      <c r="BI493" s="1">
        <f t="shared" si="509"/>
        <v>288.14999999999998</v>
      </c>
      <c r="BJ493" s="1">
        <f t="shared" si="510"/>
        <v>1.2350000000000001</v>
      </c>
      <c r="BK493" s="1">
        <f t="shared" si="511"/>
        <v>9.81</v>
      </c>
      <c r="BL493" s="1">
        <f t="shared" si="512"/>
        <v>293.14999999999998</v>
      </c>
      <c r="BM493" s="1">
        <f t="shared" si="513"/>
        <v>100600</v>
      </c>
      <c r="BN493" s="24">
        <f t="shared" si="514"/>
        <v>28</v>
      </c>
    </row>
    <row r="494" spans="28:66" x14ac:dyDescent="0.2">
      <c r="BD494" s="1"/>
      <c r="BE494" s="1">
        <f t="shared" si="505"/>
        <v>0</v>
      </c>
      <c r="BF494" s="1">
        <f t="shared" si="506"/>
        <v>-6.4999999999999997E-3</v>
      </c>
      <c r="BG494" s="1">
        <f t="shared" si="507"/>
        <v>101325</v>
      </c>
      <c r="BH494" s="1">
        <f t="shared" si="508"/>
        <v>1.2250000000000001</v>
      </c>
      <c r="BI494" s="1">
        <f t="shared" si="509"/>
        <v>288.14999999999998</v>
      </c>
      <c r="BJ494" s="1">
        <f t="shared" si="510"/>
        <v>1.2350000000000001</v>
      </c>
      <c r="BK494" s="1">
        <f t="shared" si="511"/>
        <v>9.81</v>
      </c>
      <c r="BL494" s="1">
        <f t="shared" si="512"/>
        <v>293.14999999999998</v>
      </c>
      <c r="BM494" s="1">
        <f t="shared" si="513"/>
        <v>100600</v>
      </c>
      <c r="BN494" s="24">
        <f t="shared" si="514"/>
        <v>28</v>
      </c>
    </row>
    <row r="495" spans="28:66" x14ac:dyDescent="0.2">
      <c r="BD495" s="1"/>
      <c r="BE495" s="1">
        <f t="shared" si="505"/>
        <v>0</v>
      </c>
      <c r="BF495" s="1">
        <f t="shared" si="506"/>
        <v>-6.4999999999999997E-3</v>
      </c>
      <c r="BG495" s="1">
        <f t="shared" si="507"/>
        <v>101325</v>
      </c>
      <c r="BH495" s="1">
        <f t="shared" si="508"/>
        <v>1.2250000000000001</v>
      </c>
      <c r="BI495" s="1">
        <f t="shared" si="509"/>
        <v>288.14999999999998</v>
      </c>
      <c r="BJ495" s="1">
        <f t="shared" si="510"/>
        <v>1.2350000000000001</v>
      </c>
      <c r="BK495" s="1">
        <f t="shared" si="511"/>
        <v>9.81</v>
      </c>
      <c r="BL495" s="1">
        <f t="shared" si="512"/>
        <v>293.14999999999998</v>
      </c>
      <c r="BM495" s="1">
        <f t="shared" si="513"/>
        <v>100600</v>
      </c>
      <c r="BN495" s="24">
        <f t="shared" si="514"/>
        <v>28</v>
      </c>
    </row>
    <row r="496" spans="28:66" x14ac:dyDescent="0.2">
      <c r="AB496" s="23">
        <v>5.6</v>
      </c>
      <c r="AC496" s="1">
        <v>574</v>
      </c>
      <c r="AD496" s="1">
        <f>AB496+273.15</f>
        <v>278.75</v>
      </c>
      <c r="AE496" s="1">
        <f>EE188</f>
        <v>0</v>
      </c>
      <c r="AF496" s="1">
        <f>AE496*1.94384</f>
        <v>0</v>
      </c>
      <c r="AG496" s="1">
        <f>DA188-0.38095</f>
        <v>3688.761949999996</v>
      </c>
      <c r="AH496" s="1">
        <f>AG496 * 2.20462</f>
        <v>8132.31837020899</v>
      </c>
      <c r="AI496" s="130">
        <f>CZ188+11.42857</f>
        <v>217.14283000000009</v>
      </c>
      <c r="AJ496" s="1">
        <f>BI496+(AC496*BF496)</f>
        <v>284.41899999999998</v>
      </c>
      <c r="AK496" s="1">
        <f>BH496 * ( ( 1 + ( BF496 * ( AC496 / BI496 ) ) ) ^ 4.256 )</f>
        <v>1.1589028977004547</v>
      </c>
      <c r="AL496" s="1">
        <f>( AK496 * AJ496 ) / AD496</f>
        <v>1.1824717605778137</v>
      </c>
      <c r="AM496" s="1">
        <f>BG496 * ( ( 1+ ( BF496 * ( AC496 / BI496 ) ) ) ^ 5.256 )</f>
        <v>94616.647028163396</v>
      </c>
      <c r="AN496" s="1">
        <f>CY188 + (AC496-CX188)</f>
        <v>-1343</v>
      </c>
      <c r="AO496" s="1">
        <f>AN496 * 3.28084</f>
        <v>-4406.1681200000003</v>
      </c>
      <c r="AP496" s="1" t="e">
        <f xml:space="preserve"> AG496 * BK496 * COS( AZ496 )</f>
        <v>#DIV/0!</v>
      </c>
      <c r="AQ496" s="23">
        <f>SQRT( ( AV496 * 2 ) / AL496 )</f>
        <v>0</v>
      </c>
      <c r="AR496" s="6">
        <f>AQ496 * 1.94384</f>
        <v>0</v>
      </c>
      <c r="AS496" s="6">
        <f xml:space="preserve"> ( AN496 / AI496 ) * ( ( ( DF188 + AD496 ) / 2 ) / ( ( DG188 + AJ496 ) / 2 ) )</f>
        <v>-6.0802195749077015</v>
      </c>
      <c r="AT496" s="6">
        <f>AS496 * 1.94384</f>
        <v>-11.818974018488586</v>
      </c>
      <c r="AU496" s="60"/>
      <c r="AV496" s="6">
        <f>AU496 * 100</f>
        <v>0</v>
      </c>
      <c r="AW496" s="61" t="e">
        <f xml:space="preserve"> - ( AG496 * BK496 * SIN( AZ496 ) )</f>
        <v>#DIV/0!</v>
      </c>
      <c r="AX496" s="62" t="e">
        <f xml:space="preserve"> - ( ( 2 * AW496 ) / ( ( ( AQ496 ) ^ 2 ) * BN496 * AL496 ) )</f>
        <v>#DIV/0!</v>
      </c>
      <c r="AY496" s="63" t="e">
        <f xml:space="preserve"> ( ( 2 * AP496 ) / ( ( ( AQ496 ) ^ 2 ) * BN496 * AL496 ) )</f>
        <v>#DIV/0!</v>
      </c>
      <c r="AZ496" s="6" t="e">
        <f>ASIN( - ( AS496 / AQ496 ) )</f>
        <v>#DIV/0!</v>
      </c>
      <c r="BA496" s="6" t="e">
        <f>AZ496 * ( 180 / 3.14159265359 )</f>
        <v>#DIV/0!</v>
      </c>
      <c r="BB496" s="62"/>
      <c r="BC496" s="63"/>
      <c r="BD496" s="1"/>
      <c r="BE496" s="1">
        <f t="shared" si="505"/>
        <v>0</v>
      </c>
      <c r="BF496" s="1">
        <f t="shared" si="506"/>
        <v>-6.4999999999999997E-3</v>
      </c>
      <c r="BG496" s="1">
        <f t="shared" si="507"/>
        <v>101325</v>
      </c>
      <c r="BH496" s="1">
        <f t="shared" si="508"/>
        <v>1.2250000000000001</v>
      </c>
      <c r="BI496" s="1">
        <f t="shared" si="509"/>
        <v>288.14999999999998</v>
      </c>
      <c r="BJ496" s="1">
        <f t="shared" si="510"/>
        <v>1.2350000000000001</v>
      </c>
      <c r="BK496" s="1">
        <f t="shared" si="511"/>
        <v>9.81</v>
      </c>
      <c r="BL496" s="1">
        <f t="shared" si="512"/>
        <v>293.14999999999998</v>
      </c>
      <c r="BM496" s="1">
        <f t="shared" si="513"/>
        <v>100600</v>
      </c>
      <c r="BN496" s="24">
        <f t="shared" si="514"/>
        <v>28</v>
      </c>
    </row>
    <row r="497" spans="28:66" x14ac:dyDescent="0.2">
      <c r="AB497" s="23">
        <v>3.8</v>
      </c>
      <c r="AC497" s="1">
        <v>524</v>
      </c>
      <c r="AD497" s="1">
        <f>AB497+273.15</f>
        <v>276.95</v>
      </c>
      <c r="AE497" s="1">
        <f>AE496</f>
        <v>0</v>
      </c>
      <c r="AF497" s="1">
        <f>AE497*1.94384</f>
        <v>0</v>
      </c>
      <c r="AG497" s="1">
        <f>AG496-0.38095</f>
        <v>3688.3809999999958</v>
      </c>
      <c r="AH497" s="1">
        <f>AG497 * 2.20462</f>
        <v>8131.4785202199901</v>
      </c>
      <c r="AI497" s="130">
        <f>AI496+11.42857</f>
        <v>228.5714000000001</v>
      </c>
      <c r="AJ497" s="1">
        <f>BI497+(AC497*BF497)</f>
        <v>284.74399999999997</v>
      </c>
      <c r="AK497" s="1">
        <f>BH497 * ( ( 1 + ( BF497 * ( AC497 / BI497 ) ) ) ^ 4.256 )</f>
        <v>1.1645494229881794</v>
      </c>
      <c r="AL497" s="1">
        <f>( AK497 * AJ497 ) / AD497</f>
        <v>1.1973224802287279</v>
      </c>
      <c r="AM497" s="1">
        <f>BG497 * ( ( 1+ ( BF497 * ( AC497 / BI497 ) ) ) ^ 5.256 )</f>
        <v>95186.291297053322</v>
      </c>
      <c r="AN497" s="1">
        <f>AN496 + (AC497-AC496)</f>
        <v>-1393</v>
      </c>
      <c r="AO497" s="1">
        <f>AN497 * 3.28084</f>
        <v>-4570.2101199999997</v>
      </c>
      <c r="AP497" s="1" t="e">
        <f xml:space="preserve"> AG497 * BK497 * COS( AZ497 )</f>
        <v>#DIV/0!</v>
      </c>
      <c r="AQ497" s="23">
        <f>SQRT( ( AV497 * 2 ) / AL497 )</f>
        <v>0</v>
      </c>
      <c r="AR497" s="6">
        <f>AQ497 * 1.94384</f>
        <v>0</v>
      </c>
      <c r="AS497" s="6">
        <f xml:space="preserve"> ( AN497 / AI497 ) * ( ( ( AD496 + AD497 ) / 2 ) / ( ( AJ496 + AJ497 ) / 2 ) )</f>
        <v>-5.9502192005288039</v>
      </c>
      <c r="AT497" s="6">
        <f>AS497 * 1.94384</f>
        <v>-11.566274090755911</v>
      </c>
      <c r="AU497" s="60"/>
      <c r="AV497" s="6">
        <f>AU497 * 100</f>
        <v>0</v>
      </c>
      <c r="AW497" s="61" t="e">
        <f xml:space="preserve"> - ( AG497 * BK497 * SIN( AZ497 ) )</f>
        <v>#DIV/0!</v>
      </c>
      <c r="AX497" s="62" t="e">
        <f xml:space="preserve"> - ( ( 2 * AW497 ) / ( ( ( AQ497 ) ^ 2 ) * BN497 * AL497 ) )</f>
        <v>#DIV/0!</v>
      </c>
      <c r="AY497" s="63" t="e">
        <f xml:space="preserve"> ( ( 2 * AP497 ) / ( ( ( AQ497 ) ^ 2 ) * BN497 * AL497 ) )</f>
        <v>#DIV/0!</v>
      </c>
      <c r="AZ497" s="6" t="e">
        <f>ASIN( - ( AS497 / AQ497 ) )</f>
        <v>#DIV/0!</v>
      </c>
      <c r="BA497" s="6" t="e">
        <f>AZ497 * ( 180 / 3.14159265359 )</f>
        <v>#DIV/0!</v>
      </c>
      <c r="BB497" s="62"/>
      <c r="BC497" s="63"/>
      <c r="BD497" s="1"/>
      <c r="BE497" s="1">
        <f t="shared" si="505"/>
        <v>0</v>
      </c>
      <c r="BF497" s="1">
        <f t="shared" si="506"/>
        <v>-6.4999999999999997E-3</v>
      </c>
      <c r="BG497" s="1">
        <f t="shared" si="507"/>
        <v>101325</v>
      </c>
      <c r="BH497" s="1">
        <f t="shared" si="508"/>
        <v>1.2250000000000001</v>
      </c>
      <c r="BI497" s="1">
        <f t="shared" si="509"/>
        <v>288.14999999999998</v>
      </c>
      <c r="BJ497" s="1">
        <f t="shared" si="510"/>
        <v>1.2350000000000001</v>
      </c>
      <c r="BK497" s="1">
        <f t="shared" si="511"/>
        <v>9.81</v>
      </c>
      <c r="BL497" s="1">
        <f t="shared" si="512"/>
        <v>293.14999999999998</v>
      </c>
      <c r="BM497" s="1">
        <f t="shared" si="513"/>
        <v>100600</v>
      </c>
      <c r="BN497" s="24">
        <f t="shared" si="514"/>
        <v>28</v>
      </c>
    </row>
    <row r="498" spans="28:66" x14ac:dyDescent="0.2">
      <c r="AB498" s="30">
        <v>2.1</v>
      </c>
      <c r="AC498" s="64">
        <v>476</v>
      </c>
      <c r="AD498" s="64">
        <f>AB498+273.15</f>
        <v>275.25</v>
      </c>
      <c r="AE498" s="64">
        <f>AE497</f>
        <v>0</v>
      </c>
      <c r="AF498" s="64">
        <f>AE498*1.94384</f>
        <v>0</v>
      </c>
      <c r="AG498" s="64">
        <f>AG497-0.38095</f>
        <v>3688.0000499999956</v>
      </c>
      <c r="AH498" s="64">
        <f>AG498 * 2.20462</f>
        <v>8130.6386702309892</v>
      </c>
      <c r="AI498" s="136">
        <f>AI497+11.42857</f>
        <v>239.9999700000001</v>
      </c>
      <c r="AJ498" s="64">
        <f>BI498+(AC498*BF498)</f>
        <v>285.05599999999998</v>
      </c>
      <c r="AK498" s="64">
        <f>BH498 * ( ( 1 + ( BF498 * ( AC498 / BI498 ) ) ) ^ 4.256 )</f>
        <v>1.1699898653396628</v>
      </c>
      <c r="AL498" s="64">
        <f>( AK498 * AJ498 ) / AD498</f>
        <v>1.2116716841208461</v>
      </c>
      <c r="AM498" s="64">
        <f>BG498 * ( ( 1+ ( BF498 * ( AC498 / BI498 ) ) ) ^ 5.256 )</f>
        <v>95735.759341820085</v>
      </c>
      <c r="AN498" s="64">
        <f>AN497 + (AC498-AC497)</f>
        <v>-1441</v>
      </c>
      <c r="AO498" s="64">
        <f>AN498 * 3.28084</f>
        <v>-4727.6904400000003</v>
      </c>
      <c r="AP498" s="64" t="e">
        <f xml:space="preserve"> AG498 * BK498 * COS( AZ498 )</f>
        <v>#DIV/0!</v>
      </c>
      <c r="AQ498" s="23">
        <f>SQRT( ( AV498 * 2 ) / AL498 )</f>
        <v>0</v>
      </c>
      <c r="AR498" s="65">
        <f>AQ498 * 1.94384</f>
        <v>0</v>
      </c>
      <c r="AS498" s="65">
        <f xml:space="preserve"> ( AN498 / AI498 ) * ( ( ( AD497 + AD498 ) / 2 ) / ( ( AJ497 + AJ498 ) / 2 ) )</f>
        <v>-5.8187105085485928</v>
      </c>
      <c r="AT498" s="65">
        <f>AS498 * 1.94384</f>
        <v>-11.310642234937097</v>
      </c>
      <c r="AU498" s="66"/>
      <c r="AV498" s="65">
        <f>AU498 * 100</f>
        <v>0</v>
      </c>
      <c r="AW498" s="67" t="e">
        <f xml:space="preserve"> - ( AG498 * BK498 * SIN( AZ498 ) )</f>
        <v>#DIV/0!</v>
      </c>
      <c r="AX498" s="68" t="e">
        <f xml:space="preserve"> - ( ( 2 * AW498 ) / ( ( ( AQ498 ) ^ 2 ) * BN498 * AL498 ) )</f>
        <v>#DIV/0!</v>
      </c>
      <c r="AY498" s="69" t="e">
        <f xml:space="preserve"> ( ( 2 * AP498 ) / ( ( ( AQ498 ) ^ 2 ) * BN498 * AL498 ) )</f>
        <v>#DIV/0!</v>
      </c>
      <c r="AZ498" s="65" t="e">
        <f>ASIN( - ( AS498 / AQ498 ) )</f>
        <v>#DIV/0!</v>
      </c>
      <c r="BA498" s="65" t="e">
        <f>AZ498 * ( 180 / 3.14159265359 )</f>
        <v>#DIV/0!</v>
      </c>
      <c r="BB498" s="68"/>
      <c r="BC498" s="69"/>
      <c r="BD498" s="1"/>
      <c r="BE498" s="1">
        <f t="shared" si="505"/>
        <v>0</v>
      </c>
      <c r="BF498" s="1">
        <f t="shared" si="506"/>
        <v>-6.4999999999999997E-3</v>
      </c>
      <c r="BG498" s="1">
        <f t="shared" si="507"/>
        <v>101325</v>
      </c>
      <c r="BH498" s="1">
        <f t="shared" si="508"/>
        <v>1.2250000000000001</v>
      </c>
      <c r="BI498" s="1">
        <f t="shared" si="509"/>
        <v>288.14999999999998</v>
      </c>
      <c r="BJ498" s="1">
        <f t="shared" si="510"/>
        <v>1.2350000000000001</v>
      </c>
      <c r="BK498" s="1">
        <f t="shared" si="511"/>
        <v>9.81</v>
      </c>
      <c r="BL498" s="1">
        <f t="shared" si="512"/>
        <v>293.14999999999998</v>
      </c>
      <c r="BM498" s="1">
        <f t="shared" si="513"/>
        <v>100600</v>
      </c>
      <c r="BN498" s="24">
        <f t="shared" si="514"/>
        <v>28</v>
      </c>
    </row>
    <row r="499" spans="28:66" x14ac:dyDescent="0.2">
      <c r="AB499" s="90"/>
      <c r="AC499" s="6"/>
      <c r="AD499" s="6"/>
      <c r="AE499" s="6"/>
      <c r="AF499" s="1"/>
      <c r="AG499" s="6"/>
      <c r="AH499" s="1"/>
      <c r="AI499" s="6"/>
      <c r="AJ499" s="6"/>
      <c r="AK499" s="6"/>
      <c r="AL499" s="6"/>
      <c r="AM499" s="6"/>
      <c r="AN499" s="6"/>
      <c r="AO499" s="1"/>
      <c r="AP499" s="6"/>
      <c r="AQ499" s="1"/>
      <c r="AR499" s="1"/>
      <c r="AS499" s="6"/>
      <c r="AT499" s="1"/>
      <c r="AU499" s="6"/>
      <c r="AV499" s="1"/>
      <c r="AW499" s="6"/>
      <c r="AX499" s="6"/>
      <c r="AY499" s="6"/>
      <c r="AZ499" s="6"/>
      <c r="BA499" s="6"/>
      <c r="BB499" s="6"/>
      <c r="BC499" s="6"/>
      <c r="BD499" s="1"/>
      <c r="BE499" s="1">
        <f t="shared" si="505"/>
        <v>0</v>
      </c>
      <c r="BF499" s="1">
        <f t="shared" si="506"/>
        <v>-6.4999999999999997E-3</v>
      </c>
      <c r="BG499" s="1">
        <f t="shared" si="507"/>
        <v>101325</v>
      </c>
      <c r="BH499" s="1">
        <f t="shared" si="508"/>
        <v>1.2250000000000001</v>
      </c>
      <c r="BI499" s="1">
        <f t="shared" si="509"/>
        <v>288.14999999999998</v>
      </c>
      <c r="BJ499" s="1">
        <f t="shared" si="510"/>
        <v>1.2350000000000001</v>
      </c>
      <c r="BK499" s="1">
        <f t="shared" si="511"/>
        <v>9.81</v>
      </c>
      <c r="BL499" s="1">
        <f t="shared" si="512"/>
        <v>293.14999999999998</v>
      </c>
      <c r="BM499" s="1">
        <f t="shared" si="513"/>
        <v>100600</v>
      </c>
      <c r="BN499" s="24">
        <f t="shared" si="514"/>
        <v>28</v>
      </c>
    </row>
    <row r="500" spans="28:66" x14ac:dyDescent="0.2">
      <c r="AB500" s="43" t="s">
        <v>56</v>
      </c>
      <c r="AC500" s="3" t="s">
        <v>57</v>
      </c>
      <c r="AD500" s="3" t="s">
        <v>58</v>
      </c>
      <c r="AE500" s="3" t="s">
        <v>59</v>
      </c>
      <c r="AF500" s="44" t="s">
        <v>60</v>
      </c>
      <c r="AG500" s="3" t="s">
        <v>61</v>
      </c>
      <c r="AH500" s="44" t="s">
        <v>62</v>
      </c>
      <c r="AI500" s="8" t="s">
        <v>63</v>
      </c>
      <c r="AJ500" s="3" t="s">
        <v>64</v>
      </c>
      <c r="AK500" s="3" t="s">
        <v>65</v>
      </c>
      <c r="AL500" s="3" t="s">
        <v>66</v>
      </c>
      <c r="AM500" s="3" t="s">
        <v>67</v>
      </c>
      <c r="AN500" s="3" t="s">
        <v>68</v>
      </c>
      <c r="AO500" s="44" t="s">
        <v>69</v>
      </c>
      <c r="AP500" s="3" t="s">
        <v>70</v>
      </c>
      <c r="AQ500" s="45" t="s">
        <v>71</v>
      </c>
      <c r="AR500" s="46" t="s">
        <v>72</v>
      </c>
      <c r="AS500" s="47" t="s">
        <v>73</v>
      </c>
      <c r="AT500" s="46" t="s">
        <v>74</v>
      </c>
      <c r="AU500" s="45" t="s">
        <v>75</v>
      </c>
      <c r="AV500" s="46" t="s">
        <v>76</v>
      </c>
      <c r="AW500" s="47" t="s">
        <v>77</v>
      </c>
      <c r="AX500" s="48" t="s">
        <v>78</v>
      </c>
      <c r="AY500" s="49" t="s">
        <v>79</v>
      </c>
      <c r="AZ500" s="47" t="s">
        <v>80</v>
      </c>
      <c r="BA500" s="47" t="s">
        <v>81</v>
      </c>
      <c r="BB500" s="48" t="s">
        <v>82</v>
      </c>
      <c r="BC500" s="49" t="s">
        <v>83</v>
      </c>
      <c r="BD500" s="1"/>
      <c r="BE500" s="6">
        <f t="shared" si="505"/>
        <v>0</v>
      </c>
      <c r="BF500" s="6">
        <f t="shared" si="506"/>
        <v>-6.4999999999999997E-3</v>
      </c>
      <c r="BG500" s="6">
        <f t="shared" si="507"/>
        <v>101325</v>
      </c>
      <c r="BH500" s="6">
        <f t="shared" si="508"/>
        <v>1.2250000000000001</v>
      </c>
      <c r="BI500" s="6">
        <f t="shared" si="509"/>
        <v>288.14999999999998</v>
      </c>
      <c r="BJ500" s="6">
        <f t="shared" si="510"/>
        <v>1.2350000000000001</v>
      </c>
      <c r="BK500" s="6">
        <f t="shared" si="511"/>
        <v>9.81</v>
      </c>
      <c r="BL500" s="6">
        <f t="shared" si="512"/>
        <v>293.14999999999998</v>
      </c>
      <c r="BM500" s="6">
        <f t="shared" si="513"/>
        <v>100600</v>
      </c>
      <c r="BN500" s="92">
        <f t="shared" si="514"/>
        <v>28</v>
      </c>
    </row>
    <row r="501" spans="28:66" x14ac:dyDescent="0.2">
      <c r="AB501" s="50">
        <v>6.2</v>
      </c>
      <c r="AC501" s="51">
        <v>2039</v>
      </c>
      <c r="AD501" s="51">
        <f t="shared" ref="AD501:AD510" si="518">AB501+273.15</f>
        <v>279.34999999999997</v>
      </c>
      <c r="AE501" s="51">
        <v>0</v>
      </c>
      <c r="AF501" s="51">
        <f t="shared" ref="AF501:AF510" si="519">AE501*1.94384</f>
        <v>0</v>
      </c>
      <c r="AG501" s="51">
        <v>3657</v>
      </c>
      <c r="AH501" s="51">
        <f t="shared" ref="AH501:AH510" si="520">AG501 * 2.20462</f>
        <v>8062.2953399999997</v>
      </c>
      <c r="AI501" s="129">
        <v>0</v>
      </c>
      <c r="AJ501" s="51">
        <f t="shared" ref="AJ501:AJ510" si="521">BI501+(AC501*BF501)</f>
        <v>274.8965</v>
      </c>
      <c r="AK501" s="51">
        <f t="shared" ref="AK501:AK510" si="522">BH501 * ( ( 1 + ( BF501 * ( AC501 / BI501 ) ) ) ^ 4.256 )</f>
        <v>1.0025438676089231</v>
      </c>
      <c r="AL501" s="51">
        <f t="shared" ref="AL501:AL510" si="523">( AK501 * AJ501 ) / AD501</f>
        <v>0.98656094613265222</v>
      </c>
      <c r="AM501" s="51">
        <f t="shared" ref="AM501:AM510" si="524">BG501 * ( ( 1+ ( BF501 * ( AC501 / BI501 ) ) ) ^ 5.256 )</f>
        <v>79110.566607148314</v>
      </c>
      <c r="AN501" s="51">
        <v>0</v>
      </c>
      <c r="AO501" s="51">
        <f t="shared" ref="AO501:AO510" si="525">AN501 * 3.28084</f>
        <v>0</v>
      </c>
      <c r="AP501" s="51" t="e">
        <f t="shared" ref="AP501:AP510" si="526" xml:space="preserve"> AG501 * BK501 * COS( AZ501 )</f>
        <v>#DIV/0!</v>
      </c>
      <c r="AQ501" s="55">
        <f>SQRT( ( AU501 * 2 ) / AL501 )</f>
        <v>0</v>
      </c>
      <c r="AR501" s="51">
        <f t="shared" ref="AR501:AR510" si="527">AQ501 * 1.94384</f>
        <v>0</v>
      </c>
      <c r="AS501" s="51" t="e">
        <f t="shared" ref="AS501:AS510" si="528" xml:space="preserve"> ( AN501 / AI501 ) * ( ( ( AD500 + AD501 ) / 2 ) / ( ( AJ500 + AJ501 ) / 2 ) )</f>
        <v>#DIV/0!</v>
      </c>
      <c r="AT501" s="51" t="e">
        <f t="shared" ref="AT501:AT510" si="529">AS501 * 1.94384</f>
        <v>#DIV/0!</v>
      </c>
      <c r="AU501" s="52"/>
      <c r="AV501" s="51">
        <f t="shared" ref="AV501:AV510" si="530">AU501 * 100</f>
        <v>0</v>
      </c>
      <c r="AW501" s="53" t="e">
        <f t="shared" ref="AW501:AW510" si="531" xml:space="preserve"> - ( AG501 * BK501 * SIN( AZ501 ) )</f>
        <v>#DIV/0!</v>
      </c>
      <c r="AX501" s="50" t="e">
        <f t="shared" ref="AX501:AX510" si="532" xml:space="preserve"> - ( ( 2 * AW501 ) / ( ( ( AQ501 ) ^ 2 ) * BN501 * AL501 ) )</f>
        <v>#DIV/0!</v>
      </c>
      <c r="AY501" s="54" t="e">
        <f t="shared" ref="AY501:AY510" si="533" xml:space="preserve"> ( ( 2 * AP501 ) / ( ( ( AQ501 ) ^ 2 ) * BN501 * AL501 ) )</f>
        <v>#DIV/0!</v>
      </c>
      <c r="AZ501" s="51" t="e">
        <f t="shared" ref="AZ501:AZ510" si="534">ASIN( - ( AS501 / AQ501 ) )</f>
        <v>#DIV/0!</v>
      </c>
      <c r="BA501" s="51" t="e">
        <f t="shared" ref="BA501:BA510" si="535">AZ501 * ( 180 / 3.14159265359 )</f>
        <v>#DIV/0!</v>
      </c>
      <c r="BB501" s="50"/>
      <c r="BC501" s="54"/>
      <c r="BD501" s="1"/>
      <c r="BE501" s="1">
        <f t="shared" si="505"/>
        <v>0</v>
      </c>
      <c r="BF501" s="1">
        <f t="shared" si="506"/>
        <v>-6.4999999999999997E-3</v>
      </c>
      <c r="BG501" s="1">
        <f t="shared" si="507"/>
        <v>101325</v>
      </c>
      <c r="BH501" s="1">
        <f t="shared" si="508"/>
        <v>1.2250000000000001</v>
      </c>
      <c r="BI501" s="1">
        <f t="shared" si="509"/>
        <v>288.14999999999998</v>
      </c>
      <c r="BJ501" s="1">
        <f t="shared" si="510"/>
        <v>1.2350000000000001</v>
      </c>
      <c r="BK501" s="1">
        <f t="shared" si="511"/>
        <v>9.81</v>
      </c>
      <c r="BL501" s="1">
        <f t="shared" si="512"/>
        <v>293.14999999999998</v>
      </c>
      <c r="BM501" s="1">
        <f t="shared" si="513"/>
        <v>100600</v>
      </c>
      <c r="BN501" s="24">
        <f t="shared" si="514"/>
        <v>28</v>
      </c>
    </row>
    <row r="502" spans="28:66" x14ac:dyDescent="0.2">
      <c r="AB502" s="23">
        <v>6.2</v>
      </c>
      <c r="AC502" s="1">
        <v>2018</v>
      </c>
      <c r="AD502" s="1">
        <f t="shared" si="518"/>
        <v>279.34999999999997</v>
      </c>
      <c r="AE502" s="1">
        <f t="shared" ref="AE502:AE510" si="536">AE501</f>
        <v>0</v>
      </c>
      <c r="AF502" s="1">
        <f t="shared" si="519"/>
        <v>0</v>
      </c>
      <c r="AG502" s="1">
        <f t="shared" ref="AG502:AG510" si="537">AG501-0.34375</f>
        <v>3656.65625</v>
      </c>
      <c r="AH502" s="1">
        <f t="shared" si="520"/>
        <v>8061.5375018749992</v>
      </c>
      <c r="AI502" s="130">
        <f t="shared" ref="AI502:AI510" si="538">AI501+10</f>
        <v>10</v>
      </c>
      <c r="AJ502" s="1">
        <f t="shared" si="521"/>
        <v>275.03299999999996</v>
      </c>
      <c r="AK502" s="1">
        <f t="shared" si="522"/>
        <v>1.0046642759848132</v>
      </c>
      <c r="AL502" s="1">
        <f t="shared" si="523"/>
        <v>0.98913846363676805</v>
      </c>
      <c r="AM502" s="1">
        <f t="shared" si="524"/>
        <v>79317.253148907126</v>
      </c>
      <c r="AN502" s="1">
        <f t="shared" ref="AN502:AN510" si="539">AN501 + (AC502-AC501)</f>
        <v>-21</v>
      </c>
      <c r="AO502" s="1">
        <f t="shared" si="525"/>
        <v>-68.897639999999996</v>
      </c>
      <c r="AP502" s="1" t="e">
        <f t="shared" si="526"/>
        <v>#DIV/0!</v>
      </c>
      <c r="AQ502" s="23">
        <f t="shared" ref="AQ502:AQ510" si="540">SQRT( ( AV502 * 2 ) / AL502 )</f>
        <v>0</v>
      </c>
      <c r="AR502" s="6">
        <f t="shared" si="527"/>
        <v>0</v>
      </c>
      <c r="AS502" s="6">
        <f t="shared" si="528"/>
        <v>-2.1334916566578079</v>
      </c>
      <c r="AT502" s="6">
        <f t="shared" si="529"/>
        <v>-4.1471664218777136</v>
      </c>
      <c r="AU502" s="60"/>
      <c r="AV502" s="6">
        <f t="shared" si="530"/>
        <v>0</v>
      </c>
      <c r="AW502" s="61" t="e">
        <f t="shared" si="531"/>
        <v>#DIV/0!</v>
      </c>
      <c r="AX502" s="62" t="e">
        <f t="shared" si="532"/>
        <v>#DIV/0!</v>
      </c>
      <c r="AY502" s="63" t="e">
        <f t="shared" si="533"/>
        <v>#DIV/0!</v>
      </c>
      <c r="AZ502" s="6" t="e">
        <f t="shared" si="534"/>
        <v>#DIV/0!</v>
      </c>
      <c r="BA502" s="6" t="e">
        <f t="shared" si="535"/>
        <v>#DIV/0!</v>
      </c>
      <c r="BB502" s="62"/>
      <c r="BC502" s="63"/>
      <c r="BD502" s="1"/>
      <c r="BE502" s="1">
        <f t="shared" si="505"/>
        <v>0</v>
      </c>
      <c r="BF502" s="1">
        <f t="shared" si="506"/>
        <v>-6.4999999999999997E-3</v>
      </c>
      <c r="BG502" s="1">
        <f t="shared" si="507"/>
        <v>101325</v>
      </c>
      <c r="BH502" s="1">
        <f t="shared" si="508"/>
        <v>1.2250000000000001</v>
      </c>
      <c r="BI502" s="1">
        <f t="shared" si="509"/>
        <v>288.14999999999998</v>
      </c>
      <c r="BJ502" s="1">
        <f t="shared" si="510"/>
        <v>1.2350000000000001</v>
      </c>
      <c r="BK502" s="1">
        <f t="shared" si="511"/>
        <v>9.81</v>
      </c>
      <c r="BL502" s="1">
        <f t="shared" si="512"/>
        <v>293.14999999999998</v>
      </c>
      <c r="BM502" s="1">
        <f t="shared" si="513"/>
        <v>100600</v>
      </c>
      <c r="BN502" s="24">
        <f t="shared" si="514"/>
        <v>28</v>
      </c>
    </row>
    <row r="503" spans="28:66" x14ac:dyDescent="0.2">
      <c r="AB503" s="23">
        <v>6.6</v>
      </c>
      <c r="AC503" s="1">
        <v>1937</v>
      </c>
      <c r="AD503" s="1">
        <f t="shared" si="518"/>
        <v>279.75</v>
      </c>
      <c r="AE503" s="1">
        <f t="shared" si="536"/>
        <v>0</v>
      </c>
      <c r="AF503" s="1">
        <f t="shared" si="519"/>
        <v>0</v>
      </c>
      <c r="AG503" s="1">
        <f t="shared" si="537"/>
        <v>3656.3125</v>
      </c>
      <c r="AH503" s="1">
        <f t="shared" si="520"/>
        <v>8060.7796637499996</v>
      </c>
      <c r="AI503" s="130">
        <f t="shared" si="538"/>
        <v>20</v>
      </c>
      <c r="AJ503" s="1">
        <f t="shared" si="521"/>
        <v>275.55949999999996</v>
      </c>
      <c r="AK503" s="1">
        <f t="shared" si="522"/>
        <v>1.0128751515177603</v>
      </c>
      <c r="AL503" s="1">
        <f t="shared" si="523"/>
        <v>0.99770284294783995</v>
      </c>
      <c r="AM503" s="1">
        <f t="shared" si="524"/>
        <v>80118.57287235673</v>
      </c>
      <c r="AN503" s="1">
        <f t="shared" si="539"/>
        <v>-102</v>
      </c>
      <c r="AO503" s="1">
        <f t="shared" si="525"/>
        <v>-334.64567999999997</v>
      </c>
      <c r="AP503" s="1" t="e">
        <f t="shared" si="526"/>
        <v>#DIV/0!</v>
      </c>
      <c r="AQ503" s="23">
        <f t="shared" si="540"/>
        <v>0</v>
      </c>
      <c r="AR503" s="6">
        <f t="shared" si="527"/>
        <v>0</v>
      </c>
      <c r="AS503" s="6">
        <f t="shared" si="528"/>
        <v>-5.1788028351276116</v>
      </c>
      <c r="AT503" s="6">
        <f t="shared" si="529"/>
        <v>-10.066764103034457</v>
      </c>
      <c r="AU503" s="60"/>
      <c r="AV503" s="6">
        <f t="shared" si="530"/>
        <v>0</v>
      </c>
      <c r="AW503" s="61" t="e">
        <f t="shared" si="531"/>
        <v>#DIV/0!</v>
      </c>
      <c r="AX503" s="62" t="e">
        <f t="shared" si="532"/>
        <v>#DIV/0!</v>
      </c>
      <c r="AY503" s="63" t="e">
        <f t="shared" si="533"/>
        <v>#DIV/0!</v>
      </c>
      <c r="AZ503" s="6" t="e">
        <f t="shared" si="534"/>
        <v>#DIV/0!</v>
      </c>
      <c r="BA503" s="6" t="e">
        <f t="shared" si="535"/>
        <v>#DIV/0!</v>
      </c>
      <c r="BB503" s="62"/>
      <c r="BC503" s="63"/>
      <c r="BD503" s="1"/>
      <c r="BE503" s="1">
        <f t="shared" si="505"/>
        <v>0</v>
      </c>
      <c r="BF503" s="1">
        <f t="shared" si="506"/>
        <v>-6.4999999999999997E-3</v>
      </c>
      <c r="BG503" s="1">
        <f t="shared" si="507"/>
        <v>101325</v>
      </c>
      <c r="BH503" s="1">
        <f t="shared" si="508"/>
        <v>1.2250000000000001</v>
      </c>
      <c r="BI503" s="1">
        <f t="shared" si="509"/>
        <v>288.14999999999998</v>
      </c>
      <c r="BJ503" s="1">
        <f t="shared" si="510"/>
        <v>1.2350000000000001</v>
      </c>
      <c r="BK503" s="1">
        <f t="shared" si="511"/>
        <v>9.81</v>
      </c>
      <c r="BL503" s="1">
        <f t="shared" si="512"/>
        <v>293.14999999999998</v>
      </c>
      <c r="BM503" s="1">
        <f t="shared" si="513"/>
        <v>100600</v>
      </c>
      <c r="BN503" s="24">
        <f t="shared" si="514"/>
        <v>28</v>
      </c>
    </row>
    <row r="504" spans="28:66" x14ac:dyDescent="0.2">
      <c r="AB504" s="23">
        <v>7.1</v>
      </c>
      <c r="AC504" s="1">
        <v>1869</v>
      </c>
      <c r="AD504" s="1">
        <f t="shared" si="518"/>
        <v>280.25</v>
      </c>
      <c r="AE504" s="1">
        <f t="shared" si="536"/>
        <v>0</v>
      </c>
      <c r="AF504" s="1">
        <f t="shared" si="519"/>
        <v>0</v>
      </c>
      <c r="AG504" s="1">
        <f t="shared" si="537"/>
        <v>3655.96875</v>
      </c>
      <c r="AH504" s="1">
        <f t="shared" si="520"/>
        <v>8060.0218256249991</v>
      </c>
      <c r="AI504" s="130">
        <f t="shared" si="538"/>
        <v>30</v>
      </c>
      <c r="AJ504" s="1">
        <f t="shared" si="521"/>
        <v>276.00149999999996</v>
      </c>
      <c r="AK504" s="1">
        <f t="shared" si="522"/>
        <v>1.0198077873787912</v>
      </c>
      <c r="AL504" s="1">
        <f t="shared" si="523"/>
        <v>1.0043478288250756</v>
      </c>
      <c r="AM504" s="1">
        <f t="shared" si="524"/>
        <v>80796.335914996482</v>
      </c>
      <c r="AN504" s="1">
        <f t="shared" si="539"/>
        <v>-170</v>
      </c>
      <c r="AO504" s="1">
        <f t="shared" si="525"/>
        <v>-557.74279999999999</v>
      </c>
      <c r="AP504" s="1" t="e">
        <f t="shared" si="526"/>
        <v>#DIV/0!</v>
      </c>
      <c r="AQ504" s="23">
        <f t="shared" si="540"/>
        <v>0</v>
      </c>
      <c r="AR504" s="6">
        <f t="shared" si="527"/>
        <v>0</v>
      </c>
      <c r="AS504" s="6">
        <f t="shared" si="528"/>
        <v>-5.7533678656274354</v>
      </c>
      <c r="AT504" s="6">
        <f t="shared" si="529"/>
        <v>-11.183626591921234</v>
      </c>
      <c r="AU504" s="60"/>
      <c r="AV504" s="6">
        <f t="shared" si="530"/>
        <v>0</v>
      </c>
      <c r="AW504" s="61" t="e">
        <f t="shared" si="531"/>
        <v>#DIV/0!</v>
      </c>
      <c r="AX504" s="62" t="e">
        <f t="shared" si="532"/>
        <v>#DIV/0!</v>
      </c>
      <c r="AY504" s="63" t="e">
        <f t="shared" si="533"/>
        <v>#DIV/0!</v>
      </c>
      <c r="AZ504" s="6" t="e">
        <f t="shared" si="534"/>
        <v>#DIV/0!</v>
      </c>
      <c r="BA504" s="6" t="e">
        <f t="shared" si="535"/>
        <v>#DIV/0!</v>
      </c>
      <c r="BB504" s="62"/>
      <c r="BC504" s="63"/>
      <c r="BD504" s="1"/>
      <c r="BE504" s="1">
        <f t="shared" si="505"/>
        <v>0</v>
      </c>
      <c r="BF504" s="1">
        <f t="shared" si="506"/>
        <v>-6.4999999999999997E-3</v>
      </c>
      <c r="BG504" s="1">
        <f t="shared" si="507"/>
        <v>101325</v>
      </c>
      <c r="BH504" s="1">
        <f t="shared" si="508"/>
        <v>1.2250000000000001</v>
      </c>
      <c r="BI504" s="1">
        <f t="shared" si="509"/>
        <v>288.14999999999998</v>
      </c>
      <c r="BJ504" s="1">
        <f t="shared" si="510"/>
        <v>1.2350000000000001</v>
      </c>
      <c r="BK504" s="1">
        <f t="shared" si="511"/>
        <v>9.81</v>
      </c>
      <c r="BL504" s="1">
        <f t="shared" si="512"/>
        <v>293.14999999999998</v>
      </c>
      <c r="BM504" s="1">
        <f t="shared" si="513"/>
        <v>100600</v>
      </c>
      <c r="BN504" s="24">
        <f t="shared" si="514"/>
        <v>28</v>
      </c>
    </row>
    <row r="505" spans="28:66" x14ac:dyDescent="0.2">
      <c r="AB505" s="23">
        <v>7.4</v>
      </c>
      <c r="AC505" s="1">
        <v>1801</v>
      </c>
      <c r="AD505" s="1">
        <f t="shared" si="518"/>
        <v>280.54999999999995</v>
      </c>
      <c r="AE505" s="1">
        <f t="shared" si="536"/>
        <v>0</v>
      </c>
      <c r="AF505" s="1">
        <f t="shared" si="519"/>
        <v>0</v>
      </c>
      <c r="AG505" s="1">
        <f t="shared" si="537"/>
        <v>3655.625</v>
      </c>
      <c r="AH505" s="1">
        <f t="shared" si="520"/>
        <v>8059.2639874999995</v>
      </c>
      <c r="AI505" s="130">
        <f t="shared" si="538"/>
        <v>40</v>
      </c>
      <c r="AJ505" s="1">
        <f t="shared" si="521"/>
        <v>276.44349999999997</v>
      </c>
      <c r="AK505" s="1">
        <f t="shared" si="522"/>
        <v>1.0267766664165261</v>
      </c>
      <c r="AL505" s="1">
        <f t="shared" si="523"/>
        <v>1.011747408242798</v>
      </c>
      <c r="AM505" s="1">
        <f t="shared" si="524"/>
        <v>81478.734184317349</v>
      </c>
      <c r="AN505" s="1">
        <f t="shared" si="539"/>
        <v>-238</v>
      </c>
      <c r="AO505" s="1">
        <f t="shared" si="525"/>
        <v>-780.83992000000001</v>
      </c>
      <c r="AP505" s="1" t="e">
        <f t="shared" si="526"/>
        <v>#DIV/0!</v>
      </c>
      <c r="AQ505" s="23">
        <f t="shared" si="540"/>
        <v>0</v>
      </c>
      <c r="AR505" s="6">
        <f t="shared" si="527"/>
        <v>0</v>
      </c>
      <c r="AS505" s="6">
        <f t="shared" si="528"/>
        <v>-6.0399858809474258</v>
      </c>
      <c r="AT505" s="6">
        <f t="shared" si="529"/>
        <v>-11.740766154820845</v>
      </c>
      <c r="AU505" s="60"/>
      <c r="AV505" s="6">
        <f t="shared" si="530"/>
        <v>0</v>
      </c>
      <c r="AW505" s="61" t="e">
        <f t="shared" si="531"/>
        <v>#DIV/0!</v>
      </c>
      <c r="AX505" s="62" t="e">
        <f t="shared" si="532"/>
        <v>#DIV/0!</v>
      </c>
      <c r="AY505" s="63" t="e">
        <f t="shared" si="533"/>
        <v>#DIV/0!</v>
      </c>
      <c r="AZ505" s="6" t="e">
        <f t="shared" si="534"/>
        <v>#DIV/0!</v>
      </c>
      <c r="BA505" s="6" t="e">
        <f t="shared" si="535"/>
        <v>#DIV/0!</v>
      </c>
      <c r="BB505" s="62"/>
      <c r="BC505" s="63"/>
      <c r="BD505" s="1"/>
      <c r="BE505" s="1">
        <f t="shared" si="505"/>
        <v>0</v>
      </c>
      <c r="BF505" s="1">
        <f t="shared" si="506"/>
        <v>-6.4999999999999997E-3</v>
      </c>
      <c r="BG505" s="1">
        <f t="shared" si="507"/>
        <v>101325</v>
      </c>
      <c r="BH505" s="1">
        <f t="shared" si="508"/>
        <v>1.2250000000000001</v>
      </c>
      <c r="BI505" s="1">
        <f t="shared" si="509"/>
        <v>288.14999999999998</v>
      </c>
      <c r="BJ505" s="1">
        <f t="shared" si="510"/>
        <v>1.2350000000000001</v>
      </c>
      <c r="BK505" s="1">
        <f t="shared" si="511"/>
        <v>9.81</v>
      </c>
      <c r="BL505" s="1">
        <f t="shared" si="512"/>
        <v>293.14999999999998</v>
      </c>
      <c r="BM505" s="1">
        <f t="shared" si="513"/>
        <v>100600</v>
      </c>
      <c r="BN505" s="24">
        <f t="shared" si="514"/>
        <v>28</v>
      </c>
    </row>
    <row r="506" spans="28:66" x14ac:dyDescent="0.2">
      <c r="AB506" s="23">
        <v>7.7</v>
      </c>
      <c r="AC506" s="1">
        <v>1735</v>
      </c>
      <c r="AD506" s="1">
        <f t="shared" si="518"/>
        <v>280.84999999999997</v>
      </c>
      <c r="AE506" s="1">
        <f t="shared" si="536"/>
        <v>0</v>
      </c>
      <c r="AF506" s="1">
        <f t="shared" si="519"/>
        <v>0</v>
      </c>
      <c r="AG506" s="1">
        <f t="shared" si="537"/>
        <v>3655.28125</v>
      </c>
      <c r="AH506" s="1">
        <f t="shared" si="520"/>
        <v>8058.506149374999</v>
      </c>
      <c r="AI506" s="130">
        <f t="shared" si="538"/>
        <v>50</v>
      </c>
      <c r="AJ506" s="1">
        <f t="shared" si="521"/>
        <v>276.8725</v>
      </c>
      <c r="AK506" s="1">
        <f t="shared" si="522"/>
        <v>1.033575362429018</v>
      </c>
      <c r="AL506" s="1">
        <f t="shared" si="523"/>
        <v>1.0189374916650467</v>
      </c>
      <c r="AM506" s="1">
        <f t="shared" si="524"/>
        <v>82145.517580258442</v>
      </c>
      <c r="AN506" s="1">
        <f t="shared" si="539"/>
        <v>-304</v>
      </c>
      <c r="AO506" s="1">
        <f t="shared" si="525"/>
        <v>-997.37536</v>
      </c>
      <c r="AP506" s="1" t="e">
        <f t="shared" si="526"/>
        <v>#DIV/0!</v>
      </c>
      <c r="AQ506" s="23">
        <f t="shared" si="540"/>
        <v>0</v>
      </c>
      <c r="AR506" s="6">
        <f t="shared" si="527"/>
        <v>0</v>
      </c>
      <c r="AS506" s="6">
        <f t="shared" si="528"/>
        <v>-6.1688293850168776</v>
      </c>
      <c r="AT506" s="6">
        <f t="shared" si="529"/>
        <v>-11.991217311771207</v>
      </c>
      <c r="AU506" s="60"/>
      <c r="AV506" s="6">
        <f t="shared" si="530"/>
        <v>0</v>
      </c>
      <c r="AW506" s="61" t="e">
        <f t="shared" si="531"/>
        <v>#DIV/0!</v>
      </c>
      <c r="AX506" s="62" t="e">
        <f t="shared" si="532"/>
        <v>#DIV/0!</v>
      </c>
      <c r="AY506" s="63" t="e">
        <f t="shared" si="533"/>
        <v>#DIV/0!</v>
      </c>
      <c r="AZ506" s="6" t="e">
        <f t="shared" si="534"/>
        <v>#DIV/0!</v>
      </c>
      <c r="BA506" s="6" t="e">
        <f t="shared" si="535"/>
        <v>#DIV/0!</v>
      </c>
      <c r="BB506" s="62"/>
      <c r="BC506" s="63"/>
      <c r="BD506" s="1"/>
      <c r="BE506" s="1">
        <f t="shared" si="505"/>
        <v>0</v>
      </c>
      <c r="BF506" s="1">
        <f t="shared" si="506"/>
        <v>-6.4999999999999997E-3</v>
      </c>
      <c r="BG506" s="1">
        <f t="shared" si="507"/>
        <v>101325</v>
      </c>
      <c r="BH506" s="1">
        <f t="shared" si="508"/>
        <v>1.2250000000000001</v>
      </c>
      <c r="BI506" s="1">
        <f t="shared" si="509"/>
        <v>288.14999999999998</v>
      </c>
      <c r="BJ506" s="1">
        <f t="shared" si="510"/>
        <v>1.2350000000000001</v>
      </c>
      <c r="BK506" s="1">
        <f t="shared" si="511"/>
        <v>9.81</v>
      </c>
      <c r="BL506" s="1">
        <f t="shared" si="512"/>
        <v>293.14999999999998</v>
      </c>
      <c r="BM506" s="1">
        <f t="shared" si="513"/>
        <v>100600</v>
      </c>
      <c r="BN506" s="24">
        <f t="shared" si="514"/>
        <v>28</v>
      </c>
    </row>
    <row r="507" spans="28:66" x14ac:dyDescent="0.2">
      <c r="AB507" s="23">
        <v>8</v>
      </c>
      <c r="AC507" s="1">
        <v>1676</v>
      </c>
      <c r="AD507" s="1">
        <f t="shared" si="518"/>
        <v>281.14999999999998</v>
      </c>
      <c r="AE507" s="1">
        <f t="shared" si="536"/>
        <v>0</v>
      </c>
      <c r="AF507" s="1">
        <f t="shared" si="519"/>
        <v>0</v>
      </c>
      <c r="AG507" s="1">
        <f t="shared" si="537"/>
        <v>3654.9375</v>
      </c>
      <c r="AH507" s="1">
        <f t="shared" si="520"/>
        <v>8057.7483112499995</v>
      </c>
      <c r="AI507" s="130">
        <f t="shared" si="538"/>
        <v>60</v>
      </c>
      <c r="AJ507" s="1">
        <f t="shared" si="521"/>
        <v>277.25599999999997</v>
      </c>
      <c r="AK507" s="1">
        <f t="shared" si="522"/>
        <v>1.039682090038015</v>
      </c>
      <c r="AL507" s="1">
        <f t="shared" si="523"/>
        <v>1.0252822249887246</v>
      </c>
      <c r="AM507" s="1">
        <f t="shared" si="524"/>
        <v>82745.315428314003</v>
      </c>
      <c r="AN507" s="1">
        <f t="shared" si="539"/>
        <v>-363</v>
      </c>
      <c r="AO507" s="1">
        <f t="shared" si="525"/>
        <v>-1190.9449199999999</v>
      </c>
      <c r="AP507" s="1" t="e">
        <f t="shared" si="526"/>
        <v>#DIV/0!</v>
      </c>
      <c r="AQ507" s="23">
        <f t="shared" si="540"/>
        <v>0</v>
      </c>
      <c r="AR507" s="6">
        <f t="shared" si="527"/>
        <v>0</v>
      </c>
      <c r="AS507" s="6">
        <f t="shared" si="528"/>
        <v>-6.1359413926553126</v>
      </c>
      <c r="AT507" s="6">
        <f t="shared" si="529"/>
        <v>-11.927288316699103</v>
      </c>
      <c r="AU507" s="60"/>
      <c r="AV507" s="6">
        <f t="shared" si="530"/>
        <v>0</v>
      </c>
      <c r="AW507" s="61" t="e">
        <f t="shared" si="531"/>
        <v>#DIV/0!</v>
      </c>
      <c r="AX507" s="62" t="e">
        <f t="shared" si="532"/>
        <v>#DIV/0!</v>
      </c>
      <c r="AY507" s="63" t="e">
        <f t="shared" si="533"/>
        <v>#DIV/0!</v>
      </c>
      <c r="AZ507" s="6" t="e">
        <f t="shared" si="534"/>
        <v>#DIV/0!</v>
      </c>
      <c r="BA507" s="6" t="e">
        <f t="shared" si="535"/>
        <v>#DIV/0!</v>
      </c>
      <c r="BB507" s="62"/>
      <c r="BC507" s="63"/>
      <c r="BD507" s="1"/>
      <c r="BE507" s="1">
        <f t="shared" si="505"/>
        <v>0</v>
      </c>
      <c r="BF507" s="1">
        <f t="shared" si="506"/>
        <v>-6.4999999999999997E-3</v>
      </c>
      <c r="BG507" s="1">
        <f t="shared" si="507"/>
        <v>101325</v>
      </c>
      <c r="BH507" s="1">
        <f t="shared" si="508"/>
        <v>1.2250000000000001</v>
      </c>
      <c r="BI507" s="1">
        <f t="shared" si="509"/>
        <v>288.14999999999998</v>
      </c>
      <c r="BJ507" s="1">
        <f t="shared" si="510"/>
        <v>1.2350000000000001</v>
      </c>
      <c r="BK507" s="1">
        <f t="shared" si="511"/>
        <v>9.81</v>
      </c>
      <c r="BL507" s="1">
        <f t="shared" si="512"/>
        <v>293.14999999999998</v>
      </c>
      <c r="BM507" s="1">
        <f t="shared" si="513"/>
        <v>100600</v>
      </c>
      <c r="BN507" s="24">
        <f t="shared" si="514"/>
        <v>28</v>
      </c>
    </row>
    <row r="508" spans="28:66" x14ac:dyDescent="0.2">
      <c r="AB508" s="23">
        <v>8.3000000000000007</v>
      </c>
      <c r="AC508" s="1">
        <v>1616</v>
      </c>
      <c r="AD508" s="1">
        <f t="shared" si="518"/>
        <v>281.45</v>
      </c>
      <c r="AE508" s="1">
        <f t="shared" si="536"/>
        <v>0</v>
      </c>
      <c r="AF508" s="1">
        <f t="shared" si="519"/>
        <v>0</v>
      </c>
      <c r="AG508" s="1">
        <f t="shared" si="537"/>
        <v>3654.59375</v>
      </c>
      <c r="AH508" s="1">
        <f t="shared" si="520"/>
        <v>8056.990473124999</v>
      </c>
      <c r="AI508" s="130">
        <f t="shared" si="538"/>
        <v>70</v>
      </c>
      <c r="AJ508" s="1">
        <f t="shared" si="521"/>
        <v>277.64599999999996</v>
      </c>
      <c r="AK508" s="1">
        <f t="shared" si="522"/>
        <v>1.0459205916121026</v>
      </c>
      <c r="AL508" s="1">
        <f t="shared" si="523"/>
        <v>1.0317842195016302</v>
      </c>
      <c r="AM508" s="1">
        <f t="shared" si="524"/>
        <v>83358.911334417528</v>
      </c>
      <c r="AN508" s="1">
        <f t="shared" si="539"/>
        <v>-423</v>
      </c>
      <c r="AO508" s="1">
        <f t="shared" si="525"/>
        <v>-1387.7953199999999</v>
      </c>
      <c r="AP508" s="1" t="e">
        <f t="shared" si="526"/>
        <v>#DIV/0!</v>
      </c>
      <c r="AQ508" s="23">
        <f t="shared" si="540"/>
        <v>0</v>
      </c>
      <c r="AR508" s="6">
        <f t="shared" si="527"/>
        <v>0</v>
      </c>
      <c r="AS508" s="6">
        <f t="shared" si="528"/>
        <v>-6.126688007200241</v>
      </c>
      <c r="AT508" s="6">
        <f t="shared" si="529"/>
        <v>-11.909301215916116</v>
      </c>
      <c r="AU508" s="60"/>
      <c r="AV508" s="6">
        <f t="shared" si="530"/>
        <v>0</v>
      </c>
      <c r="AW508" s="61" t="e">
        <f t="shared" si="531"/>
        <v>#DIV/0!</v>
      </c>
      <c r="AX508" s="62" t="e">
        <f t="shared" si="532"/>
        <v>#DIV/0!</v>
      </c>
      <c r="AY508" s="63" t="e">
        <f t="shared" si="533"/>
        <v>#DIV/0!</v>
      </c>
      <c r="AZ508" s="6" t="e">
        <f t="shared" si="534"/>
        <v>#DIV/0!</v>
      </c>
      <c r="BA508" s="6" t="e">
        <f t="shared" si="535"/>
        <v>#DIV/0!</v>
      </c>
      <c r="BB508" s="62"/>
      <c r="BC508" s="63"/>
      <c r="BD508" s="1"/>
      <c r="BE508" s="1">
        <f t="shared" si="505"/>
        <v>0</v>
      </c>
      <c r="BF508" s="1">
        <f t="shared" si="506"/>
        <v>-6.4999999999999997E-3</v>
      </c>
      <c r="BG508" s="1">
        <f t="shared" si="507"/>
        <v>101325</v>
      </c>
      <c r="BH508" s="1">
        <f t="shared" si="508"/>
        <v>1.2250000000000001</v>
      </c>
      <c r="BI508" s="1">
        <f t="shared" si="509"/>
        <v>288.14999999999998</v>
      </c>
      <c r="BJ508" s="1">
        <f t="shared" si="510"/>
        <v>1.2350000000000001</v>
      </c>
      <c r="BK508" s="1">
        <f t="shared" si="511"/>
        <v>9.81</v>
      </c>
      <c r="BL508" s="1">
        <f t="shared" si="512"/>
        <v>293.14999999999998</v>
      </c>
      <c r="BM508" s="1">
        <f t="shared" si="513"/>
        <v>100600</v>
      </c>
      <c r="BN508" s="24">
        <f t="shared" si="514"/>
        <v>28</v>
      </c>
    </row>
    <row r="509" spans="28:66" x14ac:dyDescent="0.2">
      <c r="AB509" s="23">
        <v>8.3000000000000007</v>
      </c>
      <c r="AC509" s="1">
        <v>1547</v>
      </c>
      <c r="AD509" s="1">
        <f t="shared" si="518"/>
        <v>281.45</v>
      </c>
      <c r="AE509" s="1">
        <f t="shared" si="536"/>
        <v>0</v>
      </c>
      <c r="AF509" s="1">
        <f t="shared" si="519"/>
        <v>0</v>
      </c>
      <c r="AG509" s="1">
        <f t="shared" si="537"/>
        <v>3654.25</v>
      </c>
      <c r="AH509" s="1">
        <f t="shared" si="520"/>
        <v>8056.2326349999994</v>
      </c>
      <c r="AI509" s="130">
        <f t="shared" si="538"/>
        <v>80</v>
      </c>
      <c r="AJ509" s="1">
        <f t="shared" si="521"/>
        <v>278.09449999999998</v>
      </c>
      <c r="AK509" s="1">
        <f t="shared" si="522"/>
        <v>1.0531302279495158</v>
      </c>
      <c r="AL509" s="1">
        <f t="shared" si="523"/>
        <v>1.0405746106822051</v>
      </c>
      <c r="AM509" s="1">
        <f t="shared" si="524"/>
        <v>84069.096104805198</v>
      </c>
      <c r="AN509" s="1">
        <f t="shared" si="539"/>
        <v>-492</v>
      </c>
      <c r="AO509" s="1">
        <f t="shared" si="525"/>
        <v>-1614.17328</v>
      </c>
      <c r="AP509" s="1" t="e">
        <f t="shared" si="526"/>
        <v>#DIV/0!</v>
      </c>
      <c r="AQ509" s="23">
        <f t="shared" si="540"/>
        <v>0</v>
      </c>
      <c r="AR509" s="6">
        <f t="shared" si="527"/>
        <v>0</v>
      </c>
      <c r="AS509" s="6">
        <f t="shared" si="528"/>
        <v>-6.2292292895695045</v>
      </c>
      <c r="AT509" s="6">
        <f t="shared" si="529"/>
        <v>-12.108625062236786</v>
      </c>
      <c r="AU509" s="60"/>
      <c r="AV509" s="6">
        <f t="shared" si="530"/>
        <v>0</v>
      </c>
      <c r="AW509" s="61" t="e">
        <f t="shared" si="531"/>
        <v>#DIV/0!</v>
      </c>
      <c r="AX509" s="62" t="e">
        <f t="shared" si="532"/>
        <v>#DIV/0!</v>
      </c>
      <c r="AY509" s="63" t="e">
        <f t="shared" si="533"/>
        <v>#DIV/0!</v>
      </c>
      <c r="AZ509" s="6" t="e">
        <f t="shared" si="534"/>
        <v>#DIV/0!</v>
      </c>
      <c r="BA509" s="6" t="e">
        <f t="shared" si="535"/>
        <v>#DIV/0!</v>
      </c>
      <c r="BB509" s="62"/>
      <c r="BC509" s="63"/>
      <c r="BD509" s="1"/>
      <c r="BE509" s="1">
        <f t="shared" si="505"/>
        <v>0</v>
      </c>
      <c r="BF509" s="1">
        <f t="shared" si="506"/>
        <v>-6.4999999999999997E-3</v>
      </c>
      <c r="BG509" s="1">
        <f t="shared" si="507"/>
        <v>101325</v>
      </c>
      <c r="BH509" s="1">
        <f t="shared" si="508"/>
        <v>1.2250000000000001</v>
      </c>
      <c r="BI509" s="1">
        <f t="shared" si="509"/>
        <v>288.14999999999998</v>
      </c>
      <c r="BJ509" s="1">
        <f t="shared" si="510"/>
        <v>1.2350000000000001</v>
      </c>
      <c r="BK509" s="1">
        <f t="shared" si="511"/>
        <v>9.81</v>
      </c>
      <c r="BL509" s="1">
        <f t="shared" si="512"/>
        <v>293.14999999999998</v>
      </c>
      <c r="BM509" s="1">
        <f t="shared" si="513"/>
        <v>100600</v>
      </c>
      <c r="BN509" s="24">
        <f t="shared" si="514"/>
        <v>28</v>
      </c>
    </row>
    <row r="510" spans="28:66" x14ac:dyDescent="0.2">
      <c r="AB510" s="23">
        <v>8.6999999999999993</v>
      </c>
      <c r="AC510" s="1">
        <v>1478</v>
      </c>
      <c r="AD510" s="1">
        <f t="shared" si="518"/>
        <v>281.84999999999997</v>
      </c>
      <c r="AE510" s="1">
        <f t="shared" si="536"/>
        <v>0</v>
      </c>
      <c r="AF510" s="1">
        <f t="shared" si="519"/>
        <v>0</v>
      </c>
      <c r="AG510" s="1">
        <f t="shared" si="537"/>
        <v>3653.90625</v>
      </c>
      <c r="AH510" s="1">
        <f t="shared" si="520"/>
        <v>8055.4747968749989</v>
      </c>
      <c r="AI510" s="130">
        <f t="shared" si="538"/>
        <v>90</v>
      </c>
      <c r="AJ510" s="1">
        <f t="shared" si="521"/>
        <v>278.54300000000001</v>
      </c>
      <c r="AK510" s="1">
        <f t="shared" si="522"/>
        <v>1.0603778227357028</v>
      </c>
      <c r="AL510" s="1">
        <f t="shared" si="523"/>
        <v>1.0479362067705196</v>
      </c>
      <c r="AM510" s="1">
        <f t="shared" si="524"/>
        <v>84784.172286021087</v>
      </c>
      <c r="AN510" s="1">
        <f t="shared" si="539"/>
        <v>-561</v>
      </c>
      <c r="AO510" s="1">
        <f t="shared" si="525"/>
        <v>-1840.55124</v>
      </c>
      <c r="AP510" s="1" t="e">
        <f t="shared" si="526"/>
        <v>#DIV/0!</v>
      </c>
      <c r="AQ510" s="23">
        <f t="shared" si="540"/>
        <v>0</v>
      </c>
      <c r="AR510" s="6">
        <f t="shared" si="527"/>
        <v>0</v>
      </c>
      <c r="AS510" s="6">
        <f t="shared" si="528"/>
        <v>-6.3079412843487299</v>
      </c>
      <c r="AT510" s="6">
        <f t="shared" si="529"/>
        <v>-12.261628586168435</v>
      </c>
      <c r="AU510" s="60"/>
      <c r="AV510" s="6">
        <f t="shared" si="530"/>
        <v>0</v>
      </c>
      <c r="AW510" s="61" t="e">
        <f t="shared" si="531"/>
        <v>#DIV/0!</v>
      </c>
      <c r="AX510" s="62" t="e">
        <f t="shared" si="532"/>
        <v>#DIV/0!</v>
      </c>
      <c r="AY510" s="63" t="e">
        <f t="shared" si="533"/>
        <v>#DIV/0!</v>
      </c>
      <c r="AZ510" s="6" t="e">
        <f t="shared" si="534"/>
        <v>#DIV/0!</v>
      </c>
      <c r="BA510" s="6" t="e">
        <f t="shared" si="535"/>
        <v>#DIV/0!</v>
      </c>
      <c r="BB510" s="62"/>
      <c r="BC510" s="63"/>
      <c r="BD510" s="1"/>
      <c r="BE510" s="1">
        <f t="shared" ref="BE510:BE541" si="541">BE509</f>
        <v>0</v>
      </c>
      <c r="BF510" s="1">
        <f t="shared" ref="BF510:BF541" si="542">BF509</f>
        <v>-6.4999999999999997E-3</v>
      </c>
      <c r="BG510" s="1">
        <f t="shared" ref="BG510:BG541" si="543">BG509</f>
        <v>101325</v>
      </c>
      <c r="BH510" s="1">
        <f t="shared" ref="BH510:BH541" si="544">BH509</f>
        <v>1.2250000000000001</v>
      </c>
      <c r="BI510" s="1">
        <f t="shared" ref="BI510:BI541" si="545">BI509</f>
        <v>288.14999999999998</v>
      </c>
      <c r="BJ510" s="1">
        <f t="shared" ref="BJ510:BJ541" si="546">BJ509</f>
        <v>1.2350000000000001</v>
      </c>
      <c r="BK510" s="1">
        <f t="shared" ref="BK510:BK541" si="547">BK509</f>
        <v>9.81</v>
      </c>
      <c r="BL510" s="1">
        <f t="shared" ref="BL510:BL541" si="548">BL509</f>
        <v>293.14999999999998</v>
      </c>
      <c r="BM510" s="1">
        <f t="shared" ref="BM510:BM541" si="549">BM509</f>
        <v>100600</v>
      </c>
      <c r="BN510" s="24">
        <f t="shared" ref="BN510:BN541" si="550">BN509</f>
        <v>28</v>
      </c>
    </row>
    <row r="511" spans="28:66" x14ac:dyDescent="0.2">
      <c r="BD511" s="1"/>
      <c r="BE511" s="1">
        <f t="shared" si="541"/>
        <v>0</v>
      </c>
      <c r="BF511" s="1">
        <f t="shared" si="542"/>
        <v>-6.4999999999999997E-3</v>
      </c>
      <c r="BG511" s="1">
        <f t="shared" si="543"/>
        <v>101325</v>
      </c>
      <c r="BH511" s="1">
        <f t="shared" si="544"/>
        <v>1.2250000000000001</v>
      </c>
      <c r="BI511" s="1">
        <f t="shared" si="545"/>
        <v>288.14999999999998</v>
      </c>
      <c r="BJ511" s="1">
        <f t="shared" si="546"/>
        <v>1.2350000000000001</v>
      </c>
      <c r="BK511" s="1">
        <f t="shared" si="547"/>
        <v>9.81</v>
      </c>
      <c r="BL511" s="1">
        <f t="shared" si="548"/>
        <v>293.14999999999998</v>
      </c>
      <c r="BM511" s="1">
        <f t="shared" si="549"/>
        <v>100600</v>
      </c>
      <c r="BN511" s="24">
        <f t="shared" si="550"/>
        <v>28</v>
      </c>
    </row>
    <row r="512" spans="28:66" x14ac:dyDescent="0.2">
      <c r="AB512" s="23">
        <v>9.5</v>
      </c>
      <c r="AC512" s="1">
        <v>1388</v>
      </c>
      <c r="AD512" s="1">
        <f>AB512+273.15</f>
        <v>282.64999999999998</v>
      </c>
      <c r="AE512" s="1">
        <f>EE190</f>
        <v>0</v>
      </c>
      <c r="AF512" s="1">
        <f>AE512*1.94384</f>
        <v>0</v>
      </c>
      <c r="AG512" s="1">
        <f>DA190-0.34375</f>
        <v>3653.21875</v>
      </c>
      <c r="AH512" s="1">
        <f>AG512 * 2.20462</f>
        <v>8053.9591206249988</v>
      </c>
      <c r="AI512" s="130">
        <f>CZ190+10</f>
        <v>110</v>
      </c>
      <c r="AJ512" s="1">
        <f>BI512+(AC512*BF512)</f>
        <v>279.12799999999999</v>
      </c>
      <c r="AK512" s="1">
        <f>BH512 * ( ( 1 + ( BF512 * ( AC512 / BI512 ) ) ) ^ 4.256 )</f>
        <v>1.0698884814210528</v>
      </c>
      <c r="AL512" s="1">
        <f>( AK512 * AJ512 ) / AD512</f>
        <v>1.056556985820257</v>
      </c>
      <c r="AM512" s="1">
        <f>BG512 * ( ( 1+ ( BF512 * ( AC512 / BI512 ) ) ) ^ 5.256 )</f>
        <v>85724.273940841013</v>
      </c>
      <c r="AN512" s="1">
        <f>CY190 + (AC512-CX190)</f>
        <v>-651</v>
      </c>
      <c r="AO512" s="1">
        <f>AN512 * 3.28084</f>
        <v>-2135.8268400000002</v>
      </c>
      <c r="AP512" s="1" t="e">
        <f xml:space="preserve"> AG512 * BK512 * COS( AZ512 )</f>
        <v>#DIV/0!</v>
      </c>
      <c r="AQ512" s="23">
        <f>SQRT( ( AV512 * 2 ) / AL512 )</f>
        <v>0</v>
      </c>
      <c r="AR512" s="6">
        <f>AQ512 * 1.94384</f>
        <v>0</v>
      </c>
      <c r="AS512" s="6">
        <f xml:space="preserve"> ( AN512 / AI512 ) * ( ( ( DF190 + AD512 ) / 2 ) / ( ( DG190 + AJ512 ) / 2 ) )</f>
        <v>-5.9924671991783578</v>
      </c>
      <c r="AT512" s="6">
        <f>AS512 * 1.94384</f>
        <v>-11.648397440450859</v>
      </c>
      <c r="AU512" s="60"/>
      <c r="AV512" s="6">
        <f>AU512 * 100</f>
        <v>0</v>
      </c>
      <c r="AW512" s="61" t="e">
        <f xml:space="preserve"> - ( AG512 * BK512 * SIN( AZ512 ) )</f>
        <v>#DIV/0!</v>
      </c>
      <c r="AX512" s="62" t="e">
        <f xml:space="preserve"> - ( ( 2 * AW512 ) / ( ( ( AQ512 ) ^ 2 ) * BN512 * AL512 ) )</f>
        <v>#DIV/0!</v>
      </c>
      <c r="AY512" s="63" t="e">
        <f xml:space="preserve"> ( ( 2 * AP512 ) / ( ( ( AQ512 ) ^ 2 ) * BN512 * AL512 ) )</f>
        <v>#DIV/0!</v>
      </c>
      <c r="AZ512" s="6" t="e">
        <f>ASIN( - ( AS512 / AQ512 ) )</f>
        <v>#DIV/0!</v>
      </c>
      <c r="BA512" s="6" t="e">
        <f>AZ512 * ( 180 / 3.14159265359 )</f>
        <v>#DIV/0!</v>
      </c>
      <c r="BB512" s="62"/>
      <c r="BC512" s="63"/>
      <c r="BD512" s="1"/>
      <c r="BE512" s="1">
        <f t="shared" si="541"/>
        <v>0</v>
      </c>
      <c r="BF512" s="1">
        <f t="shared" si="542"/>
        <v>-6.4999999999999997E-3</v>
      </c>
      <c r="BG512" s="1">
        <f t="shared" si="543"/>
        <v>101325</v>
      </c>
      <c r="BH512" s="1">
        <f t="shared" si="544"/>
        <v>1.2250000000000001</v>
      </c>
      <c r="BI512" s="1">
        <f t="shared" si="545"/>
        <v>288.14999999999998</v>
      </c>
      <c r="BJ512" s="1">
        <f t="shared" si="546"/>
        <v>1.2350000000000001</v>
      </c>
      <c r="BK512" s="1">
        <f t="shared" si="547"/>
        <v>9.81</v>
      </c>
      <c r="BL512" s="1">
        <f t="shared" si="548"/>
        <v>293.14999999999998</v>
      </c>
      <c r="BM512" s="1">
        <f t="shared" si="549"/>
        <v>100600</v>
      </c>
      <c r="BN512" s="24">
        <f t="shared" si="550"/>
        <v>28</v>
      </c>
    </row>
    <row r="513" spans="28:66" x14ac:dyDescent="0.2">
      <c r="BD513" s="1"/>
      <c r="BE513" s="1">
        <f t="shared" si="541"/>
        <v>0</v>
      </c>
      <c r="BF513" s="1">
        <f t="shared" si="542"/>
        <v>-6.4999999999999997E-3</v>
      </c>
      <c r="BG513" s="1">
        <f t="shared" si="543"/>
        <v>101325</v>
      </c>
      <c r="BH513" s="1">
        <f t="shared" si="544"/>
        <v>1.2250000000000001</v>
      </c>
      <c r="BI513" s="1">
        <f t="shared" si="545"/>
        <v>288.14999999999998</v>
      </c>
      <c r="BJ513" s="1">
        <f t="shared" si="546"/>
        <v>1.2350000000000001</v>
      </c>
      <c r="BK513" s="1">
        <f t="shared" si="547"/>
        <v>9.81</v>
      </c>
      <c r="BL513" s="1">
        <f t="shared" si="548"/>
        <v>293.14999999999998</v>
      </c>
      <c r="BM513" s="1">
        <f t="shared" si="549"/>
        <v>100600</v>
      </c>
      <c r="BN513" s="24">
        <f t="shared" si="550"/>
        <v>28</v>
      </c>
    </row>
    <row r="514" spans="28:66" x14ac:dyDescent="0.2">
      <c r="AB514" s="23">
        <v>10.199999999999999</v>
      </c>
      <c r="AC514" s="1">
        <v>1292</v>
      </c>
      <c r="AD514" s="1">
        <f>AB514+273.15</f>
        <v>283.34999999999997</v>
      </c>
      <c r="AE514" s="1">
        <f>EE191</f>
        <v>0</v>
      </c>
      <c r="AF514" s="1">
        <f>AE514*1.94384</f>
        <v>0</v>
      </c>
      <c r="AG514" s="1">
        <f>DA191-0.34375</f>
        <v>3652.53125</v>
      </c>
      <c r="AH514" s="1">
        <f>AG514 * 2.20462</f>
        <v>8052.4434443749997</v>
      </c>
      <c r="AI514" s="130">
        <f>CZ191+10</f>
        <v>130</v>
      </c>
      <c r="AJ514" s="1">
        <f>BI514+(AC514*BF514)</f>
        <v>279.75199999999995</v>
      </c>
      <c r="AK514" s="1">
        <f>BH514 * ( ( 1 + ( BF514 * ( AC514 / BI514 ) ) ) ^ 4.256 )</f>
        <v>1.0801049708405084</v>
      </c>
      <c r="AL514" s="1">
        <f>( AK514 * AJ514 ) / AD514</f>
        <v>1.0663897152023079</v>
      </c>
      <c r="AM514" s="1">
        <f>BG514 * ( ( 1+ ( BF514 * ( AC514 / BI514 ) ) ) ^ 5.256 )</f>
        <v>86736.334468501169</v>
      </c>
      <c r="AN514" s="1">
        <f>CY191 + (AC514-CX191)</f>
        <v>-747</v>
      </c>
      <c r="AO514" s="1">
        <f>AN514 * 3.28084</f>
        <v>-2450.78748</v>
      </c>
      <c r="AP514" s="1" t="e">
        <f xml:space="preserve"> AG514 * BK514 * COS( AZ514 )</f>
        <v>#DIV/0!</v>
      </c>
      <c r="AQ514" s="23">
        <f>SQRT( ( AV514 * 2 ) / AL514 )</f>
        <v>0</v>
      </c>
      <c r="AR514" s="6">
        <f>AQ514 * 1.94384</f>
        <v>0</v>
      </c>
      <c r="AS514" s="6">
        <f xml:space="preserve"> ( AN514 / AI514 ) * ( ( ( DF191 + AD514 ) / 2 ) / ( ( DG191 + AJ514 ) / 2 ) )</f>
        <v>-5.8193296298268065</v>
      </c>
      <c r="AT514" s="6">
        <f>AS514 * 1.94384</f>
        <v>-11.31184570764254</v>
      </c>
      <c r="AU514" s="60"/>
      <c r="AV514" s="6">
        <f>AU514 * 100</f>
        <v>0</v>
      </c>
      <c r="AW514" s="61" t="e">
        <f xml:space="preserve"> - ( AG514 * BK514 * SIN( AZ514 ) )</f>
        <v>#DIV/0!</v>
      </c>
      <c r="AX514" s="62" t="e">
        <f xml:space="preserve"> - ( ( 2 * AW514 ) / ( ( ( AQ514 ) ^ 2 ) * BN514 * AL514 ) )</f>
        <v>#DIV/0!</v>
      </c>
      <c r="AY514" s="63" t="e">
        <f xml:space="preserve"> ( ( 2 * AP514 ) / ( ( ( AQ514 ) ^ 2 ) * BN514 * AL514 ) )</f>
        <v>#DIV/0!</v>
      </c>
      <c r="AZ514" s="6" t="e">
        <f>ASIN( - ( AS514 / AQ514 ) )</f>
        <v>#DIV/0!</v>
      </c>
      <c r="BA514" s="6" t="e">
        <f>AZ514 * ( 180 / 3.14159265359 )</f>
        <v>#DIV/0!</v>
      </c>
      <c r="BB514" s="62"/>
      <c r="BC514" s="63"/>
      <c r="BD514" s="1"/>
      <c r="BE514" s="1">
        <f t="shared" si="541"/>
        <v>0</v>
      </c>
      <c r="BF514" s="1">
        <f t="shared" si="542"/>
        <v>-6.4999999999999997E-3</v>
      </c>
      <c r="BG514" s="1">
        <f t="shared" si="543"/>
        <v>101325</v>
      </c>
      <c r="BH514" s="1">
        <f t="shared" si="544"/>
        <v>1.2250000000000001</v>
      </c>
      <c r="BI514" s="1">
        <f t="shared" si="545"/>
        <v>288.14999999999998</v>
      </c>
      <c r="BJ514" s="1">
        <f t="shared" si="546"/>
        <v>1.2350000000000001</v>
      </c>
      <c r="BK514" s="1">
        <f t="shared" si="547"/>
        <v>9.81</v>
      </c>
      <c r="BL514" s="1">
        <f t="shared" si="548"/>
        <v>293.14999999999998</v>
      </c>
      <c r="BM514" s="1">
        <f t="shared" si="549"/>
        <v>100600</v>
      </c>
      <c r="BN514" s="24">
        <f t="shared" si="550"/>
        <v>28</v>
      </c>
    </row>
    <row r="515" spans="28:66" x14ac:dyDescent="0.2">
      <c r="BD515" s="1"/>
      <c r="BE515" s="1">
        <f t="shared" si="541"/>
        <v>0</v>
      </c>
      <c r="BF515" s="1">
        <f t="shared" si="542"/>
        <v>-6.4999999999999997E-3</v>
      </c>
      <c r="BG515" s="1">
        <f t="shared" si="543"/>
        <v>101325</v>
      </c>
      <c r="BH515" s="1">
        <f t="shared" si="544"/>
        <v>1.2250000000000001</v>
      </c>
      <c r="BI515" s="1">
        <f t="shared" si="545"/>
        <v>288.14999999999998</v>
      </c>
      <c r="BJ515" s="1">
        <f t="shared" si="546"/>
        <v>1.2350000000000001</v>
      </c>
      <c r="BK515" s="1">
        <f t="shared" si="547"/>
        <v>9.81</v>
      </c>
      <c r="BL515" s="1">
        <f t="shared" si="548"/>
        <v>293.14999999999998</v>
      </c>
      <c r="BM515" s="1">
        <f t="shared" si="549"/>
        <v>100600</v>
      </c>
      <c r="BN515" s="24">
        <f t="shared" si="550"/>
        <v>28</v>
      </c>
    </row>
    <row r="516" spans="28:66" x14ac:dyDescent="0.2">
      <c r="AB516" s="23">
        <v>11.1</v>
      </c>
      <c r="AC516" s="1">
        <v>1198</v>
      </c>
      <c r="AD516" s="1">
        <f>AB516+273.15</f>
        <v>284.25</v>
      </c>
      <c r="AE516" s="1">
        <f>EE192</f>
        <v>0</v>
      </c>
      <c r="AF516" s="1">
        <f>AE516*1.94384</f>
        <v>0</v>
      </c>
      <c r="AG516" s="1">
        <f>DA192-0.34375</f>
        <v>3651.84375</v>
      </c>
      <c r="AH516" s="1">
        <f>AG516 * 2.20462</f>
        <v>8050.9277681249996</v>
      </c>
      <c r="AI516" s="130">
        <f>CZ192+10</f>
        <v>150</v>
      </c>
      <c r="AJ516" s="1">
        <f>BI516+(AC516*BF516)</f>
        <v>280.363</v>
      </c>
      <c r="AK516" s="1">
        <f>BH516 * ( ( 1 + ( BF516 * ( AC516 / BI516 ) ) ) ^ 4.256 )</f>
        <v>1.0901807721697327</v>
      </c>
      <c r="AL516" s="1">
        <f>( AK516 * AJ516 ) / AD516</f>
        <v>1.0752730055508277</v>
      </c>
      <c r="AM516" s="1">
        <f>BG516 * ( ( 1+ ( BF516 * ( AC516 / BI516 ) ) ) ^ 5.256 )</f>
        <v>87736.663795299741</v>
      </c>
      <c r="AN516" s="1">
        <f>CY192 + (AC516-CX192)</f>
        <v>-841</v>
      </c>
      <c r="AO516" s="1">
        <f>AN516 * 3.28084</f>
        <v>-2759.1864399999999</v>
      </c>
      <c r="AP516" s="1" t="e">
        <f xml:space="preserve"> AG516 * BK516 * COS( AZ516 )</f>
        <v>#DIV/0!</v>
      </c>
      <c r="AQ516" s="23">
        <f>SQRT( ( AV516 * 2 ) / AL516 )</f>
        <v>0</v>
      </c>
      <c r="AR516" s="6">
        <f>AQ516 * 1.94384</f>
        <v>0</v>
      </c>
      <c r="AS516" s="6">
        <f xml:space="preserve"> ( AN516 / AI516 ) * ( ( ( DF192 + AD516 ) / 2 ) / ( ( DG192 + AJ516 ) / 2 ) )</f>
        <v>-5.6834953991392769</v>
      </c>
      <c r="AT516" s="6">
        <f>AS516 * 1.94384</f>
        <v>-11.047805696662891</v>
      </c>
      <c r="AU516" s="60"/>
      <c r="AV516" s="6">
        <f>AU516 * 100</f>
        <v>0</v>
      </c>
      <c r="AW516" s="61" t="e">
        <f xml:space="preserve"> - ( AG516 * BK516 * SIN( AZ516 ) )</f>
        <v>#DIV/0!</v>
      </c>
      <c r="AX516" s="62" t="e">
        <f xml:space="preserve"> - ( ( 2 * AW516 ) / ( ( ( AQ516 ) ^ 2 ) * BN516 * AL516 ) )</f>
        <v>#DIV/0!</v>
      </c>
      <c r="AY516" s="63" t="e">
        <f xml:space="preserve"> ( ( 2 * AP516 ) / ( ( ( AQ516 ) ^ 2 ) * BN516 * AL516 ) )</f>
        <v>#DIV/0!</v>
      </c>
      <c r="AZ516" s="6" t="e">
        <f>ASIN( - ( AS516 / AQ516 ) )</f>
        <v>#DIV/0!</v>
      </c>
      <c r="BA516" s="6" t="e">
        <f>AZ516 * ( 180 / 3.14159265359 )</f>
        <v>#DIV/0!</v>
      </c>
      <c r="BB516" s="62"/>
      <c r="BC516" s="63"/>
      <c r="BD516" s="1"/>
      <c r="BE516" s="1">
        <f t="shared" si="541"/>
        <v>0</v>
      </c>
      <c r="BF516" s="1">
        <f t="shared" si="542"/>
        <v>-6.4999999999999997E-3</v>
      </c>
      <c r="BG516" s="1">
        <f t="shared" si="543"/>
        <v>101325</v>
      </c>
      <c r="BH516" s="1">
        <f t="shared" si="544"/>
        <v>1.2250000000000001</v>
      </c>
      <c r="BI516" s="1">
        <f t="shared" si="545"/>
        <v>288.14999999999998</v>
      </c>
      <c r="BJ516" s="1">
        <f t="shared" si="546"/>
        <v>1.2350000000000001</v>
      </c>
      <c r="BK516" s="1">
        <f t="shared" si="547"/>
        <v>9.81</v>
      </c>
      <c r="BL516" s="1">
        <f t="shared" si="548"/>
        <v>293.14999999999998</v>
      </c>
      <c r="BM516" s="1">
        <f t="shared" si="549"/>
        <v>100600</v>
      </c>
      <c r="BN516" s="24">
        <f t="shared" si="550"/>
        <v>28</v>
      </c>
    </row>
    <row r="517" spans="28:66" x14ac:dyDescent="0.2">
      <c r="BD517" s="1"/>
      <c r="BE517" s="1">
        <f t="shared" si="541"/>
        <v>0</v>
      </c>
      <c r="BF517" s="1">
        <f t="shared" si="542"/>
        <v>-6.4999999999999997E-3</v>
      </c>
      <c r="BG517" s="1">
        <f t="shared" si="543"/>
        <v>101325</v>
      </c>
      <c r="BH517" s="1">
        <f t="shared" si="544"/>
        <v>1.2250000000000001</v>
      </c>
      <c r="BI517" s="1">
        <f t="shared" si="545"/>
        <v>288.14999999999998</v>
      </c>
      <c r="BJ517" s="1">
        <f t="shared" si="546"/>
        <v>1.2350000000000001</v>
      </c>
      <c r="BK517" s="1">
        <f t="shared" si="547"/>
        <v>9.81</v>
      </c>
      <c r="BL517" s="1">
        <f t="shared" si="548"/>
        <v>293.14999999999998</v>
      </c>
      <c r="BM517" s="1">
        <f t="shared" si="549"/>
        <v>100600</v>
      </c>
      <c r="BN517" s="24">
        <f t="shared" si="550"/>
        <v>28</v>
      </c>
    </row>
    <row r="518" spans="28:66" x14ac:dyDescent="0.2">
      <c r="AB518" s="23">
        <v>11.7</v>
      </c>
      <c r="AC518" s="1">
        <v>1102</v>
      </c>
      <c r="AD518" s="1">
        <f t="shared" ref="AD518:AD524" si="551">AB518+273.15</f>
        <v>284.84999999999997</v>
      </c>
      <c r="AE518" s="1">
        <f>EE193</f>
        <v>0</v>
      </c>
      <c r="AF518" s="1">
        <f t="shared" ref="AF518:AF524" si="552">AE518*1.94384</f>
        <v>0</v>
      </c>
      <c r="AG518" s="1">
        <f>DA193-0.34375</f>
        <v>3651.15625</v>
      </c>
      <c r="AH518" s="1">
        <f t="shared" ref="AH518:AH524" si="553">AG518 * 2.20462</f>
        <v>8049.4120918749995</v>
      </c>
      <c r="AI518" s="130">
        <f>CZ193+10</f>
        <v>170</v>
      </c>
      <c r="AJ518" s="1">
        <f t="shared" ref="AJ518:AJ524" si="554">BI518+(AC518*BF518)</f>
        <v>280.98699999999997</v>
      </c>
      <c r="AK518" s="1">
        <f t="shared" ref="AK518:AK524" si="555">BH518 * ( ( 1 + ( BF518 * ( AC518 / BI518 ) ) ) ^ 4.256 )</f>
        <v>1.1005450116744702</v>
      </c>
      <c r="AL518" s="1">
        <f t="shared" ref="AL518:AL524" si="556">( AK518 * AJ518 ) / AD518</f>
        <v>1.0856199445159711</v>
      </c>
      <c r="AM518" s="1">
        <f t="shared" ref="AM518:AM524" si="557">BG518 * ( ( 1+ ( BF518 * ( AC518 / BI518 ) ) ) ^ 5.256 )</f>
        <v>88767.898193957386</v>
      </c>
      <c r="AN518" s="1">
        <f>CY193 + (AC518-CX193)</f>
        <v>-937</v>
      </c>
      <c r="AO518" s="1">
        <f t="shared" ref="AO518:AO524" si="558">AN518 * 3.28084</f>
        <v>-3074.1470800000002</v>
      </c>
      <c r="AP518" s="1" t="e">
        <f t="shared" ref="AP518:AP524" si="559" xml:space="preserve"> AG518 * BK518 * COS( AZ518 )</f>
        <v>#DIV/0!</v>
      </c>
      <c r="AQ518" s="23">
        <f t="shared" ref="AQ518:AQ524" si="560">SQRT( ( AV518 * 2 ) / AL518 )</f>
        <v>0</v>
      </c>
      <c r="AR518" s="6">
        <f t="shared" ref="AR518:AR524" si="561">AQ518 * 1.94384</f>
        <v>0</v>
      </c>
      <c r="AS518" s="6">
        <f xml:space="preserve"> ( AN518 / AI518 ) * ( ( ( DF193 + AD518 ) / 2 ) / ( ( DG193 + AJ518 ) / 2 ) )</f>
        <v>-5.5884874257030006</v>
      </c>
      <c r="AT518" s="6">
        <f t="shared" ref="AT518:AT524" si="562">AS518 * 1.94384</f>
        <v>-10.863125397578521</v>
      </c>
      <c r="AU518" s="60"/>
      <c r="AV518" s="6">
        <f t="shared" ref="AV518:AV524" si="563">AU518 * 100</f>
        <v>0</v>
      </c>
      <c r="AW518" s="61" t="e">
        <f t="shared" ref="AW518:AW524" si="564" xml:space="preserve"> - ( AG518 * BK518 * SIN( AZ518 ) )</f>
        <v>#DIV/0!</v>
      </c>
      <c r="AX518" s="62" t="e">
        <f t="shared" ref="AX518:AX524" si="565" xml:space="preserve"> - ( ( 2 * AW518 ) / ( ( ( AQ518 ) ^ 2 ) * BN518 * AL518 ) )</f>
        <v>#DIV/0!</v>
      </c>
      <c r="AY518" s="63" t="e">
        <f t="shared" ref="AY518:AY524" si="566" xml:space="preserve"> ( ( 2 * AP518 ) / ( ( ( AQ518 ) ^ 2 ) * BN518 * AL518 ) )</f>
        <v>#DIV/0!</v>
      </c>
      <c r="AZ518" s="6" t="e">
        <f t="shared" ref="AZ518:AZ524" si="567">ASIN( - ( AS518 / AQ518 ) )</f>
        <v>#DIV/0!</v>
      </c>
      <c r="BA518" s="6" t="e">
        <f t="shared" ref="BA518:BA524" si="568">AZ518 * ( 180 / 3.14159265359 )</f>
        <v>#DIV/0!</v>
      </c>
      <c r="BB518" s="62"/>
      <c r="BC518" s="63"/>
      <c r="BD518" s="1"/>
      <c r="BE518" s="1">
        <f t="shared" si="541"/>
        <v>0</v>
      </c>
      <c r="BF518" s="1">
        <f t="shared" si="542"/>
        <v>-6.4999999999999997E-3</v>
      </c>
      <c r="BG518" s="1">
        <f t="shared" si="543"/>
        <v>101325</v>
      </c>
      <c r="BH518" s="1">
        <f t="shared" si="544"/>
        <v>1.2250000000000001</v>
      </c>
      <c r="BI518" s="1">
        <f t="shared" si="545"/>
        <v>288.14999999999998</v>
      </c>
      <c r="BJ518" s="1">
        <f t="shared" si="546"/>
        <v>1.2350000000000001</v>
      </c>
      <c r="BK518" s="1">
        <f t="shared" si="547"/>
        <v>9.81</v>
      </c>
      <c r="BL518" s="1">
        <f t="shared" si="548"/>
        <v>293.14999999999998</v>
      </c>
      <c r="BM518" s="1">
        <f t="shared" si="549"/>
        <v>100600</v>
      </c>
      <c r="BN518" s="24">
        <f t="shared" si="550"/>
        <v>28</v>
      </c>
    </row>
    <row r="519" spans="28:66" x14ac:dyDescent="0.2">
      <c r="AB519" s="23">
        <v>11.7</v>
      </c>
      <c r="AC519" s="1">
        <v>1059</v>
      </c>
      <c r="AD519" s="1">
        <f t="shared" si="551"/>
        <v>284.84999999999997</v>
      </c>
      <c r="AE519" s="1">
        <f t="shared" ref="AE519:AE524" si="569">AE518</f>
        <v>0</v>
      </c>
      <c r="AF519" s="1">
        <f t="shared" si="552"/>
        <v>0</v>
      </c>
      <c r="AG519" s="1">
        <f t="shared" ref="AG519:AG524" si="570">AG518-0.34375</f>
        <v>3650.8125</v>
      </c>
      <c r="AH519" s="1">
        <f t="shared" si="553"/>
        <v>8048.654253749999</v>
      </c>
      <c r="AI519" s="130">
        <f t="shared" ref="AI519:AI524" si="571">AI518+10</f>
        <v>180</v>
      </c>
      <c r="AJ519" s="1">
        <f t="shared" si="554"/>
        <v>281.26649999999995</v>
      </c>
      <c r="AK519" s="1">
        <f t="shared" si="555"/>
        <v>1.1052116942335819</v>
      </c>
      <c r="AL519" s="1">
        <f t="shared" si="556"/>
        <v>1.0913077935620492</v>
      </c>
      <c r="AM519" s="1">
        <f t="shared" si="557"/>
        <v>89232.976610778467</v>
      </c>
      <c r="AN519" s="1">
        <f t="shared" ref="AN519:AN524" si="572">AN518 + (AC519-AC518)</f>
        <v>-980</v>
      </c>
      <c r="AO519" s="1">
        <f t="shared" si="558"/>
        <v>-3215.2231999999999</v>
      </c>
      <c r="AP519" s="1" t="e">
        <f t="shared" si="559"/>
        <v>#DIV/0!</v>
      </c>
      <c r="AQ519" s="23">
        <f t="shared" si="560"/>
        <v>0</v>
      </c>
      <c r="AR519" s="6">
        <f t="shared" si="561"/>
        <v>0</v>
      </c>
      <c r="AS519" s="6">
        <f t="shared" ref="AS519:AS524" si="573" xml:space="preserve"> ( AN519 / AI519 ) * ( ( ( AD518 + AD519 ) / 2 ) / ( ( AJ518 + AJ519 ) / 2 ) )</f>
        <v>-5.5165508084876311</v>
      </c>
      <c r="AT519" s="6">
        <f t="shared" si="562"/>
        <v>-10.723292123570596</v>
      </c>
      <c r="AU519" s="60"/>
      <c r="AV519" s="6">
        <f t="shared" si="563"/>
        <v>0</v>
      </c>
      <c r="AW519" s="61" t="e">
        <f t="shared" si="564"/>
        <v>#DIV/0!</v>
      </c>
      <c r="AX519" s="62" t="e">
        <f t="shared" si="565"/>
        <v>#DIV/0!</v>
      </c>
      <c r="AY519" s="63" t="e">
        <f t="shared" si="566"/>
        <v>#DIV/0!</v>
      </c>
      <c r="AZ519" s="6" t="e">
        <f t="shared" si="567"/>
        <v>#DIV/0!</v>
      </c>
      <c r="BA519" s="6" t="e">
        <f t="shared" si="568"/>
        <v>#DIV/0!</v>
      </c>
      <c r="BB519" s="62"/>
      <c r="BC519" s="63"/>
      <c r="BD519" s="1"/>
      <c r="BE519" s="1">
        <f t="shared" si="541"/>
        <v>0</v>
      </c>
      <c r="BF519" s="1">
        <f t="shared" si="542"/>
        <v>-6.4999999999999997E-3</v>
      </c>
      <c r="BG519" s="1">
        <f t="shared" si="543"/>
        <v>101325</v>
      </c>
      <c r="BH519" s="1">
        <f t="shared" si="544"/>
        <v>1.2250000000000001</v>
      </c>
      <c r="BI519" s="1">
        <f t="shared" si="545"/>
        <v>288.14999999999998</v>
      </c>
      <c r="BJ519" s="1">
        <f t="shared" si="546"/>
        <v>1.2350000000000001</v>
      </c>
      <c r="BK519" s="1">
        <f t="shared" si="547"/>
        <v>9.81</v>
      </c>
      <c r="BL519" s="1">
        <f t="shared" si="548"/>
        <v>293.14999999999998</v>
      </c>
      <c r="BM519" s="1">
        <f t="shared" si="549"/>
        <v>100600</v>
      </c>
      <c r="BN519" s="24">
        <f t="shared" si="550"/>
        <v>28</v>
      </c>
    </row>
    <row r="520" spans="28:66" x14ac:dyDescent="0.2">
      <c r="AB520" s="23">
        <v>11.9</v>
      </c>
      <c r="AC520" s="1">
        <v>1032</v>
      </c>
      <c r="AD520" s="1">
        <f t="shared" si="551"/>
        <v>285.04999999999995</v>
      </c>
      <c r="AE520" s="1">
        <f t="shared" si="569"/>
        <v>0</v>
      </c>
      <c r="AF520" s="1">
        <f t="shared" si="552"/>
        <v>0</v>
      </c>
      <c r="AG520" s="1">
        <f t="shared" si="570"/>
        <v>3650.46875</v>
      </c>
      <c r="AH520" s="1">
        <f t="shared" si="553"/>
        <v>8047.8964156249995</v>
      </c>
      <c r="AI520" s="130">
        <f t="shared" si="571"/>
        <v>190</v>
      </c>
      <c r="AJ520" s="1">
        <f t="shared" si="554"/>
        <v>281.44199999999995</v>
      </c>
      <c r="AK520" s="1">
        <f t="shared" si="555"/>
        <v>1.1081496641689135</v>
      </c>
      <c r="AL520" s="1">
        <f t="shared" si="556"/>
        <v>1.0941233390037797</v>
      </c>
      <c r="AM520" s="1">
        <f t="shared" si="557"/>
        <v>89526.009596377291</v>
      </c>
      <c r="AN520" s="1">
        <f t="shared" si="572"/>
        <v>-1007</v>
      </c>
      <c r="AO520" s="1">
        <f t="shared" si="558"/>
        <v>-3303.8058799999999</v>
      </c>
      <c r="AP520" s="1" t="e">
        <f t="shared" si="559"/>
        <v>#DIV/0!</v>
      </c>
      <c r="AQ520" s="23">
        <f t="shared" si="560"/>
        <v>0</v>
      </c>
      <c r="AR520" s="6">
        <f t="shared" si="561"/>
        <v>0</v>
      </c>
      <c r="AS520" s="6">
        <f t="shared" si="573"/>
        <v>-5.3677348040770658</v>
      </c>
      <c r="AT520" s="6">
        <f t="shared" si="562"/>
        <v>-10.434017621557164</v>
      </c>
      <c r="AU520" s="60"/>
      <c r="AV520" s="6">
        <f t="shared" si="563"/>
        <v>0</v>
      </c>
      <c r="AW520" s="61" t="e">
        <f t="shared" si="564"/>
        <v>#DIV/0!</v>
      </c>
      <c r="AX520" s="62" t="e">
        <f t="shared" si="565"/>
        <v>#DIV/0!</v>
      </c>
      <c r="AY520" s="63" t="e">
        <f t="shared" si="566"/>
        <v>#DIV/0!</v>
      </c>
      <c r="AZ520" s="6" t="e">
        <f t="shared" si="567"/>
        <v>#DIV/0!</v>
      </c>
      <c r="BA520" s="6" t="e">
        <f t="shared" si="568"/>
        <v>#DIV/0!</v>
      </c>
      <c r="BB520" s="62"/>
      <c r="BC520" s="63"/>
      <c r="BD520" s="1"/>
      <c r="BE520" s="1">
        <f t="shared" si="541"/>
        <v>0</v>
      </c>
      <c r="BF520" s="1">
        <f t="shared" si="542"/>
        <v>-6.4999999999999997E-3</v>
      </c>
      <c r="BG520" s="1">
        <f t="shared" si="543"/>
        <v>101325</v>
      </c>
      <c r="BH520" s="1">
        <f t="shared" si="544"/>
        <v>1.2250000000000001</v>
      </c>
      <c r="BI520" s="1">
        <f t="shared" si="545"/>
        <v>288.14999999999998</v>
      </c>
      <c r="BJ520" s="1">
        <f t="shared" si="546"/>
        <v>1.2350000000000001</v>
      </c>
      <c r="BK520" s="1">
        <f t="shared" si="547"/>
        <v>9.81</v>
      </c>
      <c r="BL520" s="1">
        <f t="shared" si="548"/>
        <v>293.14999999999998</v>
      </c>
      <c r="BM520" s="1">
        <f t="shared" si="549"/>
        <v>100600</v>
      </c>
      <c r="BN520" s="24">
        <f t="shared" si="550"/>
        <v>28</v>
      </c>
    </row>
    <row r="521" spans="28:66" x14ac:dyDescent="0.2">
      <c r="AB521" s="23">
        <v>12</v>
      </c>
      <c r="AC521" s="1">
        <v>1007</v>
      </c>
      <c r="AD521" s="1">
        <f t="shared" si="551"/>
        <v>285.14999999999998</v>
      </c>
      <c r="AE521" s="1">
        <f t="shared" si="569"/>
        <v>0</v>
      </c>
      <c r="AF521" s="1">
        <f t="shared" si="552"/>
        <v>0</v>
      </c>
      <c r="AG521" s="1">
        <f t="shared" si="570"/>
        <v>3650.125</v>
      </c>
      <c r="AH521" s="1">
        <f t="shared" si="553"/>
        <v>8047.138577499999</v>
      </c>
      <c r="AI521" s="130">
        <f t="shared" si="571"/>
        <v>200</v>
      </c>
      <c r="AJ521" s="1">
        <f t="shared" si="554"/>
        <v>281.60449999999997</v>
      </c>
      <c r="AK521" s="1">
        <f t="shared" si="555"/>
        <v>1.1108753306230814</v>
      </c>
      <c r="AL521" s="1">
        <f t="shared" si="556"/>
        <v>1.0970629214183676</v>
      </c>
      <c r="AM521" s="1">
        <f t="shared" si="557"/>
        <v>89798.030734278815</v>
      </c>
      <c r="AN521" s="1">
        <f t="shared" si="572"/>
        <v>-1032</v>
      </c>
      <c r="AO521" s="1">
        <f t="shared" si="558"/>
        <v>-3385.8268800000001</v>
      </c>
      <c r="AP521" s="1" t="e">
        <f t="shared" si="559"/>
        <v>#DIV/0!</v>
      </c>
      <c r="AQ521" s="23">
        <f t="shared" si="560"/>
        <v>0</v>
      </c>
      <c r="AR521" s="6">
        <f t="shared" si="561"/>
        <v>0</v>
      </c>
      <c r="AS521" s="6">
        <f t="shared" si="573"/>
        <v>-5.225557747006687</v>
      </c>
      <c r="AT521" s="6">
        <f t="shared" si="562"/>
        <v>-10.157648170941478</v>
      </c>
      <c r="AU521" s="60"/>
      <c r="AV521" s="6">
        <f t="shared" si="563"/>
        <v>0</v>
      </c>
      <c r="AW521" s="61" t="e">
        <f t="shared" si="564"/>
        <v>#DIV/0!</v>
      </c>
      <c r="AX521" s="62" t="e">
        <f t="shared" si="565"/>
        <v>#DIV/0!</v>
      </c>
      <c r="AY521" s="63" t="e">
        <f t="shared" si="566"/>
        <v>#DIV/0!</v>
      </c>
      <c r="AZ521" s="6" t="e">
        <f t="shared" si="567"/>
        <v>#DIV/0!</v>
      </c>
      <c r="BA521" s="6" t="e">
        <f t="shared" si="568"/>
        <v>#DIV/0!</v>
      </c>
      <c r="BB521" s="62"/>
      <c r="BC521" s="63"/>
      <c r="BD521" s="1"/>
      <c r="BE521" s="1">
        <f t="shared" si="541"/>
        <v>0</v>
      </c>
      <c r="BF521" s="1">
        <f t="shared" si="542"/>
        <v>-6.4999999999999997E-3</v>
      </c>
      <c r="BG521" s="1">
        <f t="shared" si="543"/>
        <v>101325</v>
      </c>
      <c r="BH521" s="1">
        <f t="shared" si="544"/>
        <v>1.2250000000000001</v>
      </c>
      <c r="BI521" s="1">
        <f t="shared" si="545"/>
        <v>288.14999999999998</v>
      </c>
      <c r="BJ521" s="1">
        <f t="shared" si="546"/>
        <v>1.2350000000000001</v>
      </c>
      <c r="BK521" s="1">
        <f t="shared" si="547"/>
        <v>9.81</v>
      </c>
      <c r="BL521" s="1">
        <f t="shared" si="548"/>
        <v>293.14999999999998</v>
      </c>
      <c r="BM521" s="1">
        <f t="shared" si="549"/>
        <v>100600</v>
      </c>
      <c r="BN521" s="24">
        <f t="shared" si="550"/>
        <v>28</v>
      </c>
    </row>
    <row r="522" spans="28:66" x14ac:dyDescent="0.2">
      <c r="AB522" s="23">
        <v>11.9</v>
      </c>
      <c r="AC522" s="1">
        <v>982</v>
      </c>
      <c r="AD522" s="1">
        <f t="shared" si="551"/>
        <v>285.04999999999995</v>
      </c>
      <c r="AE522" s="1">
        <f t="shared" si="569"/>
        <v>0</v>
      </c>
      <c r="AF522" s="1">
        <f t="shared" si="552"/>
        <v>0</v>
      </c>
      <c r="AG522" s="1">
        <f t="shared" si="570"/>
        <v>3649.78125</v>
      </c>
      <c r="AH522" s="1">
        <f t="shared" si="553"/>
        <v>8046.3807393749994</v>
      </c>
      <c r="AI522" s="130">
        <f t="shared" si="571"/>
        <v>210</v>
      </c>
      <c r="AJ522" s="1">
        <f t="shared" si="554"/>
        <v>281.767</v>
      </c>
      <c r="AK522" s="1">
        <f t="shared" si="555"/>
        <v>1.1136061230810241</v>
      </c>
      <c r="AL522" s="1">
        <f t="shared" si="556"/>
        <v>1.1007804121458376</v>
      </c>
      <c r="AM522" s="1">
        <f t="shared" si="557"/>
        <v>90070.72075713391</v>
      </c>
      <c r="AN522" s="1">
        <f t="shared" si="572"/>
        <v>-1057</v>
      </c>
      <c r="AO522" s="1">
        <f t="shared" si="558"/>
        <v>-3467.8478799999998</v>
      </c>
      <c r="AP522" s="1" t="e">
        <f t="shared" si="559"/>
        <v>#DIV/0!</v>
      </c>
      <c r="AQ522" s="23">
        <f t="shared" si="560"/>
        <v>0</v>
      </c>
      <c r="AR522" s="6">
        <f t="shared" si="561"/>
        <v>0</v>
      </c>
      <c r="AS522" s="6">
        <f t="shared" si="573"/>
        <v>-5.0943412413774327</v>
      </c>
      <c r="AT522" s="6">
        <f t="shared" si="562"/>
        <v>-9.9025842786391092</v>
      </c>
      <c r="AU522" s="60"/>
      <c r="AV522" s="6">
        <f t="shared" si="563"/>
        <v>0</v>
      </c>
      <c r="AW522" s="61" t="e">
        <f t="shared" si="564"/>
        <v>#DIV/0!</v>
      </c>
      <c r="AX522" s="62" t="e">
        <f t="shared" si="565"/>
        <v>#DIV/0!</v>
      </c>
      <c r="AY522" s="63" t="e">
        <f t="shared" si="566"/>
        <v>#DIV/0!</v>
      </c>
      <c r="AZ522" s="6" t="e">
        <f t="shared" si="567"/>
        <v>#DIV/0!</v>
      </c>
      <c r="BA522" s="6" t="e">
        <f t="shared" si="568"/>
        <v>#DIV/0!</v>
      </c>
      <c r="BB522" s="62"/>
      <c r="BC522" s="63"/>
      <c r="BD522" s="1"/>
      <c r="BE522" s="1">
        <f t="shared" si="541"/>
        <v>0</v>
      </c>
      <c r="BF522" s="1">
        <f t="shared" si="542"/>
        <v>-6.4999999999999997E-3</v>
      </c>
      <c r="BG522" s="1">
        <f t="shared" si="543"/>
        <v>101325</v>
      </c>
      <c r="BH522" s="1">
        <f t="shared" si="544"/>
        <v>1.2250000000000001</v>
      </c>
      <c r="BI522" s="1">
        <f t="shared" si="545"/>
        <v>288.14999999999998</v>
      </c>
      <c r="BJ522" s="1">
        <f t="shared" si="546"/>
        <v>1.2350000000000001</v>
      </c>
      <c r="BK522" s="1">
        <f t="shared" si="547"/>
        <v>9.81</v>
      </c>
      <c r="BL522" s="1">
        <f t="shared" si="548"/>
        <v>293.14999999999998</v>
      </c>
      <c r="BM522" s="1">
        <f t="shared" si="549"/>
        <v>100600</v>
      </c>
      <c r="BN522" s="24">
        <f t="shared" si="550"/>
        <v>28</v>
      </c>
    </row>
    <row r="523" spans="28:66" x14ac:dyDescent="0.2">
      <c r="AB523" s="23">
        <v>11.3</v>
      </c>
      <c r="AC523" s="1">
        <v>958</v>
      </c>
      <c r="AD523" s="1">
        <f t="shared" si="551"/>
        <v>284.45</v>
      </c>
      <c r="AE523" s="1">
        <f t="shared" si="569"/>
        <v>0</v>
      </c>
      <c r="AF523" s="1">
        <f t="shared" si="552"/>
        <v>0</v>
      </c>
      <c r="AG523" s="1">
        <f t="shared" si="570"/>
        <v>3649.4375</v>
      </c>
      <c r="AH523" s="1">
        <f t="shared" si="553"/>
        <v>8045.6229012499989</v>
      </c>
      <c r="AI523" s="130">
        <f t="shared" si="571"/>
        <v>220</v>
      </c>
      <c r="AJ523" s="1">
        <f t="shared" si="554"/>
        <v>281.923</v>
      </c>
      <c r="AK523" s="1">
        <f t="shared" si="555"/>
        <v>1.1162325125816059</v>
      </c>
      <c r="AL523" s="1">
        <f t="shared" si="556"/>
        <v>1.1063161140606228</v>
      </c>
      <c r="AM523" s="1">
        <f t="shared" si="557"/>
        <v>90333.133633371021</v>
      </c>
      <c r="AN523" s="1">
        <f t="shared" si="572"/>
        <v>-1081</v>
      </c>
      <c r="AO523" s="1">
        <f t="shared" si="558"/>
        <v>-3546.5880400000001</v>
      </c>
      <c r="AP523" s="1" t="e">
        <f t="shared" si="559"/>
        <v>#DIV/0!</v>
      </c>
      <c r="AQ523" s="23">
        <f t="shared" si="560"/>
        <v>0</v>
      </c>
      <c r="AR523" s="6">
        <f t="shared" si="561"/>
        <v>0</v>
      </c>
      <c r="AS523" s="6">
        <f t="shared" si="573"/>
        <v>-4.9642816248131227</v>
      </c>
      <c r="AT523" s="6">
        <f t="shared" si="562"/>
        <v>-9.6497691935767413</v>
      </c>
      <c r="AU523" s="60"/>
      <c r="AV523" s="6">
        <f t="shared" si="563"/>
        <v>0</v>
      </c>
      <c r="AW523" s="61" t="e">
        <f t="shared" si="564"/>
        <v>#DIV/0!</v>
      </c>
      <c r="AX523" s="62" t="e">
        <f t="shared" si="565"/>
        <v>#DIV/0!</v>
      </c>
      <c r="AY523" s="63" t="e">
        <f t="shared" si="566"/>
        <v>#DIV/0!</v>
      </c>
      <c r="AZ523" s="6" t="e">
        <f t="shared" si="567"/>
        <v>#DIV/0!</v>
      </c>
      <c r="BA523" s="6" t="e">
        <f t="shared" si="568"/>
        <v>#DIV/0!</v>
      </c>
      <c r="BB523" s="62"/>
      <c r="BC523" s="63"/>
      <c r="BD523" s="1"/>
      <c r="BE523" s="1">
        <f t="shared" si="541"/>
        <v>0</v>
      </c>
      <c r="BF523" s="1">
        <f t="shared" si="542"/>
        <v>-6.4999999999999997E-3</v>
      </c>
      <c r="BG523" s="1">
        <f t="shared" si="543"/>
        <v>101325</v>
      </c>
      <c r="BH523" s="1">
        <f t="shared" si="544"/>
        <v>1.2250000000000001</v>
      </c>
      <c r="BI523" s="1">
        <f t="shared" si="545"/>
        <v>288.14999999999998</v>
      </c>
      <c r="BJ523" s="1">
        <f t="shared" si="546"/>
        <v>1.2350000000000001</v>
      </c>
      <c r="BK523" s="1">
        <f t="shared" si="547"/>
        <v>9.81</v>
      </c>
      <c r="BL523" s="1">
        <f t="shared" si="548"/>
        <v>293.14999999999998</v>
      </c>
      <c r="BM523" s="1">
        <f t="shared" si="549"/>
        <v>100600</v>
      </c>
      <c r="BN523" s="24">
        <f t="shared" si="550"/>
        <v>28</v>
      </c>
    </row>
    <row r="524" spans="28:66" x14ac:dyDescent="0.2">
      <c r="AB524" s="23">
        <v>10.7</v>
      </c>
      <c r="AC524" s="1">
        <v>931</v>
      </c>
      <c r="AD524" s="1">
        <f t="shared" si="551"/>
        <v>283.84999999999997</v>
      </c>
      <c r="AE524" s="1">
        <f t="shared" si="569"/>
        <v>0</v>
      </c>
      <c r="AF524" s="1">
        <f t="shared" si="552"/>
        <v>0</v>
      </c>
      <c r="AG524" s="1">
        <f t="shared" si="570"/>
        <v>3649.09375</v>
      </c>
      <c r="AH524" s="1">
        <f t="shared" si="553"/>
        <v>8044.8650631249993</v>
      </c>
      <c r="AI524" s="130">
        <f t="shared" si="571"/>
        <v>230</v>
      </c>
      <c r="AJ524" s="1">
        <f t="shared" si="554"/>
        <v>282.0985</v>
      </c>
      <c r="AK524" s="1">
        <f t="shared" si="555"/>
        <v>1.1191928622885081</v>
      </c>
      <c r="AL524" s="1">
        <f t="shared" si="556"/>
        <v>1.1122868686358807</v>
      </c>
      <c r="AM524" s="1">
        <f t="shared" si="557"/>
        <v>90629.087735290959</v>
      </c>
      <c r="AN524" s="1">
        <f t="shared" si="572"/>
        <v>-1108</v>
      </c>
      <c r="AO524" s="1">
        <f t="shared" si="558"/>
        <v>-3635.1707200000001</v>
      </c>
      <c r="AP524" s="1" t="e">
        <f t="shared" si="559"/>
        <v>#DIV/0!</v>
      </c>
      <c r="AQ524" s="23">
        <f t="shared" si="560"/>
        <v>0</v>
      </c>
      <c r="AR524" s="6">
        <f t="shared" si="561"/>
        <v>0</v>
      </c>
      <c r="AS524" s="6">
        <f t="shared" si="573"/>
        <v>-4.8539346075652592</v>
      </c>
      <c r="AT524" s="6">
        <f t="shared" si="562"/>
        <v>-9.4352722475696531</v>
      </c>
      <c r="AU524" s="60"/>
      <c r="AV524" s="6">
        <f t="shared" si="563"/>
        <v>0</v>
      </c>
      <c r="AW524" s="61" t="e">
        <f t="shared" si="564"/>
        <v>#DIV/0!</v>
      </c>
      <c r="AX524" s="62" t="e">
        <f t="shared" si="565"/>
        <v>#DIV/0!</v>
      </c>
      <c r="AY524" s="63" t="e">
        <f t="shared" si="566"/>
        <v>#DIV/0!</v>
      </c>
      <c r="AZ524" s="6" t="e">
        <f t="shared" si="567"/>
        <v>#DIV/0!</v>
      </c>
      <c r="BA524" s="6" t="e">
        <f t="shared" si="568"/>
        <v>#DIV/0!</v>
      </c>
      <c r="BB524" s="62"/>
      <c r="BC524" s="63"/>
      <c r="BD524" s="1"/>
      <c r="BE524" s="1">
        <f t="shared" si="541"/>
        <v>0</v>
      </c>
      <c r="BF524" s="1">
        <f t="shared" si="542"/>
        <v>-6.4999999999999997E-3</v>
      </c>
      <c r="BG524" s="1">
        <f t="shared" si="543"/>
        <v>101325</v>
      </c>
      <c r="BH524" s="1">
        <f t="shared" si="544"/>
        <v>1.2250000000000001</v>
      </c>
      <c r="BI524" s="1">
        <f t="shared" si="545"/>
        <v>288.14999999999998</v>
      </c>
      <c r="BJ524" s="1">
        <f t="shared" si="546"/>
        <v>1.2350000000000001</v>
      </c>
      <c r="BK524" s="1">
        <f t="shared" si="547"/>
        <v>9.81</v>
      </c>
      <c r="BL524" s="1">
        <f t="shared" si="548"/>
        <v>293.14999999999998</v>
      </c>
      <c r="BM524" s="1">
        <f t="shared" si="549"/>
        <v>100600</v>
      </c>
      <c r="BN524" s="24">
        <f t="shared" si="550"/>
        <v>28</v>
      </c>
    </row>
    <row r="525" spans="28:66" x14ac:dyDescent="0.2">
      <c r="BD525" s="1"/>
      <c r="BE525" s="1">
        <f t="shared" si="541"/>
        <v>0</v>
      </c>
      <c r="BF525" s="1">
        <f t="shared" si="542"/>
        <v>-6.4999999999999997E-3</v>
      </c>
      <c r="BG525" s="1">
        <f t="shared" si="543"/>
        <v>101325</v>
      </c>
      <c r="BH525" s="1">
        <f t="shared" si="544"/>
        <v>1.2250000000000001</v>
      </c>
      <c r="BI525" s="1">
        <f t="shared" si="545"/>
        <v>288.14999999999998</v>
      </c>
      <c r="BJ525" s="1">
        <f t="shared" si="546"/>
        <v>1.2350000000000001</v>
      </c>
      <c r="BK525" s="1">
        <f t="shared" si="547"/>
        <v>9.81</v>
      </c>
      <c r="BL525" s="1">
        <f t="shared" si="548"/>
        <v>293.14999999999998</v>
      </c>
      <c r="BM525" s="1">
        <f t="shared" si="549"/>
        <v>100600</v>
      </c>
      <c r="BN525" s="24">
        <f t="shared" si="550"/>
        <v>28</v>
      </c>
    </row>
    <row r="526" spans="28:66" x14ac:dyDescent="0.2">
      <c r="AB526" s="23">
        <v>8.8000000000000007</v>
      </c>
      <c r="AC526" s="1">
        <v>861</v>
      </c>
      <c r="AD526" s="1">
        <f>AB526+273.15</f>
        <v>281.95</v>
      </c>
      <c r="AE526" s="1">
        <f>EE194</f>
        <v>0</v>
      </c>
      <c r="AF526" s="1">
        <f>AE526*1.94384</f>
        <v>0</v>
      </c>
      <c r="AG526" s="1">
        <f>DA194-0.34375</f>
        <v>3648.40625</v>
      </c>
      <c r="AH526" s="1">
        <f>AG526 * 2.20462</f>
        <v>8043.3493868749993</v>
      </c>
      <c r="AI526" s="130">
        <f>CZ194+10</f>
        <v>250</v>
      </c>
      <c r="AJ526" s="1">
        <f>BI526+(AC526*BF526)</f>
        <v>282.55349999999999</v>
      </c>
      <c r="AK526" s="1">
        <f>BH526 * ( ( 1 + ( BF526 * ( AC526 / BI526 ) ) ) ^ 4.256 )</f>
        <v>1.1268958186191085</v>
      </c>
      <c r="AL526" s="1">
        <f>( AK526 * AJ526 ) / AD526</f>
        <v>1.1293078832636789</v>
      </c>
      <c r="AM526" s="1">
        <f>BG526 * ( ( 1+ ( BF526 * ( AC526 / BI526 ) ) ) ^ 5.256 )</f>
        <v>91400.034258102896</v>
      </c>
      <c r="AN526" s="1">
        <f>CY194 + (AC526-CX194)</f>
        <v>-1178</v>
      </c>
      <c r="AO526" s="1">
        <f>AN526 * 3.28084</f>
        <v>-3864.8295199999998</v>
      </c>
      <c r="AP526" s="1" t="e">
        <f xml:space="preserve"> AG526 * BK526 * COS( AZ526 )</f>
        <v>#DIV/0!</v>
      </c>
      <c r="AQ526" s="23">
        <f>SQRT( ( AV526 * 2 ) / AL526 )</f>
        <v>0</v>
      </c>
      <c r="AR526" s="6">
        <f>AQ526 * 1.94384</f>
        <v>0</v>
      </c>
      <c r="AS526" s="6">
        <f xml:space="preserve"> ( AN526 / AI526 ) * ( ( ( DF194 + AD526 ) / 2 ) / ( ( DG194 + AJ526 ) / 2 ) )</f>
        <v>-4.7098853065440851</v>
      </c>
      <c r="AT526" s="6">
        <f>AS526 * 1.94384</f>
        <v>-9.1552634542726548</v>
      </c>
      <c r="AU526" s="60"/>
      <c r="AV526" s="6">
        <f>AU526 * 100</f>
        <v>0</v>
      </c>
      <c r="AW526" s="61" t="e">
        <f xml:space="preserve"> - ( AG526 * BK526 * SIN( AZ526 ) )</f>
        <v>#DIV/0!</v>
      </c>
      <c r="AX526" s="62" t="e">
        <f xml:space="preserve"> - ( ( 2 * AW526 ) / ( ( ( AQ526 ) ^ 2 ) * BN526 * AL526 ) )</f>
        <v>#DIV/0!</v>
      </c>
      <c r="AY526" s="63" t="e">
        <f xml:space="preserve"> ( ( 2 * AP526 ) / ( ( ( AQ526 ) ^ 2 ) * BN526 * AL526 ) )</f>
        <v>#DIV/0!</v>
      </c>
      <c r="AZ526" s="6" t="e">
        <f>ASIN( - ( AS526 / AQ526 ) )</f>
        <v>#DIV/0!</v>
      </c>
      <c r="BA526" s="6" t="e">
        <f>AZ526 * ( 180 / 3.14159265359 )</f>
        <v>#DIV/0!</v>
      </c>
      <c r="BB526" s="62"/>
      <c r="BC526" s="63"/>
      <c r="BD526" s="1"/>
      <c r="BE526" s="1">
        <f t="shared" si="541"/>
        <v>0</v>
      </c>
      <c r="BF526" s="1">
        <f t="shared" si="542"/>
        <v>-6.4999999999999997E-3</v>
      </c>
      <c r="BG526" s="1">
        <f t="shared" si="543"/>
        <v>101325</v>
      </c>
      <c r="BH526" s="1">
        <f t="shared" si="544"/>
        <v>1.2250000000000001</v>
      </c>
      <c r="BI526" s="1">
        <f t="shared" si="545"/>
        <v>288.14999999999998</v>
      </c>
      <c r="BJ526" s="1">
        <f t="shared" si="546"/>
        <v>1.2350000000000001</v>
      </c>
      <c r="BK526" s="1">
        <f t="shared" si="547"/>
        <v>9.81</v>
      </c>
      <c r="BL526" s="1">
        <f t="shared" si="548"/>
        <v>293.14999999999998</v>
      </c>
      <c r="BM526" s="1">
        <f t="shared" si="549"/>
        <v>100600</v>
      </c>
      <c r="BN526" s="24">
        <f t="shared" si="550"/>
        <v>28</v>
      </c>
    </row>
    <row r="527" spans="28:66" x14ac:dyDescent="0.2">
      <c r="BD527" s="1"/>
      <c r="BE527" s="1">
        <f t="shared" si="541"/>
        <v>0</v>
      </c>
      <c r="BF527" s="1">
        <f t="shared" si="542"/>
        <v>-6.4999999999999997E-3</v>
      </c>
      <c r="BG527" s="1">
        <f t="shared" si="543"/>
        <v>101325</v>
      </c>
      <c r="BH527" s="1">
        <f t="shared" si="544"/>
        <v>1.2250000000000001</v>
      </c>
      <c r="BI527" s="1">
        <f t="shared" si="545"/>
        <v>288.14999999999998</v>
      </c>
      <c r="BJ527" s="1">
        <f t="shared" si="546"/>
        <v>1.2350000000000001</v>
      </c>
      <c r="BK527" s="1">
        <f t="shared" si="547"/>
        <v>9.81</v>
      </c>
      <c r="BL527" s="1">
        <f t="shared" si="548"/>
        <v>293.14999999999998</v>
      </c>
      <c r="BM527" s="1">
        <f t="shared" si="549"/>
        <v>100600</v>
      </c>
      <c r="BN527" s="24">
        <f t="shared" si="550"/>
        <v>28</v>
      </c>
    </row>
    <row r="528" spans="28:66" x14ac:dyDescent="0.2">
      <c r="AB528" s="23">
        <v>8.6999999999999993</v>
      </c>
      <c r="AC528" s="1">
        <v>791</v>
      </c>
      <c r="AD528" s="1">
        <f>AB528+273.15</f>
        <v>281.84999999999997</v>
      </c>
      <c r="AE528" s="1">
        <f>EE195</f>
        <v>0</v>
      </c>
      <c r="AF528" s="1">
        <f>AE528*1.94384</f>
        <v>0</v>
      </c>
      <c r="AG528" s="1">
        <f>DA195-0.34375</f>
        <v>3647.71875</v>
      </c>
      <c r="AH528" s="1">
        <f>AG528 * 2.20462</f>
        <v>8041.8337106249992</v>
      </c>
      <c r="AI528" s="130">
        <f>CZ195+10</f>
        <v>270</v>
      </c>
      <c r="AJ528" s="1">
        <f>BI528+(AC528*BF528)</f>
        <v>283.00849999999997</v>
      </c>
      <c r="AK528" s="1">
        <f>BH528 * ( ( 1 + ( BF528 * ( AC528 / BI528 ) ) ) ^ 4.256 )</f>
        <v>1.1346392690225362</v>
      </c>
      <c r="AL528" s="1">
        <f>( AK528 * AJ528 ) / AD528</f>
        <v>1.1393030248968048</v>
      </c>
      <c r="AM528" s="1">
        <f>BG528 * ( ( 1+ ( BF528 * ( AC528 / BI528 ) ) ) ^ 5.256 )</f>
        <v>92176.28260647392</v>
      </c>
      <c r="AN528" s="1">
        <f>CY195 + (AC528-CX195)</f>
        <v>-1248</v>
      </c>
      <c r="AO528" s="1">
        <f>AN528 * 3.28084</f>
        <v>-4094.4883199999999</v>
      </c>
      <c r="AP528" s="1" t="e">
        <f xml:space="preserve"> AG528 * BK528 * COS( AZ528 )</f>
        <v>#DIV/0!</v>
      </c>
      <c r="AQ528" s="23">
        <f>SQRT( ( AV528 * 2 ) / AL528 )</f>
        <v>0</v>
      </c>
      <c r="AR528" s="6">
        <f>AQ528 * 1.94384</f>
        <v>0</v>
      </c>
      <c r="AS528" s="6">
        <f xml:space="preserve"> ( AN528 / AI528 ) * ( ( ( DF195 + AD528 ) / 2 ) / ( ( DG195 + AJ528 ) / 2 ) )</f>
        <v>-4.605204940174354</v>
      </c>
      <c r="AT528" s="6">
        <f>AS528 * 1.94384</f>
        <v>-8.9517815709085156</v>
      </c>
      <c r="AU528" s="60"/>
      <c r="AV528" s="6">
        <f>AU528 * 100</f>
        <v>0</v>
      </c>
      <c r="AW528" s="61" t="e">
        <f xml:space="preserve"> - ( AG528 * BK528 * SIN( AZ528 ) )</f>
        <v>#DIV/0!</v>
      </c>
      <c r="AX528" s="62" t="e">
        <f xml:space="preserve"> - ( ( 2 * AW528 ) / ( ( ( AQ528 ) ^ 2 ) * BN528 * AL528 ) )</f>
        <v>#DIV/0!</v>
      </c>
      <c r="AY528" s="63" t="e">
        <f xml:space="preserve"> ( ( 2 * AP528 ) / ( ( ( AQ528 ) ^ 2 ) * BN528 * AL528 ) )</f>
        <v>#DIV/0!</v>
      </c>
      <c r="AZ528" s="6" t="e">
        <f>ASIN( - ( AS528 / AQ528 ) )</f>
        <v>#DIV/0!</v>
      </c>
      <c r="BA528" s="6" t="e">
        <f>AZ528 * ( 180 / 3.14159265359 )</f>
        <v>#DIV/0!</v>
      </c>
      <c r="BB528" s="62"/>
      <c r="BC528" s="63"/>
      <c r="BD528" s="1"/>
      <c r="BE528" s="1">
        <f t="shared" si="541"/>
        <v>0</v>
      </c>
      <c r="BF528" s="1">
        <f t="shared" si="542"/>
        <v>-6.4999999999999997E-3</v>
      </c>
      <c r="BG528" s="1">
        <f t="shared" si="543"/>
        <v>101325</v>
      </c>
      <c r="BH528" s="1">
        <f t="shared" si="544"/>
        <v>1.2250000000000001</v>
      </c>
      <c r="BI528" s="1">
        <f t="shared" si="545"/>
        <v>288.14999999999998</v>
      </c>
      <c r="BJ528" s="1">
        <f t="shared" si="546"/>
        <v>1.2350000000000001</v>
      </c>
      <c r="BK528" s="1">
        <f t="shared" si="547"/>
        <v>9.81</v>
      </c>
      <c r="BL528" s="1">
        <f t="shared" si="548"/>
        <v>293.14999999999998</v>
      </c>
      <c r="BM528" s="1">
        <f t="shared" si="549"/>
        <v>100600</v>
      </c>
      <c r="BN528" s="24">
        <f t="shared" si="550"/>
        <v>28</v>
      </c>
    </row>
    <row r="529" spans="28:66" x14ac:dyDescent="0.2">
      <c r="BD529" s="1"/>
      <c r="BE529" s="1">
        <f t="shared" si="541"/>
        <v>0</v>
      </c>
      <c r="BF529" s="1">
        <f t="shared" si="542"/>
        <v>-6.4999999999999997E-3</v>
      </c>
      <c r="BG529" s="1">
        <f t="shared" si="543"/>
        <v>101325</v>
      </c>
      <c r="BH529" s="1">
        <f t="shared" si="544"/>
        <v>1.2250000000000001</v>
      </c>
      <c r="BI529" s="1">
        <f t="shared" si="545"/>
        <v>288.14999999999998</v>
      </c>
      <c r="BJ529" s="1">
        <f t="shared" si="546"/>
        <v>1.2350000000000001</v>
      </c>
      <c r="BK529" s="1">
        <f t="shared" si="547"/>
        <v>9.81</v>
      </c>
      <c r="BL529" s="1">
        <f t="shared" si="548"/>
        <v>293.14999999999998</v>
      </c>
      <c r="BM529" s="1">
        <f t="shared" si="549"/>
        <v>100600</v>
      </c>
      <c r="BN529" s="24">
        <f t="shared" si="550"/>
        <v>28</v>
      </c>
    </row>
    <row r="530" spans="28:66" x14ac:dyDescent="0.2">
      <c r="AB530" s="23">
        <v>9.4</v>
      </c>
      <c r="AC530" s="1">
        <v>714</v>
      </c>
      <c r="AD530" s="1">
        <f>AB530+273.15</f>
        <v>282.54999999999995</v>
      </c>
      <c r="AE530" s="1">
        <f>EE196</f>
        <v>0</v>
      </c>
      <c r="AF530" s="1">
        <f>AE530*1.94384</f>
        <v>0</v>
      </c>
      <c r="AG530" s="1">
        <f>DA196-0.34375</f>
        <v>3647.03125</v>
      </c>
      <c r="AH530" s="1">
        <f>AG530 * 2.20462</f>
        <v>8040.3180343749991</v>
      </c>
      <c r="AI530" s="130">
        <f>CZ196+10</f>
        <v>290</v>
      </c>
      <c r="AJ530" s="1">
        <f>BI530+(AC530*BF530)</f>
        <v>283.50899999999996</v>
      </c>
      <c r="AK530" s="1">
        <f>BH530 * ( ( 1 + ( BF530 * ( AC530 / BI530 ) ) ) ^ 4.256 )</f>
        <v>1.1432040108821944</v>
      </c>
      <c r="AL530" s="1">
        <f>( AK530 * AJ530 ) / AD530</f>
        <v>1.1470841476595295</v>
      </c>
      <c r="AM530" s="1">
        <f>BG530 * ( ( 1+ ( BF530 * ( AC530 / BI530 ) ) ) ^ 5.256 )</f>
        <v>93036.312638940435</v>
      </c>
      <c r="AN530" s="1">
        <f>CY196 + (AC530-CX196)</f>
        <v>-1325</v>
      </c>
      <c r="AO530" s="1">
        <f>AN530 * 3.28084</f>
        <v>-4347.1130000000003</v>
      </c>
      <c r="AP530" s="1" t="e">
        <f xml:space="preserve"> AG530 * BK530 * COS( AZ530 )</f>
        <v>#DIV/0!</v>
      </c>
      <c r="AQ530" s="23">
        <f>SQRT( ( AV530 * 2 ) / AL530 )</f>
        <v>0</v>
      </c>
      <c r="AR530" s="6">
        <f>AQ530 * 1.94384</f>
        <v>0</v>
      </c>
      <c r="AS530" s="6">
        <f xml:space="preserve"> ( AN530 / AI530 ) * ( ( ( DF196 + AD530 ) / 2 ) / ( ( DG196 + AJ530 ) / 2 ) )</f>
        <v>-4.5436112634734167</v>
      </c>
      <c r="AT530" s="6">
        <f>AS530 * 1.94384</f>
        <v>-8.8320533183901659</v>
      </c>
      <c r="AU530" s="60"/>
      <c r="AV530" s="6">
        <f>AU530 * 100</f>
        <v>0</v>
      </c>
      <c r="AW530" s="61" t="e">
        <f xml:space="preserve"> - ( AG530 * BK530 * SIN( AZ530 ) )</f>
        <v>#DIV/0!</v>
      </c>
      <c r="AX530" s="62" t="e">
        <f xml:space="preserve"> - ( ( 2 * AW530 ) / ( ( ( AQ530 ) ^ 2 ) * BN530 * AL530 ) )</f>
        <v>#DIV/0!</v>
      </c>
      <c r="AY530" s="63" t="e">
        <f xml:space="preserve"> ( ( 2 * AP530 ) / ( ( ( AQ530 ) ^ 2 ) * BN530 * AL530 ) )</f>
        <v>#DIV/0!</v>
      </c>
      <c r="AZ530" s="6" t="e">
        <f>ASIN( - ( AS530 / AQ530 ) )</f>
        <v>#DIV/0!</v>
      </c>
      <c r="BA530" s="6" t="e">
        <f>AZ530 * ( 180 / 3.14159265359 )</f>
        <v>#DIV/0!</v>
      </c>
      <c r="BB530" s="62"/>
      <c r="BC530" s="63"/>
      <c r="BD530" s="1"/>
      <c r="BE530" s="1">
        <f t="shared" si="541"/>
        <v>0</v>
      </c>
      <c r="BF530" s="1">
        <f t="shared" si="542"/>
        <v>-6.4999999999999997E-3</v>
      </c>
      <c r="BG530" s="1">
        <f t="shared" si="543"/>
        <v>101325</v>
      </c>
      <c r="BH530" s="1">
        <f t="shared" si="544"/>
        <v>1.2250000000000001</v>
      </c>
      <c r="BI530" s="1">
        <f t="shared" si="545"/>
        <v>288.14999999999998</v>
      </c>
      <c r="BJ530" s="1">
        <f t="shared" si="546"/>
        <v>1.2350000000000001</v>
      </c>
      <c r="BK530" s="1">
        <f t="shared" si="547"/>
        <v>9.81</v>
      </c>
      <c r="BL530" s="1">
        <f t="shared" si="548"/>
        <v>293.14999999999998</v>
      </c>
      <c r="BM530" s="1">
        <f t="shared" si="549"/>
        <v>100600</v>
      </c>
      <c r="BN530" s="24">
        <f t="shared" si="550"/>
        <v>28</v>
      </c>
    </row>
    <row r="531" spans="28:66" x14ac:dyDescent="0.2">
      <c r="BD531" s="1"/>
      <c r="BE531" s="1">
        <f t="shared" si="541"/>
        <v>0</v>
      </c>
      <c r="BF531" s="1">
        <f t="shared" si="542"/>
        <v>-6.4999999999999997E-3</v>
      </c>
      <c r="BG531" s="1">
        <f t="shared" si="543"/>
        <v>101325</v>
      </c>
      <c r="BH531" s="1">
        <f t="shared" si="544"/>
        <v>1.2250000000000001</v>
      </c>
      <c r="BI531" s="1">
        <f t="shared" si="545"/>
        <v>288.14999999999998</v>
      </c>
      <c r="BJ531" s="1">
        <f t="shared" si="546"/>
        <v>1.2350000000000001</v>
      </c>
      <c r="BK531" s="1">
        <f t="shared" si="547"/>
        <v>9.81</v>
      </c>
      <c r="BL531" s="1">
        <f t="shared" si="548"/>
        <v>293.14999999999998</v>
      </c>
      <c r="BM531" s="1">
        <f t="shared" si="549"/>
        <v>100600</v>
      </c>
      <c r="BN531" s="24">
        <f t="shared" si="550"/>
        <v>28</v>
      </c>
    </row>
    <row r="532" spans="28:66" x14ac:dyDescent="0.2">
      <c r="AB532" s="23">
        <v>5.4</v>
      </c>
      <c r="AC532" s="1">
        <v>641</v>
      </c>
      <c r="AD532" s="1">
        <f>AB532+273.15</f>
        <v>278.54999999999995</v>
      </c>
      <c r="AE532" s="1">
        <f>EE197</f>
        <v>0</v>
      </c>
      <c r="AF532" s="1">
        <f>AE532*1.94384</f>
        <v>0</v>
      </c>
      <c r="AG532" s="1">
        <f>DA197-0.34375</f>
        <v>3646.34375</v>
      </c>
      <c r="AH532" s="1">
        <f>AG532 * 2.20462</f>
        <v>8038.802358124999</v>
      </c>
      <c r="AI532" s="130">
        <f>CZ197+10</f>
        <v>310</v>
      </c>
      <c r="AJ532" s="1">
        <f>BI532+(AC532*BF532)</f>
        <v>283.98349999999999</v>
      </c>
      <c r="AK532" s="1">
        <f>BH532 * ( ( 1 + ( BF532 * ( AC532 / BI532 ) ) ) ^ 4.256 )</f>
        <v>1.151369419790526</v>
      </c>
      <c r="AL532" s="1">
        <f>( AK532 * AJ532 ) / AD532</f>
        <v>1.1738284603305793</v>
      </c>
      <c r="AM532" s="1">
        <f>BG532 * ( ( 1+ ( BF532 * ( AC532 / BI532 ) ) ) ^ 5.256 )</f>
        <v>93857.654646599214</v>
      </c>
      <c r="AN532" s="1">
        <f>CY197 + (AC532-CX197)</f>
        <v>-1398</v>
      </c>
      <c r="AO532" s="1">
        <f>AN532 * 3.28084</f>
        <v>-4586.6143199999997</v>
      </c>
      <c r="AP532" s="1" t="e">
        <f xml:space="preserve"> AG532 * BK532 * COS( AZ532 )</f>
        <v>#DIV/0!</v>
      </c>
      <c r="AQ532" s="23">
        <f>SQRT( ( AV532 * 2 ) / AL532 )</f>
        <v>0</v>
      </c>
      <c r="AR532" s="6">
        <f>AQ532 * 1.94384</f>
        <v>0</v>
      </c>
      <c r="AS532" s="6">
        <f xml:space="preserve"> ( AN532 / AI532 ) * ( ( ( DF197 + AD532 ) / 2 ) / ( ( DG197 + AJ532 ) / 2 ) )</f>
        <v>-4.4362860761135661</v>
      </c>
      <c r="AT532" s="6">
        <f>AS532 * 1.94384</f>
        <v>-8.6234303261925938</v>
      </c>
      <c r="AU532" s="60"/>
      <c r="AV532" s="6">
        <f>AU532 * 100</f>
        <v>0</v>
      </c>
      <c r="AW532" s="61" t="e">
        <f xml:space="preserve"> - ( AG532 * BK532 * SIN( AZ532 ) )</f>
        <v>#DIV/0!</v>
      </c>
      <c r="AX532" s="62" t="e">
        <f xml:space="preserve"> - ( ( 2 * AW532 ) / ( ( ( AQ532 ) ^ 2 ) * BN532 * AL532 ) )</f>
        <v>#DIV/0!</v>
      </c>
      <c r="AY532" s="63" t="e">
        <f xml:space="preserve"> ( ( 2 * AP532 ) / ( ( ( AQ532 ) ^ 2 ) * BN532 * AL532 ) )</f>
        <v>#DIV/0!</v>
      </c>
      <c r="AZ532" s="6" t="e">
        <f>ASIN( - ( AS532 / AQ532 ) )</f>
        <v>#DIV/0!</v>
      </c>
      <c r="BA532" s="6" t="e">
        <f>AZ532 * ( 180 / 3.14159265359 )</f>
        <v>#DIV/0!</v>
      </c>
      <c r="BB532" s="62"/>
      <c r="BC532" s="63"/>
      <c r="BD532" s="1"/>
      <c r="BE532" s="1">
        <f t="shared" si="541"/>
        <v>0</v>
      </c>
      <c r="BF532" s="1">
        <f t="shared" si="542"/>
        <v>-6.4999999999999997E-3</v>
      </c>
      <c r="BG532" s="1">
        <f t="shared" si="543"/>
        <v>101325</v>
      </c>
      <c r="BH532" s="1">
        <f t="shared" si="544"/>
        <v>1.2250000000000001</v>
      </c>
      <c r="BI532" s="1">
        <f t="shared" si="545"/>
        <v>288.14999999999998</v>
      </c>
      <c r="BJ532" s="1">
        <f t="shared" si="546"/>
        <v>1.2350000000000001</v>
      </c>
      <c r="BK532" s="1">
        <f t="shared" si="547"/>
        <v>9.81</v>
      </c>
      <c r="BL532" s="1">
        <f t="shared" si="548"/>
        <v>293.14999999999998</v>
      </c>
      <c r="BM532" s="1">
        <f t="shared" si="549"/>
        <v>100600</v>
      </c>
      <c r="BN532" s="24">
        <f t="shared" si="550"/>
        <v>28</v>
      </c>
    </row>
    <row r="533" spans="28:66" x14ac:dyDescent="0.2">
      <c r="AB533" s="30">
        <v>3.8</v>
      </c>
      <c r="AC533" s="64">
        <v>613</v>
      </c>
      <c r="AD533" s="64">
        <f>AB533+273.15</f>
        <v>276.95</v>
      </c>
      <c r="AE533" s="64">
        <f>AE532</f>
        <v>0</v>
      </c>
      <c r="AF533" s="64">
        <f>AE533*1.94384</f>
        <v>0</v>
      </c>
      <c r="AG533" s="64">
        <f>AG532-0.34375</f>
        <v>3646</v>
      </c>
      <c r="AH533" s="64">
        <f>AG533 * 2.20462</f>
        <v>8038.0445199999995</v>
      </c>
      <c r="AI533" s="136">
        <f>AI532+10</f>
        <v>320</v>
      </c>
      <c r="AJ533" s="64">
        <f>BI533+(AC533*BF533)</f>
        <v>284.16549999999995</v>
      </c>
      <c r="AK533" s="64">
        <f>BH533 * ( ( 1 + ( BF533 * ( AC533 / BI533 ) ) ) ^ 4.256 )</f>
        <v>1.1545131675742191</v>
      </c>
      <c r="AL533" s="64">
        <f>( AK533 * AJ533 ) / AD533</f>
        <v>1.1845922062477403</v>
      </c>
      <c r="AM533" s="64">
        <f>BG533 * ( ( 1+ ( BF533 * ( AC533 / BI533 ) ) ) ^ 5.256 )</f>
        <v>94174.243509214182</v>
      </c>
      <c r="AN533" s="64">
        <f>AN532 + (AC533-AC532)</f>
        <v>-1426</v>
      </c>
      <c r="AO533" s="64">
        <f>AN533 * 3.28084</f>
        <v>-4678.4778399999996</v>
      </c>
      <c r="AP533" s="64" t="e">
        <f xml:space="preserve"> AG533 * BK533 * COS( AZ533 )</f>
        <v>#DIV/0!</v>
      </c>
      <c r="AQ533" s="23">
        <f>SQRT( ( AV533 * 2 ) / AL533 )</f>
        <v>0</v>
      </c>
      <c r="AR533" s="65">
        <f>AQ533 * 1.94384</f>
        <v>0</v>
      </c>
      <c r="AS533" s="65">
        <f xml:space="preserve"> ( AN533 / AI533 ) * ( ( ( AD532 + AD533 ) / 2 ) / ( ( AJ532 + AJ533 ) / 2 ) )</f>
        <v>-4.357038162524268</v>
      </c>
      <c r="AT533" s="65">
        <f>AS533 * 1.94384</f>
        <v>-8.469385061841173</v>
      </c>
      <c r="AU533" s="66"/>
      <c r="AV533" s="65">
        <f>AU533 * 100</f>
        <v>0</v>
      </c>
      <c r="AW533" s="67" t="e">
        <f xml:space="preserve"> - ( AG533 * BK533 * SIN( AZ533 ) )</f>
        <v>#DIV/0!</v>
      </c>
      <c r="AX533" s="68" t="e">
        <f xml:space="preserve"> - ( ( 2 * AW533 ) / ( ( ( AQ533 ) ^ 2 ) * BN533 * AL533 ) )</f>
        <v>#DIV/0!</v>
      </c>
      <c r="AY533" s="69" t="e">
        <f xml:space="preserve"> ( ( 2 * AP533 ) / ( ( ( AQ533 ) ^ 2 ) * BN533 * AL533 ) )</f>
        <v>#DIV/0!</v>
      </c>
      <c r="AZ533" s="65" t="e">
        <f>ASIN( - ( AS533 / AQ533 ) )</f>
        <v>#DIV/0!</v>
      </c>
      <c r="BA533" s="65" t="e">
        <f>AZ533 * ( 180 / 3.14159265359 )</f>
        <v>#DIV/0!</v>
      </c>
      <c r="BB533" s="68"/>
      <c r="BC533" s="69"/>
      <c r="BD533" s="1"/>
      <c r="BE533" s="1">
        <f t="shared" si="541"/>
        <v>0</v>
      </c>
      <c r="BF533" s="1">
        <f t="shared" si="542"/>
        <v>-6.4999999999999997E-3</v>
      </c>
      <c r="BG533" s="1">
        <f t="shared" si="543"/>
        <v>101325</v>
      </c>
      <c r="BH533" s="1">
        <f t="shared" si="544"/>
        <v>1.2250000000000001</v>
      </c>
      <c r="BI533" s="1">
        <f t="shared" si="545"/>
        <v>288.14999999999998</v>
      </c>
      <c r="BJ533" s="1">
        <f t="shared" si="546"/>
        <v>1.2350000000000001</v>
      </c>
      <c r="BK533" s="1">
        <f t="shared" si="547"/>
        <v>9.81</v>
      </c>
      <c r="BL533" s="1">
        <f t="shared" si="548"/>
        <v>293.14999999999998</v>
      </c>
      <c r="BM533" s="1">
        <f t="shared" si="549"/>
        <v>100600</v>
      </c>
      <c r="BN533" s="24">
        <f t="shared" si="550"/>
        <v>28</v>
      </c>
    </row>
    <row r="534" spans="28:66" x14ac:dyDescent="0.2">
      <c r="AB534" s="90"/>
      <c r="AC534" s="6"/>
      <c r="AD534" s="6"/>
      <c r="AE534" s="6"/>
      <c r="AF534" s="1"/>
      <c r="AG534" s="6"/>
      <c r="AH534" s="1"/>
      <c r="AI534" s="6"/>
      <c r="AJ534" s="6"/>
      <c r="AK534" s="6"/>
      <c r="AL534" s="6"/>
      <c r="AM534" s="6"/>
      <c r="AN534" s="6"/>
      <c r="AO534" s="1"/>
      <c r="AP534" s="6"/>
      <c r="AQ534" s="1"/>
      <c r="AR534" s="1"/>
      <c r="AS534" s="6"/>
      <c r="AT534" s="1"/>
      <c r="AU534" s="6"/>
      <c r="AV534" s="1"/>
      <c r="AW534" s="6"/>
      <c r="AX534" s="6"/>
      <c r="AY534" s="6"/>
      <c r="AZ534" s="6"/>
      <c r="BA534" s="6"/>
      <c r="BB534" s="6"/>
      <c r="BC534" s="6"/>
      <c r="BD534" s="1"/>
      <c r="BE534" s="1">
        <f t="shared" si="541"/>
        <v>0</v>
      </c>
      <c r="BF534" s="1">
        <f t="shared" si="542"/>
        <v>-6.4999999999999997E-3</v>
      </c>
      <c r="BG534" s="1">
        <f t="shared" si="543"/>
        <v>101325</v>
      </c>
      <c r="BH534" s="1">
        <f t="shared" si="544"/>
        <v>1.2250000000000001</v>
      </c>
      <c r="BI534" s="1">
        <f t="shared" si="545"/>
        <v>288.14999999999998</v>
      </c>
      <c r="BJ534" s="1">
        <f t="shared" si="546"/>
        <v>1.2350000000000001</v>
      </c>
      <c r="BK534" s="1">
        <f t="shared" si="547"/>
        <v>9.81</v>
      </c>
      <c r="BL534" s="1">
        <f t="shared" si="548"/>
        <v>293.14999999999998</v>
      </c>
      <c r="BM534" s="1">
        <f t="shared" si="549"/>
        <v>100600</v>
      </c>
      <c r="BN534" s="24">
        <f t="shared" si="550"/>
        <v>28</v>
      </c>
    </row>
    <row r="535" spans="28:66" x14ac:dyDescent="0.2">
      <c r="AB535" s="43" t="s">
        <v>56</v>
      </c>
      <c r="AC535" s="3" t="s">
        <v>57</v>
      </c>
      <c r="AD535" s="3" t="s">
        <v>58</v>
      </c>
      <c r="AE535" s="3" t="s">
        <v>59</v>
      </c>
      <c r="AF535" s="44" t="s">
        <v>60</v>
      </c>
      <c r="AG535" s="3" t="s">
        <v>61</v>
      </c>
      <c r="AH535" s="44" t="s">
        <v>62</v>
      </c>
      <c r="AI535" s="8" t="s">
        <v>63</v>
      </c>
      <c r="AJ535" s="3" t="s">
        <v>64</v>
      </c>
      <c r="AK535" s="3" t="s">
        <v>65</v>
      </c>
      <c r="AL535" s="3" t="s">
        <v>66</v>
      </c>
      <c r="AM535" s="3" t="s">
        <v>67</v>
      </c>
      <c r="AN535" s="3" t="s">
        <v>68</v>
      </c>
      <c r="AO535" s="44" t="s">
        <v>69</v>
      </c>
      <c r="AP535" s="3" t="s">
        <v>70</v>
      </c>
      <c r="AQ535" s="45" t="s">
        <v>71</v>
      </c>
      <c r="AR535" s="46" t="s">
        <v>72</v>
      </c>
      <c r="AS535" s="47" t="s">
        <v>73</v>
      </c>
      <c r="AT535" s="46" t="s">
        <v>74</v>
      </c>
      <c r="AU535" s="45" t="s">
        <v>75</v>
      </c>
      <c r="AV535" s="46" t="s">
        <v>76</v>
      </c>
      <c r="AW535" s="47" t="s">
        <v>77</v>
      </c>
      <c r="AX535" s="48" t="s">
        <v>78</v>
      </c>
      <c r="AY535" s="49" t="s">
        <v>79</v>
      </c>
      <c r="AZ535" s="47" t="s">
        <v>80</v>
      </c>
      <c r="BA535" s="47" t="s">
        <v>81</v>
      </c>
      <c r="BB535" s="48" t="s">
        <v>82</v>
      </c>
      <c r="BC535" s="49" t="s">
        <v>83</v>
      </c>
      <c r="BD535" s="1"/>
      <c r="BE535" s="6">
        <f t="shared" si="541"/>
        <v>0</v>
      </c>
      <c r="BF535" s="6">
        <f t="shared" si="542"/>
        <v>-6.4999999999999997E-3</v>
      </c>
      <c r="BG535" s="6">
        <f t="shared" si="543"/>
        <v>101325</v>
      </c>
      <c r="BH535" s="6">
        <f t="shared" si="544"/>
        <v>1.2250000000000001</v>
      </c>
      <c r="BI535" s="6">
        <f t="shared" si="545"/>
        <v>288.14999999999998</v>
      </c>
      <c r="BJ535" s="6">
        <f t="shared" si="546"/>
        <v>1.2350000000000001</v>
      </c>
      <c r="BK535" s="6">
        <f t="shared" si="547"/>
        <v>9.81</v>
      </c>
      <c r="BL535" s="6">
        <f t="shared" si="548"/>
        <v>293.14999999999998</v>
      </c>
      <c r="BM535" s="6">
        <f t="shared" si="549"/>
        <v>100600</v>
      </c>
      <c r="BN535" s="92">
        <f t="shared" si="550"/>
        <v>28</v>
      </c>
    </row>
    <row r="536" spans="28:66" x14ac:dyDescent="0.2">
      <c r="AB536" s="50">
        <v>6.2</v>
      </c>
      <c r="AC536" s="51">
        <v>2069</v>
      </c>
      <c r="AD536" s="51">
        <f>AB536+273.15</f>
        <v>279.34999999999997</v>
      </c>
      <c r="AE536" s="51">
        <v>0</v>
      </c>
      <c r="AF536" s="51">
        <f>AE536*1.94384</f>
        <v>0</v>
      </c>
      <c r="AG536" s="51">
        <v>3616</v>
      </c>
      <c r="AH536" s="51">
        <f>AG536 * 2.20462</f>
        <v>7971.9059199999992</v>
      </c>
      <c r="AI536" s="129">
        <v>0</v>
      </c>
      <c r="AJ536" s="51">
        <f>BI536+(AC536*BF536)</f>
        <v>274.70149999999995</v>
      </c>
      <c r="AK536" s="51">
        <f>BH536 * ( ( 1 + ( BF536 * ( AC536 / BI536 ) ) ) ^ 4.256 )</f>
        <v>0.99952065392452827</v>
      </c>
      <c r="AL536" s="51">
        <f>( AK536 * AJ536 ) / AD536</f>
        <v>0.98288821519258562</v>
      </c>
      <c r="AM536" s="51">
        <f>BG536 * ( ( 1+ ( BF536 * ( AC536 / BI536 ) ) ) ^ 5.256 )</f>
        <v>78816.05684897957</v>
      </c>
      <c r="AN536" s="51">
        <v>0</v>
      </c>
      <c r="AO536" s="51">
        <f>AN536 * 3.28084</f>
        <v>0</v>
      </c>
      <c r="AP536" s="51" t="e">
        <f xml:space="preserve"> AG536 * BK536 * COS( AZ536 )</f>
        <v>#DIV/0!</v>
      </c>
      <c r="AQ536" s="55">
        <f>SQRT( ( AU536 * 2 ) / AL536 )</f>
        <v>0</v>
      </c>
      <c r="AR536" s="51">
        <f>AQ536 * 1.94384</f>
        <v>0</v>
      </c>
      <c r="AS536" s="51" t="e">
        <f xml:space="preserve"> ( AN536 / AI536 ) * ( ( ( AD535 + AD536 ) / 2 ) / ( ( AJ535 + AJ536 ) / 2 ) )</f>
        <v>#DIV/0!</v>
      </c>
      <c r="AT536" s="51" t="e">
        <f>AS536 * 1.94384</f>
        <v>#DIV/0!</v>
      </c>
      <c r="AU536" s="52"/>
      <c r="AV536" s="51">
        <f>AU536 * 100</f>
        <v>0</v>
      </c>
      <c r="AW536" s="53" t="e">
        <f xml:space="preserve"> - ( AG536 * BK536 * SIN( AZ536 ) )</f>
        <v>#DIV/0!</v>
      </c>
      <c r="AX536" s="50" t="e">
        <f xml:space="preserve"> - ( ( 2 * AW536 ) / ( ( ( AQ536 ) ^ 2 ) * BN536 * AL536 ) )</f>
        <v>#DIV/0!</v>
      </c>
      <c r="AY536" s="54" t="e">
        <f xml:space="preserve"> ( ( 2 * AP536 ) / ( ( ( AQ536 ) ^ 2 ) * BN536 * AL536 ) )</f>
        <v>#DIV/0!</v>
      </c>
      <c r="AZ536" s="51" t="e">
        <f>ASIN( - ( AS536 / AQ536 ) )</f>
        <v>#DIV/0!</v>
      </c>
      <c r="BA536" s="51" t="e">
        <f>AZ536 * ( 180 / 3.14159265359 )</f>
        <v>#DIV/0!</v>
      </c>
      <c r="BB536" s="50"/>
      <c r="BC536" s="54"/>
      <c r="BD536" s="1"/>
      <c r="BE536" s="1">
        <f t="shared" si="541"/>
        <v>0</v>
      </c>
      <c r="BF536" s="1">
        <f t="shared" si="542"/>
        <v>-6.4999999999999997E-3</v>
      </c>
      <c r="BG536" s="1">
        <f t="shared" si="543"/>
        <v>101325</v>
      </c>
      <c r="BH536" s="1">
        <f t="shared" si="544"/>
        <v>1.2250000000000001</v>
      </c>
      <c r="BI536" s="1">
        <f t="shared" si="545"/>
        <v>288.14999999999998</v>
      </c>
      <c r="BJ536" s="1">
        <f t="shared" si="546"/>
        <v>1.2350000000000001</v>
      </c>
      <c r="BK536" s="1">
        <f t="shared" si="547"/>
        <v>9.81</v>
      </c>
      <c r="BL536" s="1">
        <f t="shared" si="548"/>
        <v>293.14999999999998</v>
      </c>
      <c r="BM536" s="1">
        <f t="shared" si="549"/>
        <v>100600</v>
      </c>
      <c r="BN536" s="24">
        <f t="shared" si="550"/>
        <v>28</v>
      </c>
    </row>
    <row r="537" spans="28:66" x14ac:dyDescent="0.2">
      <c r="AB537" s="23">
        <v>6.4</v>
      </c>
      <c r="AC537" s="1">
        <v>2043</v>
      </c>
      <c r="AD537" s="1">
        <f>AB537+273.15</f>
        <v>279.54999999999995</v>
      </c>
      <c r="AE537" s="1">
        <f>AE536</f>
        <v>0</v>
      </c>
      <c r="AF537" s="1">
        <f>AE537*1.94384</f>
        <v>0</v>
      </c>
      <c r="AG537" s="1">
        <f>AG536-0.38461</f>
        <v>3615.6153899999999</v>
      </c>
      <c r="AH537" s="1">
        <f>AG537 * 2.20462</f>
        <v>7971.0580011017992</v>
      </c>
      <c r="AI537" s="130">
        <f>AI536+11.15384</f>
        <v>11.153840000000001</v>
      </c>
      <c r="AJ537" s="1">
        <f>BI537+(AC537*BF537)</f>
        <v>274.87049999999999</v>
      </c>
      <c r="AK537" s="1">
        <f>BH537 * ( ( 1 + ( BF537 * ( AC537 / BI537 ) ) ) ^ 4.256 )</f>
        <v>1.0021403687884545</v>
      </c>
      <c r="AL537" s="1">
        <f>( AK537 * AJ537 ) / AD537</f>
        <v>0.98536513768222833</v>
      </c>
      <c r="AM537" s="1">
        <f>BG537 * ( ( 1+ ( BF537 * ( AC537 / BI537 ) ) ) ^ 5.256 )</f>
        <v>79071.247234535433</v>
      </c>
      <c r="AN537" s="1">
        <f>AN536 + (AC537-AC536)</f>
        <v>-26</v>
      </c>
      <c r="AO537" s="1">
        <f>AN537 * 3.28084</f>
        <v>-85.301839999999999</v>
      </c>
      <c r="AP537" s="1" t="e">
        <f xml:space="preserve"> AG537 * BK537 * COS( AZ537 )</f>
        <v>#DIV/0!</v>
      </c>
      <c r="AQ537" s="23">
        <f>SQRT( ( AV537 * 2 ) / AL537 )</f>
        <v>0</v>
      </c>
      <c r="AR537" s="6">
        <f>AQ537 * 1.94384</f>
        <v>0</v>
      </c>
      <c r="AS537" s="6">
        <f xml:space="preserve"> ( AN537 / AI537 ) * ( ( ( AD536 + AD537 ) / 2 ) / ( ( AJ536 + AJ537 ) / 2 ) )</f>
        <v>-2.3706009243716335</v>
      </c>
      <c r="AT537" s="6">
        <f>AS537 * 1.94384</f>
        <v>-4.6080689008305562</v>
      </c>
      <c r="AU537" s="60"/>
      <c r="AV537" s="6">
        <f>AU537 * 100</f>
        <v>0</v>
      </c>
      <c r="AW537" s="61" t="e">
        <f xml:space="preserve"> - ( AG537 * BK537 * SIN( AZ537 ) )</f>
        <v>#DIV/0!</v>
      </c>
      <c r="AX537" s="62" t="e">
        <f xml:space="preserve"> - ( ( 2 * AW537 ) / ( ( ( AQ537 ) ^ 2 ) * BN537 * AL537 ) )</f>
        <v>#DIV/0!</v>
      </c>
      <c r="AY537" s="63" t="e">
        <f xml:space="preserve"> ( ( 2 * AP537 ) / ( ( ( AQ537 ) ^ 2 ) * BN537 * AL537 ) )</f>
        <v>#DIV/0!</v>
      </c>
      <c r="AZ537" s="6" t="e">
        <f>ASIN( - ( AS537 / AQ537 ) )</f>
        <v>#DIV/0!</v>
      </c>
      <c r="BA537" s="6" t="e">
        <f>AZ537 * ( 180 / 3.14159265359 )</f>
        <v>#DIV/0!</v>
      </c>
      <c r="BB537" s="62"/>
      <c r="BC537" s="63"/>
      <c r="BD537" s="1"/>
      <c r="BE537" s="1">
        <f t="shared" si="541"/>
        <v>0</v>
      </c>
      <c r="BF537" s="1">
        <f t="shared" si="542"/>
        <v>-6.4999999999999997E-3</v>
      </c>
      <c r="BG537" s="1">
        <f t="shared" si="543"/>
        <v>101325</v>
      </c>
      <c r="BH537" s="1">
        <f t="shared" si="544"/>
        <v>1.2250000000000001</v>
      </c>
      <c r="BI537" s="1">
        <f t="shared" si="545"/>
        <v>288.14999999999998</v>
      </c>
      <c r="BJ537" s="1">
        <f t="shared" si="546"/>
        <v>1.2350000000000001</v>
      </c>
      <c r="BK537" s="1">
        <f t="shared" si="547"/>
        <v>9.81</v>
      </c>
      <c r="BL537" s="1">
        <f t="shared" si="548"/>
        <v>293.14999999999998</v>
      </c>
      <c r="BM537" s="1">
        <f t="shared" si="549"/>
        <v>100600</v>
      </c>
      <c r="BN537" s="24">
        <f t="shared" si="550"/>
        <v>28</v>
      </c>
    </row>
    <row r="538" spans="28:66" x14ac:dyDescent="0.2">
      <c r="AB538" s="23">
        <v>6.7</v>
      </c>
      <c r="AC538" s="1">
        <v>1907</v>
      </c>
      <c r="AD538" s="1">
        <f>AB538+273.15</f>
        <v>279.84999999999997</v>
      </c>
      <c r="AE538" s="1">
        <f>AE537</f>
        <v>0</v>
      </c>
      <c r="AF538" s="1">
        <f>AE538*1.94384</f>
        <v>0</v>
      </c>
      <c r="AG538" s="1">
        <f>AG537-0.38461</f>
        <v>3615.2307799999999</v>
      </c>
      <c r="AH538" s="1">
        <f>AG538 * 2.20462</f>
        <v>7970.2100822035991</v>
      </c>
      <c r="AI538" s="130">
        <f>AI537+11.15384</f>
        <v>22.307680000000001</v>
      </c>
      <c r="AJ538" s="1">
        <f>BI538+(AC538*BF538)</f>
        <v>275.75449999999995</v>
      </c>
      <c r="AK538" s="1">
        <f>BH538 * ( ( 1 + ( BF538 * ( AC538 / BI538 ) ) ) ^ 4.256 )</f>
        <v>1.015929208030856</v>
      </c>
      <c r="AL538" s="1">
        <f>( AK538 * AJ538 ) / AD538</f>
        <v>1.0010614643414137</v>
      </c>
      <c r="AM538" s="1">
        <f>BG538 * ( ( 1+ ( BF538 * ( AC538 / BI538 ) ) ) ^ 5.256 )</f>
        <v>80417.016142808527</v>
      </c>
      <c r="AN538" s="1">
        <f>AN537 + (AC538-AC537)</f>
        <v>-162</v>
      </c>
      <c r="AO538" s="1">
        <f>AN538 * 3.28084</f>
        <v>-531.49608000000001</v>
      </c>
      <c r="AP538" s="1" t="e">
        <f xml:space="preserve"> AG538 * BK538 * COS( AZ538 )</f>
        <v>#DIV/0!</v>
      </c>
      <c r="AQ538" s="23">
        <f>SQRT( ( AV538 * 2 ) / AL538 )</f>
        <v>0</v>
      </c>
      <c r="AR538" s="6">
        <f>AQ538 * 1.94384</f>
        <v>0</v>
      </c>
      <c r="AS538" s="6">
        <f xml:space="preserve"> ( AN538 / AI538 ) * ( ( ( AD537 + AD538 ) / 2 ) / ( ( AJ537 + AJ538 ) / 2 ) )</f>
        <v>-7.3778045323704502</v>
      </c>
      <c r="AT538" s="6">
        <f>AS538 * 1.94384</f>
        <v>-14.341271562202976</v>
      </c>
      <c r="AU538" s="60"/>
      <c r="AV538" s="6">
        <f>AU538 * 100</f>
        <v>0</v>
      </c>
      <c r="AW538" s="61" t="e">
        <f xml:space="preserve"> - ( AG538 * BK538 * SIN( AZ538 ) )</f>
        <v>#DIV/0!</v>
      </c>
      <c r="AX538" s="62" t="e">
        <f xml:space="preserve"> - ( ( 2 * AW538 ) / ( ( ( AQ538 ) ^ 2 ) * BN538 * AL538 ) )</f>
        <v>#DIV/0!</v>
      </c>
      <c r="AY538" s="63" t="e">
        <f xml:space="preserve"> ( ( 2 * AP538 ) / ( ( ( AQ538 ) ^ 2 ) * BN538 * AL538 ) )</f>
        <v>#DIV/0!</v>
      </c>
      <c r="AZ538" s="6" t="e">
        <f>ASIN( - ( AS538 / AQ538 ) )</f>
        <v>#DIV/0!</v>
      </c>
      <c r="BA538" s="6" t="e">
        <f>AZ538 * ( 180 / 3.14159265359 )</f>
        <v>#DIV/0!</v>
      </c>
      <c r="BB538" s="62"/>
      <c r="BC538" s="63"/>
      <c r="BD538" s="1"/>
      <c r="BE538" s="1">
        <f t="shared" si="541"/>
        <v>0</v>
      </c>
      <c r="BF538" s="1">
        <f t="shared" si="542"/>
        <v>-6.4999999999999997E-3</v>
      </c>
      <c r="BG538" s="1">
        <f t="shared" si="543"/>
        <v>101325</v>
      </c>
      <c r="BH538" s="1">
        <f t="shared" si="544"/>
        <v>1.2250000000000001</v>
      </c>
      <c r="BI538" s="1">
        <f t="shared" si="545"/>
        <v>288.14999999999998</v>
      </c>
      <c r="BJ538" s="1">
        <f t="shared" si="546"/>
        <v>1.2350000000000001</v>
      </c>
      <c r="BK538" s="1">
        <f t="shared" si="547"/>
        <v>9.81</v>
      </c>
      <c r="BL538" s="1">
        <f t="shared" si="548"/>
        <v>293.14999999999998</v>
      </c>
      <c r="BM538" s="1">
        <f t="shared" si="549"/>
        <v>100600</v>
      </c>
      <c r="BN538" s="24">
        <f t="shared" si="550"/>
        <v>28</v>
      </c>
    </row>
    <row r="539" spans="28:66" x14ac:dyDescent="0.2">
      <c r="BD539" s="1"/>
      <c r="BE539" s="1">
        <f t="shared" si="541"/>
        <v>0</v>
      </c>
      <c r="BF539" s="1">
        <f t="shared" si="542"/>
        <v>-6.4999999999999997E-3</v>
      </c>
      <c r="BG539" s="1">
        <f t="shared" si="543"/>
        <v>101325</v>
      </c>
      <c r="BH539" s="1">
        <f t="shared" si="544"/>
        <v>1.2250000000000001</v>
      </c>
      <c r="BI539" s="1">
        <f t="shared" si="545"/>
        <v>288.14999999999998</v>
      </c>
      <c r="BJ539" s="1">
        <f t="shared" si="546"/>
        <v>1.2350000000000001</v>
      </c>
      <c r="BK539" s="1">
        <f t="shared" si="547"/>
        <v>9.81</v>
      </c>
      <c r="BL539" s="1">
        <f t="shared" si="548"/>
        <v>293.14999999999998</v>
      </c>
      <c r="BM539" s="1">
        <f t="shared" si="549"/>
        <v>100600</v>
      </c>
      <c r="BN539" s="24">
        <f t="shared" si="550"/>
        <v>28</v>
      </c>
    </row>
    <row r="540" spans="28:66" x14ac:dyDescent="0.2">
      <c r="AB540" s="23">
        <v>8.1999999999999993</v>
      </c>
      <c r="AC540" s="1">
        <v>1599</v>
      </c>
      <c r="AD540" s="1">
        <f>AB540+273.15</f>
        <v>281.34999999999997</v>
      </c>
      <c r="AE540" s="1">
        <f>EE199</f>
        <v>0</v>
      </c>
      <c r="AF540" s="1">
        <f>AE540*1.94384</f>
        <v>0</v>
      </c>
      <c r="AG540" s="1">
        <f>DA199-0.38461</f>
        <v>3614.4615599999997</v>
      </c>
      <c r="AH540" s="1">
        <f>AG540 * 2.20462</f>
        <v>7968.5142444071989</v>
      </c>
      <c r="AI540" s="130">
        <f>CZ199+11.15384</f>
        <v>44.615360000000003</v>
      </c>
      <c r="AJ540" s="1">
        <f>BI540+(AC540*BF540)</f>
        <v>277.75649999999996</v>
      </c>
      <c r="AK540" s="1">
        <f>BH540 * ( ( 1 + ( BF540 * ( AC540 / BI540 ) ) ) ^ 4.256 )</f>
        <v>1.0476933623447764</v>
      </c>
      <c r="AL540" s="1">
        <f>( AK540 * AJ540 ) / AD540</f>
        <v>1.0343118585324929</v>
      </c>
      <c r="AM540" s="1">
        <f>BG540 * ( ( 1+ ( BF540 * ( AC540 / BI540 ) ) ) ^ 5.256 )</f>
        <v>83533.431679685513</v>
      </c>
      <c r="AN540" s="1">
        <f>CY199 + (AC540-CX199)</f>
        <v>-470</v>
      </c>
      <c r="AO540" s="1">
        <f>AN540 * 3.28084</f>
        <v>-1541.9947999999999</v>
      </c>
      <c r="AP540" s="1" t="e">
        <f xml:space="preserve"> AG540 * BK540 * COS( AZ540 )</f>
        <v>#DIV/0!</v>
      </c>
      <c r="AQ540" s="23">
        <f>SQRT( ( AV540 * 2 ) / AL540 )</f>
        <v>0</v>
      </c>
      <c r="AR540" s="6">
        <f>AQ540 * 1.94384</f>
        <v>0</v>
      </c>
      <c r="AS540" s="6">
        <f xml:space="preserve"> ( AN540 / AI540 ) * ( ( ( DF199 + AD540 ) / 2 ) / ( ( DG199 + AJ540 ) / 2 ) )</f>
        <v>-10.675014761334946</v>
      </c>
      <c r="AT540" s="6">
        <f>AS540 * 1.94384</f>
        <v>-20.750520693673323</v>
      </c>
      <c r="AU540" s="60"/>
      <c r="AV540" s="6">
        <f>AU540 * 100</f>
        <v>0</v>
      </c>
      <c r="AW540" s="61" t="e">
        <f xml:space="preserve"> - ( AG540 * BK540 * SIN( AZ540 ) )</f>
        <v>#DIV/0!</v>
      </c>
      <c r="AX540" s="62" t="e">
        <f xml:space="preserve"> - ( ( 2 * AW540 ) / ( ( ( AQ540 ) ^ 2 ) * BN540 * AL540 ) )</f>
        <v>#DIV/0!</v>
      </c>
      <c r="AY540" s="63" t="e">
        <f xml:space="preserve"> ( ( 2 * AP540 ) / ( ( ( AQ540 ) ^ 2 ) * BN540 * AL540 ) )</f>
        <v>#DIV/0!</v>
      </c>
      <c r="AZ540" s="6" t="e">
        <f>ASIN( - ( AS540 / AQ540 ) )</f>
        <v>#DIV/0!</v>
      </c>
      <c r="BA540" s="6" t="e">
        <f>AZ540 * ( 180 / 3.14159265359 )</f>
        <v>#DIV/0!</v>
      </c>
      <c r="BB540" s="62"/>
      <c r="BC540" s="63"/>
      <c r="BD540" s="1"/>
      <c r="BE540" s="1">
        <f t="shared" si="541"/>
        <v>0</v>
      </c>
      <c r="BF540" s="1">
        <f t="shared" si="542"/>
        <v>-6.4999999999999997E-3</v>
      </c>
      <c r="BG540" s="1">
        <f t="shared" si="543"/>
        <v>101325</v>
      </c>
      <c r="BH540" s="1">
        <f t="shared" si="544"/>
        <v>1.2250000000000001</v>
      </c>
      <c r="BI540" s="1">
        <f t="shared" si="545"/>
        <v>288.14999999999998</v>
      </c>
      <c r="BJ540" s="1">
        <f t="shared" si="546"/>
        <v>1.2350000000000001</v>
      </c>
      <c r="BK540" s="1">
        <f t="shared" si="547"/>
        <v>9.81</v>
      </c>
      <c r="BL540" s="1">
        <f t="shared" si="548"/>
        <v>293.14999999999998</v>
      </c>
      <c r="BM540" s="1">
        <f t="shared" si="549"/>
        <v>100600</v>
      </c>
      <c r="BN540" s="24">
        <f t="shared" si="550"/>
        <v>28</v>
      </c>
    </row>
    <row r="541" spans="28:66" x14ac:dyDescent="0.2">
      <c r="BD541" s="1"/>
      <c r="BE541" s="1">
        <f t="shared" si="541"/>
        <v>0</v>
      </c>
      <c r="BF541" s="1">
        <f t="shared" si="542"/>
        <v>-6.4999999999999997E-3</v>
      </c>
      <c r="BG541" s="1">
        <f t="shared" si="543"/>
        <v>101325</v>
      </c>
      <c r="BH541" s="1">
        <f t="shared" si="544"/>
        <v>1.2250000000000001</v>
      </c>
      <c r="BI541" s="1">
        <f t="shared" si="545"/>
        <v>288.14999999999998</v>
      </c>
      <c r="BJ541" s="1">
        <f t="shared" si="546"/>
        <v>1.2350000000000001</v>
      </c>
      <c r="BK541" s="1">
        <f t="shared" si="547"/>
        <v>9.81</v>
      </c>
      <c r="BL541" s="1">
        <f t="shared" si="548"/>
        <v>293.14999999999998</v>
      </c>
      <c r="BM541" s="1">
        <f t="shared" si="549"/>
        <v>100600</v>
      </c>
      <c r="BN541" s="24">
        <f t="shared" si="550"/>
        <v>28</v>
      </c>
    </row>
    <row r="542" spans="28:66" x14ac:dyDescent="0.2">
      <c r="AB542" s="23">
        <v>9.6</v>
      </c>
      <c r="AC542" s="1">
        <v>1375</v>
      </c>
      <c r="AD542" s="1">
        <f>AB542+273.15</f>
        <v>282.75</v>
      </c>
      <c r="AE542" s="1">
        <f>EE200</f>
        <v>0</v>
      </c>
      <c r="AF542" s="1">
        <f>AE542*1.94384</f>
        <v>0</v>
      </c>
      <c r="AG542" s="1">
        <f>DA200-0.38461</f>
        <v>3613.6923399999996</v>
      </c>
      <c r="AH542" s="1">
        <f>AG542 * 2.20462</f>
        <v>7966.8184066107988</v>
      </c>
      <c r="AI542" s="130">
        <f>CZ200+11.15384</f>
        <v>66.92304</v>
      </c>
      <c r="AJ542" s="1">
        <f>BI542+(AC542*BF542)</f>
        <v>279.21249999999998</v>
      </c>
      <c r="AK542" s="1">
        <f>BH542 * ( ( 1 + ( BF542 * ( AC542 / BI542 ) ) ) ^ 4.256 )</f>
        <v>1.0712676186141423</v>
      </c>
      <c r="AL542" s="1">
        <f>( AK542 * AJ542 ) / AD542</f>
        <v>1.0578649335536734</v>
      </c>
      <c r="AM542" s="1">
        <f>BG542 * ( ( 1+ ( BF542 * ( AC542 / BI542 ) ) ) ^ 5.256 )</f>
        <v>85860.76124447702</v>
      </c>
      <c r="AN542" s="1">
        <f>CY200 + (AC542-CX200)</f>
        <v>-694</v>
      </c>
      <c r="AO542" s="1">
        <f>AN542 * 3.28084</f>
        <v>-2276.9029599999999</v>
      </c>
      <c r="AP542" s="1" t="e">
        <f xml:space="preserve"> AG542 * BK542 * COS( AZ542 )</f>
        <v>#DIV/0!</v>
      </c>
      <c r="AQ542" s="23">
        <f>SQRT( ( AV542 * 2 ) / AL542 )</f>
        <v>0</v>
      </c>
      <c r="AR542" s="6">
        <f>AQ542 * 1.94384</f>
        <v>0</v>
      </c>
      <c r="AS542" s="6">
        <f xml:space="preserve"> ( AN542 / AI542 ) * ( ( ( DF200 + AD542 ) / 2 ) / ( ( DG200 + AJ542 ) / 2 ) )</f>
        <v>-10.497499998888513</v>
      </c>
      <c r="AT542" s="6">
        <f>AS542 * 1.94384</f>
        <v>-20.405460397839448</v>
      </c>
      <c r="AU542" s="60"/>
      <c r="AV542" s="6">
        <f>AU542 * 100</f>
        <v>0</v>
      </c>
      <c r="AW542" s="61" t="e">
        <f xml:space="preserve"> - ( AG542 * BK542 * SIN( AZ542 ) )</f>
        <v>#DIV/0!</v>
      </c>
      <c r="AX542" s="62" t="e">
        <f xml:space="preserve"> - ( ( 2 * AW542 ) / ( ( ( AQ542 ) ^ 2 ) * BN542 * AL542 ) )</f>
        <v>#DIV/0!</v>
      </c>
      <c r="AY542" s="63" t="e">
        <f xml:space="preserve"> ( ( 2 * AP542 ) / ( ( ( AQ542 ) ^ 2 ) * BN542 * AL542 ) )</f>
        <v>#DIV/0!</v>
      </c>
      <c r="AZ542" s="6" t="e">
        <f>ASIN( - ( AS542 / AQ542 ) )</f>
        <v>#DIV/0!</v>
      </c>
      <c r="BA542" s="6" t="e">
        <f>AZ542 * ( 180 / 3.14159265359 )</f>
        <v>#DIV/0!</v>
      </c>
      <c r="BB542" s="62"/>
      <c r="BC542" s="63"/>
      <c r="BD542" s="1"/>
      <c r="BE542" s="1">
        <f t="shared" ref="BE542:BE573" si="574">BE541</f>
        <v>0</v>
      </c>
      <c r="BF542" s="1">
        <f t="shared" ref="BF542:BF573" si="575">BF541</f>
        <v>-6.4999999999999997E-3</v>
      </c>
      <c r="BG542" s="1">
        <f t="shared" ref="BG542:BG573" si="576">BG541</f>
        <v>101325</v>
      </c>
      <c r="BH542" s="1">
        <f t="shared" ref="BH542:BH573" si="577">BH541</f>
        <v>1.2250000000000001</v>
      </c>
      <c r="BI542" s="1">
        <f t="shared" ref="BI542:BI573" si="578">BI541</f>
        <v>288.14999999999998</v>
      </c>
      <c r="BJ542" s="1">
        <f t="shared" ref="BJ542:BJ573" si="579">BJ541</f>
        <v>1.2350000000000001</v>
      </c>
      <c r="BK542" s="1">
        <f t="shared" ref="BK542:BK573" si="580">BK541</f>
        <v>9.81</v>
      </c>
      <c r="BL542" s="1">
        <f t="shared" ref="BL542:BL573" si="581">BL541</f>
        <v>293.14999999999998</v>
      </c>
      <c r="BM542" s="1">
        <f t="shared" ref="BM542:BM573" si="582">BM541</f>
        <v>100600</v>
      </c>
      <c r="BN542" s="24">
        <f t="shared" ref="BN542:BN573" si="583">BN541</f>
        <v>28</v>
      </c>
    </row>
    <row r="543" spans="28:66" x14ac:dyDescent="0.2">
      <c r="AB543" s="23">
        <v>10.6</v>
      </c>
      <c r="AC543" s="1">
        <v>1283</v>
      </c>
      <c r="AD543" s="1">
        <f>AB543+273.15</f>
        <v>283.75</v>
      </c>
      <c r="AE543" s="1">
        <f>AE542</f>
        <v>0</v>
      </c>
      <c r="AF543" s="1">
        <f>AE543*1.94384</f>
        <v>0</v>
      </c>
      <c r="AG543" s="1">
        <f>AG542-0.38461</f>
        <v>3613.3077299999995</v>
      </c>
      <c r="AH543" s="1">
        <f>AG543 * 2.20462</f>
        <v>7965.9704877125987</v>
      </c>
      <c r="AI543" s="130">
        <f>AI542+11.15384</f>
        <v>78.076880000000003</v>
      </c>
      <c r="AJ543" s="1">
        <f>BI543+(AC543*BF543)</f>
        <v>279.81049999999999</v>
      </c>
      <c r="AK543" s="1">
        <f>BH543 * ( ( 1 + ( BF543 * ( AC543 / BI543 ) ) ) ^ 4.256 )</f>
        <v>1.0810665789079204</v>
      </c>
      <c r="AL543" s="1">
        <f>( AK543 * AJ543 ) / AD543</f>
        <v>1.0660573743700956</v>
      </c>
      <c r="AM543" s="1">
        <f>BG543 * ( ( 1+ ( BF543 * ( AC543 / BI543 ) ) ) ^ 5.256 )</f>
        <v>86831.708984398501</v>
      </c>
      <c r="AN543" s="1">
        <f>AN542 + (AC543-AC542)</f>
        <v>-786</v>
      </c>
      <c r="AO543" s="1">
        <f>AN543 * 3.28084</f>
        <v>-2578.7402400000001</v>
      </c>
      <c r="AP543" s="1" t="e">
        <f xml:space="preserve"> AG543 * BK543 * COS( AZ543 )</f>
        <v>#DIV/0!</v>
      </c>
      <c r="AQ543" s="23">
        <f>SQRT( ( AV543 * 2 ) / AL543 )</f>
        <v>0</v>
      </c>
      <c r="AR543" s="6">
        <f>AQ543 * 1.94384</f>
        <v>0</v>
      </c>
      <c r="AS543" s="6">
        <f xml:space="preserve"> ( AN543 / AI543 ) * ( ( ( AD542 + AD543 ) / 2 ) / ( ( AJ542 + AJ543 ) / 2 ) )</f>
        <v>-10.201647974802487</v>
      </c>
      <c r="AT543" s="6">
        <f>AS543 * 1.94384</f>
        <v>-19.830371399340066</v>
      </c>
      <c r="AU543" s="60"/>
      <c r="AV543" s="6">
        <f>AU543 * 100</f>
        <v>0</v>
      </c>
      <c r="AW543" s="61" t="e">
        <f xml:space="preserve"> - ( AG543 * BK543 * SIN( AZ543 ) )</f>
        <v>#DIV/0!</v>
      </c>
      <c r="AX543" s="62" t="e">
        <f xml:space="preserve"> - ( ( 2 * AW543 ) / ( ( ( AQ543 ) ^ 2 ) * BN543 * AL543 ) )</f>
        <v>#DIV/0!</v>
      </c>
      <c r="AY543" s="63" t="e">
        <f xml:space="preserve"> ( ( 2 * AP543 ) / ( ( ( AQ543 ) ^ 2 ) * BN543 * AL543 ) )</f>
        <v>#DIV/0!</v>
      </c>
      <c r="AZ543" s="6" t="e">
        <f>ASIN( - ( AS543 / AQ543 ) )</f>
        <v>#DIV/0!</v>
      </c>
      <c r="BA543" s="6" t="e">
        <f>AZ543 * ( 180 / 3.14159265359 )</f>
        <v>#DIV/0!</v>
      </c>
      <c r="BB543" s="62"/>
      <c r="BC543" s="63"/>
      <c r="BD543" s="1"/>
      <c r="BE543" s="1">
        <f t="shared" si="574"/>
        <v>0</v>
      </c>
      <c r="BF543" s="1">
        <f t="shared" si="575"/>
        <v>-6.4999999999999997E-3</v>
      </c>
      <c r="BG543" s="1">
        <f t="shared" si="576"/>
        <v>101325</v>
      </c>
      <c r="BH543" s="1">
        <f t="shared" si="577"/>
        <v>1.2250000000000001</v>
      </c>
      <c r="BI543" s="1">
        <f t="shared" si="578"/>
        <v>288.14999999999998</v>
      </c>
      <c r="BJ543" s="1">
        <f t="shared" si="579"/>
        <v>1.2350000000000001</v>
      </c>
      <c r="BK543" s="1">
        <f t="shared" si="580"/>
        <v>9.81</v>
      </c>
      <c r="BL543" s="1">
        <f t="shared" si="581"/>
        <v>293.14999999999998</v>
      </c>
      <c r="BM543" s="1">
        <f t="shared" si="582"/>
        <v>100600</v>
      </c>
      <c r="BN543" s="24">
        <f t="shared" si="583"/>
        <v>28</v>
      </c>
    </row>
    <row r="544" spans="28:66" x14ac:dyDescent="0.2">
      <c r="BD544" s="1"/>
      <c r="BE544" s="1">
        <f t="shared" si="574"/>
        <v>0</v>
      </c>
      <c r="BF544" s="1">
        <f t="shared" si="575"/>
        <v>-6.4999999999999997E-3</v>
      </c>
      <c r="BG544" s="1">
        <f t="shared" si="576"/>
        <v>101325</v>
      </c>
      <c r="BH544" s="1">
        <f t="shared" si="577"/>
        <v>1.2250000000000001</v>
      </c>
      <c r="BI544" s="1">
        <f t="shared" si="578"/>
        <v>288.14999999999998</v>
      </c>
      <c r="BJ544" s="1">
        <f t="shared" si="579"/>
        <v>1.2350000000000001</v>
      </c>
      <c r="BK544" s="1">
        <f t="shared" si="580"/>
        <v>9.81</v>
      </c>
      <c r="BL544" s="1">
        <f t="shared" si="581"/>
        <v>293.14999999999998</v>
      </c>
      <c r="BM544" s="1">
        <f t="shared" si="582"/>
        <v>100600</v>
      </c>
      <c r="BN544" s="24">
        <f t="shared" si="583"/>
        <v>28</v>
      </c>
    </row>
    <row r="545" spans="28:66" x14ac:dyDescent="0.2">
      <c r="AB545" s="23">
        <v>11.5</v>
      </c>
      <c r="AC545" s="1">
        <v>1127</v>
      </c>
      <c r="AD545" s="1">
        <f>AB545+273.15</f>
        <v>284.64999999999998</v>
      </c>
      <c r="AE545" s="1">
        <f>EE201</f>
        <v>0</v>
      </c>
      <c r="AF545" s="1">
        <f>AE545*1.94384</f>
        <v>0</v>
      </c>
      <c r="AG545" s="1">
        <f>DA201-0.38461</f>
        <v>3612.5385099999994</v>
      </c>
      <c r="AH545" s="1">
        <f>AG545 * 2.20462</f>
        <v>7964.2746499161976</v>
      </c>
      <c r="AI545" s="130">
        <f>CZ201+11.15384</f>
        <v>100.38456000000001</v>
      </c>
      <c r="AJ545" s="1">
        <f>BI545+(AC545*BF545)</f>
        <v>280.8245</v>
      </c>
      <c r="AK545" s="1">
        <f>BH545 * ( ( 1 + ( BF545 * ( AC545 / BI545 ) ) ) ^ 4.256 )</f>
        <v>1.0978387632386126</v>
      </c>
      <c r="AL545" s="1">
        <f>( AK545 * AJ545 ) / AD545</f>
        <v>1.0830845661939288</v>
      </c>
      <c r="AM545" s="1">
        <f>BG545 * ( ( 1+ ( BF545 * ( AC545 / BI545 ) ) ) ^ 5.256 )</f>
        <v>88498.407378672768</v>
      </c>
      <c r="AN545" s="1">
        <f>CY201 + (AC545-CX201)</f>
        <v>-942</v>
      </c>
      <c r="AO545" s="1">
        <f>AN545 * 3.28084</f>
        <v>-3090.5512800000001</v>
      </c>
      <c r="AP545" s="1" t="e">
        <f xml:space="preserve"> AG545 * BK545 * COS( AZ545 )</f>
        <v>#DIV/0!</v>
      </c>
      <c r="AQ545" s="23">
        <f>SQRT( ( AV545 * 2 ) / AL545 )</f>
        <v>0</v>
      </c>
      <c r="AR545" s="6">
        <f>AQ545 * 1.94384</f>
        <v>0</v>
      </c>
      <c r="AS545" s="6">
        <f xml:space="preserve"> ( AN545 / AI545 ) * ( ( ( DF201 + AD545 ) / 2 ) / ( ( DG201 + AJ545 ) / 2 ) )</f>
        <v>-9.5148617379458962</v>
      </c>
      <c r="AT545" s="6">
        <f>AS545 * 1.94384</f>
        <v>-18.495368840688752</v>
      </c>
      <c r="AU545" s="60"/>
      <c r="AV545" s="6">
        <f>AU545 * 100</f>
        <v>0</v>
      </c>
      <c r="AW545" s="61" t="e">
        <f xml:space="preserve"> - ( AG545 * BK545 * SIN( AZ545 ) )</f>
        <v>#DIV/0!</v>
      </c>
      <c r="AX545" s="62" t="e">
        <f xml:space="preserve"> - ( ( 2 * AW545 ) / ( ( ( AQ545 ) ^ 2 ) * BN545 * AL545 ) )</f>
        <v>#DIV/0!</v>
      </c>
      <c r="AY545" s="63" t="e">
        <f xml:space="preserve"> ( ( 2 * AP545 ) / ( ( ( AQ545 ) ^ 2 ) * BN545 * AL545 ) )</f>
        <v>#DIV/0!</v>
      </c>
      <c r="AZ545" s="6" t="e">
        <f>ASIN( - ( AS545 / AQ545 ) )</f>
        <v>#DIV/0!</v>
      </c>
      <c r="BA545" s="6" t="e">
        <f>AZ545 * ( 180 / 3.14159265359 )</f>
        <v>#DIV/0!</v>
      </c>
      <c r="BB545" s="62"/>
      <c r="BC545" s="63"/>
      <c r="BD545" s="1"/>
      <c r="BE545" s="1">
        <f t="shared" si="574"/>
        <v>0</v>
      </c>
      <c r="BF545" s="1">
        <f t="shared" si="575"/>
        <v>-6.4999999999999997E-3</v>
      </c>
      <c r="BG545" s="1">
        <f t="shared" si="576"/>
        <v>101325</v>
      </c>
      <c r="BH545" s="1">
        <f t="shared" si="577"/>
        <v>1.2250000000000001</v>
      </c>
      <c r="BI545" s="1">
        <f t="shared" si="578"/>
        <v>288.14999999999998</v>
      </c>
      <c r="BJ545" s="1">
        <f t="shared" si="579"/>
        <v>1.2350000000000001</v>
      </c>
      <c r="BK545" s="1">
        <f t="shared" si="580"/>
        <v>9.81</v>
      </c>
      <c r="BL545" s="1">
        <f t="shared" si="581"/>
        <v>293.14999999999998</v>
      </c>
      <c r="BM545" s="1">
        <f t="shared" si="582"/>
        <v>100600</v>
      </c>
      <c r="BN545" s="24">
        <f t="shared" si="583"/>
        <v>28</v>
      </c>
    </row>
    <row r="546" spans="28:66" x14ac:dyDescent="0.2">
      <c r="AB546" s="23">
        <v>11.3</v>
      </c>
      <c r="AC546" s="1">
        <v>1047</v>
      </c>
      <c r="AD546" s="1">
        <f>AB546+273.15</f>
        <v>284.45</v>
      </c>
      <c r="AE546" s="1">
        <f>AE545</f>
        <v>0</v>
      </c>
      <c r="AF546" s="1">
        <f>AE546*1.94384</f>
        <v>0</v>
      </c>
      <c r="AG546" s="1">
        <f>AG545-0.38461</f>
        <v>3612.1538999999993</v>
      </c>
      <c r="AH546" s="1">
        <f>AG546 * 2.20462</f>
        <v>7963.4267310179976</v>
      </c>
      <c r="AI546" s="130">
        <f>AI545+11.15384</f>
        <v>111.53840000000001</v>
      </c>
      <c r="AJ546" s="1">
        <f>BI546+(AC546*BF546)</f>
        <v>281.34449999999998</v>
      </c>
      <c r="AK546" s="1">
        <f>BH546 * ( ( 1 + ( BF546 * ( AC546 / BI546 ) ) ) ^ 4.256 )</f>
        <v>1.1065167220029943</v>
      </c>
      <c r="AL546" s="1">
        <f>( AK546 * AJ546 ) / AD546</f>
        <v>1.0944362590739021</v>
      </c>
      <c r="AM546" s="1">
        <f>BG546 * ( ( 1+ ( BF546 * ( AC546 / BI546 ) ) ) ^ 5.256 )</f>
        <v>89363.117455877582</v>
      </c>
      <c r="AN546" s="1">
        <f>AN545 + (AC546-AC545)</f>
        <v>-1022</v>
      </c>
      <c r="AO546" s="1">
        <f>AN546 * 3.28084</f>
        <v>-3353.0184800000002</v>
      </c>
      <c r="AP546" s="1" t="e">
        <f xml:space="preserve"> AG546 * BK546 * COS( AZ546 )</f>
        <v>#DIV/0!</v>
      </c>
      <c r="AQ546" s="23">
        <f>SQRT( ( AV546 * 2 ) / AL546 )</f>
        <v>0</v>
      </c>
      <c r="AR546" s="6">
        <f>AQ546 * 1.94384</f>
        <v>0</v>
      </c>
      <c r="AS546" s="6">
        <f xml:space="preserve"> ( AN546 / AI546 ) * ( ( ( AD545 + AD546 ) / 2 ) / ( ( AJ545 + AJ546 ) / 2 ) )</f>
        <v>-9.2757316892533961</v>
      </c>
      <c r="AT546" s="6">
        <f>AS546 * 1.94384</f>
        <v>-18.030538286838322</v>
      </c>
      <c r="AU546" s="60"/>
      <c r="AV546" s="6">
        <f>AU546 * 100</f>
        <v>0</v>
      </c>
      <c r="AW546" s="61" t="e">
        <f xml:space="preserve"> - ( AG546 * BK546 * SIN( AZ546 ) )</f>
        <v>#DIV/0!</v>
      </c>
      <c r="AX546" s="62" t="e">
        <f xml:space="preserve"> - ( ( 2 * AW546 ) / ( ( ( AQ546 ) ^ 2 ) * BN546 * AL546 ) )</f>
        <v>#DIV/0!</v>
      </c>
      <c r="AY546" s="63" t="e">
        <f xml:space="preserve"> ( ( 2 * AP546 ) / ( ( ( AQ546 ) ^ 2 ) * BN546 * AL546 ) )</f>
        <v>#DIV/0!</v>
      </c>
      <c r="AZ546" s="6" t="e">
        <f>ASIN( - ( AS546 / AQ546 ) )</f>
        <v>#DIV/0!</v>
      </c>
      <c r="BA546" s="6" t="e">
        <f>AZ546 * ( 180 / 3.14159265359 )</f>
        <v>#DIV/0!</v>
      </c>
      <c r="BB546" s="62"/>
      <c r="BC546" s="63"/>
      <c r="BD546" s="1"/>
      <c r="BE546" s="1">
        <f t="shared" si="574"/>
        <v>0</v>
      </c>
      <c r="BF546" s="1">
        <f t="shared" si="575"/>
        <v>-6.4999999999999997E-3</v>
      </c>
      <c r="BG546" s="1">
        <f t="shared" si="576"/>
        <v>101325</v>
      </c>
      <c r="BH546" s="1">
        <f t="shared" si="577"/>
        <v>1.2250000000000001</v>
      </c>
      <c r="BI546" s="1">
        <f t="shared" si="578"/>
        <v>288.14999999999998</v>
      </c>
      <c r="BJ546" s="1">
        <f t="shared" si="579"/>
        <v>1.2350000000000001</v>
      </c>
      <c r="BK546" s="1">
        <f t="shared" si="580"/>
        <v>9.81</v>
      </c>
      <c r="BL546" s="1">
        <f t="shared" si="581"/>
        <v>293.14999999999998</v>
      </c>
      <c r="BM546" s="1">
        <f t="shared" si="582"/>
        <v>100600</v>
      </c>
      <c r="BN546" s="24">
        <f t="shared" si="583"/>
        <v>28</v>
      </c>
    </row>
    <row r="547" spans="28:66" x14ac:dyDescent="0.2">
      <c r="BD547" s="1"/>
      <c r="BE547" s="1">
        <f t="shared" si="574"/>
        <v>0</v>
      </c>
      <c r="BF547" s="1">
        <f t="shared" si="575"/>
        <v>-6.4999999999999997E-3</v>
      </c>
      <c r="BG547" s="1">
        <f t="shared" si="576"/>
        <v>101325</v>
      </c>
      <c r="BH547" s="1">
        <f t="shared" si="577"/>
        <v>1.2250000000000001</v>
      </c>
      <c r="BI547" s="1">
        <f t="shared" si="578"/>
        <v>288.14999999999998</v>
      </c>
      <c r="BJ547" s="1">
        <f t="shared" si="579"/>
        <v>1.2350000000000001</v>
      </c>
      <c r="BK547" s="1">
        <f t="shared" si="580"/>
        <v>9.81</v>
      </c>
      <c r="BL547" s="1">
        <f t="shared" si="581"/>
        <v>293.14999999999998</v>
      </c>
      <c r="BM547" s="1">
        <f t="shared" si="582"/>
        <v>100600</v>
      </c>
      <c r="BN547" s="24">
        <f t="shared" si="583"/>
        <v>28</v>
      </c>
    </row>
    <row r="548" spans="28:66" x14ac:dyDescent="0.2">
      <c r="AB548" s="23">
        <v>10.8</v>
      </c>
      <c r="AC548" s="1">
        <v>920</v>
      </c>
      <c r="AD548" s="1">
        <f t="shared" ref="AD548:AD554" si="584">AB548+273.15</f>
        <v>283.95</v>
      </c>
      <c r="AE548" s="1">
        <f>EE202</f>
        <v>0</v>
      </c>
      <c r="AF548" s="1">
        <f t="shared" ref="AF548:AF554" si="585">AE548*1.94384</f>
        <v>0</v>
      </c>
      <c r="AG548" s="1">
        <f>DA202-0.38461</f>
        <v>3611.3846799999992</v>
      </c>
      <c r="AH548" s="1">
        <f t="shared" ref="AH548:AH554" si="586">AG548 * 2.20462</f>
        <v>7961.7308932215974</v>
      </c>
      <c r="AI548" s="130">
        <f>CZ202+11.15384</f>
        <v>133.84608</v>
      </c>
      <c r="AJ548" s="1">
        <f t="shared" ref="AJ548:AJ554" si="587">BI548+(AC548*BF548)</f>
        <v>282.16999999999996</v>
      </c>
      <c r="AK548" s="1">
        <f t="shared" ref="AK548:AK554" si="588">BH548 * ( ( 1 + ( BF548 * ( AC548 / BI548 ) ) ) ^ 4.256 )</f>
        <v>1.1204006511374123</v>
      </c>
      <c r="AL548" s="1">
        <f t="shared" ref="AL548:AL554" si="589">( AK548 * AJ548 ) / AD548</f>
        <v>1.1133771851785299</v>
      </c>
      <c r="AM548" s="1">
        <f t="shared" ref="AM548:AM554" si="590">BG548 * ( ( 1+ ( BF548 * ( AC548 / BI548 ) ) ) ^ 5.256 )</f>
        <v>90749.886493892496</v>
      </c>
      <c r="AN548" s="1">
        <f>CY202 + (AC548-CX202)</f>
        <v>-1149</v>
      </c>
      <c r="AO548" s="1">
        <f t="shared" ref="AO548:AO554" si="591">AN548 * 3.28084</f>
        <v>-3769.68516</v>
      </c>
      <c r="AP548" s="1" t="e">
        <f t="shared" ref="AP548:AP554" si="592" xml:space="preserve"> AG548 * BK548 * COS( AZ548 )</f>
        <v>#DIV/0!</v>
      </c>
      <c r="AQ548" s="23">
        <f t="shared" ref="AQ548:AQ554" si="593">SQRT( ( AV548 * 2 ) / AL548 )</f>
        <v>0</v>
      </c>
      <c r="AR548" s="6">
        <f t="shared" ref="AR548:AR554" si="594">AQ548 * 1.94384</f>
        <v>0</v>
      </c>
      <c r="AS548" s="6">
        <f xml:space="preserve"> ( AN548 / AI548 ) * ( ( ( DF202 + AD548 ) / 2 ) / ( ( DG202 + AJ548 ) / 2 ) )</f>
        <v>-8.6571914625796129</v>
      </c>
      <c r="AT548" s="6">
        <f t="shared" ref="AT548:AT554" si="595">AS548 * 1.94384</f>
        <v>-16.828195052620757</v>
      </c>
      <c r="AU548" s="60"/>
      <c r="AV548" s="6">
        <f t="shared" ref="AV548:AV554" si="596">AU548 * 100</f>
        <v>0</v>
      </c>
      <c r="AW548" s="61" t="e">
        <f t="shared" ref="AW548:AW554" si="597" xml:space="preserve"> - ( AG548 * BK548 * SIN( AZ548 ) )</f>
        <v>#DIV/0!</v>
      </c>
      <c r="AX548" s="62" t="e">
        <f t="shared" ref="AX548:AX554" si="598" xml:space="preserve"> - ( ( 2 * AW548 ) / ( ( ( AQ548 ) ^ 2 ) * BN548 * AL548 ) )</f>
        <v>#DIV/0!</v>
      </c>
      <c r="AY548" s="63" t="e">
        <f t="shared" ref="AY548:AY554" si="599" xml:space="preserve"> ( ( 2 * AP548 ) / ( ( ( AQ548 ) ^ 2 ) * BN548 * AL548 ) )</f>
        <v>#DIV/0!</v>
      </c>
      <c r="AZ548" s="6" t="e">
        <f t="shared" ref="AZ548:AZ554" si="600">ASIN( - ( AS548 / AQ548 ) )</f>
        <v>#DIV/0!</v>
      </c>
      <c r="BA548" s="6" t="e">
        <f t="shared" ref="BA548:BA554" si="601">AZ548 * ( 180 / 3.14159265359 )</f>
        <v>#DIV/0!</v>
      </c>
      <c r="BB548" s="62"/>
      <c r="BC548" s="63"/>
      <c r="BD548" s="1"/>
      <c r="BE548" s="1">
        <f t="shared" si="574"/>
        <v>0</v>
      </c>
      <c r="BF548" s="1">
        <f t="shared" si="575"/>
        <v>-6.4999999999999997E-3</v>
      </c>
      <c r="BG548" s="1">
        <f t="shared" si="576"/>
        <v>101325</v>
      </c>
      <c r="BH548" s="1">
        <f t="shared" si="577"/>
        <v>1.2250000000000001</v>
      </c>
      <c r="BI548" s="1">
        <f t="shared" si="578"/>
        <v>288.14999999999998</v>
      </c>
      <c r="BJ548" s="1">
        <f t="shared" si="579"/>
        <v>1.2350000000000001</v>
      </c>
      <c r="BK548" s="1">
        <f t="shared" si="580"/>
        <v>9.81</v>
      </c>
      <c r="BL548" s="1">
        <f t="shared" si="581"/>
        <v>293.14999999999998</v>
      </c>
      <c r="BM548" s="1">
        <f t="shared" si="582"/>
        <v>100600</v>
      </c>
      <c r="BN548" s="24">
        <f t="shared" si="583"/>
        <v>28</v>
      </c>
    </row>
    <row r="549" spans="28:66" x14ac:dyDescent="0.2">
      <c r="AB549" s="23">
        <v>8.6999999999999993</v>
      </c>
      <c r="AC549" s="1">
        <v>862</v>
      </c>
      <c r="AD549" s="1">
        <f t="shared" si="584"/>
        <v>281.84999999999997</v>
      </c>
      <c r="AE549" s="1">
        <f t="shared" ref="AE549:AE554" si="602">AE548</f>
        <v>0</v>
      </c>
      <c r="AF549" s="1">
        <f t="shared" si="585"/>
        <v>0</v>
      </c>
      <c r="AG549" s="1">
        <f t="shared" ref="AG549:AG554" si="603">AG548-0.38461</f>
        <v>3611.0000699999991</v>
      </c>
      <c r="AH549" s="1">
        <f t="shared" si="586"/>
        <v>7960.8829743233973</v>
      </c>
      <c r="AI549" s="130">
        <f t="shared" ref="AI549:AI554" si="604">AI548+11.15384</f>
        <v>144.99992</v>
      </c>
      <c r="AJ549" s="1">
        <f t="shared" si="587"/>
        <v>282.54699999999997</v>
      </c>
      <c r="AK549" s="1">
        <f t="shared" si="588"/>
        <v>1.126785491624672</v>
      </c>
      <c r="AL549" s="1">
        <f t="shared" si="589"/>
        <v>1.1295719719782729</v>
      </c>
      <c r="AM549" s="1">
        <f t="shared" si="590"/>
        <v>91388.983473340821</v>
      </c>
      <c r="AN549" s="1">
        <f t="shared" ref="AN549:AN554" si="605">AN548 + (AC549-AC548)</f>
        <v>-1207</v>
      </c>
      <c r="AO549" s="1">
        <f t="shared" si="591"/>
        <v>-3959.97388</v>
      </c>
      <c r="AP549" s="1" t="e">
        <f t="shared" si="592"/>
        <v>#DIV/0!</v>
      </c>
      <c r="AQ549" s="23">
        <f t="shared" si="593"/>
        <v>0</v>
      </c>
      <c r="AR549" s="6">
        <f t="shared" si="594"/>
        <v>0</v>
      </c>
      <c r="AS549" s="6">
        <f t="shared" ref="AS549:AS554" si="606" xml:space="preserve"> ( AN549 / AI549 ) * ( ( ( AD548 + AD549 ) / 2 ) / ( ( AJ548 + AJ549 ) / 2 ) )</f>
        <v>-8.3401063539605982</v>
      </c>
      <c r="AT549" s="6">
        <f t="shared" si="595"/>
        <v>-16.211832335082768</v>
      </c>
      <c r="AU549" s="60"/>
      <c r="AV549" s="6">
        <f t="shared" si="596"/>
        <v>0</v>
      </c>
      <c r="AW549" s="61" t="e">
        <f t="shared" si="597"/>
        <v>#DIV/0!</v>
      </c>
      <c r="AX549" s="62" t="e">
        <f t="shared" si="598"/>
        <v>#DIV/0!</v>
      </c>
      <c r="AY549" s="63" t="e">
        <f t="shared" si="599"/>
        <v>#DIV/0!</v>
      </c>
      <c r="AZ549" s="6" t="e">
        <f t="shared" si="600"/>
        <v>#DIV/0!</v>
      </c>
      <c r="BA549" s="6" t="e">
        <f t="shared" si="601"/>
        <v>#DIV/0!</v>
      </c>
      <c r="BB549" s="62"/>
      <c r="BC549" s="63"/>
      <c r="BD549" s="1"/>
      <c r="BE549" s="1">
        <f t="shared" si="574"/>
        <v>0</v>
      </c>
      <c r="BF549" s="1">
        <f t="shared" si="575"/>
        <v>-6.4999999999999997E-3</v>
      </c>
      <c r="BG549" s="1">
        <f t="shared" si="576"/>
        <v>101325</v>
      </c>
      <c r="BH549" s="1">
        <f t="shared" si="577"/>
        <v>1.2250000000000001</v>
      </c>
      <c r="BI549" s="1">
        <f t="shared" si="578"/>
        <v>288.14999999999998</v>
      </c>
      <c r="BJ549" s="1">
        <f t="shared" si="579"/>
        <v>1.2350000000000001</v>
      </c>
      <c r="BK549" s="1">
        <f t="shared" si="580"/>
        <v>9.81</v>
      </c>
      <c r="BL549" s="1">
        <f t="shared" si="581"/>
        <v>293.14999999999998</v>
      </c>
      <c r="BM549" s="1">
        <f t="shared" si="582"/>
        <v>100600</v>
      </c>
      <c r="BN549" s="24">
        <f t="shared" si="583"/>
        <v>28</v>
      </c>
    </row>
    <row r="550" spans="28:66" x14ac:dyDescent="0.2">
      <c r="AB550" s="23">
        <v>7.6</v>
      </c>
      <c r="AC550" s="1">
        <v>798</v>
      </c>
      <c r="AD550" s="1">
        <f t="shared" si="584"/>
        <v>280.75</v>
      </c>
      <c r="AE550" s="1">
        <f t="shared" si="602"/>
        <v>0</v>
      </c>
      <c r="AF550" s="1">
        <f t="shared" si="585"/>
        <v>0</v>
      </c>
      <c r="AG550" s="1">
        <f t="shared" si="603"/>
        <v>3610.6154599999991</v>
      </c>
      <c r="AH550" s="1">
        <f t="shared" si="586"/>
        <v>7960.0350554251972</v>
      </c>
      <c r="AI550" s="130">
        <f t="shared" si="604"/>
        <v>156.15376000000001</v>
      </c>
      <c r="AJ550" s="1">
        <f t="shared" si="587"/>
        <v>282.96299999999997</v>
      </c>
      <c r="AK550" s="1">
        <f t="shared" si="588"/>
        <v>1.1338630975543844</v>
      </c>
      <c r="AL550" s="1">
        <f t="shared" si="589"/>
        <v>1.1428007254613757</v>
      </c>
      <c r="AM550" s="1">
        <f t="shared" si="590"/>
        <v>92098.418396584049</v>
      </c>
      <c r="AN550" s="1">
        <f t="shared" si="605"/>
        <v>-1271</v>
      </c>
      <c r="AO550" s="1">
        <f t="shared" si="591"/>
        <v>-4169.9476400000003</v>
      </c>
      <c r="AP550" s="1" t="e">
        <f t="shared" si="592"/>
        <v>#DIV/0!</v>
      </c>
      <c r="AQ550" s="23">
        <f t="shared" si="593"/>
        <v>0</v>
      </c>
      <c r="AR550" s="6">
        <f t="shared" si="594"/>
        <v>0</v>
      </c>
      <c r="AS550" s="6">
        <f t="shared" si="606"/>
        <v>-8.0975295839955681</v>
      </c>
      <c r="AT550" s="6">
        <f t="shared" si="595"/>
        <v>-15.740301906553945</v>
      </c>
      <c r="AU550" s="60"/>
      <c r="AV550" s="6">
        <f t="shared" si="596"/>
        <v>0</v>
      </c>
      <c r="AW550" s="61" t="e">
        <f t="shared" si="597"/>
        <v>#DIV/0!</v>
      </c>
      <c r="AX550" s="62" t="e">
        <f t="shared" si="598"/>
        <v>#DIV/0!</v>
      </c>
      <c r="AY550" s="63" t="e">
        <f t="shared" si="599"/>
        <v>#DIV/0!</v>
      </c>
      <c r="AZ550" s="6" t="e">
        <f t="shared" si="600"/>
        <v>#DIV/0!</v>
      </c>
      <c r="BA550" s="6" t="e">
        <f t="shared" si="601"/>
        <v>#DIV/0!</v>
      </c>
      <c r="BB550" s="62"/>
      <c r="BC550" s="63"/>
      <c r="BD550" s="1"/>
      <c r="BE550" s="1">
        <f t="shared" si="574"/>
        <v>0</v>
      </c>
      <c r="BF550" s="1">
        <f t="shared" si="575"/>
        <v>-6.4999999999999997E-3</v>
      </c>
      <c r="BG550" s="1">
        <f t="shared" si="576"/>
        <v>101325</v>
      </c>
      <c r="BH550" s="1">
        <f t="shared" si="577"/>
        <v>1.2250000000000001</v>
      </c>
      <c r="BI550" s="1">
        <f t="shared" si="578"/>
        <v>288.14999999999998</v>
      </c>
      <c r="BJ550" s="1">
        <f t="shared" si="579"/>
        <v>1.2350000000000001</v>
      </c>
      <c r="BK550" s="1">
        <f t="shared" si="580"/>
        <v>9.81</v>
      </c>
      <c r="BL550" s="1">
        <f t="shared" si="581"/>
        <v>293.14999999999998</v>
      </c>
      <c r="BM550" s="1">
        <f t="shared" si="582"/>
        <v>100600</v>
      </c>
      <c r="BN550" s="24">
        <f t="shared" si="583"/>
        <v>28</v>
      </c>
    </row>
    <row r="551" spans="28:66" x14ac:dyDescent="0.2">
      <c r="AB551" s="23">
        <v>7.3</v>
      </c>
      <c r="AC551" s="1">
        <v>794</v>
      </c>
      <c r="AD551" s="1">
        <f t="shared" si="584"/>
        <v>280.45</v>
      </c>
      <c r="AE551" s="1">
        <f t="shared" si="602"/>
        <v>0</v>
      </c>
      <c r="AF551" s="1">
        <f t="shared" si="585"/>
        <v>0</v>
      </c>
      <c r="AG551" s="1">
        <f t="shared" si="603"/>
        <v>3610.230849999999</v>
      </c>
      <c r="AH551" s="1">
        <f t="shared" si="586"/>
        <v>7959.1871365269972</v>
      </c>
      <c r="AI551" s="130">
        <f t="shared" si="604"/>
        <v>167.30760000000001</v>
      </c>
      <c r="AJ551" s="1">
        <f t="shared" si="587"/>
        <v>282.98899999999998</v>
      </c>
      <c r="AK551" s="1">
        <f t="shared" si="588"/>
        <v>1.1343065743513436</v>
      </c>
      <c r="AL551" s="1">
        <f t="shared" si="589"/>
        <v>1.1445758002107769</v>
      </c>
      <c r="AM551" s="1">
        <f t="shared" si="590"/>
        <v>92142.905706311722</v>
      </c>
      <c r="AN551" s="1">
        <f t="shared" si="605"/>
        <v>-1275</v>
      </c>
      <c r="AO551" s="1">
        <f t="shared" si="591"/>
        <v>-4183.0709999999999</v>
      </c>
      <c r="AP551" s="1" t="e">
        <f t="shared" si="592"/>
        <v>#DIV/0!</v>
      </c>
      <c r="AQ551" s="23">
        <f t="shared" si="593"/>
        <v>0</v>
      </c>
      <c r="AR551" s="6">
        <f t="shared" si="594"/>
        <v>0</v>
      </c>
      <c r="AS551" s="6">
        <f t="shared" si="606"/>
        <v>-7.5567069187136084</v>
      </c>
      <c r="AT551" s="6">
        <f t="shared" si="595"/>
        <v>-14.689029176872261</v>
      </c>
      <c r="AU551" s="60"/>
      <c r="AV551" s="6">
        <f t="shared" si="596"/>
        <v>0</v>
      </c>
      <c r="AW551" s="61" t="e">
        <f t="shared" si="597"/>
        <v>#DIV/0!</v>
      </c>
      <c r="AX551" s="62" t="e">
        <f t="shared" si="598"/>
        <v>#DIV/0!</v>
      </c>
      <c r="AY551" s="63" t="e">
        <f t="shared" si="599"/>
        <v>#DIV/0!</v>
      </c>
      <c r="AZ551" s="6" t="e">
        <f t="shared" si="600"/>
        <v>#DIV/0!</v>
      </c>
      <c r="BA551" s="6" t="e">
        <f t="shared" si="601"/>
        <v>#DIV/0!</v>
      </c>
      <c r="BB551" s="62"/>
      <c r="BC551" s="63"/>
      <c r="BD551" s="1"/>
      <c r="BE551" s="1">
        <f t="shared" si="574"/>
        <v>0</v>
      </c>
      <c r="BF551" s="1">
        <f t="shared" si="575"/>
        <v>-6.4999999999999997E-3</v>
      </c>
      <c r="BG551" s="1">
        <f t="shared" si="576"/>
        <v>101325</v>
      </c>
      <c r="BH551" s="1">
        <f t="shared" si="577"/>
        <v>1.2250000000000001</v>
      </c>
      <c r="BI551" s="1">
        <f t="shared" si="578"/>
        <v>288.14999999999998</v>
      </c>
      <c r="BJ551" s="1">
        <f t="shared" si="579"/>
        <v>1.2350000000000001</v>
      </c>
      <c r="BK551" s="1">
        <f t="shared" si="580"/>
        <v>9.81</v>
      </c>
      <c r="BL551" s="1">
        <f t="shared" si="581"/>
        <v>293.14999999999998</v>
      </c>
      <c r="BM551" s="1">
        <f t="shared" si="582"/>
        <v>100600</v>
      </c>
      <c r="BN551" s="24">
        <f t="shared" si="583"/>
        <v>28</v>
      </c>
    </row>
    <row r="552" spans="28:66" x14ac:dyDescent="0.2">
      <c r="AB552" s="23">
        <v>7</v>
      </c>
      <c r="AC552" s="1">
        <v>786</v>
      </c>
      <c r="AD552" s="1">
        <f t="shared" si="584"/>
        <v>280.14999999999998</v>
      </c>
      <c r="AE552" s="1">
        <f t="shared" si="602"/>
        <v>0</v>
      </c>
      <c r="AF552" s="1">
        <f t="shared" si="585"/>
        <v>0</v>
      </c>
      <c r="AG552" s="1">
        <f t="shared" si="603"/>
        <v>3609.8462399999989</v>
      </c>
      <c r="AH552" s="1">
        <f t="shared" si="586"/>
        <v>7958.3392176287971</v>
      </c>
      <c r="AI552" s="130">
        <f t="shared" si="604"/>
        <v>178.46144000000001</v>
      </c>
      <c r="AJ552" s="1">
        <f t="shared" si="587"/>
        <v>283.041</v>
      </c>
      <c r="AK552" s="1">
        <f t="shared" si="588"/>
        <v>1.1351939260298041</v>
      </c>
      <c r="AL552" s="1">
        <f t="shared" si="589"/>
        <v>1.1469085276366295</v>
      </c>
      <c r="AM552" s="1">
        <f t="shared" si="590"/>
        <v>92231.932528234625</v>
      </c>
      <c r="AN552" s="1">
        <f t="shared" si="605"/>
        <v>-1283</v>
      </c>
      <c r="AO552" s="1">
        <f t="shared" si="591"/>
        <v>-4209.31772</v>
      </c>
      <c r="AP552" s="1" t="e">
        <f t="shared" si="592"/>
        <v>#DIV/0!</v>
      </c>
      <c r="AQ552" s="23">
        <f t="shared" si="593"/>
        <v>0</v>
      </c>
      <c r="AR552" s="6">
        <f t="shared" si="594"/>
        <v>0</v>
      </c>
      <c r="AS552" s="6">
        <f t="shared" si="606"/>
        <v>-7.1202608966443464</v>
      </c>
      <c r="AT552" s="6">
        <f t="shared" si="595"/>
        <v>-13.840647941333147</v>
      </c>
      <c r="AU552" s="60"/>
      <c r="AV552" s="6">
        <f t="shared" si="596"/>
        <v>0</v>
      </c>
      <c r="AW552" s="61" t="e">
        <f t="shared" si="597"/>
        <v>#DIV/0!</v>
      </c>
      <c r="AX552" s="62" t="e">
        <f t="shared" si="598"/>
        <v>#DIV/0!</v>
      </c>
      <c r="AY552" s="63" t="e">
        <f t="shared" si="599"/>
        <v>#DIV/0!</v>
      </c>
      <c r="AZ552" s="6" t="e">
        <f t="shared" si="600"/>
        <v>#DIV/0!</v>
      </c>
      <c r="BA552" s="6" t="e">
        <f t="shared" si="601"/>
        <v>#DIV/0!</v>
      </c>
      <c r="BB552" s="62"/>
      <c r="BC552" s="63"/>
      <c r="BD552" s="1"/>
      <c r="BE552" s="1">
        <f t="shared" si="574"/>
        <v>0</v>
      </c>
      <c r="BF552" s="1">
        <f t="shared" si="575"/>
        <v>-6.4999999999999997E-3</v>
      </c>
      <c r="BG552" s="1">
        <f t="shared" si="576"/>
        <v>101325</v>
      </c>
      <c r="BH552" s="1">
        <f t="shared" si="577"/>
        <v>1.2250000000000001</v>
      </c>
      <c r="BI552" s="1">
        <f t="shared" si="578"/>
        <v>288.14999999999998</v>
      </c>
      <c r="BJ552" s="1">
        <f t="shared" si="579"/>
        <v>1.2350000000000001</v>
      </c>
      <c r="BK552" s="1">
        <f t="shared" si="580"/>
        <v>9.81</v>
      </c>
      <c r="BL552" s="1">
        <f t="shared" si="581"/>
        <v>293.14999999999998</v>
      </c>
      <c r="BM552" s="1">
        <f t="shared" si="582"/>
        <v>100600</v>
      </c>
      <c r="BN552" s="24">
        <f t="shared" si="583"/>
        <v>28</v>
      </c>
    </row>
    <row r="553" spans="28:66" x14ac:dyDescent="0.2">
      <c r="AB553" s="23">
        <v>6.3</v>
      </c>
      <c r="AC553" s="1">
        <v>731</v>
      </c>
      <c r="AD553" s="1">
        <f t="shared" si="584"/>
        <v>279.45</v>
      </c>
      <c r="AE553" s="1">
        <f t="shared" si="602"/>
        <v>0</v>
      </c>
      <c r="AF553" s="1">
        <f t="shared" si="585"/>
        <v>0</v>
      </c>
      <c r="AG553" s="1">
        <f t="shared" si="603"/>
        <v>3609.4616299999989</v>
      </c>
      <c r="AH553" s="1">
        <f t="shared" si="586"/>
        <v>7957.491298730597</v>
      </c>
      <c r="AI553" s="130">
        <f t="shared" si="604"/>
        <v>189.61528000000001</v>
      </c>
      <c r="AJ553" s="1">
        <f t="shared" si="587"/>
        <v>283.39849999999996</v>
      </c>
      <c r="AK553" s="1">
        <f t="shared" si="588"/>
        <v>1.1413088538181864</v>
      </c>
      <c r="AL553" s="1">
        <f t="shared" si="589"/>
        <v>1.1574350231125183</v>
      </c>
      <c r="AM553" s="1">
        <f t="shared" si="590"/>
        <v>92845.879261243565</v>
      </c>
      <c r="AN553" s="1">
        <f t="shared" si="605"/>
        <v>-1338</v>
      </c>
      <c r="AO553" s="1">
        <f t="shared" si="591"/>
        <v>-4389.7639200000003</v>
      </c>
      <c r="AP553" s="1" t="e">
        <f t="shared" si="592"/>
        <v>#DIV/0!</v>
      </c>
      <c r="AQ553" s="23">
        <f t="shared" si="593"/>
        <v>0</v>
      </c>
      <c r="AR553" s="6">
        <f t="shared" si="594"/>
        <v>0</v>
      </c>
      <c r="AS553" s="6">
        <f t="shared" si="606"/>
        <v>-6.9711905969663155</v>
      </c>
      <c r="AT553" s="6">
        <f t="shared" si="595"/>
        <v>-13.550879130007003</v>
      </c>
      <c r="AU553" s="60"/>
      <c r="AV553" s="6">
        <f t="shared" si="596"/>
        <v>0</v>
      </c>
      <c r="AW553" s="61" t="e">
        <f t="shared" si="597"/>
        <v>#DIV/0!</v>
      </c>
      <c r="AX553" s="62" t="e">
        <f t="shared" si="598"/>
        <v>#DIV/0!</v>
      </c>
      <c r="AY553" s="63" t="e">
        <f t="shared" si="599"/>
        <v>#DIV/0!</v>
      </c>
      <c r="AZ553" s="6" t="e">
        <f t="shared" si="600"/>
        <v>#DIV/0!</v>
      </c>
      <c r="BA553" s="6" t="e">
        <f t="shared" si="601"/>
        <v>#DIV/0!</v>
      </c>
      <c r="BB553" s="62"/>
      <c r="BC553" s="63"/>
      <c r="BD553" s="1"/>
      <c r="BE553" s="1">
        <f t="shared" si="574"/>
        <v>0</v>
      </c>
      <c r="BF553" s="1">
        <f t="shared" si="575"/>
        <v>-6.4999999999999997E-3</v>
      </c>
      <c r="BG553" s="1">
        <f t="shared" si="576"/>
        <v>101325</v>
      </c>
      <c r="BH553" s="1">
        <f t="shared" si="577"/>
        <v>1.2250000000000001</v>
      </c>
      <c r="BI553" s="1">
        <f t="shared" si="578"/>
        <v>288.14999999999998</v>
      </c>
      <c r="BJ553" s="1">
        <f t="shared" si="579"/>
        <v>1.2350000000000001</v>
      </c>
      <c r="BK553" s="1">
        <f t="shared" si="580"/>
        <v>9.81</v>
      </c>
      <c r="BL553" s="1">
        <f t="shared" si="581"/>
        <v>293.14999999999998</v>
      </c>
      <c r="BM553" s="1">
        <f t="shared" si="582"/>
        <v>100600</v>
      </c>
      <c r="BN553" s="24">
        <f t="shared" si="583"/>
        <v>28</v>
      </c>
    </row>
    <row r="554" spans="28:66" x14ac:dyDescent="0.2">
      <c r="AB554" s="23">
        <v>6.1</v>
      </c>
      <c r="AC554" s="1">
        <v>718</v>
      </c>
      <c r="AD554" s="1">
        <f t="shared" si="584"/>
        <v>279.25</v>
      </c>
      <c r="AE554" s="1">
        <f t="shared" si="602"/>
        <v>0</v>
      </c>
      <c r="AF554" s="1">
        <f t="shared" si="585"/>
        <v>0</v>
      </c>
      <c r="AG554" s="1">
        <f t="shared" si="603"/>
        <v>3609.0770199999988</v>
      </c>
      <c r="AH554" s="1">
        <f t="shared" si="586"/>
        <v>7956.6433798323969</v>
      </c>
      <c r="AI554" s="130">
        <f t="shared" si="604"/>
        <v>200.76912000000002</v>
      </c>
      <c r="AJ554" s="1">
        <f t="shared" si="587"/>
        <v>283.483</v>
      </c>
      <c r="AK554" s="1">
        <f t="shared" si="588"/>
        <v>1.1427578751423151</v>
      </c>
      <c r="AL554" s="1">
        <f t="shared" si="589"/>
        <v>1.1600803248664957</v>
      </c>
      <c r="AM554" s="1">
        <f t="shared" si="590"/>
        <v>92991.476357196385</v>
      </c>
      <c r="AN554" s="1">
        <f t="shared" si="605"/>
        <v>-1351</v>
      </c>
      <c r="AO554" s="1">
        <f t="shared" si="591"/>
        <v>-4432.4148400000004</v>
      </c>
      <c r="AP554" s="1" t="e">
        <f t="shared" si="592"/>
        <v>#DIV/0!</v>
      </c>
      <c r="AQ554" s="23">
        <f t="shared" si="593"/>
        <v>0</v>
      </c>
      <c r="AR554" s="6">
        <f t="shared" si="594"/>
        <v>0</v>
      </c>
      <c r="AS554" s="6">
        <f t="shared" si="606"/>
        <v>-6.6320046310282423</v>
      </c>
      <c r="AT554" s="6">
        <f t="shared" si="595"/>
        <v>-12.891555881977938</v>
      </c>
      <c r="AU554" s="60"/>
      <c r="AV554" s="6">
        <f t="shared" si="596"/>
        <v>0</v>
      </c>
      <c r="AW554" s="61" t="e">
        <f t="shared" si="597"/>
        <v>#DIV/0!</v>
      </c>
      <c r="AX554" s="62" t="e">
        <f t="shared" si="598"/>
        <v>#DIV/0!</v>
      </c>
      <c r="AY554" s="63" t="e">
        <f t="shared" si="599"/>
        <v>#DIV/0!</v>
      </c>
      <c r="AZ554" s="6" t="e">
        <f t="shared" si="600"/>
        <v>#DIV/0!</v>
      </c>
      <c r="BA554" s="6" t="e">
        <f t="shared" si="601"/>
        <v>#DIV/0!</v>
      </c>
      <c r="BB554" s="62"/>
      <c r="BC554" s="63"/>
      <c r="BD554" s="1"/>
      <c r="BE554" s="1">
        <f t="shared" si="574"/>
        <v>0</v>
      </c>
      <c r="BF554" s="1">
        <f t="shared" si="575"/>
        <v>-6.4999999999999997E-3</v>
      </c>
      <c r="BG554" s="1">
        <f t="shared" si="576"/>
        <v>101325</v>
      </c>
      <c r="BH554" s="1">
        <f t="shared" si="577"/>
        <v>1.2250000000000001</v>
      </c>
      <c r="BI554" s="1">
        <f t="shared" si="578"/>
        <v>288.14999999999998</v>
      </c>
      <c r="BJ554" s="1">
        <f t="shared" si="579"/>
        <v>1.2350000000000001</v>
      </c>
      <c r="BK554" s="1">
        <f t="shared" si="580"/>
        <v>9.81</v>
      </c>
      <c r="BL554" s="1">
        <f t="shared" si="581"/>
        <v>293.14999999999998</v>
      </c>
      <c r="BM554" s="1">
        <f t="shared" si="582"/>
        <v>100600</v>
      </c>
      <c r="BN554" s="24">
        <f t="shared" si="583"/>
        <v>28</v>
      </c>
    </row>
    <row r="555" spans="28:66" x14ac:dyDescent="0.2">
      <c r="BD555" s="1"/>
      <c r="BE555" s="1">
        <f t="shared" si="574"/>
        <v>0</v>
      </c>
      <c r="BF555" s="1">
        <f t="shared" si="575"/>
        <v>-6.4999999999999997E-3</v>
      </c>
      <c r="BG555" s="1">
        <f t="shared" si="576"/>
        <v>101325</v>
      </c>
      <c r="BH555" s="1">
        <f t="shared" si="577"/>
        <v>1.2250000000000001</v>
      </c>
      <c r="BI555" s="1">
        <f t="shared" si="578"/>
        <v>288.14999999999998</v>
      </c>
      <c r="BJ555" s="1">
        <f t="shared" si="579"/>
        <v>1.2350000000000001</v>
      </c>
      <c r="BK555" s="1">
        <f t="shared" si="580"/>
        <v>9.81</v>
      </c>
      <c r="BL555" s="1">
        <f t="shared" si="581"/>
        <v>293.14999999999998</v>
      </c>
      <c r="BM555" s="1">
        <f t="shared" si="582"/>
        <v>100600</v>
      </c>
      <c r="BN555" s="24">
        <f t="shared" si="583"/>
        <v>28</v>
      </c>
    </row>
    <row r="556" spans="28:66" x14ac:dyDescent="0.2">
      <c r="AB556" s="23">
        <v>5.2</v>
      </c>
      <c r="AC556" s="1">
        <v>650</v>
      </c>
      <c r="AD556" s="1">
        <f>AB556+273.15</f>
        <v>278.34999999999997</v>
      </c>
      <c r="AE556" s="1">
        <f>EE203</f>
        <v>0</v>
      </c>
      <c r="AF556" s="1">
        <f>AE556*1.94384</f>
        <v>0</v>
      </c>
      <c r="AG556" s="1">
        <f>DA203-0.38461</f>
        <v>3608.3077999999987</v>
      </c>
      <c r="AH556" s="1">
        <f>AG556 * 2.20462</f>
        <v>7954.9475420359968</v>
      </c>
      <c r="AI556" s="130">
        <f>CZ203+11.15384</f>
        <v>223.07680000000002</v>
      </c>
      <c r="AJ556" s="1">
        <f>BI556+(AC556*BF556)</f>
        <v>283.92499999999995</v>
      </c>
      <c r="AK556" s="1">
        <f>BH556 * ( ( 1 + ( BF556 * ( AC556 / BI556 ) ) ) ^ 4.256 )</f>
        <v>1.1503603216181821</v>
      </c>
      <c r="AL556" s="1">
        <f>( AK556 * AJ556 ) / AD556</f>
        <v>1.1734005903195341</v>
      </c>
      <c r="AM556" s="1">
        <f>BG556 * ( ( 1+ ( BF556 * ( AC556 / BI556 ) ) ) ^ 5.256 )</f>
        <v>93756.077166476345</v>
      </c>
      <c r="AN556" s="1">
        <f>CY203 + (AC556-CX203)</f>
        <v>-1419</v>
      </c>
      <c r="AO556" s="1">
        <f>AN556 * 3.28084</f>
        <v>-4655.5119599999998</v>
      </c>
      <c r="AP556" s="1" t="e">
        <f xml:space="preserve"> AG556 * BK556 * COS( AZ556 )</f>
        <v>#DIV/0!</v>
      </c>
      <c r="AQ556" s="23">
        <f>SQRT( ( AV556 * 2 ) / AL556 )</f>
        <v>0</v>
      </c>
      <c r="AR556" s="6">
        <f>AQ556 * 1.94384</f>
        <v>0</v>
      </c>
      <c r="AS556" s="6">
        <f xml:space="preserve"> ( AN556 / AI556 ) * ( ( ( DF203 + AD556 ) / 2 ) / ( ( DG203 + AJ556 ) / 2 ) )</f>
        <v>-6.2455023622878398</v>
      </c>
      <c r="AT556" s="6">
        <f>AS556 * 1.94384</f>
        <v>-12.140257311909595</v>
      </c>
      <c r="AU556" s="60"/>
      <c r="AV556" s="6">
        <f>AU556 * 100</f>
        <v>0</v>
      </c>
      <c r="AW556" s="61" t="e">
        <f xml:space="preserve"> - ( AG556 * BK556 * SIN( AZ556 ) )</f>
        <v>#DIV/0!</v>
      </c>
      <c r="AX556" s="62" t="e">
        <f xml:space="preserve"> - ( ( 2 * AW556 ) / ( ( ( AQ556 ) ^ 2 ) * BN556 * AL556 ) )</f>
        <v>#DIV/0!</v>
      </c>
      <c r="AY556" s="63" t="e">
        <f xml:space="preserve"> ( ( 2 * AP556 ) / ( ( ( AQ556 ) ^ 2 ) * BN556 * AL556 ) )</f>
        <v>#DIV/0!</v>
      </c>
      <c r="AZ556" s="6" t="e">
        <f>ASIN( - ( AS556 / AQ556 ) )</f>
        <v>#DIV/0!</v>
      </c>
      <c r="BA556" s="6" t="e">
        <f>AZ556 * ( 180 / 3.14159265359 )</f>
        <v>#DIV/0!</v>
      </c>
      <c r="BB556" s="62"/>
      <c r="BC556" s="63"/>
      <c r="BD556" s="1"/>
      <c r="BE556" s="1">
        <f t="shared" si="574"/>
        <v>0</v>
      </c>
      <c r="BF556" s="1">
        <f t="shared" si="575"/>
        <v>-6.4999999999999997E-3</v>
      </c>
      <c r="BG556" s="1">
        <f t="shared" si="576"/>
        <v>101325</v>
      </c>
      <c r="BH556" s="1">
        <f t="shared" si="577"/>
        <v>1.2250000000000001</v>
      </c>
      <c r="BI556" s="1">
        <f t="shared" si="578"/>
        <v>288.14999999999998</v>
      </c>
      <c r="BJ556" s="1">
        <f t="shared" si="579"/>
        <v>1.2350000000000001</v>
      </c>
      <c r="BK556" s="1">
        <f t="shared" si="580"/>
        <v>9.81</v>
      </c>
      <c r="BL556" s="1">
        <f t="shared" si="581"/>
        <v>293.14999999999998</v>
      </c>
      <c r="BM556" s="1">
        <f t="shared" si="582"/>
        <v>100600</v>
      </c>
      <c r="BN556" s="24">
        <f t="shared" si="583"/>
        <v>28</v>
      </c>
    </row>
    <row r="557" spans="28:66" x14ac:dyDescent="0.2">
      <c r="AB557" s="23">
        <v>4</v>
      </c>
      <c r="AC557" s="1">
        <v>600</v>
      </c>
      <c r="AD557" s="1">
        <f>AB557+273.15</f>
        <v>277.14999999999998</v>
      </c>
      <c r="AE557" s="1">
        <f>AE556</f>
        <v>0</v>
      </c>
      <c r="AF557" s="1">
        <f>AE557*1.94384</f>
        <v>0</v>
      </c>
      <c r="AG557" s="1">
        <f>AG556-0.38461</f>
        <v>3607.9231899999986</v>
      </c>
      <c r="AH557" s="1">
        <f>AG557 * 2.20462</f>
        <v>7954.0996231377958</v>
      </c>
      <c r="AI557" s="130">
        <f>AI556+11.15384</f>
        <v>234.23064000000002</v>
      </c>
      <c r="AJ557" s="1">
        <f>BI557+(AC557*BF557)</f>
        <v>284.25</v>
      </c>
      <c r="AK557" s="1">
        <f>BH557 * ( ( 1 + ( BF557 * ( AC557 / BI557 ) ) ) ^ 4.256 )</f>
        <v>1.1559749950123086</v>
      </c>
      <c r="AL557" s="1">
        <f>( AK557 * AJ557 ) / AD557</f>
        <v>1.1855886427286622</v>
      </c>
      <c r="AM557" s="1">
        <f>BG557 * ( ( 1+ ( BF557 * ( AC557 / BI557 ) ) ) ^ 5.256 )</f>
        <v>94321.524831001705</v>
      </c>
      <c r="AN557" s="1">
        <f>AN556 + (AC557-AC556)</f>
        <v>-1469</v>
      </c>
      <c r="AO557" s="1">
        <f>AN557 * 3.28084</f>
        <v>-4819.5539600000002</v>
      </c>
      <c r="AP557" s="1" t="e">
        <f xml:space="preserve"> AG557 * BK557 * COS( AZ557 )</f>
        <v>#DIV/0!</v>
      </c>
      <c r="AQ557" s="23">
        <f>SQRT( ( AV557 * 2 ) / AL557 )</f>
        <v>0</v>
      </c>
      <c r="AR557" s="6">
        <f>AQ557 * 1.94384</f>
        <v>0</v>
      </c>
      <c r="AS557" s="6">
        <f xml:space="preserve"> ( AN557 / AI557 ) * ( ( ( AD556 + AD557 ) / 2 ) / ( ( AJ556 + AJ557 ) / 2 ) )</f>
        <v>-6.1316877875151468</v>
      </c>
      <c r="AT557" s="6">
        <f>AS557 * 1.94384</f>
        <v>-11.919019988883443</v>
      </c>
      <c r="AU557" s="60"/>
      <c r="AV557" s="6">
        <f>AU557 * 100</f>
        <v>0</v>
      </c>
      <c r="AW557" s="61" t="e">
        <f xml:space="preserve"> - ( AG557 * BK557 * SIN( AZ557 ) )</f>
        <v>#DIV/0!</v>
      </c>
      <c r="AX557" s="62" t="e">
        <f xml:space="preserve"> - ( ( 2 * AW557 ) / ( ( ( AQ557 ) ^ 2 ) * BN557 * AL557 ) )</f>
        <v>#DIV/0!</v>
      </c>
      <c r="AY557" s="63" t="e">
        <f xml:space="preserve"> ( ( 2 * AP557 ) / ( ( ( AQ557 ) ^ 2 ) * BN557 * AL557 ) )</f>
        <v>#DIV/0!</v>
      </c>
      <c r="AZ557" s="6" t="e">
        <f>ASIN( - ( AS557 / AQ557 ) )</f>
        <v>#DIV/0!</v>
      </c>
      <c r="BA557" s="6" t="e">
        <f>AZ557 * ( 180 / 3.14159265359 )</f>
        <v>#DIV/0!</v>
      </c>
      <c r="BB557" s="62"/>
      <c r="BC557" s="63"/>
      <c r="BD557" s="1"/>
      <c r="BE557" s="1">
        <f t="shared" si="574"/>
        <v>0</v>
      </c>
      <c r="BF557" s="1">
        <f t="shared" si="575"/>
        <v>-6.4999999999999997E-3</v>
      </c>
      <c r="BG557" s="1">
        <f t="shared" si="576"/>
        <v>101325</v>
      </c>
      <c r="BH557" s="1">
        <f t="shared" si="577"/>
        <v>1.2250000000000001</v>
      </c>
      <c r="BI557" s="1">
        <f t="shared" si="578"/>
        <v>288.14999999999998</v>
      </c>
      <c r="BJ557" s="1">
        <f t="shared" si="579"/>
        <v>1.2350000000000001</v>
      </c>
      <c r="BK557" s="1">
        <f t="shared" si="580"/>
        <v>9.81</v>
      </c>
      <c r="BL557" s="1">
        <f t="shared" si="581"/>
        <v>293.14999999999998</v>
      </c>
      <c r="BM557" s="1">
        <f t="shared" si="582"/>
        <v>100600</v>
      </c>
      <c r="BN557" s="24">
        <f t="shared" si="583"/>
        <v>28</v>
      </c>
    </row>
    <row r="558" spans="28:66" x14ac:dyDescent="0.2">
      <c r="BD558" s="1"/>
      <c r="BE558" s="1">
        <f t="shared" si="574"/>
        <v>0</v>
      </c>
      <c r="BF558" s="1">
        <f t="shared" si="575"/>
        <v>-6.4999999999999997E-3</v>
      </c>
      <c r="BG558" s="1">
        <f t="shared" si="576"/>
        <v>101325</v>
      </c>
      <c r="BH558" s="1">
        <f t="shared" si="577"/>
        <v>1.2250000000000001</v>
      </c>
      <c r="BI558" s="1">
        <f t="shared" si="578"/>
        <v>288.14999999999998</v>
      </c>
      <c r="BJ558" s="1">
        <f t="shared" si="579"/>
        <v>1.2350000000000001</v>
      </c>
      <c r="BK558" s="1">
        <f t="shared" si="580"/>
        <v>9.81</v>
      </c>
      <c r="BL558" s="1">
        <f t="shared" si="581"/>
        <v>293.14999999999998</v>
      </c>
      <c r="BM558" s="1">
        <f t="shared" si="582"/>
        <v>100600</v>
      </c>
      <c r="BN558" s="24">
        <f t="shared" si="583"/>
        <v>28</v>
      </c>
    </row>
    <row r="559" spans="28:66" x14ac:dyDescent="0.2">
      <c r="AB559" s="23">
        <v>1.9</v>
      </c>
      <c r="AC559" s="1">
        <v>498</v>
      </c>
      <c r="AD559" s="1">
        <f>AB559+273.15</f>
        <v>275.04999999999995</v>
      </c>
      <c r="AE559" s="1">
        <f>EE204</f>
        <v>0</v>
      </c>
      <c r="AF559" s="1">
        <f>AE559*1.94384</f>
        <v>0</v>
      </c>
      <c r="AG559" s="1">
        <f>DA204-0.38461</f>
        <v>3607.1539699999985</v>
      </c>
      <c r="AH559" s="1">
        <f>AG559 * 2.20462</f>
        <v>7952.4037853413956</v>
      </c>
      <c r="AI559" s="130">
        <f>CZ204+11.15384</f>
        <v>256.53832</v>
      </c>
      <c r="AJ559" s="1">
        <f>BI559+(AC559*BF559)</f>
        <v>284.91299999999995</v>
      </c>
      <c r="AK559" s="1">
        <f>BH559 * ( ( 1 + ( BF559 * ( AC559 / BI559 ) ) ) ^ 4.256 )</f>
        <v>1.1674939211365702</v>
      </c>
      <c r="AL559" s="1">
        <f>( AK559 * AJ559 ) / AD559</f>
        <v>1.2093590094629472</v>
      </c>
      <c r="AM559" s="1">
        <f>BG559 * ( ( 1+ ( BF559 * ( AC559 / BI559 ) ) ) ^ 5.256 )</f>
        <v>95483.6019062798</v>
      </c>
      <c r="AN559" s="1">
        <f>CY204 + (AC559-CX204)</f>
        <v>-1571</v>
      </c>
      <c r="AO559" s="1">
        <f>AN559 * 3.28084</f>
        <v>-5154.1996399999998</v>
      </c>
      <c r="AP559" s="1" t="e">
        <f xml:space="preserve"> AG559 * BK559 * COS( AZ559 )</f>
        <v>#DIV/0!</v>
      </c>
      <c r="AQ559" s="23">
        <f>SQRT( ( AV559 * 2 ) / AL559 )</f>
        <v>0</v>
      </c>
      <c r="AR559" s="6">
        <f>AQ559 * 1.94384</f>
        <v>0</v>
      </c>
      <c r="AS559" s="6">
        <f xml:space="preserve"> ( AN559 / AI559 ) * ( ( ( DF204 + AD559 ) / 2 ) / ( ( DG204 + AJ559 ) / 2 ) )</f>
        <v>-5.9211397467949656</v>
      </c>
      <c r="AT559" s="6">
        <f>AS559 * 1.94384</f>
        <v>-11.509748285409925</v>
      </c>
      <c r="AU559" s="60"/>
      <c r="AV559" s="6">
        <f>AU559 * 100</f>
        <v>0</v>
      </c>
      <c r="AW559" s="61" t="e">
        <f xml:space="preserve"> - ( AG559 * BK559 * SIN( AZ559 ) )</f>
        <v>#DIV/0!</v>
      </c>
      <c r="AX559" s="62" t="e">
        <f xml:space="preserve"> - ( ( 2 * AW559 ) / ( ( ( AQ559 ) ^ 2 ) * BN559 * AL559 ) )</f>
        <v>#DIV/0!</v>
      </c>
      <c r="AY559" s="63" t="e">
        <f xml:space="preserve"> ( ( 2 * AP559 ) / ( ( ( AQ559 ) ^ 2 ) * BN559 * AL559 ) )</f>
        <v>#DIV/0!</v>
      </c>
      <c r="AZ559" s="6" t="e">
        <f>ASIN( - ( AS559 / AQ559 ) )</f>
        <v>#DIV/0!</v>
      </c>
      <c r="BA559" s="6" t="e">
        <f>AZ559 * ( 180 / 3.14159265359 )</f>
        <v>#DIV/0!</v>
      </c>
      <c r="BB559" s="62"/>
      <c r="BC559" s="63"/>
      <c r="BD559" s="1"/>
      <c r="BE559" s="1">
        <f t="shared" si="574"/>
        <v>0</v>
      </c>
      <c r="BF559" s="1">
        <f t="shared" si="575"/>
        <v>-6.4999999999999997E-3</v>
      </c>
      <c r="BG559" s="1">
        <f t="shared" si="576"/>
        <v>101325</v>
      </c>
      <c r="BH559" s="1">
        <f t="shared" si="577"/>
        <v>1.2250000000000001</v>
      </c>
      <c r="BI559" s="1">
        <f t="shared" si="578"/>
        <v>288.14999999999998</v>
      </c>
      <c r="BJ559" s="1">
        <f t="shared" si="579"/>
        <v>1.2350000000000001</v>
      </c>
      <c r="BK559" s="1">
        <f t="shared" si="580"/>
        <v>9.81</v>
      </c>
      <c r="BL559" s="1">
        <f t="shared" si="581"/>
        <v>293.14999999999998</v>
      </c>
      <c r="BM559" s="1">
        <f t="shared" si="582"/>
        <v>100600</v>
      </c>
      <c r="BN559" s="24">
        <f t="shared" si="583"/>
        <v>28</v>
      </c>
    </row>
    <row r="560" spans="28:66" x14ac:dyDescent="0.2">
      <c r="BD560" s="1"/>
      <c r="BE560" s="1">
        <f t="shared" si="574"/>
        <v>0</v>
      </c>
      <c r="BF560" s="1">
        <f t="shared" si="575"/>
        <v>-6.4999999999999997E-3</v>
      </c>
      <c r="BG560" s="1">
        <f t="shared" si="576"/>
        <v>101325</v>
      </c>
      <c r="BH560" s="1">
        <f t="shared" si="577"/>
        <v>1.2250000000000001</v>
      </c>
      <c r="BI560" s="1">
        <f t="shared" si="578"/>
        <v>288.14999999999998</v>
      </c>
      <c r="BJ560" s="1">
        <f t="shared" si="579"/>
        <v>1.2350000000000001</v>
      </c>
      <c r="BK560" s="1">
        <f t="shared" si="580"/>
        <v>9.81</v>
      </c>
      <c r="BL560" s="1">
        <f t="shared" si="581"/>
        <v>293.14999999999998</v>
      </c>
      <c r="BM560" s="1">
        <f t="shared" si="582"/>
        <v>100600</v>
      </c>
      <c r="BN560" s="24">
        <f t="shared" si="583"/>
        <v>28</v>
      </c>
    </row>
    <row r="561" spans="28:66" x14ac:dyDescent="0.2">
      <c r="AB561" s="23">
        <v>1.7</v>
      </c>
      <c r="AC561" s="1">
        <v>381</v>
      </c>
      <c r="AD561" s="1">
        <f>AB561+273.15</f>
        <v>274.84999999999997</v>
      </c>
      <c r="AE561" s="1">
        <f>EE205</f>
        <v>0</v>
      </c>
      <c r="AF561" s="1">
        <f>AE561*1.94384</f>
        <v>0</v>
      </c>
      <c r="AG561" s="1">
        <f>DA205-0.38461</f>
        <v>3606.3847499999983</v>
      </c>
      <c r="AH561" s="1">
        <f>AG561 * 2.20462</f>
        <v>7950.7079475449955</v>
      </c>
      <c r="AI561" s="130">
        <f>CZ205+11.15384</f>
        <v>278.846</v>
      </c>
      <c r="AJ561" s="1">
        <f>BI561+(AC561*BF561)</f>
        <v>285.67349999999999</v>
      </c>
      <c r="AK561" s="1">
        <f>BH561 * ( ( 1 + ( BF561 * ( AC561 / BI561 ) ) ) ^ 4.256 )</f>
        <v>1.1808147153725077</v>
      </c>
      <c r="AL561" s="1">
        <f>( AK561 * AJ561 ) / AD561</f>
        <v>1.2273147993158744</v>
      </c>
      <c r="AM561" s="1">
        <f>BG561 * ( ( 1+ ( BF561 * ( AC561 / BI561 ) ) ) ^ 5.256 )</f>
        <v>96830.820570015378</v>
      </c>
      <c r="AN561" s="1">
        <f>CY205 + (AC561-CX205)</f>
        <v>-1688</v>
      </c>
      <c r="AO561" s="1">
        <f>AN561 * 3.28084</f>
        <v>-5538.0579200000002</v>
      </c>
      <c r="AP561" s="1" t="e">
        <f xml:space="preserve"> AG561 * BK561 * COS( AZ561 )</f>
        <v>#DIV/0!</v>
      </c>
      <c r="AQ561" s="23">
        <f>SQRT( ( AV561 * 2 ) / AL561 )</f>
        <v>0</v>
      </c>
      <c r="AR561" s="6">
        <f>AQ561 * 1.94384</f>
        <v>0</v>
      </c>
      <c r="AS561" s="6">
        <f xml:space="preserve"> ( AN561 / AI561 ) * ( ( ( DF205 + AD561 ) / 2 ) / ( ( DG205 + AJ561 ) / 2 ) )</f>
        <v>-5.8277470656793184</v>
      </c>
      <c r="AT561" s="6">
        <f>AS561 * 1.94384</f>
        <v>-11.328207856150087</v>
      </c>
      <c r="AU561" s="60"/>
      <c r="AV561" s="6">
        <f>AU561 * 100</f>
        <v>0</v>
      </c>
      <c r="AW561" s="61" t="e">
        <f xml:space="preserve"> - ( AG561 * BK561 * SIN( AZ561 ) )</f>
        <v>#DIV/0!</v>
      </c>
      <c r="AX561" s="62" t="e">
        <f xml:space="preserve"> - ( ( 2 * AW561 ) / ( ( ( AQ561 ) ^ 2 ) * BN561 * AL561 ) )</f>
        <v>#DIV/0!</v>
      </c>
      <c r="AY561" s="63" t="e">
        <f xml:space="preserve"> ( ( 2 * AP561 ) / ( ( ( AQ561 ) ^ 2 ) * BN561 * AL561 ) )</f>
        <v>#DIV/0!</v>
      </c>
      <c r="AZ561" s="6" t="e">
        <f>ASIN( - ( AS561 / AQ561 ) )</f>
        <v>#DIV/0!</v>
      </c>
      <c r="BA561" s="6" t="e">
        <f>AZ561 * ( 180 / 3.14159265359 )</f>
        <v>#DIV/0!</v>
      </c>
      <c r="BB561" s="62"/>
      <c r="BC561" s="63"/>
      <c r="BD561" s="1"/>
      <c r="BE561" s="1">
        <f t="shared" si="574"/>
        <v>0</v>
      </c>
      <c r="BF561" s="1">
        <f t="shared" si="575"/>
        <v>-6.4999999999999997E-3</v>
      </c>
      <c r="BG561" s="1">
        <f t="shared" si="576"/>
        <v>101325</v>
      </c>
      <c r="BH561" s="1">
        <f t="shared" si="577"/>
        <v>1.2250000000000001</v>
      </c>
      <c r="BI561" s="1">
        <f t="shared" si="578"/>
        <v>288.14999999999998</v>
      </c>
      <c r="BJ561" s="1">
        <f t="shared" si="579"/>
        <v>1.2350000000000001</v>
      </c>
      <c r="BK561" s="1">
        <f t="shared" si="580"/>
        <v>9.81</v>
      </c>
      <c r="BL561" s="1">
        <f t="shared" si="581"/>
        <v>293.14999999999998</v>
      </c>
      <c r="BM561" s="1">
        <f t="shared" si="582"/>
        <v>100600</v>
      </c>
      <c r="BN561" s="24">
        <f t="shared" si="583"/>
        <v>28</v>
      </c>
    </row>
    <row r="562" spans="28:66" x14ac:dyDescent="0.2">
      <c r="AB562" s="30">
        <v>2.1</v>
      </c>
      <c r="AC562" s="64">
        <v>340</v>
      </c>
      <c r="AD562" s="64">
        <f>AB562+273.15</f>
        <v>275.25</v>
      </c>
      <c r="AE562" s="64">
        <f>AE561</f>
        <v>0</v>
      </c>
      <c r="AF562" s="64">
        <f>AE562*1.94384</f>
        <v>0</v>
      </c>
      <c r="AG562" s="64">
        <f>AG561-0.38461</f>
        <v>3606.0001399999983</v>
      </c>
      <c r="AH562" s="64">
        <f>AG562 * 2.20462</f>
        <v>7949.8600286467954</v>
      </c>
      <c r="AI562" s="136">
        <f>AI561+11.15384</f>
        <v>289.99984000000001</v>
      </c>
      <c r="AJ562" s="64">
        <f>BI562+(AC562*BF562)</f>
        <v>285.94</v>
      </c>
      <c r="AK562" s="64">
        <f>BH562 * ( ( 1 + ( BF562 * ( AC562 / BI562 ) ) ) ^ 4.256 )</f>
        <v>1.1855100891821579</v>
      </c>
      <c r="AL562" s="64">
        <f>( AK562 * AJ562 ) / AD562</f>
        <v>1.2315522430544823</v>
      </c>
      <c r="AM562" s="64">
        <f>BG562 * ( ( 1+ ( BF562 * ( AC562 / BI562 ) ) ) ^ 5.256 )</f>
        <v>97306.548220188924</v>
      </c>
      <c r="AN562" s="64">
        <f>AN561 + (AC562-AC561)</f>
        <v>-1729</v>
      </c>
      <c r="AO562" s="64">
        <f>AN562 * 3.28084</f>
        <v>-5672.5723600000001</v>
      </c>
      <c r="AP562" s="64" t="e">
        <f xml:space="preserve"> AG562 * BK562 * COS( AZ562 )</f>
        <v>#DIV/0!</v>
      </c>
      <c r="AQ562" s="23">
        <f>SQRT( ( AV562 * 2 ) / AL562 )</f>
        <v>0</v>
      </c>
      <c r="AR562" s="65">
        <f>AQ562 * 1.94384</f>
        <v>0</v>
      </c>
      <c r="AS562" s="65">
        <f xml:space="preserve"> ( AN562 / AI562 ) * ( ( ( AD561 + AD562 ) / 2 ) / ( ( AJ561 + AJ562 ) / 2 ) )</f>
        <v>-5.737681050990787</v>
      </c>
      <c r="AT562" s="65">
        <f>AS562 * 1.94384</f>
        <v>-11.153133934157932</v>
      </c>
      <c r="AU562" s="66"/>
      <c r="AV562" s="65">
        <f>AU562 * 100</f>
        <v>0</v>
      </c>
      <c r="AW562" s="67" t="e">
        <f xml:space="preserve"> - ( AG562 * BK562 * SIN( AZ562 ) )</f>
        <v>#DIV/0!</v>
      </c>
      <c r="AX562" s="68" t="e">
        <f xml:space="preserve"> - ( ( 2 * AW562 ) / ( ( ( AQ562 ) ^ 2 ) * BN562 * AL562 ) )</f>
        <v>#DIV/0!</v>
      </c>
      <c r="AY562" s="69" t="e">
        <f xml:space="preserve"> ( ( 2 * AP562 ) / ( ( ( AQ562 ) ^ 2 ) * BN562 * AL562 ) )</f>
        <v>#DIV/0!</v>
      </c>
      <c r="AZ562" s="65" t="e">
        <f>ASIN( - ( AS562 / AQ562 ) )</f>
        <v>#DIV/0!</v>
      </c>
      <c r="BA562" s="65" t="e">
        <f>AZ562 * ( 180 / 3.14159265359 )</f>
        <v>#DIV/0!</v>
      </c>
      <c r="BB562" s="68"/>
      <c r="BC562" s="69"/>
      <c r="BD562" s="1"/>
      <c r="BE562" s="1">
        <f t="shared" si="574"/>
        <v>0</v>
      </c>
      <c r="BF562" s="1">
        <f t="shared" si="575"/>
        <v>-6.4999999999999997E-3</v>
      </c>
      <c r="BG562" s="1">
        <f t="shared" si="576"/>
        <v>101325</v>
      </c>
      <c r="BH562" s="1">
        <f t="shared" si="577"/>
        <v>1.2250000000000001</v>
      </c>
      <c r="BI562" s="1">
        <f t="shared" si="578"/>
        <v>288.14999999999998</v>
      </c>
      <c r="BJ562" s="1">
        <f t="shared" si="579"/>
        <v>1.2350000000000001</v>
      </c>
      <c r="BK562" s="1">
        <f t="shared" si="580"/>
        <v>9.81</v>
      </c>
      <c r="BL562" s="1">
        <f t="shared" si="581"/>
        <v>293.14999999999998</v>
      </c>
      <c r="BM562" s="1">
        <f t="shared" si="582"/>
        <v>100600</v>
      </c>
      <c r="BN562" s="24">
        <f t="shared" si="583"/>
        <v>28</v>
      </c>
    </row>
    <row r="563" spans="28:66" x14ac:dyDescent="0.2">
      <c r="AB563" s="90"/>
      <c r="AC563" s="6"/>
      <c r="AD563" s="6"/>
      <c r="AE563" s="6"/>
      <c r="AF563" s="1"/>
      <c r="AG563" s="6"/>
      <c r="AH563" s="1"/>
      <c r="AI563" s="6"/>
      <c r="AJ563" s="6"/>
      <c r="AK563" s="6"/>
      <c r="AL563" s="6"/>
      <c r="AM563" s="6"/>
      <c r="AN563" s="6"/>
      <c r="AO563" s="1"/>
      <c r="AP563" s="6"/>
      <c r="AQ563" s="1"/>
      <c r="AR563" s="1"/>
      <c r="AS563" s="6"/>
      <c r="AT563" s="1"/>
      <c r="AU563" s="6"/>
      <c r="AV563" s="1"/>
      <c r="AW563" s="6"/>
      <c r="AX563" s="6"/>
      <c r="AY563" s="6"/>
      <c r="AZ563" s="6"/>
      <c r="BA563" s="6"/>
      <c r="BB563" s="6"/>
      <c r="BC563" s="6"/>
      <c r="BD563" s="1"/>
      <c r="BE563" s="1">
        <f t="shared" si="574"/>
        <v>0</v>
      </c>
      <c r="BF563" s="1">
        <f t="shared" si="575"/>
        <v>-6.4999999999999997E-3</v>
      </c>
      <c r="BG563" s="1">
        <f t="shared" si="576"/>
        <v>101325</v>
      </c>
      <c r="BH563" s="1">
        <f t="shared" si="577"/>
        <v>1.2250000000000001</v>
      </c>
      <c r="BI563" s="1">
        <f t="shared" si="578"/>
        <v>288.14999999999998</v>
      </c>
      <c r="BJ563" s="1">
        <f t="shared" si="579"/>
        <v>1.2350000000000001</v>
      </c>
      <c r="BK563" s="1">
        <f t="shared" si="580"/>
        <v>9.81</v>
      </c>
      <c r="BL563" s="1">
        <f t="shared" si="581"/>
        <v>293.14999999999998</v>
      </c>
      <c r="BM563" s="1">
        <f t="shared" si="582"/>
        <v>100600</v>
      </c>
      <c r="BN563" s="24">
        <f t="shared" si="583"/>
        <v>28</v>
      </c>
    </row>
    <row r="564" spans="28:66" x14ac:dyDescent="0.2">
      <c r="BD564" s="1"/>
      <c r="BE564" s="6">
        <f t="shared" si="574"/>
        <v>0</v>
      </c>
      <c r="BF564" s="6">
        <f t="shared" si="575"/>
        <v>-6.4999999999999997E-3</v>
      </c>
      <c r="BG564" s="6">
        <f t="shared" si="576"/>
        <v>101325</v>
      </c>
      <c r="BH564" s="6">
        <f t="shared" si="577"/>
        <v>1.2250000000000001</v>
      </c>
      <c r="BI564" s="6">
        <f t="shared" si="578"/>
        <v>288.14999999999998</v>
      </c>
      <c r="BJ564" s="6">
        <f t="shared" si="579"/>
        <v>1.2350000000000001</v>
      </c>
      <c r="BK564" s="6">
        <f t="shared" si="580"/>
        <v>9.81</v>
      </c>
      <c r="BL564" s="6">
        <f t="shared" si="581"/>
        <v>293.14999999999998</v>
      </c>
      <c r="BM564" s="6">
        <f t="shared" si="582"/>
        <v>100600</v>
      </c>
      <c r="BN564" s="92">
        <f t="shared" si="583"/>
        <v>28</v>
      </c>
    </row>
    <row r="565" spans="28:66" x14ac:dyDescent="0.2">
      <c r="AB565" s="50">
        <v>8</v>
      </c>
      <c r="AC565" s="51">
        <v>1613</v>
      </c>
      <c r="AD565" s="51">
        <f t="shared" ref="AD565:AD572" si="607">AB565+273.15</f>
        <v>281.14999999999998</v>
      </c>
      <c r="AE565" s="51">
        <v>0</v>
      </c>
      <c r="AF565" s="51">
        <f t="shared" ref="AF565:AF572" si="608">AE565*1.94384</f>
        <v>0</v>
      </c>
      <c r="AG565" s="51">
        <v>3582</v>
      </c>
      <c r="AH565" s="51">
        <f t="shared" ref="AH565:AH572" si="609">AG565 * 2.20462</f>
        <v>7896.9488399999991</v>
      </c>
      <c r="AI565" s="129">
        <v>0</v>
      </c>
      <c r="AJ565" s="51">
        <f t="shared" ref="AJ565:AJ572" si="610">BI565+(AC565*BF565)</f>
        <v>277.66549999999995</v>
      </c>
      <c r="AK565" s="51">
        <f t="shared" ref="AK565:AK572" si="611">BH565 * ( ( 1 + ( BF565 * ( AC565 / BI565 ) ) ) ^ 4.256 )</f>
        <v>1.0462332666274439</v>
      </c>
      <c r="AL565" s="51">
        <f t="shared" ref="AL565:AL572" si="612">( AK565 * AJ565 ) / AD565</f>
        <v>1.0332665235452339</v>
      </c>
      <c r="AM565" s="51">
        <f t="shared" ref="AM565:AM572" si="613">BG565 * ( ( 1+ ( BF565 * ( AC565 / BI565 ) ) ) ^ 5.256 )</f>
        <v>83389.687569398826</v>
      </c>
      <c r="AN565" s="51">
        <v>0</v>
      </c>
      <c r="AO565" s="51">
        <f t="shared" ref="AO565:AO572" si="614">AN565 * 3.28084</f>
        <v>0</v>
      </c>
      <c r="AP565" s="51" t="e">
        <f t="shared" ref="AP565:AP572" si="615" xml:space="preserve"> AG565 * BK565 * COS( AZ565 )</f>
        <v>#DIV/0!</v>
      </c>
      <c r="AQ565" s="55">
        <f>SQRT( ( AU565 * 2 ) / AL565 )</f>
        <v>0</v>
      </c>
      <c r="AR565" s="51">
        <f t="shared" ref="AR565:AR572" si="616">AQ565 * 1.94384</f>
        <v>0</v>
      </c>
      <c r="AS565" s="51" t="e">
        <f xml:space="preserve"> ( AN565 / AI565 ) * ( ( ( DF180 + AD565 ) / 2 ) / ( ( DG180 + AJ565 ) / 2 ) )</f>
        <v>#DIV/0!</v>
      </c>
      <c r="AT565" s="51" t="e">
        <f t="shared" ref="AT565:AT572" si="617">AS565 * 1.94384</f>
        <v>#DIV/0!</v>
      </c>
      <c r="AU565" s="52"/>
      <c r="AV565" s="51">
        <f t="shared" ref="AV565:AV572" si="618">AU565 * 100</f>
        <v>0</v>
      </c>
      <c r="AW565" s="53" t="e">
        <f t="shared" ref="AW565:AW572" si="619" xml:space="preserve"> - ( AG565 * BK565 * SIN( AZ565 ) )</f>
        <v>#DIV/0!</v>
      </c>
      <c r="AX565" s="50" t="e">
        <f t="shared" ref="AX565:AX572" si="620" xml:space="preserve"> - ( ( 2 * AW565 ) / ( ( ( AQ565 ) ^ 2 ) * BN565 * AL565 ) )</f>
        <v>#DIV/0!</v>
      </c>
      <c r="AY565" s="54" t="e">
        <f t="shared" ref="AY565:AY572" si="621" xml:space="preserve"> ( ( 2 * AP565 ) / ( ( ( AQ565 ) ^ 2 ) * BN565 * AL565 ) )</f>
        <v>#DIV/0!</v>
      </c>
      <c r="AZ565" s="51" t="e">
        <f t="shared" ref="AZ565:AZ572" si="622">ASIN( - ( AS565 / AQ565 ) )</f>
        <v>#DIV/0!</v>
      </c>
      <c r="BA565" s="51" t="e">
        <f t="shared" ref="BA565:BA572" si="623">AZ565 * ( 180 / 3.14159265359 )</f>
        <v>#DIV/0!</v>
      </c>
      <c r="BB565" s="50"/>
      <c r="BC565" s="54"/>
      <c r="BD565" s="1"/>
      <c r="BE565" s="1">
        <f t="shared" si="574"/>
        <v>0</v>
      </c>
      <c r="BF565" s="1">
        <f t="shared" si="575"/>
        <v>-6.4999999999999997E-3</v>
      </c>
      <c r="BG565" s="1">
        <f t="shared" si="576"/>
        <v>101325</v>
      </c>
      <c r="BH565" s="1">
        <f t="shared" si="577"/>
        <v>1.2250000000000001</v>
      </c>
      <c r="BI565" s="1">
        <f t="shared" si="578"/>
        <v>288.14999999999998</v>
      </c>
      <c r="BJ565" s="1">
        <f t="shared" si="579"/>
        <v>1.2350000000000001</v>
      </c>
      <c r="BK565" s="1">
        <f t="shared" si="580"/>
        <v>9.81</v>
      </c>
      <c r="BL565" s="1">
        <f t="shared" si="581"/>
        <v>293.14999999999998</v>
      </c>
      <c r="BM565" s="1">
        <f t="shared" si="582"/>
        <v>100600</v>
      </c>
      <c r="BN565" s="24">
        <f t="shared" si="583"/>
        <v>28</v>
      </c>
    </row>
    <row r="566" spans="28:66" x14ac:dyDescent="0.2">
      <c r="AB566" s="23">
        <v>8.4</v>
      </c>
      <c r="AC566" s="1">
        <v>1576</v>
      </c>
      <c r="AD566" s="1">
        <f t="shared" si="607"/>
        <v>281.54999999999995</v>
      </c>
      <c r="AE566" s="1">
        <f t="shared" ref="AE566:AE572" si="624">AE565</f>
        <v>0</v>
      </c>
      <c r="AF566" s="1">
        <f t="shared" si="608"/>
        <v>0</v>
      </c>
      <c r="AG566" s="1">
        <f t="shared" ref="AG566:AG572" si="625">AG565-0.26666</f>
        <v>3581.7333400000002</v>
      </c>
      <c r="AH566" s="1">
        <f t="shared" si="609"/>
        <v>7896.3609560307996</v>
      </c>
      <c r="AI566" s="130">
        <f t="shared" ref="AI566:AI572" si="626">AI565+8</f>
        <v>8</v>
      </c>
      <c r="AJ566" s="1">
        <f t="shared" si="610"/>
        <v>277.90599999999995</v>
      </c>
      <c r="AK566" s="1">
        <f t="shared" si="611"/>
        <v>1.0500954746840963</v>
      </c>
      <c r="AL566" s="1">
        <f t="shared" si="612"/>
        <v>1.0365044680787017</v>
      </c>
      <c r="AM566" s="1">
        <f t="shared" si="613"/>
        <v>83770.018244364954</v>
      </c>
      <c r="AN566" s="1">
        <f t="shared" ref="AN566:AN572" si="627">AN565 + (AC566-AC565)</f>
        <v>-37</v>
      </c>
      <c r="AO566" s="1">
        <f t="shared" si="614"/>
        <v>-121.39108</v>
      </c>
      <c r="AP566" s="1" t="e">
        <f t="shared" si="615"/>
        <v>#DIV/0!</v>
      </c>
      <c r="AQ566" s="23">
        <f t="shared" ref="AQ566:AQ572" si="628">SQRT( ( AV566 * 2 ) / AL566 )</f>
        <v>0</v>
      </c>
      <c r="AR566" s="6">
        <f t="shared" si="616"/>
        <v>0</v>
      </c>
      <c r="AS566" s="6">
        <f t="shared" ref="AS566:AS572" si="629" xml:space="preserve"> ( AN566 / AI566 ) * ( ( ( AD565 + AD566 ) / 2 ) / ( ( AJ565 + AJ566 ) / 2 ) )</f>
        <v>-4.6843430593541973</v>
      </c>
      <c r="AT566" s="6">
        <f t="shared" si="617"/>
        <v>-9.1056134124950621</v>
      </c>
      <c r="AU566" s="60"/>
      <c r="AV566" s="6">
        <f t="shared" si="618"/>
        <v>0</v>
      </c>
      <c r="AW566" s="61" t="e">
        <f t="shared" si="619"/>
        <v>#DIV/0!</v>
      </c>
      <c r="AX566" s="62" t="e">
        <f t="shared" si="620"/>
        <v>#DIV/0!</v>
      </c>
      <c r="AY566" s="63" t="e">
        <f t="shared" si="621"/>
        <v>#DIV/0!</v>
      </c>
      <c r="AZ566" s="6" t="e">
        <f t="shared" si="622"/>
        <v>#DIV/0!</v>
      </c>
      <c r="BA566" s="6" t="e">
        <f t="shared" si="623"/>
        <v>#DIV/0!</v>
      </c>
      <c r="BB566" s="62"/>
      <c r="BC566" s="63"/>
      <c r="BD566" s="1"/>
      <c r="BE566" s="1">
        <f t="shared" si="574"/>
        <v>0</v>
      </c>
      <c r="BF566" s="1">
        <f t="shared" si="575"/>
        <v>-6.4999999999999997E-3</v>
      </c>
      <c r="BG566" s="1">
        <f t="shared" si="576"/>
        <v>101325</v>
      </c>
      <c r="BH566" s="1">
        <f t="shared" si="577"/>
        <v>1.2250000000000001</v>
      </c>
      <c r="BI566" s="1">
        <f t="shared" si="578"/>
        <v>288.14999999999998</v>
      </c>
      <c r="BJ566" s="1">
        <f t="shared" si="579"/>
        <v>1.2350000000000001</v>
      </c>
      <c r="BK566" s="1">
        <f t="shared" si="580"/>
        <v>9.81</v>
      </c>
      <c r="BL566" s="1">
        <f t="shared" si="581"/>
        <v>293.14999999999998</v>
      </c>
      <c r="BM566" s="1">
        <f t="shared" si="582"/>
        <v>100600</v>
      </c>
      <c r="BN566" s="24">
        <f t="shared" si="583"/>
        <v>28</v>
      </c>
    </row>
    <row r="567" spans="28:66" x14ac:dyDescent="0.2">
      <c r="AB567" s="23">
        <v>9.1</v>
      </c>
      <c r="AC567" s="1">
        <v>1426</v>
      </c>
      <c r="AD567" s="1">
        <f t="shared" si="607"/>
        <v>282.25</v>
      </c>
      <c r="AE567" s="1">
        <f t="shared" si="624"/>
        <v>0</v>
      </c>
      <c r="AF567" s="1">
        <f t="shared" si="608"/>
        <v>0</v>
      </c>
      <c r="AG567" s="1">
        <f t="shared" si="625"/>
        <v>3581.4666800000005</v>
      </c>
      <c r="AH567" s="1">
        <f t="shared" si="609"/>
        <v>7895.7730720616</v>
      </c>
      <c r="AI567" s="130">
        <f t="shared" si="626"/>
        <v>16</v>
      </c>
      <c r="AJ567" s="1">
        <f t="shared" si="610"/>
        <v>278.88099999999997</v>
      </c>
      <c r="AK567" s="1">
        <f t="shared" si="611"/>
        <v>1.0658649444602819</v>
      </c>
      <c r="AL567" s="1">
        <f t="shared" si="612"/>
        <v>1.0531425387990359</v>
      </c>
      <c r="AM567" s="1">
        <f t="shared" si="613"/>
        <v>85326.318054842544</v>
      </c>
      <c r="AN567" s="1">
        <f t="shared" si="627"/>
        <v>-187</v>
      </c>
      <c r="AO567" s="1">
        <f t="shared" si="614"/>
        <v>-613.51707999999996</v>
      </c>
      <c r="AP567" s="1">
        <f t="shared" si="615"/>
        <v>33963.020128091368</v>
      </c>
      <c r="AQ567" s="23">
        <f t="shared" si="628"/>
        <v>46.221888057008101</v>
      </c>
      <c r="AR567" s="6">
        <f t="shared" si="616"/>
        <v>89.847954880734633</v>
      </c>
      <c r="AS567" s="6">
        <f t="shared" si="629"/>
        <v>-11.834709682517733</v>
      </c>
      <c r="AT567" s="6">
        <f t="shared" si="617"/>
        <v>-23.004782069265271</v>
      </c>
      <c r="AU567" s="60">
        <v>11.25</v>
      </c>
      <c r="AV567" s="6">
        <f t="shared" si="618"/>
        <v>1125</v>
      </c>
      <c r="AW567" s="61">
        <f t="shared" si="619"/>
        <v>-8995.801208858993</v>
      </c>
      <c r="AX567" s="62">
        <f t="shared" si="620"/>
        <v>0.28558099075742838</v>
      </c>
      <c r="AY567" s="63">
        <f t="shared" si="621"/>
        <v>1.0781911151775039</v>
      </c>
      <c r="AZ567" s="6">
        <f t="shared" si="622"/>
        <v>0.25892469886987535</v>
      </c>
      <c r="BA567" s="6">
        <f t="shared" si="623"/>
        <v>14.835292456938637</v>
      </c>
      <c r="BB567" s="62"/>
      <c r="BC567" s="63"/>
      <c r="BD567" s="1"/>
      <c r="BE567" s="1">
        <f t="shared" si="574"/>
        <v>0</v>
      </c>
      <c r="BF567" s="1">
        <f t="shared" si="575"/>
        <v>-6.4999999999999997E-3</v>
      </c>
      <c r="BG567" s="1">
        <f t="shared" si="576"/>
        <v>101325</v>
      </c>
      <c r="BH567" s="1">
        <f t="shared" si="577"/>
        <v>1.2250000000000001</v>
      </c>
      <c r="BI567" s="1">
        <f t="shared" si="578"/>
        <v>288.14999999999998</v>
      </c>
      <c r="BJ567" s="1">
        <f t="shared" si="579"/>
        <v>1.2350000000000001</v>
      </c>
      <c r="BK567" s="1">
        <f t="shared" si="580"/>
        <v>9.81</v>
      </c>
      <c r="BL567" s="1">
        <f t="shared" si="581"/>
        <v>293.14999999999998</v>
      </c>
      <c r="BM567" s="1">
        <f t="shared" si="582"/>
        <v>100600</v>
      </c>
      <c r="BN567" s="24">
        <f t="shared" si="583"/>
        <v>28</v>
      </c>
    </row>
    <row r="568" spans="28:66" x14ac:dyDescent="0.2">
      <c r="AB568" s="23">
        <v>10.6</v>
      </c>
      <c r="AC568" s="1">
        <v>1098</v>
      </c>
      <c r="AD568" s="1">
        <f t="shared" si="607"/>
        <v>283.75</v>
      </c>
      <c r="AE568" s="1">
        <f t="shared" si="624"/>
        <v>0</v>
      </c>
      <c r="AF568" s="1">
        <f t="shared" si="608"/>
        <v>0</v>
      </c>
      <c r="AG568" s="1">
        <f t="shared" si="625"/>
        <v>3581.2000200000007</v>
      </c>
      <c r="AH568" s="1">
        <f t="shared" si="609"/>
        <v>7895.1851880924005</v>
      </c>
      <c r="AI568" s="130">
        <f t="shared" si="626"/>
        <v>24</v>
      </c>
      <c r="AJ568" s="1">
        <f t="shared" si="610"/>
        <v>281.01299999999998</v>
      </c>
      <c r="AK568" s="1">
        <f t="shared" si="611"/>
        <v>1.1009784845944501</v>
      </c>
      <c r="AL568" s="1">
        <f t="shared" si="612"/>
        <v>1.0903586498373223</v>
      </c>
      <c r="AM568" s="1">
        <f t="shared" si="613"/>
        <v>88811.078322344998</v>
      </c>
      <c r="AN568" s="1">
        <f t="shared" si="627"/>
        <v>-515</v>
      </c>
      <c r="AO568" s="1">
        <f t="shared" si="614"/>
        <v>-1689.6325999999999</v>
      </c>
      <c r="AP568" s="1" t="e">
        <f t="shared" si="615"/>
        <v>#DIV/0!</v>
      </c>
      <c r="AQ568" s="23">
        <f t="shared" si="628"/>
        <v>0</v>
      </c>
      <c r="AR568" s="6">
        <f t="shared" si="616"/>
        <v>0</v>
      </c>
      <c r="AS568" s="6">
        <f t="shared" si="629"/>
        <v>-21.692350099602184</v>
      </c>
      <c r="AT568" s="6">
        <f t="shared" si="617"/>
        <v>-42.166457817610706</v>
      </c>
      <c r="AU568" s="60"/>
      <c r="AV568" s="6">
        <f t="shared" si="618"/>
        <v>0</v>
      </c>
      <c r="AW568" s="61" t="e">
        <f t="shared" si="619"/>
        <v>#DIV/0!</v>
      </c>
      <c r="AX568" s="62" t="e">
        <f t="shared" si="620"/>
        <v>#DIV/0!</v>
      </c>
      <c r="AY568" s="63" t="e">
        <f t="shared" si="621"/>
        <v>#DIV/0!</v>
      </c>
      <c r="AZ568" s="6" t="e">
        <f t="shared" si="622"/>
        <v>#DIV/0!</v>
      </c>
      <c r="BA568" s="6" t="e">
        <f t="shared" si="623"/>
        <v>#DIV/0!</v>
      </c>
      <c r="BB568" s="62"/>
      <c r="BC568" s="63"/>
      <c r="BD568" s="1"/>
      <c r="BE568" s="1">
        <f t="shared" si="574"/>
        <v>0</v>
      </c>
      <c r="BF568" s="1">
        <f t="shared" si="575"/>
        <v>-6.4999999999999997E-3</v>
      </c>
      <c r="BG568" s="1">
        <f t="shared" si="576"/>
        <v>101325</v>
      </c>
      <c r="BH568" s="1">
        <f t="shared" si="577"/>
        <v>1.2250000000000001</v>
      </c>
      <c r="BI568" s="1">
        <f t="shared" si="578"/>
        <v>288.14999999999998</v>
      </c>
      <c r="BJ568" s="1">
        <f t="shared" si="579"/>
        <v>1.2350000000000001</v>
      </c>
      <c r="BK568" s="1">
        <f t="shared" si="580"/>
        <v>9.81</v>
      </c>
      <c r="BL568" s="1">
        <f t="shared" si="581"/>
        <v>293.14999999999998</v>
      </c>
      <c r="BM568" s="1">
        <f t="shared" si="582"/>
        <v>100600</v>
      </c>
      <c r="BN568" s="24">
        <f t="shared" si="583"/>
        <v>28</v>
      </c>
    </row>
    <row r="569" spans="28:66" x14ac:dyDescent="0.2">
      <c r="AB569" s="23">
        <v>11.2</v>
      </c>
      <c r="AC569" s="1">
        <v>975</v>
      </c>
      <c r="AD569" s="1">
        <f t="shared" si="607"/>
        <v>284.34999999999997</v>
      </c>
      <c r="AE569" s="1">
        <f t="shared" si="624"/>
        <v>0</v>
      </c>
      <c r="AF569" s="1">
        <f t="shared" si="608"/>
        <v>0</v>
      </c>
      <c r="AG569" s="1">
        <f t="shared" si="625"/>
        <v>3580.9333600000009</v>
      </c>
      <c r="AH569" s="1">
        <f t="shared" si="609"/>
        <v>7894.597304123201</v>
      </c>
      <c r="AI569" s="130">
        <f t="shared" si="626"/>
        <v>32</v>
      </c>
      <c r="AJ569" s="1">
        <f t="shared" si="610"/>
        <v>281.8125</v>
      </c>
      <c r="AK569" s="1">
        <f t="shared" si="611"/>
        <v>1.1143716644581672</v>
      </c>
      <c r="AL569" s="1">
        <f t="shared" si="612"/>
        <v>1.1044271661336988</v>
      </c>
      <c r="AM569" s="1">
        <f t="shared" si="613"/>
        <v>90147.193998947885</v>
      </c>
      <c r="AN569" s="1">
        <f t="shared" si="627"/>
        <v>-638</v>
      </c>
      <c r="AO569" s="1">
        <f t="shared" si="614"/>
        <v>-2093.1759200000001</v>
      </c>
      <c r="AP569" s="1">
        <f t="shared" si="615"/>
        <v>31831.711104766124</v>
      </c>
      <c r="AQ569" s="23">
        <f t="shared" si="628"/>
        <v>47.577483137919856</v>
      </c>
      <c r="AR569" s="6">
        <f t="shared" si="616"/>
        <v>92.483014822814127</v>
      </c>
      <c r="AS569" s="6">
        <f t="shared" si="629"/>
        <v>-20.124343602057831</v>
      </c>
      <c r="AT569" s="6">
        <f t="shared" si="617"/>
        <v>-39.118504067424091</v>
      </c>
      <c r="AU569" s="60">
        <v>12.5</v>
      </c>
      <c r="AV569" s="6">
        <f t="shared" si="618"/>
        <v>1250</v>
      </c>
      <c r="AW569" s="61">
        <f t="shared" si="619"/>
        <v>-14858.860527379467</v>
      </c>
      <c r="AX569" s="62">
        <f t="shared" si="620"/>
        <v>0.42453887221084186</v>
      </c>
      <c r="AY569" s="63">
        <f t="shared" si="621"/>
        <v>0.90947746013617481</v>
      </c>
      <c r="AZ569" s="6">
        <f t="shared" si="622"/>
        <v>0.43673194307572627</v>
      </c>
      <c r="BA569" s="6">
        <f t="shared" si="623"/>
        <v>25.022897116785185</v>
      </c>
      <c r="BB569" s="62"/>
      <c r="BC569" s="63"/>
      <c r="BD569" s="1"/>
      <c r="BE569" s="1">
        <f t="shared" si="574"/>
        <v>0</v>
      </c>
      <c r="BF569" s="1">
        <f t="shared" si="575"/>
        <v>-6.4999999999999997E-3</v>
      </c>
      <c r="BG569" s="1">
        <f t="shared" si="576"/>
        <v>101325</v>
      </c>
      <c r="BH569" s="1">
        <f t="shared" si="577"/>
        <v>1.2250000000000001</v>
      </c>
      <c r="BI569" s="1">
        <f t="shared" si="578"/>
        <v>288.14999999999998</v>
      </c>
      <c r="BJ569" s="1">
        <f t="shared" si="579"/>
        <v>1.2350000000000001</v>
      </c>
      <c r="BK569" s="1">
        <f t="shared" si="580"/>
        <v>9.81</v>
      </c>
      <c r="BL569" s="1">
        <f t="shared" si="581"/>
        <v>293.14999999999998</v>
      </c>
      <c r="BM569" s="1">
        <f t="shared" si="582"/>
        <v>100600</v>
      </c>
      <c r="BN569" s="24">
        <f t="shared" si="583"/>
        <v>28</v>
      </c>
    </row>
    <row r="570" spans="28:66" x14ac:dyDescent="0.2">
      <c r="AB570" s="23">
        <v>11</v>
      </c>
      <c r="AC570" s="1">
        <v>866</v>
      </c>
      <c r="AD570" s="1">
        <f t="shared" si="607"/>
        <v>284.14999999999998</v>
      </c>
      <c r="AE570" s="1">
        <f t="shared" si="624"/>
        <v>0</v>
      </c>
      <c r="AF570" s="1">
        <f t="shared" si="608"/>
        <v>0</v>
      </c>
      <c r="AG570" s="1">
        <f t="shared" si="625"/>
        <v>3580.6667000000011</v>
      </c>
      <c r="AH570" s="1">
        <f t="shared" si="609"/>
        <v>7894.0094201540014</v>
      </c>
      <c r="AI570" s="130">
        <f t="shared" si="626"/>
        <v>40</v>
      </c>
      <c r="AJ570" s="1">
        <f t="shared" si="610"/>
        <v>282.52099999999996</v>
      </c>
      <c r="AK570" s="1">
        <f t="shared" si="611"/>
        <v>1.1263442662792629</v>
      </c>
      <c r="AL570" s="1">
        <f t="shared" si="612"/>
        <v>1.1198870612475227</v>
      </c>
      <c r="AM570" s="1">
        <f t="shared" si="613"/>
        <v>91344.79115270669</v>
      </c>
      <c r="AN570" s="1">
        <f t="shared" si="627"/>
        <v>-747</v>
      </c>
      <c r="AO570" s="1">
        <f t="shared" si="614"/>
        <v>-2450.78748</v>
      </c>
      <c r="AP570" s="1" t="e">
        <f t="shared" si="615"/>
        <v>#DIV/0!</v>
      </c>
      <c r="AQ570" s="23">
        <f t="shared" si="628"/>
        <v>0</v>
      </c>
      <c r="AR570" s="6">
        <f t="shared" si="616"/>
        <v>0</v>
      </c>
      <c r="AS570" s="6">
        <f t="shared" si="629"/>
        <v>-18.81287837776776</v>
      </c>
      <c r="AT570" s="6">
        <f t="shared" si="617"/>
        <v>-36.56922550584008</v>
      </c>
      <c r="AU570" s="60"/>
      <c r="AV570" s="6">
        <f t="shared" si="618"/>
        <v>0</v>
      </c>
      <c r="AW570" s="61" t="e">
        <f t="shared" si="619"/>
        <v>#DIV/0!</v>
      </c>
      <c r="AX570" s="62" t="e">
        <f t="shared" si="620"/>
        <v>#DIV/0!</v>
      </c>
      <c r="AY570" s="63" t="e">
        <f t="shared" si="621"/>
        <v>#DIV/0!</v>
      </c>
      <c r="AZ570" s="6" t="e">
        <f t="shared" si="622"/>
        <v>#DIV/0!</v>
      </c>
      <c r="BA570" s="6" t="e">
        <f t="shared" si="623"/>
        <v>#DIV/0!</v>
      </c>
      <c r="BB570" s="62"/>
      <c r="BC570" s="63"/>
      <c r="BD570" s="1"/>
      <c r="BE570" s="1">
        <f t="shared" si="574"/>
        <v>0</v>
      </c>
      <c r="BF570" s="1">
        <f t="shared" si="575"/>
        <v>-6.4999999999999997E-3</v>
      </c>
      <c r="BG570" s="1">
        <f t="shared" si="576"/>
        <v>101325</v>
      </c>
      <c r="BH570" s="1">
        <f t="shared" si="577"/>
        <v>1.2250000000000001</v>
      </c>
      <c r="BI570" s="1">
        <f t="shared" si="578"/>
        <v>288.14999999999998</v>
      </c>
      <c r="BJ570" s="1">
        <f t="shared" si="579"/>
        <v>1.2350000000000001</v>
      </c>
      <c r="BK570" s="1">
        <f t="shared" si="580"/>
        <v>9.81</v>
      </c>
      <c r="BL570" s="1">
        <f t="shared" si="581"/>
        <v>293.14999999999998</v>
      </c>
      <c r="BM570" s="1">
        <f t="shared" si="582"/>
        <v>100600</v>
      </c>
      <c r="BN570" s="24">
        <f t="shared" si="583"/>
        <v>28</v>
      </c>
    </row>
    <row r="571" spans="28:66" x14ac:dyDescent="0.2">
      <c r="AB571" s="23">
        <v>9.6999999999999993</v>
      </c>
      <c r="AC571" s="1">
        <v>759</v>
      </c>
      <c r="AD571" s="1">
        <f t="shared" si="607"/>
        <v>282.84999999999997</v>
      </c>
      <c r="AE571" s="1">
        <f t="shared" si="624"/>
        <v>0</v>
      </c>
      <c r="AF571" s="1">
        <f t="shared" si="608"/>
        <v>0</v>
      </c>
      <c r="AG571" s="1">
        <f t="shared" si="625"/>
        <v>3580.4000400000014</v>
      </c>
      <c r="AH571" s="1">
        <f t="shared" si="609"/>
        <v>7893.4215361848019</v>
      </c>
      <c r="AI571" s="130">
        <f t="shared" si="626"/>
        <v>48</v>
      </c>
      <c r="AJ571" s="1">
        <f t="shared" si="610"/>
        <v>283.2165</v>
      </c>
      <c r="AK571" s="1">
        <f t="shared" si="611"/>
        <v>1.1381926592296239</v>
      </c>
      <c r="AL571" s="1">
        <f t="shared" si="612"/>
        <v>1.1396674607484774</v>
      </c>
      <c r="AM571" s="1">
        <f t="shared" si="613"/>
        <v>92532.912420067529</v>
      </c>
      <c r="AN571" s="1">
        <f t="shared" si="627"/>
        <v>-854</v>
      </c>
      <c r="AO571" s="1">
        <f t="shared" si="614"/>
        <v>-2801.83736</v>
      </c>
      <c r="AP571" s="1" t="e">
        <f t="shared" si="615"/>
        <v>#DIV/0!</v>
      </c>
      <c r="AQ571" s="23">
        <f t="shared" si="628"/>
        <v>0</v>
      </c>
      <c r="AR571" s="6">
        <f t="shared" si="616"/>
        <v>0</v>
      </c>
      <c r="AS571" s="6">
        <f t="shared" si="629"/>
        <v>-17.831370556132484</v>
      </c>
      <c r="AT571" s="6">
        <f t="shared" si="617"/>
        <v>-34.661331341832565</v>
      </c>
      <c r="AU571" s="60"/>
      <c r="AV571" s="6">
        <f t="shared" si="618"/>
        <v>0</v>
      </c>
      <c r="AW571" s="61" t="e">
        <f t="shared" si="619"/>
        <v>#DIV/0!</v>
      </c>
      <c r="AX571" s="62" t="e">
        <f t="shared" si="620"/>
        <v>#DIV/0!</v>
      </c>
      <c r="AY571" s="63" t="e">
        <f t="shared" si="621"/>
        <v>#DIV/0!</v>
      </c>
      <c r="AZ571" s="6" t="e">
        <f t="shared" si="622"/>
        <v>#DIV/0!</v>
      </c>
      <c r="BA571" s="6" t="e">
        <f t="shared" si="623"/>
        <v>#DIV/0!</v>
      </c>
      <c r="BB571" s="62"/>
      <c r="BC571" s="63"/>
      <c r="BD571" s="1"/>
      <c r="BE571" s="1">
        <f t="shared" si="574"/>
        <v>0</v>
      </c>
      <c r="BF571" s="1">
        <f t="shared" si="575"/>
        <v>-6.4999999999999997E-3</v>
      </c>
      <c r="BG571" s="1">
        <f t="shared" si="576"/>
        <v>101325</v>
      </c>
      <c r="BH571" s="1">
        <f t="shared" si="577"/>
        <v>1.2250000000000001</v>
      </c>
      <c r="BI571" s="1">
        <f t="shared" si="578"/>
        <v>288.14999999999998</v>
      </c>
      <c r="BJ571" s="1">
        <f t="shared" si="579"/>
        <v>1.2350000000000001</v>
      </c>
      <c r="BK571" s="1">
        <f t="shared" si="580"/>
        <v>9.81</v>
      </c>
      <c r="BL571" s="1">
        <f t="shared" si="581"/>
        <v>293.14999999999998</v>
      </c>
      <c r="BM571" s="1">
        <f t="shared" si="582"/>
        <v>100600</v>
      </c>
      <c r="BN571" s="24">
        <f t="shared" si="583"/>
        <v>28</v>
      </c>
    </row>
    <row r="572" spans="28:66" x14ac:dyDescent="0.2">
      <c r="AB572" s="23">
        <v>7.4</v>
      </c>
      <c r="AC572" s="1">
        <v>718</v>
      </c>
      <c r="AD572" s="1">
        <f t="shared" si="607"/>
        <v>280.54999999999995</v>
      </c>
      <c r="AE572" s="1">
        <f t="shared" si="624"/>
        <v>0</v>
      </c>
      <c r="AF572" s="1">
        <f t="shared" si="608"/>
        <v>0</v>
      </c>
      <c r="AG572" s="1">
        <f t="shared" si="625"/>
        <v>3580.1333800000016</v>
      </c>
      <c r="AH572" s="1">
        <f t="shared" si="609"/>
        <v>7892.8336522156023</v>
      </c>
      <c r="AI572" s="130">
        <f t="shared" si="626"/>
        <v>56</v>
      </c>
      <c r="AJ572" s="1">
        <f t="shared" si="610"/>
        <v>283.483</v>
      </c>
      <c r="AK572" s="1">
        <f t="shared" si="611"/>
        <v>1.1427578751423151</v>
      </c>
      <c r="AL572" s="1">
        <f t="shared" si="612"/>
        <v>1.1547047967170521</v>
      </c>
      <c r="AM572" s="1">
        <f t="shared" si="613"/>
        <v>92991.476357196385</v>
      </c>
      <c r="AN572" s="1">
        <f t="shared" si="627"/>
        <v>-895</v>
      </c>
      <c r="AO572" s="1">
        <f t="shared" si="614"/>
        <v>-2936.3517999999999</v>
      </c>
      <c r="AP572" s="1" t="e">
        <f t="shared" si="615"/>
        <v>#DIV/0!</v>
      </c>
      <c r="AQ572" s="23">
        <f t="shared" si="628"/>
        <v>0</v>
      </c>
      <c r="AR572" s="6">
        <f t="shared" si="616"/>
        <v>0</v>
      </c>
      <c r="AS572" s="6">
        <f t="shared" si="629"/>
        <v>-15.88908987164147</v>
      </c>
      <c r="AT572" s="6">
        <f t="shared" si="617"/>
        <v>-30.885848456091555</v>
      </c>
      <c r="AU572" s="60"/>
      <c r="AV572" s="6">
        <f t="shared" si="618"/>
        <v>0</v>
      </c>
      <c r="AW572" s="61" t="e">
        <f t="shared" si="619"/>
        <v>#DIV/0!</v>
      </c>
      <c r="AX572" s="62" t="e">
        <f t="shared" si="620"/>
        <v>#DIV/0!</v>
      </c>
      <c r="AY572" s="63" t="e">
        <f t="shared" si="621"/>
        <v>#DIV/0!</v>
      </c>
      <c r="AZ572" s="6" t="e">
        <f t="shared" si="622"/>
        <v>#DIV/0!</v>
      </c>
      <c r="BA572" s="6" t="e">
        <f t="shared" si="623"/>
        <v>#DIV/0!</v>
      </c>
      <c r="BB572" s="62"/>
      <c r="BC572" s="63"/>
      <c r="BD572" s="1"/>
      <c r="BE572" s="1">
        <f t="shared" si="574"/>
        <v>0</v>
      </c>
      <c r="BF572" s="1">
        <f t="shared" si="575"/>
        <v>-6.4999999999999997E-3</v>
      </c>
      <c r="BG572" s="1">
        <f t="shared" si="576"/>
        <v>101325</v>
      </c>
      <c r="BH572" s="1">
        <f t="shared" si="577"/>
        <v>1.2250000000000001</v>
      </c>
      <c r="BI572" s="1">
        <f t="shared" si="578"/>
        <v>288.14999999999998</v>
      </c>
      <c r="BJ572" s="1">
        <f t="shared" si="579"/>
        <v>1.2350000000000001</v>
      </c>
      <c r="BK572" s="1">
        <f t="shared" si="580"/>
        <v>9.81</v>
      </c>
      <c r="BL572" s="1">
        <f t="shared" si="581"/>
        <v>293.14999999999998</v>
      </c>
      <c r="BM572" s="1">
        <f t="shared" si="582"/>
        <v>100600</v>
      </c>
      <c r="BN572" s="24">
        <f t="shared" si="583"/>
        <v>28</v>
      </c>
    </row>
    <row r="573" spans="28:66" x14ac:dyDescent="0.2">
      <c r="BD573" s="1"/>
      <c r="BE573" s="1">
        <f t="shared" si="574"/>
        <v>0</v>
      </c>
      <c r="BF573" s="1">
        <f t="shared" si="575"/>
        <v>-6.4999999999999997E-3</v>
      </c>
      <c r="BG573" s="1">
        <f t="shared" si="576"/>
        <v>101325</v>
      </c>
      <c r="BH573" s="1">
        <f t="shared" si="577"/>
        <v>1.2250000000000001</v>
      </c>
      <c r="BI573" s="1">
        <f t="shared" si="578"/>
        <v>288.14999999999998</v>
      </c>
      <c r="BJ573" s="1">
        <f t="shared" si="579"/>
        <v>1.2350000000000001</v>
      </c>
      <c r="BK573" s="1">
        <f t="shared" si="580"/>
        <v>9.81</v>
      </c>
      <c r="BL573" s="1">
        <f t="shared" si="581"/>
        <v>293.14999999999998</v>
      </c>
      <c r="BM573" s="1">
        <f t="shared" si="582"/>
        <v>100600</v>
      </c>
      <c r="BN573" s="24">
        <f t="shared" si="583"/>
        <v>28</v>
      </c>
    </row>
    <row r="574" spans="28:66" x14ac:dyDescent="0.2">
      <c r="BD574" s="1"/>
      <c r="BE574" s="1">
        <f t="shared" ref="BE574:BE580" si="630">BE573</f>
        <v>0</v>
      </c>
      <c r="BF574" s="1">
        <f t="shared" ref="BF574:BF580" si="631">BF573</f>
        <v>-6.4999999999999997E-3</v>
      </c>
      <c r="BG574" s="1">
        <f t="shared" ref="BG574:BG580" si="632">BG573</f>
        <v>101325</v>
      </c>
      <c r="BH574" s="1">
        <f t="shared" ref="BH574:BH580" si="633">BH573</f>
        <v>1.2250000000000001</v>
      </c>
      <c r="BI574" s="1">
        <f t="shared" ref="BI574:BI580" si="634">BI573</f>
        <v>288.14999999999998</v>
      </c>
      <c r="BJ574" s="1">
        <f t="shared" ref="BJ574:BJ580" si="635">BJ573</f>
        <v>1.2350000000000001</v>
      </c>
      <c r="BK574" s="1">
        <f t="shared" ref="BK574:BK580" si="636">BK573</f>
        <v>9.81</v>
      </c>
      <c r="BL574" s="1">
        <f t="shared" ref="BL574:BL580" si="637">BL573</f>
        <v>293.14999999999998</v>
      </c>
      <c r="BM574" s="1">
        <f t="shared" ref="BM574:BM580" si="638">BM573</f>
        <v>100600</v>
      </c>
      <c r="BN574" s="24">
        <f t="shared" ref="BN574:BN580" si="639">BN573</f>
        <v>28</v>
      </c>
    </row>
    <row r="575" spans="28:66" x14ac:dyDescent="0.2">
      <c r="AB575" s="23">
        <v>1.3</v>
      </c>
      <c r="AC575" s="1">
        <v>588</v>
      </c>
      <c r="AD575" s="1">
        <f>AB575+273.15</f>
        <v>274.45</v>
      </c>
      <c r="AE575" s="1">
        <f>EE208</f>
        <v>0</v>
      </c>
      <c r="AF575" s="1">
        <f>AE575*1.94384</f>
        <v>0</v>
      </c>
      <c r="AG575" s="1">
        <f>DA208-0.26666</f>
        <v>3579.3334000000023</v>
      </c>
      <c r="AH575" s="1">
        <f>AG575 * 2.20462</f>
        <v>7891.0700003080046</v>
      </c>
      <c r="AI575" s="130">
        <f>CZ208+8</f>
        <v>80</v>
      </c>
      <c r="AJ575" s="1">
        <f>BI575+(AC575*BF575)</f>
        <v>284.32799999999997</v>
      </c>
      <c r="AK575" s="1">
        <f>BH575 * ( ( 1 + ( BF575 * ( AC575 / BI575 ) ) ) ^ 4.256 )</f>
        <v>1.1573256306324886</v>
      </c>
      <c r="AL575" s="1">
        <f>( AK575 * AJ575 ) / AD575</f>
        <v>1.1989800761758944</v>
      </c>
      <c r="AM575" s="1">
        <f>BG575 * ( ( 1+ ( BF575 * ( AC575 / BI575 ) ) ) ^ 5.256 )</f>
        <v>94457.64231122112</v>
      </c>
      <c r="AN575" s="1">
        <f>CY208 + (AC575-CX208)</f>
        <v>-1025</v>
      </c>
      <c r="AO575" s="1">
        <f>AN575 * 3.28084</f>
        <v>-3362.8609999999999</v>
      </c>
      <c r="AP575" s="1" t="e">
        <f xml:space="preserve"> AG575 * BK575 * COS( AZ575 )</f>
        <v>#DIV/0!</v>
      </c>
      <c r="AQ575" s="23">
        <f>SQRT( ( AV575 * 2 ) / AL575 )</f>
        <v>0</v>
      </c>
      <c r="AR575" s="6">
        <f>AQ575 * 1.94384</f>
        <v>0</v>
      </c>
      <c r="AS575" s="6">
        <f xml:space="preserve"> ( AN575 / AI575 ) * ( ( ( DF208 + AD575 ) / 2 ) / ( ( DG208 + AJ575 ) / 2 ) )</f>
        <v>-12.447725940955056</v>
      </c>
      <c r="AT575" s="6">
        <f>AS575 * 1.94384</f>
        <v>-24.196387593066078</v>
      </c>
      <c r="AU575" s="60"/>
      <c r="AV575" s="6">
        <f>AU575 * 100</f>
        <v>0</v>
      </c>
      <c r="AW575" s="61" t="e">
        <f xml:space="preserve"> - ( AG575 * BK575 * SIN( AZ575 ) )</f>
        <v>#DIV/0!</v>
      </c>
      <c r="AX575" s="62" t="e">
        <f xml:space="preserve"> - ( ( 2 * AW575 ) / ( ( ( AQ575 ) ^ 2 ) * BN575 * AL575 ) )</f>
        <v>#DIV/0!</v>
      </c>
      <c r="AY575" s="63" t="e">
        <f xml:space="preserve"> ( ( 2 * AP575 ) / ( ( ( AQ575 ) ^ 2 ) * BN575 * AL575 ) )</f>
        <v>#DIV/0!</v>
      </c>
      <c r="AZ575" s="6" t="e">
        <f>ASIN( - ( AS575 / AQ575 ) )</f>
        <v>#DIV/0!</v>
      </c>
      <c r="BA575" s="6" t="e">
        <f>AZ575 * ( 180 / 3.14159265359 )</f>
        <v>#DIV/0!</v>
      </c>
      <c r="BB575" s="62"/>
      <c r="BC575" s="63"/>
      <c r="BD575" s="1"/>
      <c r="BE575" s="1">
        <f t="shared" si="630"/>
        <v>0</v>
      </c>
      <c r="BF575" s="1">
        <f t="shared" si="631"/>
        <v>-6.4999999999999997E-3</v>
      </c>
      <c r="BG575" s="1">
        <f t="shared" si="632"/>
        <v>101325</v>
      </c>
      <c r="BH575" s="1">
        <f t="shared" si="633"/>
        <v>1.2250000000000001</v>
      </c>
      <c r="BI575" s="1">
        <f t="shared" si="634"/>
        <v>288.14999999999998</v>
      </c>
      <c r="BJ575" s="1">
        <f t="shared" si="635"/>
        <v>1.2350000000000001</v>
      </c>
      <c r="BK575" s="1">
        <f t="shared" si="636"/>
        <v>9.81</v>
      </c>
      <c r="BL575" s="1">
        <f t="shared" si="637"/>
        <v>293.14999999999998</v>
      </c>
      <c r="BM575" s="1">
        <f t="shared" si="638"/>
        <v>100600</v>
      </c>
      <c r="BN575" s="24">
        <f t="shared" si="639"/>
        <v>28</v>
      </c>
    </row>
    <row r="576" spans="28:66" x14ac:dyDescent="0.2">
      <c r="BD576" s="1"/>
      <c r="BE576" s="1">
        <f t="shared" si="630"/>
        <v>0</v>
      </c>
      <c r="BF576" s="1">
        <f t="shared" si="631"/>
        <v>-6.4999999999999997E-3</v>
      </c>
      <c r="BG576" s="1">
        <f t="shared" si="632"/>
        <v>101325</v>
      </c>
      <c r="BH576" s="1">
        <f t="shared" si="633"/>
        <v>1.2250000000000001</v>
      </c>
      <c r="BI576" s="1">
        <f t="shared" si="634"/>
        <v>288.14999999999998</v>
      </c>
      <c r="BJ576" s="1">
        <f t="shared" si="635"/>
        <v>1.2350000000000001</v>
      </c>
      <c r="BK576" s="1">
        <f t="shared" si="636"/>
        <v>9.81</v>
      </c>
      <c r="BL576" s="1">
        <f t="shared" si="637"/>
        <v>293.14999999999998</v>
      </c>
      <c r="BM576" s="1">
        <f t="shared" si="638"/>
        <v>100600</v>
      </c>
      <c r="BN576" s="24">
        <f t="shared" si="639"/>
        <v>28</v>
      </c>
    </row>
    <row r="577" spans="28:66" x14ac:dyDescent="0.2">
      <c r="AB577" s="23">
        <v>0.7</v>
      </c>
      <c r="AC577" s="1">
        <v>545</v>
      </c>
      <c r="AD577" s="1">
        <f>AB577+273.15</f>
        <v>273.84999999999997</v>
      </c>
      <c r="AE577" s="1">
        <f>EE209</f>
        <v>0</v>
      </c>
      <c r="AF577" s="1">
        <f>AE577*1.94384</f>
        <v>0</v>
      </c>
      <c r="AG577" s="1">
        <f>DA209-0.26666</f>
        <v>3578.8000800000027</v>
      </c>
      <c r="AH577" s="1">
        <f>AG577 * 2.20462</f>
        <v>7889.8942323696056</v>
      </c>
      <c r="AI577" s="130">
        <f>CZ209+8</f>
        <v>96</v>
      </c>
      <c r="AJ577" s="1">
        <f>BI577+(AC577*BF577)</f>
        <v>284.60749999999996</v>
      </c>
      <c r="AK577" s="1">
        <f>BH577 * ( ( 1 + ( BF577 * ( AC577 / BI577 ) ) ) ^ 4.256 )</f>
        <v>1.162175324845462</v>
      </c>
      <c r="AL577" s="1">
        <f>( AK577 * AJ577 ) / AD577</f>
        <v>1.2078284234652359</v>
      </c>
      <c r="AM577" s="1">
        <f>BG577 * ( ( 1+ ( BF577 * ( AC577 / BI577 ) ) ) ^ 5.256 )</f>
        <v>94946.703438431286</v>
      </c>
      <c r="AN577" s="1">
        <f>CY209 + (AC577-CX209)</f>
        <v>-1068</v>
      </c>
      <c r="AO577" s="1">
        <f>AN577 * 3.28084</f>
        <v>-3503.93712</v>
      </c>
      <c r="AP577" s="1" t="e">
        <f xml:space="preserve"> AG577 * BK577 * COS( AZ577 )</f>
        <v>#DIV/0!</v>
      </c>
      <c r="AQ577" s="23">
        <f>SQRT( ( AV577 * 2 ) / AL577 )</f>
        <v>0</v>
      </c>
      <c r="AR577" s="6">
        <f>AQ577 * 1.94384</f>
        <v>0</v>
      </c>
      <c r="AS577" s="6">
        <f xml:space="preserve"> ( AN577 / AI577 ) * ( ( ( DF209 + AD577 ) / 2 ) / ( ( DG209 + AJ577 ) / 2 ) )</f>
        <v>-10.703157598836928</v>
      </c>
      <c r="AT577" s="6">
        <f>AS577 * 1.94384</f>
        <v>-20.805225866923173</v>
      </c>
      <c r="AU577" s="60"/>
      <c r="AV577" s="6">
        <f>AU577 * 100</f>
        <v>0</v>
      </c>
      <c r="AW577" s="61" t="e">
        <f xml:space="preserve"> - ( AG577 * BK577 * SIN( AZ577 ) )</f>
        <v>#DIV/0!</v>
      </c>
      <c r="AX577" s="62" t="e">
        <f xml:space="preserve"> - ( ( 2 * AW577 ) / ( ( ( AQ577 ) ^ 2 ) * BN577 * AL577 ) )</f>
        <v>#DIV/0!</v>
      </c>
      <c r="AY577" s="63" t="e">
        <f xml:space="preserve"> ( ( 2 * AP577 ) / ( ( ( AQ577 ) ^ 2 ) * BN577 * AL577 ) )</f>
        <v>#DIV/0!</v>
      </c>
      <c r="AZ577" s="6" t="e">
        <f>ASIN( - ( AS577 / AQ577 ) )</f>
        <v>#DIV/0!</v>
      </c>
      <c r="BA577" s="6" t="e">
        <f>AZ577 * ( 180 / 3.14159265359 )</f>
        <v>#DIV/0!</v>
      </c>
      <c r="BB577" s="62"/>
      <c r="BC577" s="63"/>
      <c r="BD577" s="1"/>
      <c r="BE577" s="1">
        <f t="shared" si="630"/>
        <v>0</v>
      </c>
      <c r="BF577" s="1">
        <f t="shared" si="631"/>
        <v>-6.4999999999999997E-3</v>
      </c>
      <c r="BG577" s="1">
        <f t="shared" si="632"/>
        <v>101325</v>
      </c>
      <c r="BH577" s="1">
        <f t="shared" si="633"/>
        <v>1.2250000000000001</v>
      </c>
      <c r="BI577" s="1">
        <f t="shared" si="634"/>
        <v>288.14999999999998</v>
      </c>
      <c r="BJ577" s="1">
        <f t="shared" si="635"/>
        <v>1.2350000000000001</v>
      </c>
      <c r="BK577" s="1">
        <f t="shared" si="636"/>
        <v>9.81</v>
      </c>
      <c r="BL577" s="1">
        <f t="shared" si="637"/>
        <v>293.14999999999998</v>
      </c>
      <c r="BM577" s="1">
        <f t="shared" si="638"/>
        <v>100600</v>
      </c>
      <c r="BN577" s="24">
        <f t="shared" si="639"/>
        <v>28</v>
      </c>
    </row>
    <row r="578" spans="28:66" x14ac:dyDescent="0.2">
      <c r="AB578" s="23">
        <v>1.1000000000000001</v>
      </c>
      <c r="AC578" s="1">
        <v>546</v>
      </c>
      <c r="AD578" s="1">
        <f>AB578+273.15</f>
        <v>274.25</v>
      </c>
      <c r="AE578" s="1">
        <f>AE577</f>
        <v>0</v>
      </c>
      <c r="AF578" s="1">
        <f>AE578*1.94384</f>
        <v>0</v>
      </c>
      <c r="AG578" s="1">
        <f>AG577-0.26666</f>
        <v>3578.5334200000029</v>
      </c>
      <c r="AH578" s="1">
        <f>AG578 * 2.20462</f>
        <v>7889.306348400406</v>
      </c>
      <c r="AI578" s="130">
        <f>AI577+8</f>
        <v>104</v>
      </c>
      <c r="AJ578" s="1">
        <f>BI578+(AC578*BF578)</f>
        <v>284.601</v>
      </c>
      <c r="AK578" s="1">
        <f>BH578 * ( ( 1 + ( BF578 * ( AC578 / BI578 ) ) ) ^ 4.256 )</f>
        <v>1.1620623649873367</v>
      </c>
      <c r="AL578" s="1">
        <f>( AK578 * AJ578 ) / AD578</f>
        <v>1.2059220096180896</v>
      </c>
      <c r="AM578" s="1">
        <f>BG578 * ( ( 1+ ( BF578 * ( AC578 / BI578 ) ) ) ^ 5.256 )</f>
        <v>94935.30668489309</v>
      </c>
      <c r="AN578" s="1">
        <f>AN577 + (AC578-AC577)</f>
        <v>-1067</v>
      </c>
      <c r="AO578" s="1">
        <f>AN578 * 3.28084</f>
        <v>-3500.6562800000002</v>
      </c>
      <c r="AP578" s="1" t="e">
        <f xml:space="preserve"> AG578 * BK578 * COS( AZ578 )</f>
        <v>#DIV/0!</v>
      </c>
      <c r="AQ578" s="23">
        <f>SQRT( ( AV578 * 2 ) / AL578 )</f>
        <v>0</v>
      </c>
      <c r="AR578" s="6">
        <f>AQ578 * 1.94384</f>
        <v>0</v>
      </c>
      <c r="AS578" s="6">
        <f xml:space="preserve"> ( AN578 / AI578 ) * ( ( ( AD577 + AD578 ) / 2 ) / ( ( AJ577 + AJ578 ) / 2 ) )</f>
        <v>-9.8791483126265547</v>
      </c>
      <c r="AT578" s="6">
        <f>AS578 * 1.94384</f>
        <v>-19.203483656016001</v>
      </c>
      <c r="AU578" s="60"/>
      <c r="AV578" s="6">
        <f>AU578 * 100</f>
        <v>0</v>
      </c>
      <c r="AW578" s="61" t="e">
        <f xml:space="preserve"> - ( AG578 * BK578 * SIN( AZ578 ) )</f>
        <v>#DIV/0!</v>
      </c>
      <c r="AX578" s="62" t="e">
        <f xml:space="preserve"> - ( ( 2 * AW578 ) / ( ( ( AQ578 ) ^ 2 ) * BN578 * AL578 ) )</f>
        <v>#DIV/0!</v>
      </c>
      <c r="AY578" s="63" t="e">
        <f xml:space="preserve"> ( ( 2 * AP578 ) / ( ( ( AQ578 ) ^ 2 ) * BN578 * AL578 ) )</f>
        <v>#DIV/0!</v>
      </c>
      <c r="AZ578" s="6" t="e">
        <f>ASIN( - ( AS578 / AQ578 ) )</f>
        <v>#DIV/0!</v>
      </c>
      <c r="BA578" s="6" t="e">
        <f>AZ578 * ( 180 / 3.14159265359 )</f>
        <v>#DIV/0!</v>
      </c>
      <c r="BB578" s="62"/>
      <c r="BC578" s="63"/>
      <c r="BD578" s="1"/>
      <c r="BE578" s="1">
        <f t="shared" si="630"/>
        <v>0</v>
      </c>
      <c r="BF578" s="1">
        <f t="shared" si="631"/>
        <v>-6.4999999999999997E-3</v>
      </c>
      <c r="BG578" s="1">
        <f t="shared" si="632"/>
        <v>101325</v>
      </c>
      <c r="BH578" s="1">
        <f t="shared" si="633"/>
        <v>1.2250000000000001</v>
      </c>
      <c r="BI578" s="1">
        <f t="shared" si="634"/>
        <v>288.14999999999998</v>
      </c>
      <c r="BJ578" s="1">
        <f t="shared" si="635"/>
        <v>1.2350000000000001</v>
      </c>
      <c r="BK578" s="1">
        <f t="shared" si="636"/>
        <v>9.81</v>
      </c>
      <c r="BL578" s="1">
        <f t="shared" si="637"/>
        <v>293.14999999999998</v>
      </c>
      <c r="BM578" s="1">
        <f t="shared" si="638"/>
        <v>100600</v>
      </c>
      <c r="BN578" s="24">
        <f t="shared" si="639"/>
        <v>28</v>
      </c>
    </row>
    <row r="579" spans="28:66" x14ac:dyDescent="0.2">
      <c r="AB579" s="23">
        <v>0.8</v>
      </c>
      <c r="AC579" s="1">
        <v>539</v>
      </c>
      <c r="AD579" s="1">
        <f>AB579+273.15</f>
        <v>273.95</v>
      </c>
      <c r="AE579" s="1">
        <f>AE578</f>
        <v>0</v>
      </c>
      <c r="AF579" s="1">
        <f>AE579*1.94384</f>
        <v>0</v>
      </c>
      <c r="AG579" s="1">
        <f>AG578-0.26666</f>
        <v>3578.2667600000032</v>
      </c>
      <c r="AH579" s="1">
        <f>AG579 * 2.20462</f>
        <v>7888.7184644312065</v>
      </c>
      <c r="AI579" s="130">
        <f>AI578+8</f>
        <v>112</v>
      </c>
      <c r="AJ579" s="1">
        <f>BI579+(AC579*BF579)</f>
        <v>284.6465</v>
      </c>
      <c r="AK579" s="1">
        <f>BH579 * ( ( 1 + ( BF579 * ( AC579 / BI579 ) ) ) ^ 4.256 )</f>
        <v>1.1628532604144044</v>
      </c>
      <c r="AL579" s="1">
        <f>( AK579 * AJ579 ) / AD579</f>
        <v>1.2082573848897564</v>
      </c>
      <c r="AM579" s="1">
        <f>BG579 * ( ( 1+ ( BF579 * ( AC579 / BI579 ) ) ) ^ 5.256 )</f>
        <v>95015.107226854918</v>
      </c>
      <c r="AN579" s="1">
        <f>AN578 + (AC579-AC578)</f>
        <v>-1074</v>
      </c>
      <c r="AO579" s="1">
        <f>AN579 * 3.28084</f>
        <v>-3523.6221599999999</v>
      </c>
      <c r="AP579" s="1" t="e">
        <f xml:space="preserve"> AG579 * BK579 * COS( AZ579 )</f>
        <v>#DIV/0!</v>
      </c>
      <c r="AQ579" s="23">
        <f>SQRT( ( AV579 * 2 ) / AL579 )</f>
        <v>0</v>
      </c>
      <c r="AR579" s="6">
        <f>AQ579 * 1.94384</f>
        <v>0</v>
      </c>
      <c r="AS579" s="6">
        <f xml:space="preserve"> ( AN579 / AI579 ) * ( ( ( AD578 + AD579 ) / 2 ) / ( ( AJ578 + AJ579 ) / 2 ) )</f>
        <v>-9.2347290564674047</v>
      </c>
      <c r="AT579" s="6">
        <f>AS579 * 1.94384</f>
        <v>-17.9508357291236</v>
      </c>
      <c r="AU579" s="60"/>
      <c r="AV579" s="6">
        <f>AU579 * 100</f>
        <v>0</v>
      </c>
      <c r="AW579" s="61" t="e">
        <f xml:space="preserve"> - ( AG579 * BK579 * SIN( AZ579 ) )</f>
        <v>#DIV/0!</v>
      </c>
      <c r="AX579" s="62" t="e">
        <f xml:space="preserve"> - ( ( 2 * AW579 ) / ( ( ( AQ579 ) ^ 2 ) * BN579 * AL579 ) )</f>
        <v>#DIV/0!</v>
      </c>
      <c r="AY579" s="63" t="e">
        <f xml:space="preserve"> ( ( 2 * AP579 ) / ( ( ( AQ579 ) ^ 2 ) * BN579 * AL579 ) )</f>
        <v>#DIV/0!</v>
      </c>
      <c r="AZ579" s="6" t="e">
        <f>ASIN( - ( AS579 / AQ579 ) )</f>
        <v>#DIV/0!</v>
      </c>
      <c r="BA579" s="6" t="e">
        <f>AZ579 * ( 180 / 3.14159265359 )</f>
        <v>#DIV/0!</v>
      </c>
      <c r="BB579" s="62"/>
      <c r="BC579" s="63"/>
      <c r="BD579" s="1"/>
      <c r="BE579" s="1">
        <f t="shared" si="630"/>
        <v>0</v>
      </c>
      <c r="BF579" s="1">
        <f t="shared" si="631"/>
        <v>-6.4999999999999997E-3</v>
      </c>
      <c r="BG579" s="1">
        <f t="shared" si="632"/>
        <v>101325</v>
      </c>
      <c r="BH579" s="1">
        <f t="shared" si="633"/>
        <v>1.2250000000000001</v>
      </c>
      <c r="BI579" s="1">
        <f t="shared" si="634"/>
        <v>288.14999999999998</v>
      </c>
      <c r="BJ579" s="1">
        <f t="shared" si="635"/>
        <v>1.2350000000000001</v>
      </c>
      <c r="BK579" s="1">
        <f t="shared" si="636"/>
        <v>9.81</v>
      </c>
      <c r="BL579" s="1">
        <f t="shared" si="637"/>
        <v>293.14999999999998</v>
      </c>
      <c r="BM579" s="1">
        <f t="shared" si="638"/>
        <v>100600</v>
      </c>
      <c r="BN579" s="24">
        <f t="shared" si="639"/>
        <v>28</v>
      </c>
    </row>
    <row r="580" spans="28:66" x14ac:dyDescent="0.2">
      <c r="AB580" s="30">
        <v>0.9</v>
      </c>
      <c r="AC580" s="64">
        <v>532</v>
      </c>
      <c r="AD580" s="64">
        <f>AB580+273.15</f>
        <v>274.04999999999995</v>
      </c>
      <c r="AE580" s="64">
        <f>AE579</f>
        <v>0</v>
      </c>
      <c r="AF580" s="64">
        <f>AE580*1.94384</f>
        <v>0</v>
      </c>
      <c r="AG580" s="64">
        <f>AG579-0.26666</f>
        <v>3578.0001000000034</v>
      </c>
      <c r="AH580" s="64">
        <f>AG580 * 2.20462</f>
        <v>7888.1305804620069</v>
      </c>
      <c r="AI580" s="136">
        <f>AI579+8</f>
        <v>120</v>
      </c>
      <c r="AJ580" s="64">
        <f>BI580+(AC580*BF580)</f>
        <v>284.69199999999995</v>
      </c>
      <c r="AK580" s="64">
        <f>BH580 * ( ( 1 + ( BF580 * ( AC580 / BI580 ) ) ) ^ 4.256 )</f>
        <v>1.1636445675804954</v>
      </c>
      <c r="AL580" s="64">
        <f>( AK580 * AJ580 ) / AD580</f>
        <v>1.2088315972765058</v>
      </c>
      <c r="AM580" s="64">
        <f>BG580 * ( ( 1+ ( BF580 * ( AC580 / BI580 ) ) ) ^ 5.256 )</f>
        <v>95094.96207643325</v>
      </c>
      <c r="AN580" s="64">
        <f>AN579 + (AC580-AC579)</f>
        <v>-1081</v>
      </c>
      <c r="AO580" s="64">
        <f>AN580 * 3.28084</f>
        <v>-3546.5880400000001</v>
      </c>
      <c r="AP580" s="64" t="e">
        <f xml:space="preserve"> AG580 * BK580 * COS( AZ580 )</f>
        <v>#DIV/0!</v>
      </c>
      <c r="AQ580" s="23">
        <f>SQRT( ( AV580 * 2 ) / AL580 )</f>
        <v>0</v>
      </c>
      <c r="AR580" s="65">
        <f>AQ580 * 1.94384</f>
        <v>0</v>
      </c>
      <c r="AS580" s="65">
        <f xml:space="preserve"> ( AN580 / AI580 ) * ( ( ( AD579 + AD580 ) / 2 ) / ( ( AJ579 + AJ580 ) / 2 ) )</f>
        <v>-8.6707058571775253</v>
      </c>
      <c r="AT580" s="65">
        <f>AS580 * 1.94384</f>
        <v>-16.85446487341596</v>
      </c>
      <c r="AU580" s="66"/>
      <c r="AV580" s="65">
        <f>AU580 * 100</f>
        <v>0</v>
      </c>
      <c r="AW580" s="67" t="e">
        <f xml:space="preserve"> - ( AG580 * BK580 * SIN( AZ580 ) )</f>
        <v>#DIV/0!</v>
      </c>
      <c r="AX580" s="68" t="e">
        <f xml:space="preserve"> - ( ( 2 * AW580 ) / ( ( ( AQ580 ) ^ 2 ) * BN580 * AL580 ) )</f>
        <v>#DIV/0!</v>
      </c>
      <c r="AY580" s="69" t="e">
        <f xml:space="preserve"> ( ( 2 * AP580 ) / ( ( ( AQ580 ) ^ 2 ) * BN580 * AL580 ) )</f>
        <v>#DIV/0!</v>
      </c>
      <c r="AZ580" s="65" t="e">
        <f>ASIN( - ( AS580 / AQ580 ) )</f>
        <v>#DIV/0!</v>
      </c>
      <c r="BA580" s="65" t="e">
        <f>AZ580 * ( 180 / 3.14159265359 )</f>
        <v>#DIV/0!</v>
      </c>
      <c r="BB580" s="68"/>
      <c r="BC580" s="69"/>
      <c r="BD580" s="1"/>
      <c r="BE580" s="1">
        <f t="shared" si="630"/>
        <v>0</v>
      </c>
      <c r="BF580" s="1">
        <f t="shared" si="631"/>
        <v>-6.4999999999999997E-3</v>
      </c>
      <c r="BG580" s="1">
        <f t="shared" si="632"/>
        <v>101325</v>
      </c>
      <c r="BH580" s="1">
        <f t="shared" si="633"/>
        <v>1.2250000000000001</v>
      </c>
      <c r="BI580" s="1">
        <f t="shared" si="634"/>
        <v>288.14999999999998</v>
      </c>
      <c r="BJ580" s="1">
        <f t="shared" si="635"/>
        <v>1.2350000000000001</v>
      </c>
      <c r="BK580" s="1">
        <f t="shared" si="636"/>
        <v>9.81</v>
      </c>
      <c r="BL580" s="1">
        <f t="shared" si="637"/>
        <v>293.14999999999998</v>
      </c>
      <c r="BM580" s="1">
        <f t="shared" si="638"/>
        <v>100600</v>
      </c>
      <c r="BN580" s="24">
        <f t="shared" si="639"/>
        <v>28</v>
      </c>
    </row>
    <row r="584" spans="28:66" x14ac:dyDescent="0.2">
      <c r="AB584" s="35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21"/>
    </row>
    <row r="585" spans="28:66" x14ac:dyDescent="0.2">
      <c r="AB585" s="25"/>
      <c r="BN585" s="26"/>
    </row>
    <row r="586" spans="28:66" x14ac:dyDescent="0.2">
      <c r="AB586" s="23"/>
      <c r="AC586" s="11" t="s">
        <v>185</v>
      </c>
      <c r="AD586" s="1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2" t="s">
        <v>0</v>
      </c>
      <c r="BF586" s="3">
        <v>-6.4999999999999997E-3</v>
      </c>
      <c r="BG586" s="4" t="s">
        <v>1</v>
      </c>
      <c r="BH586" s="5"/>
      <c r="BI586" s="6"/>
      <c r="BJ586" s="7" t="s">
        <v>2</v>
      </c>
      <c r="BK586" s="8">
        <v>9.81</v>
      </c>
      <c r="BL586" s="9" t="s">
        <v>3</v>
      </c>
      <c r="BM586" s="1"/>
      <c r="BN586" s="24"/>
    </row>
    <row r="587" spans="28:66" x14ac:dyDescent="0.2">
      <c r="AB587" s="2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2"/>
      <c r="BH587" s="5"/>
      <c r="BI587" s="6"/>
      <c r="BJ587" s="6"/>
      <c r="BK587" s="6"/>
      <c r="BL587" s="13"/>
      <c r="BM587" s="1"/>
      <c r="BN587" s="24"/>
    </row>
    <row r="588" spans="28:66" x14ac:dyDescent="0.2">
      <c r="AB588" s="2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2" t="s">
        <v>17</v>
      </c>
      <c r="BF588" s="3">
        <v>101325</v>
      </c>
      <c r="BG588" s="4" t="s">
        <v>18</v>
      </c>
      <c r="BH588" s="5"/>
      <c r="BI588" s="6"/>
      <c r="BJ588" s="7" t="s">
        <v>19</v>
      </c>
      <c r="BK588" s="8">
        <v>293.14999999999998</v>
      </c>
      <c r="BL588" s="9" t="s">
        <v>20</v>
      </c>
      <c r="BM588" s="1"/>
      <c r="BN588" s="24"/>
    </row>
    <row r="589" spans="28:66" x14ac:dyDescent="0.2">
      <c r="AB589" s="23"/>
      <c r="AC589" s="1"/>
      <c r="AD589" s="1"/>
      <c r="AE589" s="1"/>
      <c r="AF589" s="1"/>
      <c r="AG589" s="1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2"/>
      <c r="BH589" s="5"/>
      <c r="BI589" s="6"/>
      <c r="BJ589" s="6"/>
      <c r="BK589" s="6"/>
      <c r="BL589" s="6"/>
      <c r="BM589" s="1"/>
      <c r="BN589" s="24"/>
    </row>
    <row r="590" spans="28:66" x14ac:dyDescent="0.2">
      <c r="AB590" s="2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2" t="s">
        <v>38</v>
      </c>
      <c r="BF590" s="3">
        <v>1.2250000000000001</v>
      </c>
      <c r="BG590" s="4" t="s">
        <v>39</v>
      </c>
      <c r="BH590" s="5"/>
      <c r="BI590" s="6"/>
      <c r="BJ590" s="7" t="s">
        <v>40</v>
      </c>
      <c r="BK590" s="8">
        <v>100600</v>
      </c>
      <c r="BL590" s="9" t="s">
        <v>18</v>
      </c>
      <c r="BM590" s="1"/>
      <c r="BN590" s="24"/>
    </row>
    <row r="591" spans="28:66" x14ac:dyDescent="0.2">
      <c r="AB591" s="23"/>
      <c r="AC591" s="1"/>
      <c r="AD591" s="1"/>
      <c r="AE591" s="1"/>
      <c r="AF591" s="1"/>
      <c r="AG591" s="1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2"/>
      <c r="BH591" s="5"/>
      <c r="BI591" s="6"/>
      <c r="BJ591" s="6"/>
      <c r="BK591" s="6"/>
      <c r="BL591" s="6"/>
      <c r="BM591" s="1"/>
      <c r="BN591" s="24"/>
    </row>
    <row r="592" spans="28:66" x14ac:dyDescent="0.2">
      <c r="AB592" s="2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2" t="s">
        <v>47</v>
      </c>
      <c r="BF592" s="3">
        <v>288.14999999999998</v>
      </c>
      <c r="BG592" s="4" t="s">
        <v>20</v>
      </c>
      <c r="BH592" s="5"/>
      <c r="BI592" s="6"/>
      <c r="BJ592" s="7" t="s">
        <v>48</v>
      </c>
      <c r="BK592" s="8">
        <v>28</v>
      </c>
      <c r="BL592" s="9" t="s">
        <v>49</v>
      </c>
      <c r="BM592" s="1"/>
      <c r="BN592" s="24"/>
    </row>
    <row r="593" spans="28:66" x14ac:dyDescent="0.2">
      <c r="AB593" s="2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2"/>
      <c r="BH593" s="5"/>
      <c r="BI593" s="6"/>
      <c r="BJ593" s="6"/>
      <c r="BK593" s="6"/>
      <c r="BL593" s="6"/>
      <c r="BM593" s="1"/>
      <c r="BN593" s="24"/>
    </row>
    <row r="594" spans="28:66" x14ac:dyDescent="0.2">
      <c r="AB594" s="2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2" t="s">
        <v>54</v>
      </c>
      <c r="BF594" s="3">
        <v>1.2350000000000001</v>
      </c>
      <c r="BG594" s="4" t="s">
        <v>55</v>
      </c>
      <c r="BH594" s="5"/>
      <c r="BI594" s="6"/>
      <c r="BJ594" s="6"/>
      <c r="BK594" s="6"/>
      <c r="BL594" s="6"/>
      <c r="BM594" s="1"/>
      <c r="BN594" s="24"/>
    </row>
    <row r="595" spans="28:66" x14ac:dyDescent="0.2">
      <c r="AB595" s="2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24"/>
    </row>
    <row r="596" spans="28:66" x14ac:dyDescent="0.2">
      <c r="AB596" s="43" t="s">
        <v>56</v>
      </c>
      <c r="AC596" s="3" t="s">
        <v>57</v>
      </c>
      <c r="AD596" s="3" t="s">
        <v>58</v>
      </c>
      <c r="AE596" s="3" t="s">
        <v>59</v>
      </c>
      <c r="AF596" s="44" t="s">
        <v>60</v>
      </c>
      <c r="AG596" s="3" t="s">
        <v>61</v>
      </c>
      <c r="AH596" s="44" t="s">
        <v>62</v>
      </c>
      <c r="AI596" s="8" t="s">
        <v>63</v>
      </c>
      <c r="AJ596" s="3" t="s">
        <v>64</v>
      </c>
      <c r="AK596" s="3" t="s">
        <v>65</v>
      </c>
      <c r="AL596" s="3" t="s">
        <v>66</v>
      </c>
      <c r="AM596" s="3" t="s">
        <v>67</v>
      </c>
      <c r="AN596" s="3" t="s">
        <v>68</v>
      </c>
      <c r="AO596" s="44" t="s">
        <v>69</v>
      </c>
      <c r="AP596" s="3" t="s">
        <v>70</v>
      </c>
      <c r="AQ596" s="45" t="s">
        <v>71</v>
      </c>
      <c r="AR596" s="46" t="s">
        <v>72</v>
      </c>
      <c r="AS596" s="47" t="s">
        <v>73</v>
      </c>
      <c r="AT596" s="46" t="s">
        <v>74</v>
      </c>
      <c r="AU596" s="45" t="s">
        <v>75</v>
      </c>
      <c r="AV596" s="46" t="s">
        <v>76</v>
      </c>
      <c r="AW596" s="47" t="s">
        <v>77</v>
      </c>
      <c r="AX596" s="48" t="s">
        <v>78</v>
      </c>
      <c r="AY596" s="49" t="s">
        <v>79</v>
      </c>
      <c r="AZ596" s="47" t="s">
        <v>80</v>
      </c>
      <c r="BA596" s="47" t="s">
        <v>81</v>
      </c>
      <c r="BB596" s="48" t="s">
        <v>82</v>
      </c>
      <c r="BC596" s="49" t="s">
        <v>83</v>
      </c>
      <c r="BD596" s="1"/>
      <c r="BE596" s="1" t="s">
        <v>84</v>
      </c>
      <c r="BF596" s="1" t="s">
        <v>85</v>
      </c>
      <c r="BG596" s="1" t="s">
        <v>86</v>
      </c>
      <c r="BH596" s="1" t="s">
        <v>87</v>
      </c>
      <c r="BI596" s="1" t="s">
        <v>88</v>
      </c>
      <c r="BJ596" s="1" t="s">
        <v>54</v>
      </c>
      <c r="BK596" s="1" t="s">
        <v>2</v>
      </c>
      <c r="BL596" s="1" t="s">
        <v>89</v>
      </c>
      <c r="BM596" s="1" t="s">
        <v>90</v>
      </c>
      <c r="BN596" s="24" t="s">
        <v>91</v>
      </c>
    </row>
    <row r="597" spans="28:66" x14ac:dyDescent="0.2">
      <c r="AB597" s="50">
        <v>7</v>
      </c>
      <c r="AC597" s="51">
        <v>1917</v>
      </c>
      <c r="AD597" s="51">
        <f t="shared" ref="AD597:AD618" si="640">AB597+273.15</f>
        <v>280.14999999999998</v>
      </c>
      <c r="AE597" s="51">
        <v>0</v>
      </c>
      <c r="AF597" s="51">
        <f t="shared" ref="AF597:AF618" si="641">AE597*1.94384</f>
        <v>0</v>
      </c>
      <c r="AG597" s="51">
        <v>3696</v>
      </c>
      <c r="AH597" s="51">
        <f t="shared" ref="AH597:AH618" si="642">AG597 * 2.20462</f>
        <v>8148.2755199999992</v>
      </c>
      <c r="AI597" s="129">
        <v>0</v>
      </c>
      <c r="AJ597" s="51">
        <f t="shared" ref="AJ597:AJ618" si="643">BI597+(AC597*BF597)</f>
        <v>275.68949999999995</v>
      </c>
      <c r="AK597" s="51">
        <f t="shared" ref="AK597:AK618" si="644">BH597 * ( ( 1 + ( BF597 * ( AC597 / BI597 ) ) ) ^ 4.256 )</f>
        <v>1.0149104075239699</v>
      </c>
      <c r="AL597" s="51">
        <f t="shared" ref="AL597:AL618" si="645">( AK597 * AJ597 ) / AD597</f>
        <v>0.99875117899368016</v>
      </c>
      <c r="AM597" s="51">
        <f t="shared" ref="AM597:AM618" si="646">BG597 * ( ( 1+ ( BF597 * ( AC597 / BI597 ) ) ) ^ 5.256 )</f>
        <v>80317.435204060894</v>
      </c>
      <c r="AN597" s="51">
        <v>0</v>
      </c>
      <c r="AO597" s="51">
        <f t="shared" ref="AO597:AO618" si="647">AN597 * 3.28084</f>
        <v>0</v>
      </c>
      <c r="AP597" s="51" t="e">
        <f xml:space="preserve"> AG597 * BK597 * COS( AZ597 )</f>
        <v>#DIV/0!</v>
      </c>
      <c r="AQ597" s="55">
        <f>SQRT( ( AU597 * 2 ) / AL597 )</f>
        <v>0</v>
      </c>
      <c r="AR597" s="51">
        <f t="shared" ref="AR597:AR618" si="648">AQ597 * 1.94384</f>
        <v>0</v>
      </c>
      <c r="AS597" s="51" t="e">
        <f t="shared" ref="AS597:AS618" si="649" xml:space="preserve"> ( AN597 / AI597 ) * ( ( ( AD596 + AD597 ) / 2 ) / ( ( AJ596 + AJ597 ) / 2 ) )</f>
        <v>#DIV/0!</v>
      </c>
      <c r="AT597" s="51" t="e">
        <f t="shared" ref="AT597:AT618" si="650">AS597 * 1.94384</f>
        <v>#DIV/0!</v>
      </c>
      <c r="AU597" s="52"/>
      <c r="AV597" s="51">
        <f t="shared" ref="AV597:AV618" si="651">AU597 * 100</f>
        <v>0</v>
      </c>
      <c r="AW597" s="53" t="e">
        <f t="shared" ref="AW597:AW618" si="652" xml:space="preserve"> - ( AG597 * BK597 * SIN( AZ597 ) )</f>
        <v>#DIV/0!</v>
      </c>
      <c r="AX597" s="50" t="e">
        <f t="shared" ref="AX597:AX618" si="653" xml:space="preserve"> - ( ( 2 * AW597 ) / ( ( ( AQ597 ) ^ 2 ) * BN597 * AL597 ) )</f>
        <v>#DIV/0!</v>
      </c>
      <c r="AY597" s="54" t="e">
        <f t="shared" ref="AY597:AY618" si="654" xml:space="preserve"> ( ( 2 * AP597 ) / ( ( ( AQ597 ) ^ 2 ) * BN597 * AL597 ) )</f>
        <v>#DIV/0!</v>
      </c>
      <c r="AZ597" s="51" t="e">
        <f t="shared" ref="AZ597:AZ618" si="655">ASIN( - ( AS597 / AQ597 ) )</f>
        <v>#DIV/0!</v>
      </c>
      <c r="BA597" s="51" t="e">
        <f t="shared" ref="BA597:BA618" si="656">AZ597 * ( 180 / 3.14159265359 )</f>
        <v>#DIV/0!</v>
      </c>
      <c r="BB597" s="50"/>
      <c r="BC597" s="54"/>
      <c r="BD597" s="1"/>
      <c r="BE597" s="1">
        <f>AD591</f>
        <v>0</v>
      </c>
      <c r="BF597" s="1">
        <f>BF586</f>
        <v>-6.4999999999999997E-3</v>
      </c>
      <c r="BG597" s="1">
        <f>BF588</f>
        <v>101325</v>
      </c>
      <c r="BH597" s="1">
        <f>BF590</f>
        <v>1.2250000000000001</v>
      </c>
      <c r="BI597" s="1">
        <f>BF592</f>
        <v>288.14999999999998</v>
      </c>
      <c r="BJ597" s="1">
        <f>BF594</f>
        <v>1.2350000000000001</v>
      </c>
      <c r="BK597" s="1">
        <f>BK586</f>
        <v>9.81</v>
      </c>
      <c r="BL597" s="1">
        <f>BK588</f>
        <v>293.14999999999998</v>
      </c>
      <c r="BM597" s="1">
        <f>BK590</f>
        <v>100600</v>
      </c>
      <c r="BN597" s="24">
        <f>BK592</f>
        <v>28</v>
      </c>
    </row>
    <row r="598" spans="28:66" x14ac:dyDescent="0.2">
      <c r="AB598" s="55">
        <v>7.2</v>
      </c>
      <c r="AC598" s="56">
        <v>1822</v>
      </c>
      <c r="AD598" s="56">
        <f t="shared" si="640"/>
        <v>280.34999999999997</v>
      </c>
      <c r="AE598" s="56">
        <f t="shared" ref="AE598:AE618" si="657">AE597</f>
        <v>0</v>
      </c>
      <c r="AF598" s="56">
        <f t="shared" si="641"/>
        <v>0</v>
      </c>
      <c r="AG598" s="56">
        <f t="shared" ref="AG598:AG618" si="658">AG597-0.38095</f>
        <v>3695.6190499999998</v>
      </c>
      <c r="AH598" s="56">
        <f t="shared" si="642"/>
        <v>8147.4356700109984</v>
      </c>
      <c r="AI598" s="130">
        <f t="shared" ref="AI598:AI618" si="659">AI597+11.42857</f>
        <v>11.428570000000001</v>
      </c>
      <c r="AJ598" s="56">
        <f t="shared" si="643"/>
        <v>276.30699999999996</v>
      </c>
      <c r="AK598" s="56">
        <f t="shared" si="644"/>
        <v>1.0246206366341153</v>
      </c>
      <c r="AL598" s="56">
        <f t="shared" si="645"/>
        <v>1.0098443169126539</v>
      </c>
      <c r="AM598" s="56">
        <f t="shared" si="646"/>
        <v>81267.497389108728</v>
      </c>
      <c r="AN598" s="56">
        <f>AC598-AC597</f>
        <v>-95</v>
      </c>
      <c r="AO598" s="56">
        <f t="shared" si="647"/>
        <v>-311.6798</v>
      </c>
      <c r="AP598" s="56" t="e">
        <f xml:space="preserve"> AG598 * BG598 * COS( AZ598 )</f>
        <v>#DIV/0!</v>
      </c>
      <c r="AQ598" s="55">
        <f>SQRT( ( AU598 * 2 ) / AL598 )</f>
        <v>0</v>
      </c>
      <c r="AR598" s="56">
        <f t="shared" si="648"/>
        <v>0</v>
      </c>
      <c r="AS598" s="56">
        <f t="shared" si="649"/>
        <v>-8.440555025973179</v>
      </c>
      <c r="AT598" s="56">
        <f t="shared" si="650"/>
        <v>-16.407088481687705</v>
      </c>
      <c r="AU598" s="57"/>
      <c r="AV598" s="56">
        <f t="shared" si="651"/>
        <v>0</v>
      </c>
      <c r="AW598" s="58" t="e">
        <f t="shared" si="652"/>
        <v>#DIV/0!</v>
      </c>
      <c r="AX598" s="55" t="e">
        <f t="shared" si="653"/>
        <v>#DIV/0!</v>
      </c>
      <c r="AY598" s="59" t="e">
        <f t="shared" si="654"/>
        <v>#DIV/0!</v>
      </c>
      <c r="AZ598" s="56" t="e">
        <f t="shared" si="655"/>
        <v>#DIV/0!</v>
      </c>
      <c r="BA598" s="56" t="e">
        <f t="shared" si="656"/>
        <v>#DIV/0!</v>
      </c>
      <c r="BB598" s="55"/>
      <c r="BC598" s="59"/>
      <c r="BD598" s="1"/>
      <c r="BE598" s="6">
        <f t="shared" ref="BE598:BE629" si="660">BE597</f>
        <v>0</v>
      </c>
      <c r="BF598" s="6">
        <f t="shared" ref="BF598:BF629" si="661">BF597</f>
        <v>-6.4999999999999997E-3</v>
      </c>
      <c r="BG598" s="6">
        <f t="shared" ref="BG598:BG629" si="662">BG597</f>
        <v>101325</v>
      </c>
      <c r="BH598" s="6">
        <f t="shared" ref="BH598:BH629" si="663">BH597</f>
        <v>1.2250000000000001</v>
      </c>
      <c r="BI598" s="6">
        <f t="shared" ref="BI598:BI629" si="664">BI597</f>
        <v>288.14999999999998</v>
      </c>
      <c r="BJ598" s="6">
        <f t="shared" ref="BJ598:BJ629" si="665">BJ597</f>
        <v>1.2350000000000001</v>
      </c>
      <c r="BK598" s="6">
        <f t="shared" ref="BK598:BK629" si="666">BK597</f>
        <v>9.81</v>
      </c>
      <c r="BL598" s="6">
        <f t="shared" ref="BL598:BL629" si="667">BL597</f>
        <v>293.14999999999998</v>
      </c>
      <c r="BM598" s="6">
        <f t="shared" ref="BM598:BM629" si="668">BM597</f>
        <v>100600</v>
      </c>
      <c r="BN598" s="92">
        <f t="shared" ref="BN598:BN629" si="669">BN597</f>
        <v>28</v>
      </c>
    </row>
    <row r="599" spans="28:66" x14ac:dyDescent="0.2">
      <c r="AB599" s="23">
        <v>8</v>
      </c>
      <c r="AC599" s="1">
        <v>1663</v>
      </c>
      <c r="AD599" s="1">
        <f t="shared" si="640"/>
        <v>281.14999999999998</v>
      </c>
      <c r="AE599" s="1">
        <f t="shared" si="657"/>
        <v>0</v>
      </c>
      <c r="AF599" s="1">
        <f t="shared" si="641"/>
        <v>0</v>
      </c>
      <c r="AG599" s="1">
        <f t="shared" si="658"/>
        <v>3695.2380999999996</v>
      </c>
      <c r="AH599" s="1">
        <f t="shared" si="642"/>
        <v>8146.5958200219984</v>
      </c>
      <c r="AI599" s="130">
        <f t="shared" si="659"/>
        <v>22.857140000000001</v>
      </c>
      <c r="AJ599" s="1">
        <f t="shared" si="643"/>
        <v>277.34049999999996</v>
      </c>
      <c r="AK599" s="1">
        <f t="shared" si="644"/>
        <v>1.0410313431153384</v>
      </c>
      <c r="AL599" s="1">
        <f t="shared" si="645"/>
        <v>1.0269256738939339</v>
      </c>
      <c r="AM599" s="1">
        <f t="shared" si="646"/>
        <v>82877.949833492879</v>
      </c>
      <c r="AN599" s="1">
        <f t="shared" ref="AN599:AN618" si="670">AN598 + (AC599-AC598)</f>
        <v>-254</v>
      </c>
      <c r="AO599" s="1">
        <f t="shared" si="647"/>
        <v>-833.33335999999997</v>
      </c>
      <c r="AP599" s="1" t="e">
        <f t="shared" ref="AP599:AP618" si="671" xml:space="preserve"> AG599 * BK599 * COS( AZ599 )</f>
        <v>#DIV/0!</v>
      </c>
      <c r="AQ599" s="23">
        <f t="shared" ref="AQ599:AQ618" si="672">SQRT( ( AV599 * 2 ) / AL599 )</f>
        <v>0</v>
      </c>
      <c r="AR599" s="6">
        <f t="shared" si="648"/>
        <v>0</v>
      </c>
      <c r="AS599" s="6">
        <f t="shared" si="649"/>
        <v>-11.270112354808234</v>
      </c>
      <c r="AT599" s="6">
        <f t="shared" si="650"/>
        <v>-21.907295199770438</v>
      </c>
      <c r="AU599" s="60"/>
      <c r="AV599" s="6">
        <f t="shared" si="651"/>
        <v>0</v>
      </c>
      <c r="AW599" s="61" t="e">
        <f t="shared" si="652"/>
        <v>#DIV/0!</v>
      </c>
      <c r="AX599" s="62" t="e">
        <f t="shared" si="653"/>
        <v>#DIV/0!</v>
      </c>
      <c r="AY599" s="63" t="e">
        <f t="shared" si="654"/>
        <v>#DIV/0!</v>
      </c>
      <c r="AZ599" s="6" t="e">
        <f t="shared" si="655"/>
        <v>#DIV/0!</v>
      </c>
      <c r="BA599" s="6" t="e">
        <f t="shared" si="656"/>
        <v>#DIV/0!</v>
      </c>
      <c r="BB599" s="62"/>
      <c r="BC599" s="63"/>
      <c r="BD599" s="1"/>
      <c r="BE599" s="1">
        <f t="shared" si="660"/>
        <v>0</v>
      </c>
      <c r="BF599" s="1">
        <f t="shared" si="661"/>
        <v>-6.4999999999999997E-3</v>
      </c>
      <c r="BG599" s="1">
        <f t="shared" si="662"/>
        <v>101325</v>
      </c>
      <c r="BH599" s="1">
        <f t="shared" si="663"/>
        <v>1.2250000000000001</v>
      </c>
      <c r="BI599" s="1">
        <f t="shared" si="664"/>
        <v>288.14999999999998</v>
      </c>
      <c r="BJ599" s="1">
        <f t="shared" si="665"/>
        <v>1.2350000000000001</v>
      </c>
      <c r="BK599" s="1">
        <f t="shared" si="666"/>
        <v>9.81</v>
      </c>
      <c r="BL599" s="1">
        <f t="shared" si="667"/>
        <v>293.14999999999998</v>
      </c>
      <c r="BM599" s="1">
        <f t="shared" si="668"/>
        <v>100600</v>
      </c>
      <c r="BN599" s="24">
        <f t="shared" si="669"/>
        <v>28</v>
      </c>
    </row>
    <row r="600" spans="28:66" x14ac:dyDescent="0.2">
      <c r="AB600" s="23">
        <v>8.5</v>
      </c>
      <c r="AC600" s="1">
        <v>1585</v>
      </c>
      <c r="AD600" s="1">
        <f t="shared" si="640"/>
        <v>281.64999999999998</v>
      </c>
      <c r="AE600" s="1">
        <f t="shared" si="657"/>
        <v>0</v>
      </c>
      <c r="AF600" s="1">
        <f t="shared" si="641"/>
        <v>0</v>
      </c>
      <c r="AG600" s="1">
        <f t="shared" si="658"/>
        <v>3694.8571499999994</v>
      </c>
      <c r="AH600" s="1">
        <f t="shared" si="642"/>
        <v>8145.7559700329975</v>
      </c>
      <c r="AI600" s="130">
        <f t="shared" si="659"/>
        <v>34.285710000000002</v>
      </c>
      <c r="AJ600" s="1">
        <f t="shared" si="643"/>
        <v>277.84749999999997</v>
      </c>
      <c r="AK600" s="1">
        <f t="shared" si="644"/>
        <v>1.0491550164463275</v>
      </c>
      <c r="AL600" s="1">
        <f t="shared" si="645"/>
        <v>1.034990585592299</v>
      </c>
      <c r="AM600" s="1">
        <f t="shared" si="646"/>
        <v>83677.376362593452</v>
      </c>
      <c r="AN600" s="1">
        <f t="shared" si="670"/>
        <v>-332</v>
      </c>
      <c r="AO600" s="1">
        <f t="shared" si="647"/>
        <v>-1089.2388799999999</v>
      </c>
      <c r="AP600" s="1" t="e">
        <f t="shared" si="671"/>
        <v>#DIV/0!</v>
      </c>
      <c r="AQ600" s="23">
        <f t="shared" si="672"/>
        <v>0</v>
      </c>
      <c r="AR600" s="6">
        <f t="shared" si="648"/>
        <v>0</v>
      </c>
      <c r="AS600" s="6">
        <f t="shared" si="649"/>
        <v>-9.8160995576680072</v>
      </c>
      <c r="AT600" s="6">
        <f t="shared" si="650"/>
        <v>-19.08092696417738</v>
      </c>
      <c r="AU600" s="60"/>
      <c r="AV600" s="6">
        <f t="shared" si="651"/>
        <v>0</v>
      </c>
      <c r="AW600" s="61" t="e">
        <f t="shared" si="652"/>
        <v>#DIV/0!</v>
      </c>
      <c r="AX600" s="62" t="e">
        <f t="shared" si="653"/>
        <v>#DIV/0!</v>
      </c>
      <c r="AY600" s="63" t="e">
        <f t="shared" si="654"/>
        <v>#DIV/0!</v>
      </c>
      <c r="AZ600" s="6" t="e">
        <f t="shared" si="655"/>
        <v>#DIV/0!</v>
      </c>
      <c r="BA600" s="6" t="e">
        <f t="shared" si="656"/>
        <v>#DIV/0!</v>
      </c>
      <c r="BB600" s="62"/>
      <c r="BC600" s="63"/>
      <c r="BD600" s="1"/>
      <c r="BE600" s="1">
        <f t="shared" si="660"/>
        <v>0</v>
      </c>
      <c r="BF600" s="1">
        <f t="shared" si="661"/>
        <v>-6.4999999999999997E-3</v>
      </c>
      <c r="BG600" s="1">
        <f t="shared" si="662"/>
        <v>101325</v>
      </c>
      <c r="BH600" s="1">
        <f t="shared" si="663"/>
        <v>1.2250000000000001</v>
      </c>
      <c r="BI600" s="1">
        <f t="shared" si="664"/>
        <v>288.14999999999998</v>
      </c>
      <c r="BJ600" s="1">
        <f t="shared" si="665"/>
        <v>1.2350000000000001</v>
      </c>
      <c r="BK600" s="1">
        <f t="shared" si="666"/>
        <v>9.81</v>
      </c>
      <c r="BL600" s="1">
        <f t="shared" si="667"/>
        <v>293.14999999999998</v>
      </c>
      <c r="BM600" s="1">
        <f t="shared" si="668"/>
        <v>100600</v>
      </c>
      <c r="BN600" s="24">
        <f t="shared" si="669"/>
        <v>28</v>
      </c>
    </row>
    <row r="601" spans="28:66" x14ac:dyDescent="0.2">
      <c r="AB601" s="23">
        <v>8.6</v>
      </c>
      <c r="AC601" s="1">
        <v>1482</v>
      </c>
      <c r="AD601" s="1">
        <f t="shared" si="640"/>
        <v>281.75</v>
      </c>
      <c r="AE601" s="1">
        <f t="shared" si="657"/>
        <v>0</v>
      </c>
      <c r="AF601" s="1">
        <f t="shared" si="641"/>
        <v>0</v>
      </c>
      <c r="AG601" s="1">
        <f t="shared" si="658"/>
        <v>3694.4761999999992</v>
      </c>
      <c r="AH601" s="1">
        <f t="shared" si="642"/>
        <v>8144.9161200439976</v>
      </c>
      <c r="AI601" s="130">
        <f t="shared" si="659"/>
        <v>45.714280000000002</v>
      </c>
      <c r="AJ601" s="1">
        <f t="shared" si="643"/>
        <v>278.517</v>
      </c>
      <c r="AK601" s="1">
        <f t="shared" si="644"/>
        <v>1.059956633408407</v>
      </c>
      <c r="AL601" s="1">
        <f t="shared" si="645"/>
        <v>1.0477939367063329</v>
      </c>
      <c r="AM601" s="1">
        <f t="shared" si="646"/>
        <v>84742.584579062677</v>
      </c>
      <c r="AN601" s="1">
        <f t="shared" si="670"/>
        <v>-435</v>
      </c>
      <c r="AO601" s="1">
        <f t="shared" si="647"/>
        <v>-1427.1654000000001</v>
      </c>
      <c r="AP601" s="1" t="e">
        <f t="shared" si="671"/>
        <v>#DIV/0!</v>
      </c>
      <c r="AQ601" s="23">
        <f t="shared" si="672"/>
        <v>0</v>
      </c>
      <c r="AR601" s="6">
        <f t="shared" si="648"/>
        <v>0</v>
      </c>
      <c r="AS601" s="6">
        <f t="shared" si="649"/>
        <v>-9.6359559158393022</v>
      </c>
      <c r="AT601" s="6">
        <f t="shared" si="650"/>
        <v>-18.730756547445068</v>
      </c>
      <c r="AU601" s="60"/>
      <c r="AV601" s="6">
        <f t="shared" si="651"/>
        <v>0</v>
      </c>
      <c r="AW601" s="61" t="e">
        <f t="shared" si="652"/>
        <v>#DIV/0!</v>
      </c>
      <c r="AX601" s="62" t="e">
        <f t="shared" si="653"/>
        <v>#DIV/0!</v>
      </c>
      <c r="AY601" s="63" t="e">
        <f t="shared" si="654"/>
        <v>#DIV/0!</v>
      </c>
      <c r="AZ601" s="6" t="e">
        <f t="shared" si="655"/>
        <v>#DIV/0!</v>
      </c>
      <c r="BA601" s="6" t="e">
        <f t="shared" si="656"/>
        <v>#DIV/0!</v>
      </c>
      <c r="BB601" s="62"/>
      <c r="BC601" s="63"/>
      <c r="BD601" s="1"/>
      <c r="BE601" s="1">
        <f t="shared" si="660"/>
        <v>0</v>
      </c>
      <c r="BF601" s="1">
        <f t="shared" si="661"/>
        <v>-6.4999999999999997E-3</v>
      </c>
      <c r="BG601" s="1">
        <f t="shared" si="662"/>
        <v>101325</v>
      </c>
      <c r="BH601" s="1">
        <f t="shared" si="663"/>
        <v>1.2250000000000001</v>
      </c>
      <c r="BI601" s="1">
        <f t="shared" si="664"/>
        <v>288.14999999999998</v>
      </c>
      <c r="BJ601" s="1">
        <f t="shared" si="665"/>
        <v>1.2350000000000001</v>
      </c>
      <c r="BK601" s="1">
        <f t="shared" si="666"/>
        <v>9.81</v>
      </c>
      <c r="BL601" s="1">
        <f t="shared" si="667"/>
        <v>293.14999999999998</v>
      </c>
      <c r="BM601" s="1">
        <f t="shared" si="668"/>
        <v>100600</v>
      </c>
      <c r="BN601" s="24">
        <f t="shared" si="669"/>
        <v>28</v>
      </c>
    </row>
    <row r="602" spans="28:66" x14ac:dyDescent="0.2">
      <c r="AB602" s="23">
        <v>9.4</v>
      </c>
      <c r="AC602" s="1">
        <v>1382</v>
      </c>
      <c r="AD602" s="1">
        <f t="shared" si="640"/>
        <v>282.54999999999995</v>
      </c>
      <c r="AE602" s="1">
        <f t="shared" si="657"/>
        <v>0</v>
      </c>
      <c r="AF602" s="1">
        <f t="shared" si="641"/>
        <v>0</v>
      </c>
      <c r="AG602" s="1">
        <f t="shared" si="658"/>
        <v>3694.0952499999989</v>
      </c>
      <c r="AH602" s="1">
        <f t="shared" si="642"/>
        <v>8144.0762700549967</v>
      </c>
      <c r="AI602" s="130">
        <f t="shared" si="659"/>
        <v>57.142850000000003</v>
      </c>
      <c r="AJ602" s="1">
        <f t="shared" si="643"/>
        <v>279.16699999999997</v>
      </c>
      <c r="AK602" s="1">
        <f t="shared" si="644"/>
        <v>1.0705248373877361</v>
      </c>
      <c r="AL602" s="1">
        <f t="shared" si="645"/>
        <v>1.0577073342028742</v>
      </c>
      <c r="AM602" s="1">
        <f t="shared" si="646"/>
        <v>85787.246233139391</v>
      </c>
      <c r="AN602" s="1">
        <f t="shared" si="670"/>
        <v>-535</v>
      </c>
      <c r="AO602" s="1">
        <f t="shared" si="647"/>
        <v>-1755.2493999999999</v>
      </c>
      <c r="AP602" s="1" t="e">
        <f t="shared" si="671"/>
        <v>#DIV/0!</v>
      </c>
      <c r="AQ602" s="23">
        <f t="shared" si="672"/>
        <v>0</v>
      </c>
      <c r="AR602" s="6">
        <f t="shared" si="648"/>
        <v>0</v>
      </c>
      <c r="AS602" s="6">
        <f t="shared" si="649"/>
        <v>-9.4735717904896433</v>
      </c>
      <c r="AT602" s="6">
        <f t="shared" si="650"/>
        <v>-18.415107789225388</v>
      </c>
      <c r="AU602" s="60"/>
      <c r="AV602" s="6">
        <f t="shared" si="651"/>
        <v>0</v>
      </c>
      <c r="AW602" s="61" t="e">
        <f t="shared" si="652"/>
        <v>#DIV/0!</v>
      </c>
      <c r="AX602" s="62" t="e">
        <f t="shared" si="653"/>
        <v>#DIV/0!</v>
      </c>
      <c r="AY602" s="63" t="e">
        <f t="shared" si="654"/>
        <v>#DIV/0!</v>
      </c>
      <c r="AZ602" s="6" t="e">
        <f t="shared" si="655"/>
        <v>#DIV/0!</v>
      </c>
      <c r="BA602" s="6" t="e">
        <f t="shared" si="656"/>
        <v>#DIV/0!</v>
      </c>
      <c r="BB602" s="62"/>
      <c r="BC602" s="63"/>
      <c r="BD602" s="1"/>
      <c r="BE602" s="1">
        <f t="shared" si="660"/>
        <v>0</v>
      </c>
      <c r="BF602" s="1">
        <f t="shared" si="661"/>
        <v>-6.4999999999999997E-3</v>
      </c>
      <c r="BG602" s="1">
        <f t="shared" si="662"/>
        <v>101325</v>
      </c>
      <c r="BH602" s="1">
        <f t="shared" si="663"/>
        <v>1.2250000000000001</v>
      </c>
      <c r="BI602" s="1">
        <f t="shared" si="664"/>
        <v>288.14999999999998</v>
      </c>
      <c r="BJ602" s="1">
        <f t="shared" si="665"/>
        <v>1.2350000000000001</v>
      </c>
      <c r="BK602" s="1">
        <f t="shared" si="666"/>
        <v>9.81</v>
      </c>
      <c r="BL602" s="1">
        <f t="shared" si="667"/>
        <v>293.14999999999998</v>
      </c>
      <c r="BM602" s="1">
        <f t="shared" si="668"/>
        <v>100600</v>
      </c>
      <c r="BN602" s="24">
        <f t="shared" si="669"/>
        <v>28</v>
      </c>
    </row>
    <row r="603" spans="28:66" x14ac:dyDescent="0.2">
      <c r="AB603" s="23">
        <v>9.8000000000000007</v>
      </c>
      <c r="AC603" s="1">
        <v>1328</v>
      </c>
      <c r="AD603" s="1">
        <f t="shared" si="640"/>
        <v>282.95</v>
      </c>
      <c r="AE603" s="1">
        <f t="shared" si="657"/>
        <v>0</v>
      </c>
      <c r="AF603" s="1">
        <f t="shared" si="641"/>
        <v>0</v>
      </c>
      <c r="AG603" s="1">
        <f t="shared" si="658"/>
        <v>3693.7142999999987</v>
      </c>
      <c r="AH603" s="1">
        <f t="shared" si="642"/>
        <v>8143.2364200659968</v>
      </c>
      <c r="AI603" s="130">
        <f t="shared" si="659"/>
        <v>68.571420000000003</v>
      </c>
      <c r="AJ603" s="1">
        <f t="shared" si="643"/>
        <v>279.51799999999997</v>
      </c>
      <c r="AK603" s="1">
        <f t="shared" si="644"/>
        <v>1.0762650805994736</v>
      </c>
      <c r="AL603" s="1">
        <f t="shared" si="645"/>
        <v>1.0632106831560475</v>
      </c>
      <c r="AM603" s="1">
        <f t="shared" si="646"/>
        <v>86355.684271893653</v>
      </c>
      <c r="AN603" s="1">
        <f t="shared" si="670"/>
        <v>-589</v>
      </c>
      <c r="AO603" s="1">
        <f t="shared" si="647"/>
        <v>-1932.4147599999999</v>
      </c>
      <c r="AP603" s="1" t="e">
        <f t="shared" si="671"/>
        <v>#DIV/0!</v>
      </c>
      <c r="AQ603" s="23">
        <f t="shared" si="672"/>
        <v>0</v>
      </c>
      <c r="AR603" s="6">
        <f t="shared" si="648"/>
        <v>0</v>
      </c>
      <c r="AS603" s="6">
        <f t="shared" si="649"/>
        <v>-8.6943626232604192</v>
      </c>
      <c r="AT603" s="6">
        <f t="shared" si="650"/>
        <v>-16.900449841598533</v>
      </c>
      <c r="AU603" s="60"/>
      <c r="AV603" s="6">
        <f t="shared" si="651"/>
        <v>0</v>
      </c>
      <c r="AW603" s="61" t="e">
        <f t="shared" si="652"/>
        <v>#DIV/0!</v>
      </c>
      <c r="AX603" s="62" t="e">
        <f t="shared" si="653"/>
        <v>#DIV/0!</v>
      </c>
      <c r="AY603" s="63" t="e">
        <f t="shared" si="654"/>
        <v>#DIV/0!</v>
      </c>
      <c r="AZ603" s="6" t="e">
        <f t="shared" si="655"/>
        <v>#DIV/0!</v>
      </c>
      <c r="BA603" s="6" t="e">
        <f t="shared" si="656"/>
        <v>#DIV/0!</v>
      </c>
      <c r="BB603" s="62"/>
      <c r="BC603" s="63"/>
      <c r="BD603" s="1"/>
      <c r="BE603" s="1">
        <f t="shared" si="660"/>
        <v>0</v>
      </c>
      <c r="BF603" s="1">
        <f t="shared" si="661"/>
        <v>-6.4999999999999997E-3</v>
      </c>
      <c r="BG603" s="1">
        <f t="shared" si="662"/>
        <v>101325</v>
      </c>
      <c r="BH603" s="1">
        <f t="shared" si="663"/>
        <v>1.2250000000000001</v>
      </c>
      <c r="BI603" s="1">
        <f t="shared" si="664"/>
        <v>288.14999999999998</v>
      </c>
      <c r="BJ603" s="1">
        <f t="shared" si="665"/>
        <v>1.2350000000000001</v>
      </c>
      <c r="BK603" s="1">
        <f t="shared" si="666"/>
        <v>9.81</v>
      </c>
      <c r="BL603" s="1">
        <f t="shared" si="667"/>
        <v>293.14999999999998</v>
      </c>
      <c r="BM603" s="1">
        <f t="shared" si="668"/>
        <v>100600</v>
      </c>
      <c r="BN603" s="24">
        <f t="shared" si="669"/>
        <v>28</v>
      </c>
    </row>
    <row r="604" spans="28:66" x14ac:dyDescent="0.2">
      <c r="AB604" s="23">
        <v>10.4</v>
      </c>
      <c r="AC604" s="1">
        <v>1255</v>
      </c>
      <c r="AD604" s="1">
        <f t="shared" si="640"/>
        <v>283.54999999999995</v>
      </c>
      <c r="AE604" s="1">
        <f t="shared" si="657"/>
        <v>0</v>
      </c>
      <c r="AF604" s="1">
        <f t="shared" si="641"/>
        <v>0</v>
      </c>
      <c r="AG604" s="1">
        <f t="shared" si="658"/>
        <v>3693.3333499999985</v>
      </c>
      <c r="AH604" s="1">
        <f t="shared" si="642"/>
        <v>8142.3965700769959</v>
      </c>
      <c r="AI604" s="130">
        <f t="shared" si="659"/>
        <v>79.999989999999997</v>
      </c>
      <c r="AJ604" s="1">
        <f t="shared" si="643"/>
        <v>279.99249999999995</v>
      </c>
      <c r="AK604" s="1">
        <f t="shared" si="644"/>
        <v>1.0840624374578407</v>
      </c>
      <c r="AL604" s="1">
        <f t="shared" si="645"/>
        <v>1.0704614777637611</v>
      </c>
      <c r="AM604" s="1">
        <f t="shared" si="646"/>
        <v>87128.972915659251</v>
      </c>
      <c r="AN604" s="1">
        <f t="shared" si="670"/>
        <v>-662</v>
      </c>
      <c r="AO604" s="1">
        <f t="shared" si="647"/>
        <v>-2171.91608</v>
      </c>
      <c r="AP604" s="1" t="e">
        <f t="shared" si="671"/>
        <v>#DIV/0!</v>
      </c>
      <c r="AQ604" s="23">
        <f t="shared" si="672"/>
        <v>0</v>
      </c>
      <c r="AR604" s="6">
        <f t="shared" si="648"/>
        <v>0</v>
      </c>
      <c r="AS604" s="6">
        <f t="shared" si="649"/>
        <v>-8.3783737498644122</v>
      </c>
      <c r="AT604" s="6">
        <f t="shared" si="650"/>
        <v>-16.286218029936439</v>
      </c>
      <c r="AU604" s="60"/>
      <c r="AV604" s="6">
        <f t="shared" si="651"/>
        <v>0</v>
      </c>
      <c r="AW604" s="61" t="e">
        <f t="shared" si="652"/>
        <v>#DIV/0!</v>
      </c>
      <c r="AX604" s="62" t="e">
        <f t="shared" si="653"/>
        <v>#DIV/0!</v>
      </c>
      <c r="AY604" s="63" t="e">
        <f t="shared" si="654"/>
        <v>#DIV/0!</v>
      </c>
      <c r="AZ604" s="6" t="e">
        <f t="shared" si="655"/>
        <v>#DIV/0!</v>
      </c>
      <c r="BA604" s="6" t="e">
        <f t="shared" si="656"/>
        <v>#DIV/0!</v>
      </c>
      <c r="BB604" s="62"/>
      <c r="BC604" s="63"/>
      <c r="BD604" s="1"/>
      <c r="BE604" s="1">
        <f t="shared" si="660"/>
        <v>0</v>
      </c>
      <c r="BF604" s="1">
        <f t="shared" si="661"/>
        <v>-6.4999999999999997E-3</v>
      </c>
      <c r="BG604" s="1">
        <f t="shared" si="662"/>
        <v>101325</v>
      </c>
      <c r="BH604" s="1">
        <f t="shared" si="663"/>
        <v>1.2250000000000001</v>
      </c>
      <c r="BI604" s="1">
        <f t="shared" si="664"/>
        <v>288.14999999999998</v>
      </c>
      <c r="BJ604" s="1">
        <f t="shared" si="665"/>
        <v>1.2350000000000001</v>
      </c>
      <c r="BK604" s="1">
        <f t="shared" si="666"/>
        <v>9.81</v>
      </c>
      <c r="BL604" s="1">
        <f t="shared" si="667"/>
        <v>293.14999999999998</v>
      </c>
      <c r="BM604" s="1">
        <f t="shared" si="668"/>
        <v>100600</v>
      </c>
      <c r="BN604" s="24">
        <f t="shared" si="669"/>
        <v>28</v>
      </c>
    </row>
    <row r="605" spans="28:66" x14ac:dyDescent="0.2">
      <c r="AB605" s="23">
        <v>11</v>
      </c>
      <c r="AC605" s="1">
        <v>1182</v>
      </c>
      <c r="AD605" s="1">
        <f t="shared" si="640"/>
        <v>284.14999999999998</v>
      </c>
      <c r="AE605" s="1">
        <f t="shared" si="657"/>
        <v>0</v>
      </c>
      <c r="AF605" s="1">
        <f t="shared" si="641"/>
        <v>0</v>
      </c>
      <c r="AG605" s="1">
        <f t="shared" si="658"/>
        <v>3692.9523999999983</v>
      </c>
      <c r="AH605" s="1">
        <f t="shared" si="642"/>
        <v>8141.5567200879959</v>
      </c>
      <c r="AI605" s="130">
        <f t="shared" si="659"/>
        <v>91.428560000000004</v>
      </c>
      <c r="AJ605" s="1">
        <f t="shared" si="643"/>
        <v>280.46699999999998</v>
      </c>
      <c r="AK605" s="1">
        <f t="shared" si="644"/>
        <v>1.091902938299929</v>
      </c>
      <c r="AL605" s="1">
        <f t="shared" si="645"/>
        <v>1.0777502776567525</v>
      </c>
      <c r="AM605" s="1">
        <f t="shared" si="646"/>
        <v>87907.859135063685</v>
      </c>
      <c r="AN605" s="1">
        <f t="shared" si="670"/>
        <v>-735</v>
      </c>
      <c r="AO605" s="1">
        <f t="shared" si="647"/>
        <v>-2411.4173999999998</v>
      </c>
      <c r="AP605" s="1">
        <f t="shared" si="671"/>
        <v>35890.062878880817</v>
      </c>
      <c r="AQ605" s="23">
        <f t="shared" si="672"/>
        <v>59.768353638244712</v>
      </c>
      <c r="AR605" s="6">
        <f t="shared" si="648"/>
        <v>116.1801165361656</v>
      </c>
      <c r="AS605" s="6">
        <f t="shared" si="649"/>
        <v>-8.1429190721578344</v>
      </c>
      <c r="AT605" s="6">
        <f t="shared" si="650"/>
        <v>-15.828531809223286</v>
      </c>
      <c r="AU605" s="60">
        <v>19.25</v>
      </c>
      <c r="AV605" s="6">
        <f t="shared" si="651"/>
        <v>1925</v>
      </c>
      <c r="AW605" s="61">
        <f t="shared" si="652"/>
        <v>-4935.7316868728976</v>
      </c>
      <c r="AX605" s="62">
        <f t="shared" si="653"/>
        <v>9.1572016454042629E-2</v>
      </c>
      <c r="AY605" s="63">
        <f t="shared" si="654"/>
        <v>0.66586387530391122</v>
      </c>
      <c r="AZ605" s="6">
        <f t="shared" si="655"/>
        <v>0.13666635282664766</v>
      </c>
      <c r="BA605" s="6">
        <f t="shared" si="656"/>
        <v>7.8304052184122037</v>
      </c>
      <c r="BB605" s="131">
        <v>3.75</v>
      </c>
      <c r="BC605" s="135">
        <v>-0.65</v>
      </c>
      <c r="BD605" s="1"/>
      <c r="BE605" s="1">
        <f t="shared" si="660"/>
        <v>0</v>
      </c>
      <c r="BF605" s="1">
        <f t="shared" si="661"/>
        <v>-6.4999999999999997E-3</v>
      </c>
      <c r="BG605" s="1">
        <f t="shared" si="662"/>
        <v>101325</v>
      </c>
      <c r="BH605" s="1">
        <f t="shared" si="663"/>
        <v>1.2250000000000001</v>
      </c>
      <c r="BI605" s="1">
        <f t="shared" si="664"/>
        <v>288.14999999999998</v>
      </c>
      <c r="BJ605" s="1">
        <f t="shared" si="665"/>
        <v>1.2350000000000001</v>
      </c>
      <c r="BK605" s="1">
        <f t="shared" si="666"/>
        <v>9.81</v>
      </c>
      <c r="BL605" s="1">
        <f t="shared" si="667"/>
        <v>293.14999999999998</v>
      </c>
      <c r="BM605" s="1">
        <f t="shared" si="668"/>
        <v>100600</v>
      </c>
      <c r="BN605" s="24">
        <f t="shared" si="669"/>
        <v>28</v>
      </c>
    </row>
    <row r="606" spans="28:66" x14ac:dyDescent="0.2">
      <c r="AB606" s="23">
        <v>11.2</v>
      </c>
      <c r="AC606" s="1">
        <v>1112</v>
      </c>
      <c r="AD606" s="1">
        <f t="shared" si="640"/>
        <v>284.34999999999997</v>
      </c>
      <c r="AE606" s="1">
        <f t="shared" si="657"/>
        <v>0</v>
      </c>
      <c r="AF606" s="1">
        <f t="shared" si="641"/>
        <v>0</v>
      </c>
      <c r="AG606" s="1">
        <f t="shared" si="658"/>
        <v>3692.5714499999981</v>
      </c>
      <c r="AH606" s="1">
        <f t="shared" si="642"/>
        <v>8140.7168700989951</v>
      </c>
      <c r="AI606" s="130">
        <f t="shared" si="659"/>
        <v>102.85713000000001</v>
      </c>
      <c r="AJ606" s="1">
        <f t="shared" si="643"/>
        <v>280.92199999999997</v>
      </c>
      <c r="AK606" s="1">
        <f t="shared" si="644"/>
        <v>1.0994619005910882</v>
      </c>
      <c r="AL606" s="1">
        <f t="shared" si="645"/>
        <v>1.0862072658267967</v>
      </c>
      <c r="AM606" s="1">
        <f t="shared" si="646"/>
        <v>88660.022243333064</v>
      </c>
      <c r="AN606" s="1">
        <f t="shared" si="670"/>
        <v>-805</v>
      </c>
      <c r="AO606" s="1">
        <f t="shared" si="647"/>
        <v>-2641.0762</v>
      </c>
      <c r="AP606" s="1">
        <f t="shared" si="671"/>
        <v>35901.712567236085</v>
      </c>
      <c r="AQ606" s="23">
        <f t="shared" si="672"/>
        <v>59.535226878284767</v>
      </c>
      <c r="AR606" s="6">
        <f t="shared" si="648"/>
        <v>115.72695541508506</v>
      </c>
      <c r="AS606" s="6">
        <f t="shared" si="649"/>
        <v>-7.9255251518931864</v>
      </c>
      <c r="AT606" s="6">
        <f t="shared" si="650"/>
        <v>-15.405952811256052</v>
      </c>
      <c r="AU606" s="60">
        <v>19.25</v>
      </c>
      <c r="AV606" s="6">
        <f t="shared" si="651"/>
        <v>1925</v>
      </c>
      <c r="AW606" s="61">
        <f t="shared" si="652"/>
        <v>-4822.2747467967984</v>
      </c>
      <c r="AX606" s="62">
        <f t="shared" si="653"/>
        <v>8.9467063947992545E-2</v>
      </c>
      <c r="AY606" s="63">
        <f t="shared" si="654"/>
        <v>0.66608001052386057</v>
      </c>
      <c r="AZ606" s="6">
        <f t="shared" si="655"/>
        <v>0.13351965472450542</v>
      </c>
      <c r="BA606" s="6">
        <f t="shared" si="656"/>
        <v>7.6501126977576392</v>
      </c>
      <c r="BB606" s="131">
        <v>4</v>
      </c>
      <c r="BC606" s="135">
        <v>-0.65</v>
      </c>
      <c r="BD606" s="1"/>
      <c r="BE606" s="1">
        <f t="shared" si="660"/>
        <v>0</v>
      </c>
      <c r="BF606" s="1">
        <f t="shared" si="661"/>
        <v>-6.4999999999999997E-3</v>
      </c>
      <c r="BG606" s="1">
        <f t="shared" si="662"/>
        <v>101325</v>
      </c>
      <c r="BH606" s="1">
        <f t="shared" si="663"/>
        <v>1.2250000000000001</v>
      </c>
      <c r="BI606" s="1">
        <f t="shared" si="664"/>
        <v>288.14999999999998</v>
      </c>
      <c r="BJ606" s="1">
        <f t="shared" si="665"/>
        <v>1.2350000000000001</v>
      </c>
      <c r="BK606" s="1">
        <f t="shared" si="666"/>
        <v>9.81</v>
      </c>
      <c r="BL606" s="1">
        <f t="shared" si="667"/>
        <v>293.14999999999998</v>
      </c>
      <c r="BM606" s="1">
        <f t="shared" si="668"/>
        <v>100600</v>
      </c>
      <c r="BN606" s="24">
        <f t="shared" si="669"/>
        <v>28</v>
      </c>
    </row>
    <row r="607" spans="28:66" x14ac:dyDescent="0.2">
      <c r="AB607" s="23">
        <v>11.3</v>
      </c>
      <c r="AC607" s="1">
        <v>1043</v>
      </c>
      <c r="AD607" s="1">
        <f t="shared" si="640"/>
        <v>284.45</v>
      </c>
      <c r="AE607" s="1">
        <f t="shared" si="657"/>
        <v>0</v>
      </c>
      <c r="AF607" s="1">
        <f t="shared" si="641"/>
        <v>0</v>
      </c>
      <c r="AG607" s="1">
        <f t="shared" si="658"/>
        <v>3692.1904999999979</v>
      </c>
      <c r="AH607" s="1">
        <f t="shared" si="642"/>
        <v>8139.8770201099942</v>
      </c>
      <c r="AI607" s="130">
        <f t="shared" si="659"/>
        <v>114.28570000000002</v>
      </c>
      <c r="AJ607" s="1">
        <f t="shared" si="643"/>
        <v>281.37049999999999</v>
      </c>
      <c r="AK607" s="1">
        <f t="shared" si="644"/>
        <v>1.1069519931280911</v>
      </c>
      <c r="AL607" s="1">
        <f t="shared" si="645"/>
        <v>1.0949679584547287</v>
      </c>
      <c r="AM607" s="1">
        <f t="shared" si="646"/>
        <v>89406.531874786015</v>
      </c>
      <c r="AN607" s="1">
        <f t="shared" si="670"/>
        <v>-874</v>
      </c>
      <c r="AO607" s="1">
        <f t="shared" si="647"/>
        <v>-2867.4541599999998</v>
      </c>
      <c r="AP607" s="1" t="e">
        <f t="shared" si="671"/>
        <v>#DIV/0!</v>
      </c>
      <c r="AQ607" s="23">
        <f t="shared" si="672"/>
        <v>0</v>
      </c>
      <c r="AR607" s="6">
        <f t="shared" si="648"/>
        <v>0</v>
      </c>
      <c r="AS607" s="6">
        <f t="shared" si="649"/>
        <v>-7.7360066935577407</v>
      </c>
      <c r="AT607" s="6">
        <f t="shared" si="650"/>
        <v>-15.037559251205279</v>
      </c>
      <c r="AU607" s="60"/>
      <c r="AV607" s="6">
        <f t="shared" si="651"/>
        <v>0</v>
      </c>
      <c r="AW607" s="61" t="e">
        <f t="shared" si="652"/>
        <v>#DIV/0!</v>
      </c>
      <c r="AX607" s="62" t="e">
        <f t="shared" si="653"/>
        <v>#DIV/0!</v>
      </c>
      <c r="AY607" s="63" t="e">
        <f t="shared" si="654"/>
        <v>#DIV/0!</v>
      </c>
      <c r="AZ607" s="6" t="e">
        <f t="shared" si="655"/>
        <v>#DIV/0!</v>
      </c>
      <c r="BA607" s="6" t="e">
        <f t="shared" si="656"/>
        <v>#DIV/0!</v>
      </c>
      <c r="BB607" s="62"/>
      <c r="BC607" s="63"/>
      <c r="BD607" s="1"/>
      <c r="BE607" s="1">
        <f t="shared" si="660"/>
        <v>0</v>
      </c>
      <c r="BF607" s="1">
        <f t="shared" si="661"/>
        <v>-6.4999999999999997E-3</v>
      </c>
      <c r="BG607" s="1">
        <f t="shared" si="662"/>
        <v>101325</v>
      </c>
      <c r="BH607" s="1">
        <f t="shared" si="663"/>
        <v>1.2250000000000001</v>
      </c>
      <c r="BI607" s="1">
        <f t="shared" si="664"/>
        <v>288.14999999999998</v>
      </c>
      <c r="BJ607" s="1">
        <f t="shared" si="665"/>
        <v>1.2350000000000001</v>
      </c>
      <c r="BK607" s="1">
        <f t="shared" si="666"/>
        <v>9.81</v>
      </c>
      <c r="BL607" s="1">
        <f t="shared" si="667"/>
        <v>293.14999999999998</v>
      </c>
      <c r="BM607" s="1">
        <f t="shared" si="668"/>
        <v>100600</v>
      </c>
      <c r="BN607" s="24">
        <f t="shared" si="669"/>
        <v>28</v>
      </c>
    </row>
    <row r="608" spans="28:66" x14ac:dyDescent="0.2">
      <c r="AB608" s="23">
        <v>11.1</v>
      </c>
      <c r="AC608" s="1">
        <v>985</v>
      </c>
      <c r="AD608" s="1">
        <f t="shared" si="640"/>
        <v>284.25</v>
      </c>
      <c r="AE608" s="1">
        <f t="shared" si="657"/>
        <v>0</v>
      </c>
      <c r="AF608" s="1">
        <f t="shared" si="641"/>
        <v>0</v>
      </c>
      <c r="AG608" s="1">
        <f t="shared" si="658"/>
        <v>3691.8095499999977</v>
      </c>
      <c r="AH608" s="1">
        <f t="shared" si="642"/>
        <v>8139.0371701209942</v>
      </c>
      <c r="AI608" s="130">
        <f t="shared" si="659"/>
        <v>125.71427000000003</v>
      </c>
      <c r="AJ608" s="1">
        <f t="shared" si="643"/>
        <v>281.7475</v>
      </c>
      <c r="AK608" s="1">
        <f t="shared" si="644"/>
        <v>1.1132781571122345</v>
      </c>
      <c r="AL608" s="1">
        <f t="shared" si="645"/>
        <v>1.1034770011292148</v>
      </c>
      <c r="AM608" s="1">
        <f t="shared" si="646"/>
        <v>90037.962595670426</v>
      </c>
      <c r="AN608" s="1">
        <f t="shared" si="670"/>
        <v>-932</v>
      </c>
      <c r="AO608" s="1">
        <f t="shared" si="647"/>
        <v>-3057.7428799999998</v>
      </c>
      <c r="AP608" s="1" t="e">
        <f t="shared" si="671"/>
        <v>#DIV/0!</v>
      </c>
      <c r="AQ608" s="23">
        <f t="shared" si="672"/>
        <v>0</v>
      </c>
      <c r="AR608" s="6">
        <f t="shared" si="648"/>
        <v>0</v>
      </c>
      <c r="AS608" s="6">
        <f t="shared" si="649"/>
        <v>-7.4871261920537808</v>
      </c>
      <c r="AT608" s="6">
        <f t="shared" si="650"/>
        <v>-14.553775377161822</v>
      </c>
      <c r="AU608" s="60"/>
      <c r="AV608" s="6">
        <f t="shared" si="651"/>
        <v>0</v>
      </c>
      <c r="AW608" s="61" t="e">
        <f t="shared" si="652"/>
        <v>#DIV/0!</v>
      </c>
      <c r="AX608" s="62" t="e">
        <f t="shared" si="653"/>
        <v>#DIV/0!</v>
      </c>
      <c r="AY608" s="63" t="e">
        <f t="shared" si="654"/>
        <v>#DIV/0!</v>
      </c>
      <c r="AZ608" s="6" t="e">
        <f t="shared" si="655"/>
        <v>#DIV/0!</v>
      </c>
      <c r="BA608" s="6" t="e">
        <f t="shared" si="656"/>
        <v>#DIV/0!</v>
      </c>
      <c r="BB608" s="62"/>
      <c r="BC608" s="63"/>
      <c r="BD608" s="1"/>
      <c r="BE608" s="1">
        <f t="shared" si="660"/>
        <v>0</v>
      </c>
      <c r="BF608" s="1">
        <f t="shared" si="661"/>
        <v>-6.4999999999999997E-3</v>
      </c>
      <c r="BG608" s="1">
        <f t="shared" si="662"/>
        <v>101325</v>
      </c>
      <c r="BH608" s="1">
        <f t="shared" si="663"/>
        <v>1.2250000000000001</v>
      </c>
      <c r="BI608" s="1">
        <f t="shared" si="664"/>
        <v>288.14999999999998</v>
      </c>
      <c r="BJ608" s="1">
        <f t="shared" si="665"/>
        <v>1.2350000000000001</v>
      </c>
      <c r="BK608" s="1">
        <f t="shared" si="666"/>
        <v>9.81</v>
      </c>
      <c r="BL608" s="1">
        <f t="shared" si="667"/>
        <v>293.14999999999998</v>
      </c>
      <c r="BM608" s="1">
        <f t="shared" si="668"/>
        <v>100600</v>
      </c>
      <c r="BN608" s="24">
        <f t="shared" si="669"/>
        <v>28</v>
      </c>
    </row>
    <row r="609" spans="28:66" x14ac:dyDescent="0.2">
      <c r="AB609" s="23">
        <v>10.6</v>
      </c>
      <c r="AC609" s="1">
        <v>937</v>
      </c>
      <c r="AD609" s="1">
        <f t="shared" si="640"/>
        <v>283.75</v>
      </c>
      <c r="AE609" s="1">
        <f t="shared" si="657"/>
        <v>0</v>
      </c>
      <c r="AF609" s="1">
        <f t="shared" si="641"/>
        <v>0</v>
      </c>
      <c r="AG609" s="1">
        <f t="shared" si="658"/>
        <v>3691.4285999999975</v>
      </c>
      <c r="AH609" s="1">
        <f t="shared" si="642"/>
        <v>8138.1973201319934</v>
      </c>
      <c r="AI609" s="130">
        <f t="shared" si="659"/>
        <v>137.14284000000004</v>
      </c>
      <c r="AJ609" s="1">
        <f t="shared" si="643"/>
        <v>282.05949999999996</v>
      </c>
      <c r="AK609" s="1">
        <f t="shared" si="644"/>
        <v>1.1185344883463821</v>
      </c>
      <c r="AL609" s="1">
        <f t="shared" si="645"/>
        <v>1.1118705850774848</v>
      </c>
      <c r="AM609" s="1">
        <f t="shared" si="646"/>
        <v>90563.25240356529</v>
      </c>
      <c r="AN609" s="1">
        <f t="shared" si="670"/>
        <v>-980</v>
      </c>
      <c r="AO609" s="1">
        <f t="shared" si="647"/>
        <v>-3215.2231999999999</v>
      </c>
      <c r="AP609" s="1">
        <f t="shared" si="671"/>
        <v>35944.393793716234</v>
      </c>
      <c r="AQ609" s="23">
        <f t="shared" si="672"/>
        <v>59.225015496174926</v>
      </c>
      <c r="AR609" s="6">
        <f t="shared" si="648"/>
        <v>115.12395412208467</v>
      </c>
      <c r="AS609" s="6">
        <f t="shared" si="649"/>
        <v>-7.1989773817770306</v>
      </c>
      <c r="AT609" s="6">
        <f t="shared" si="650"/>
        <v>-13.993660193793463</v>
      </c>
      <c r="AU609" s="60">
        <v>19.5</v>
      </c>
      <c r="AV609" s="6">
        <f t="shared" si="651"/>
        <v>1950</v>
      </c>
      <c r="AW609" s="61">
        <f t="shared" si="652"/>
        <v>-4401.7878375345454</v>
      </c>
      <c r="AX609" s="62">
        <f t="shared" si="653"/>
        <v>8.0618824863270072E-2</v>
      </c>
      <c r="AY609" s="63">
        <f t="shared" si="654"/>
        <v>0.65832223065414353</v>
      </c>
      <c r="AZ609" s="6">
        <f t="shared" si="655"/>
        <v>0.12185431901520161</v>
      </c>
      <c r="BA609" s="6">
        <f t="shared" si="656"/>
        <v>6.9817381950113262</v>
      </c>
      <c r="BB609" s="131">
        <v>4.5</v>
      </c>
      <c r="BC609" s="135">
        <v>-0.65</v>
      </c>
      <c r="BD609" s="1"/>
      <c r="BE609" s="1">
        <f t="shared" si="660"/>
        <v>0</v>
      </c>
      <c r="BF609" s="1">
        <f t="shared" si="661"/>
        <v>-6.4999999999999997E-3</v>
      </c>
      <c r="BG609" s="1">
        <f t="shared" si="662"/>
        <v>101325</v>
      </c>
      <c r="BH609" s="1">
        <f t="shared" si="663"/>
        <v>1.2250000000000001</v>
      </c>
      <c r="BI609" s="1">
        <f t="shared" si="664"/>
        <v>288.14999999999998</v>
      </c>
      <c r="BJ609" s="1">
        <f t="shared" si="665"/>
        <v>1.2350000000000001</v>
      </c>
      <c r="BK609" s="1">
        <f t="shared" si="666"/>
        <v>9.81</v>
      </c>
      <c r="BL609" s="1">
        <f t="shared" si="667"/>
        <v>293.14999999999998</v>
      </c>
      <c r="BM609" s="1">
        <f t="shared" si="668"/>
        <v>100600</v>
      </c>
      <c r="BN609" s="24">
        <f t="shared" si="669"/>
        <v>28</v>
      </c>
    </row>
    <row r="610" spans="28:66" x14ac:dyDescent="0.2">
      <c r="AB610" s="23">
        <v>11</v>
      </c>
      <c r="AC610" s="1">
        <v>903</v>
      </c>
      <c r="AD610" s="1">
        <f t="shared" si="640"/>
        <v>284.14999999999998</v>
      </c>
      <c r="AE610" s="1">
        <f t="shared" si="657"/>
        <v>0</v>
      </c>
      <c r="AF610" s="1">
        <f t="shared" si="641"/>
        <v>0</v>
      </c>
      <c r="AG610" s="1">
        <f t="shared" si="658"/>
        <v>3691.0476499999972</v>
      </c>
      <c r="AH610" s="1">
        <f t="shared" si="642"/>
        <v>8137.3574701429934</v>
      </c>
      <c r="AI610" s="130">
        <f t="shared" si="659"/>
        <v>148.57141000000004</v>
      </c>
      <c r="AJ610" s="1">
        <f t="shared" si="643"/>
        <v>282.28049999999996</v>
      </c>
      <c r="AK610" s="1">
        <f t="shared" si="644"/>
        <v>1.1222691949441672</v>
      </c>
      <c r="AL610" s="1">
        <f t="shared" si="645"/>
        <v>1.1148854812016082</v>
      </c>
      <c r="AM610" s="1">
        <f t="shared" si="646"/>
        <v>90936.831903477854</v>
      </c>
      <c r="AN610" s="1">
        <f t="shared" si="670"/>
        <v>-1014</v>
      </c>
      <c r="AO610" s="1">
        <f t="shared" si="647"/>
        <v>-3326.7717600000001</v>
      </c>
      <c r="AP610" s="1">
        <f t="shared" si="671"/>
        <v>35928.054252263748</v>
      </c>
      <c r="AQ610" s="23">
        <f t="shared" si="672"/>
        <v>55.223550909409184</v>
      </c>
      <c r="AR610" s="6">
        <f t="shared" si="648"/>
        <v>107.34574719974594</v>
      </c>
      <c r="AS610" s="6">
        <f t="shared" si="649"/>
        <v>-6.8680546913026683</v>
      </c>
      <c r="AT610" s="6">
        <f t="shared" si="650"/>
        <v>-13.35039943114178</v>
      </c>
      <c r="AU610" s="60">
        <v>17</v>
      </c>
      <c r="AV610" s="6">
        <f t="shared" si="651"/>
        <v>1700</v>
      </c>
      <c r="AW610" s="61">
        <f t="shared" si="652"/>
        <v>-4503.2709221759378</v>
      </c>
      <c r="AX610" s="62">
        <f t="shared" si="653"/>
        <v>9.4606531978486091E-2</v>
      </c>
      <c r="AY610" s="63">
        <f t="shared" si="654"/>
        <v>0.75479105571982663</v>
      </c>
      <c r="AZ610" s="6">
        <f t="shared" si="655"/>
        <v>0.12469108159773083</v>
      </c>
      <c r="BA610" s="6">
        <f t="shared" si="656"/>
        <v>7.1442727184708721</v>
      </c>
      <c r="BB610" s="131">
        <v>5</v>
      </c>
      <c r="BC610" s="135">
        <v>-0.75</v>
      </c>
      <c r="BD610" s="1"/>
      <c r="BE610" s="1">
        <f t="shared" si="660"/>
        <v>0</v>
      </c>
      <c r="BF610" s="1">
        <f t="shared" si="661"/>
        <v>-6.4999999999999997E-3</v>
      </c>
      <c r="BG610" s="1">
        <f t="shared" si="662"/>
        <v>101325</v>
      </c>
      <c r="BH610" s="1">
        <f t="shared" si="663"/>
        <v>1.2250000000000001</v>
      </c>
      <c r="BI610" s="1">
        <f t="shared" si="664"/>
        <v>288.14999999999998</v>
      </c>
      <c r="BJ610" s="1">
        <f t="shared" si="665"/>
        <v>1.2350000000000001</v>
      </c>
      <c r="BK610" s="1">
        <f t="shared" si="666"/>
        <v>9.81</v>
      </c>
      <c r="BL610" s="1">
        <f t="shared" si="667"/>
        <v>293.14999999999998</v>
      </c>
      <c r="BM610" s="1">
        <f t="shared" si="668"/>
        <v>100600</v>
      </c>
      <c r="BN610" s="24">
        <f t="shared" si="669"/>
        <v>28</v>
      </c>
    </row>
    <row r="611" spans="28:66" x14ac:dyDescent="0.2">
      <c r="AB611" s="23">
        <v>10.1</v>
      </c>
      <c r="AC611" s="1">
        <v>851</v>
      </c>
      <c r="AD611" s="1">
        <f t="shared" si="640"/>
        <v>283.25</v>
      </c>
      <c r="AE611" s="1">
        <f t="shared" si="657"/>
        <v>0</v>
      </c>
      <c r="AF611" s="1">
        <f t="shared" si="641"/>
        <v>0</v>
      </c>
      <c r="AG611" s="1">
        <f t="shared" si="658"/>
        <v>3690.666699999997</v>
      </c>
      <c r="AH611" s="1">
        <f t="shared" si="642"/>
        <v>8136.5176201539925</v>
      </c>
      <c r="AI611" s="130">
        <f t="shared" si="659"/>
        <v>159.99998000000005</v>
      </c>
      <c r="AJ611" s="1">
        <f t="shared" si="643"/>
        <v>282.61849999999998</v>
      </c>
      <c r="AK611" s="1">
        <f t="shared" si="644"/>
        <v>1.127999543159274</v>
      </c>
      <c r="AL611" s="1">
        <f t="shared" si="645"/>
        <v>1.1254846915740839</v>
      </c>
      <c r="AM611" s="1">
        <f t="shared" si="646"/>
        <v>91510.601629290308</v>
      </c>
      <c r="AN611" s="1">
        <f t="shared" si="670"/>
        <v>-1066</v>
      </c>
      <c r="AO611" s="1">
        <f t="shared" si="647"/>
        <v>-3497.3754399999998</v>
      </c>
      <c r="AP611" s="1">
        <f t="shared" si="671"/>
        <v>35936.079361765995</v>
      </c>
      <c r="AQ611" s="23">
        <f t="shared" si="672"/>
        <v>54.962902925047572</v>
      </c>
      <c r="AR611" s="6">
        <f t="shared" si="648"/>
        <v>106.83908922182448</v>
      </c>
      <c r="AS611" s="6">
        <f t="shared" si="649"/>
        <v>-6.6919979899732001</v>
      </c>
      <c r="AT611" s="6">
        <f t="shared" si="650"/>
        <v>-13.008173372829505</v>
      </c>
      <c r="AU611" s="60">
        <v>17</v>
      </c>
      <c r="AV611" s="6">
        <f t="shared" si="651"/>
        <v>1700</v>
      </c>
      <c r="AW611" s="61">
        <f t="shared" si="652"/>
        <v>-4408.1866313499268</v>
      </c>
      <c r="AX611" s="62">
        <f t="shared" si="653"/>
        <v>9.2608962843485881E-2</v>
      </c>
      <c r="AY611" s="63">
        <f t="shared" si="654"/>
        <v>0.75495965045726898</v>
      </c>
      <c r="AZ611" s="6">
        <f t="shared" si="655"/>
        <v>0.12205765835881713</v>
      </c>
      <c r="BA611" s="6">
        <f t="shared" si="656"/>
        <v>6.9933886812094554</v>
      </c>
      <c r="BB611" s="131">
        <v>5</v>
      </c>
      <c r="BC611" s="135">
        <v>-0.75</v>
      </c>
      <c r="BD611" s="1"/>
      <c r="BE611" s="1">
        <f t="shared" si="660"/>
        <v>0</v>
      </c>
      <c r="BF611" s="1">
        <f t="shared" si="661"/>
        <v>-6.4999999999999997E-3</v>
      </c>
      <c r="BG611" s="1">
        <f t="shared" si="662"/>
        <v>101325</v>
      </c>
      <c r="BH611" s="1">
        <f t="shared" si="663"/>
        <v>1.2250000000000001</v>
      </c>
      <c r="BI611" s="1">
        <f t="shared" si="664"/>
        <v>288.14999999999998</v>
      </c>
      <c r="BJ611" s="1">
        <f t="shared" si="665"/>
        <v>1.2350000000000001</v>
      </c>
      <c r="BK611" s="1">
        <f t="shared" si="666"/>
        <v>9.81</v>
      </c>
      <c r="BL611" s="1">
        <f t="shared" si="667"/>
        <v>293.14999999999998</v>
      </c>
      <c r="BM611" s="1">
        <f t="shared" si="668"/>
        <v>100600</v>
      </c>
      <c r="BN611" s="24">
        <f t="shared" si="669"/>
        <v>28</v>
      </c>
    </row>
    <row r="612" spans="28:66" x14ac:dyDescent="0.2">
      <c r="AB612" s="23">
        <v>8.1</v>
      </c>
      <c r="AC612" s="1">
        <v>792</v>
      </c>
      <c r="AD612" s="1">
        <f t="shared" si="640"/>
        <v>281.25</v>
      </c>
      <c r="AE612" s="1">
        <f t="shared" si="657"/>
        <v>0</v>
      </c>
      <c r="AF612" s="1">
        <f t="shared" si="641"/>
        <v>0</v>
      </c>
      <c r="AG612" s="1">
        <f t="shared" si="658"/>
        <v>3690.2857499999968</v>
      </c>
      <c r="AH612" s="1">
        <f t="shared" si="642"/>
        <v>8135.6777701649926</v>
      </c>
      <c r="AI612" s="130">
        <f t="shared" si="659"/>
        <v>171.42855000000006</v>
      </c>
      <c r="AJ612" s="1">
        <f t="shared" si="643"/>
        <v>283.00199999999995</v>
      </c>
      <c r="AK612" s="1">
        <f t="shared" si="644"/>
        <v>1.1345283625052343</v>
      </c>
      <c r="AL612" s="1">
        <f t="shared" si="645"/>
        <v>1.1415957178514</v>
      </c>
      <c r="AM612" s="1">
        <f t="shared" si="646"/>
        <v>92165.155885508007</v>
      </c>
      <c r="AN612" s="1">
        <f t="shared" si="670"/>
        <v>-1125</v>
      </c>
      <c r="AO612" s="1">
        <f t="shared" si="647"/>
        <v>-3690.9450000000002</v>
      </c>
      <c r="AP612" s="1" t="e">
        <f t="shared" si="671"/>
        <v>#DIV/0!</v>
      </c>
      <c r="AQ612" s="23">
        <f t="shared" si="672"/>
        <v>0</v>
      </c>
      <c r="AR612" s="6">
        <f t="shared" si="648"/>
        <v>0</v>
      </c>
      <c r="AS612" s="6">
        <f t="shared" si="649"/>
        <v>-6.5495004390160236</v>
      </c>
      <c r="AT612" s="6">
        <f t="shared" si="650"/>
        <v>-12.731180933376907</v>
      </c>
      <c r="AU612" s="60"/>
      <c r="AV612" s="6">
        <f t="shared" si="651"/>
        <v>0</v>
      </c>
      <c r="AW612" s="61" t="e">
        <f t="shared" si="652"/>
        <v>#DIV/0!</v>
      </c>
      <c r="AX612" s="62" t="e">
        <f t="shared" si="653"/>
        <v>#DIV/0!</v>
      </c>
      <c r="AY612" s="63" t="e">
        <f t="shared" si="654"/>
        <v>#DIV/0!</v>
      </c>
      <c r="AZ612" s="6" t="e">
        <f t="shared" si="655"/>
        <v>#DIV/0!</v>
      </c>
      <c r="BA612" s="6" t="e">
        <f t="shared" si="656"/>
        <v>#DIV/0!</v>
      </c>
      <c r="BB612" s="62"/>
      <c r="BC612" s="63"/>
      <c r="BD612" s="1"/>
      <c r="BE612" s="1">
        <f t="shared" si="660"/>
        <v>0</v>
      </c>
      <c r="BF612" s="1">
        <f t="shared" si="661"/>
        <v>-6.4999999999999997E-3</v>
      </c>
      <c r="BG612" s="1">
        <f t="shared" si="662"/>
        <v>101325</v>
      </c>
      <c r="BH612" s="1">
        <f t="shared" si="663"/>
        <v>1.2250000000000001</v>
      </c>
      <c r="BI612" s="1">
        <f t="shared" si="664"/>
        <v>288.14999999999998</v>
      </c>
      <c r="BJ612" s="1">
        <f t="shared" si="665"/>
        <v>1.2350000000000001</v>
      </c>
      <c r="BK612" s="1">
        <f t="shared" si="666"/>
        <v>9.81</v>
      </c>
      <c r="BL612" s="1">
        <f t="shared" si="667"/>
        <v>293.14999999999998</v>
      </c>
      <c r="BM612" s="1">
        <f t="shared" si="668"/>
        <v>100600</v>
      </c>
      <c r="BN612" s="24">
        <f t="shared" si="669"/>
        <v>28</v>
      </c>
    </row>
    <row r="613" spans="28:66" x14ac:dyDescent="0.2">
      <c r="AB613" s="23">
        <v>7.4</v>
      </c>
      <c r="AC613" s="1">
        <v>736</v>
      </c>
      <c r="AD613" s="1">
        <f t="shared" si="640"/>
        <v>280.54999999999995</v>
      </c>
      <c r="AE613" s="1">
        <f t="shared" si="657"/>
        <v>0</v>
      </c>
      <c r="AF613" s="1">
        <f t="shared" si="641"/>
        <v>0</v>
      </c>
      <c r="AG613" s="1">
        <f t="shared" si="658"/>
        <v>3689.9047999999966</v>
      </c>
      <c r="AH613" s="1">
        <f t="shared" si="642"/>
        <v>8134.8379201759917</v>
      </c>
      <c r="AI613" s="130">
        <f t="shared" si="659"/>
        <v>182.85712000000007</v>
      </c>
      <c r="AJ613" s="1">
        <f t="shared" si="643"/>
        <v>283.36599999999999</v>
      </c>
      <c r="AK613" s="1">
        <f t="shared" si="644"/>
        <v>1.1407519123737968</v>
      </c>
      <c r="AL613" s="1">
        <f t="shared" si="645"/>
        <v>1.152202125830381</v>
      </c>
      <c r="AM613" s="1">
        <f t="shared" si="646"/>
        <v>92789.929553849419</v>
      </c>
      <c r="AN613" s="1">
        <f t="shared" si="670"/>
        <v>-1181</v>
      </c>
      <c r="AO613" s="1">
        <f t="shared" si="647"/>
        <v>-3874.6720399999999</v>
      </c>
      <c r="AP613" s="1">
        <f t="shared" si="671"/>
        <v>35949.022004871935</v>
      </c>
      <c r="AQ613" s="23">
        <f t="shared" si="672"/>
        <v>54.71988946745762</v>
      </c>
      <c r="AR613" s="6">
        <f t="shared" si="648"/>
        <v>106.36670994242282</v>
      </c>
      <c r="AS613" s="6">
        <f t="shared" si="649"/>
        <v>-6.4065032316529207</v>
      </c>
      <c r="AT613" s="6">
        <f t="shared" si="650"/>
        <v>-12.453217241816214</v>
      </c>
      <c r="AU613" s="60">
        <v>17.25</v>
      </c>
      <c r="AV613" s="6">
        <f t="shared" si="651"/>
        <v>1725</v>
      </c>
      <c r="AW613" s="61">
        <f t="shared" si="652"/>
        <v>-4237.9907740849685</v>
      </c>
      <c r="AX613" s="62">
        <f t="shared" si="653"/>
        <v>8.7743080208798507E-2</v>
      </c>
      <c r="AY613" s="63">
        <f t="shared" si="654"/>
        <v>0.74428616987312479</v>
      </c>
      <c r="AZ613" s="6">
        <f t="shared" si="655"/>
        <v>0.11734728058242663</v>
      </c>
      <c r="BA613" s="6">
        <f t="shared" si="656"/>
        <v>6.7235039147100801</v>
      </c>
      <c r="BB613" s="131">
        <v>5</v>
      </c>
      <c r="BC613" s="135">
        <v>-0.75</v>
      </c>
      <c r="BD613" s="1"/>
      <c r="BE613" s="1">
        <f t="shared" si="660"/>
        <v>0</v>
      </c>
      <c r="BF613" s="1">
        <f t="shared" si="661"/>
        <v>-6.4999999999999997E-3</v>
      </c>
      <c r="BG613" s="1">
        <f t="shared" si="662"/>
        <v>101325</v>
      </c>
      <c r="BH613" s="1">
        <f t="shared" si="663"/>
        <v>1.2250000000000001</v>
      </c>
      <c r="BI613" s="1">
        <f t="shared" si="664"/>
        <v>288.14999999999998</v>
      </c>
      <c r="BJ613" s="1">
        <f t="shared" si="665"/>
        <v>1.2350000000000001</v>
      </c>
      <c r="BK613" s="1">
        <f t="shared" si="666"/>
        <v>9.81</v>
      </c>
      <c r="BL613" s="1">
        <f t="shared" si="667"/>
        <v>293.14999999999998</v>
      </c>
      <c r="BM613" s="1">
        <f t="shared" si="668"/>
        <v>100600</v>
      </c>
      <c r="BN613" s="24">
        <f t="shared" si="669"/>
        <v>28</v>
      </c>
    </row>
    <row r="614" spans="28:66" x14ac:dyDescent="0.2">
      <c r="AB614" s="23">
        <v>7.3</v>
      </c>
      <c r="AC614" s="1">
        <v>677</v>
      </c>
      <c r="AD614" s="1">
        <f t="shared" si="640"/>
        <v>280.45</v>
      </c>
      <c r="AE614" s="1">
        <f t="shared" si="657"/>
        <v>0</v>
      </c>
      <c r="AF614" s="1">
        <f t="shared" si="641"/>
        <v>0</v>
      </c>
      <c r="AG614" s="1">
        <f t="shared" si="658"/>
        <v>3689.5238499999964</v>
      </c>
      <c r="AH614" s="1">
        <f t="shared" si="642"/>
        <v>8133.9980701869918</v>
      </c>
      <c r="AI614" s="130">
        <f t="shared" si="659"/>
        <v>194.28569000000007</v>
      </c>
      <c r="AJ614" s="1">
        <f t="shared" si="643"/>
        <v>283.74949999999995</v>
      </c>
      <c r="AK614" s="1">
        <f t="shared" si="644"/>
        <v>1.1473370863067707</v>
      </c>
      <c r="AL614" s="1">
        <f t="shared" si="645"/>
        <v>1.1608355306507505</v>
      </c>
      <c r="AM614" s="1">
        <f t="shared" si="646"/>
        <v>93451.878697409964</v>
      </c>
      <c r="AN614" s="1">
        <f t="shared" si="670"/>
        <v>-1240</v>
      </c>
      <c r="AO614" s="1">
        <f t="shared" si="647"/>
        <v>-4068.2415999999998</v>
      </c>
      <c r="AP614" s="1">
        <f t="shared" si="671"/>
        <v>35950.689733182327</v>
      </c>
      <c r="AQ614" s="23">
        <f t="shared" si="672"/>
        <v>54.516027421926267</v>
      </c>
      <c r="AR614" s="6">
        <f t="shared" si="648"/>
        <v>105.97043474383716</v>
      </c>
      <c r="AS614" s="6">
        <f t="shared" si="649"/>
        <v>-6.3135295148211528</v>
      </c>
      <c r="AT614" s="6">
        <f t="shared" si="650"/>
        <v>-12.27249121208995</v>
      </c>
      <c r="AU614" s="60">
        <v>17.25</v>
      </c>
      <c r="AV614" s="6">
        <f t="shared" si="651"/>
        <v>1725</v>
      </c>
      <c r="AW614" s="61">
        <f t="shared" si="652"/>
        <v>-4191.672498258954</v>
      </c>
      <c r="AX614" s="62">
        <f t="shared" si="653"/>
        <v>8.6784109694802353E-2</v>
      </c>
      <c r="AY614" s="63">
        <f t="shared" si="654"/>
        <v>0.74432069840957193</v>
      </c>
      <c r="AZ614" s="6">
        <f t="shared" si="655"/>
        <v>0.11607097218224577</v>
      </c>
      <c r="BA614" s="6">
        <f t="shared" si="656"/>
        <v>6.6503768300226271</v>
      </c>
      <c r="BB614" s="131">
        <v>4.75</v>
      </c>
      <c r="BC614" s="135">
        <v>-0.75</v>
      </c>
      <c r="BD614" s="1"/>
      <c r="BE614" s="1">
        <f t="shared" si="660"/>
        <v>0</v>
      </c>
      <c r="BF614" s="1">
        <f t="shared" si="661"/>
        <v>-6.4999999999999997E-3</v>
      </c>
      <c r="BG614" s="1">
        <f t="shared" si="662"/>
        <v>101325</v>
      </c>
      <c r="BH614" s="1">
        <f t="shared" si="663"/>
        <v>1.2250000000000001</v>
      </c>
      <c r="BI614" s="1">
        <f t="shared" si="664"/>
        <v>288.14999999999998</v>
      </c>
      <c r="BJ614" s="1">
        <f t="shared" si="665"/>
        <v>1.2350000000000001</v>
      </c>
      <c r="BK614" s="1">
        <f t="shared" si="666"/>
        <v>9.81</v>
      </c>
      <c r="BL614" s="1">
        <f t="shared" si="667"/>
        <v>293.14999999999998</v>
      </c>
      <c r="BM614" s="1">
        <f t="shared" si="668"/>
        <v>100600</v>
      </c>
      <c r="BN614" s="24">
        <f t="shared" si="669"/>
        <v>28</v>
      </c>
    </row>
    <row r="615" spans="28:66" x14ac:dyDescent="0.2">
      <c r="AB615" s="23">
        <v>7</v>
      </c>
      <c r="AC615" s="1">
        <v>623</v>
      </c>
      <c r="AD615" s="1">
        <f t="shared" si="640"/>
        <v>280.14999999999998</v>
      </c>
      <c r="AE615" s="1">
        <f t="shared" si="657"/>
        <v>0</v>
      </c>
      <c r="AF615" s="1">
        <f t="shared" si="641"/>
        <v>0</v>
      </c>
      <c r="AG615" s="1">
        <f t="shared" si="658"/>
        <v>3689.1428999999962</v>
      </c>
      <c r="AH615" s="1">
        <f t="shared" si="642"/>
        <v>8133.1582201979909</v>
      </c>
      <c r="AI615" s="130">
        <f t="shared" si="659"/>
        <v>205.71426000000008</v>
      </c>
      <c r="AJ615" s="1">
        <f t="shared" si="643"/>
        <v>284.10049999999995</v>
      </c>
      <c r="AK615" s="1">
        <f t="shared" si="644"/>
        <v>1.1533896476255587</v>
      </c>
      <c r="AL615" s="1">
        <f t="shared" si="645"/>
        <v>1.1696540267187043</v>
      </c>
      <c r="AM615" s="1">
        <f t="shared" si="646"/>
        <v>94061.076950921837</v>
      </c>
      <c r="AN615" s="1">
        <f t="shared" si="670"/>
        <v>-1294</v>
      </c>
      <c r="AO615" s="1">
        <f t="shared" si="647"/>
        <v>-4245.4069600000003</v>
      </c>
      <c r="AP615" s="1">
        <f t="shared" si="671"/>
        <v>35942.305230482067</v>
      </c>
      <c r="AQ615" s="23">
        <f t="shared" si="672"/>
        <v>53.11635438520964</v>
      </c>
      <c r="AR615" s="6">
        <f t="shared" si="648"/>
        <v>103.24969430814591</v>
      </c>
      <c r="AS615" s="6">
        <f t="shared" si="649"/>
        <v>-6.2099677080452427</v>
      </c>
      <c r="AT615" s="6">
        <f t="shared" si="650"/>
        <v>-12.071183629606665</v>
      </c>
      <c r="AU615" s="60">
        <v>16.5</v>
      </c>
      <c r="AV615" s="6">
        <f t="shared" si="651"/>
        <v>1650</v>
      </c>
      <c r="AW615" s="61">
        <f t="shared" si="652"/>
        <v>-4231.1221905535022</v>
      </c>
      <c r="AX615" s="62">
        <f t="shared" si="653"/>
        <v>9.1582731397261946E-2</v>
      </c>
      <c r="AY615" s="63">
        <f t="shared" si="654"/>
        <v>0.77797197468575907</v>
      </c>
      <c r="AZ615" s="6">
        <f t="shared" si="655"/>
        <v>0.11718052521432003</v>
      </c>
      <c r="BA615" s="6">
        <f t="shared" si="656"/>
        <v>6.7139495359064219</v>
      </c>
      <c r="BB615" s="131">
        <v>4.75</v>
      </c>
      <c r="BC615" s="135">
        <v>-0.75</v>
      </c>
      <c r="BD615" s="1"/>
      <c r="BE615" s="1">
        <f t="shared" si="660"/>
        <v>0</v>
      </c>
      <c r="BF615" s="1">
        <f t="shared" si="661"/>
        <v>-6.4999999999999997E-3</v>
      </c>
      <c r="BG615" s="1">
        <f t="shared" si="662"/>
        <v>101325</v>
      </c>
      <c r="BH615" s="1">
        <f t="shared" si="663"/>
        <v>1.2250000000000001</v>
      </c>
      <c r="BI615" s="1">
        <f t="shared" si="664"/>
        <v>288.14999999999998</v>
      </c>
      <c r="BJ615" s="1">
        <f t="shared" si="665"/>
        <v>1.2350000000000001</v>
      </c>
      <c r="BK615" s="1">
        <f t="shared" si="666"/>
        <v>9.81</v>
      </c>
      <c r="BL615" s="1">
        <f t="shared" si="667"/>
        <v>293.14999999999998</v>
      </c>
      <c r="BM615" s="1">
        <f t="shared" si="668"/>
        <v>100600</v>
      </c>
      <c r="BN615" s="24">
        <f t="shared" si="669"/>
        <v>28</v>
      </c>
    </row>
    <row r="616" spans="28:66" x14ac:dyDescent="0.2">
      <c r="AB616" s="23">
        <v>5.6</v>
      </c>
      <c r="AC616" s="1">
        <v>574</v>
      </c>
      <c r="AD616" s="1">
        <f t="shared" si="640"/>
        <v>278.75</v>
      </c>
      <c r="AE616" s="1">
        <f t="shared" si="657"/>
        <v>0</v>
      </c>
      <c r="AF616" s="1">
        <f t="shared" si="641"/>
        <v>0</v>
      </c>
      <c r="AG616" s="1">
        <f t="shared" si="658"/>
        <v>3688.761949999996</v>
      </c>
      <c r="AH616" s="1">
        <f t="shared" si="642"/>
        <v>8132.31837020899</v>
      </c>
      <c r="AI616" s="130">
        <f t="shared" si="659"/>
        <v>217.14283000000009</v>
      </c>
      <c r="AJ616" s="1">
        <f t="shared" si="643"/>
        <v>284.41899999999998</v>
      </c>
      <c r="AK616" s="1">
        <f t="shared" si="644"/>
        <v>1.1589028977004547</v>
      </c>
      <c r="AL616" s="1">
        <f t="shared" si="645"/>
        <v>1.1824717605778137</v>
      </c>
      <c r="AM616" s="1">
        <f t="shared" si="646"/>
        <v>94616.647028163396</v>
      </c>
      <c r="AN616" s="1">
        <f t="shared" si="670"/>
        <v>-1343</v>
      </c>
      <c r="AO616" s="1">
        <f t="shared" si="647"/>
        <v>-4406.1681200000003</v>
      </c>
      <c r="AP616" s="1" t="e">
        <f t="shared" si="671"/>
        <v>#DIV/0!</v>
      </c>
      <c r="AQ616" s="23">
        <f t="shared" si="672"/>
        <v>0</v>
      </c>
      <c r="AR616" s="6">
        <f t="shared" si="648"/>
        <v>0</v>
      </c>
      <c r="AS616" s="6">
        <f t="shared" si="649"/>
        <v>-6.0802195749077015</v>
      </c>
      <c r="AT616" s="6">
        <f t="shared" si="650"/>
        <v>-11.818974018488586</v>
      </c>
      <c r="AU616" s="60"/>
      <c r="AV616" s="6">
        <f t="shared" si="651"/>
        <v>0</v>
      </c>
      <c r="AW616" s="61" t="e">
        <f t="shared" si="652"/>
        <v>#DIV/0!</v>
      </c>
      <c r="AX616" s="62" t="e">
        <f t="shared" si="653"/>
        <v>#DIV/0!</v>
      </c>
      <c r="AY616" s="63" t="e">
        <f t="shared" si="654"/>
        <v>#DIV/0!</v>
      </c>
      <c r="AZ616" s="6" t="e">
        <f t="shared" si="655"/>
        <v>#DIV/0!</v>
      </c>
      <c r="BA616" s="6" t="e">
        <f t="shared" si="656"/>
        <v>#DIV/0!</v>
      </c>
      <c r="BB616" s="62"/>
      <c r="BC616" s="63"/>
      <c r="BD616" s="1"/>
      <c r="BE616" s="1">
        <f t="shared" si="660"/>
        <v>0</v>
      </c>
      <c r="BF616" s="1">
        <f t="shared" si="661"/>
        <v>-6.4999999999999997E-3</v>
      </c>
      <c r="BG616" s="1">
        <f t="shared" si="662"/>
        <v>101325</v>
      </c>
      <c r="BH616" s="1">
        <f t="shared" si="663"/>
        <v>1.2250000000000001</v>
      </c>
      <c r="BI616" s="1">
        <f t="shared" si="664"/>
        <v>288.14999999999998</v>
      </c>
      <c r="BJ616" s="1">
        <f t="shared" si="665"/>
        <v>1.2350000000000001</v>
      </c>
      <c r="BK616" s="1">
        <f t="shared" si="666"/>
        <v>9.81</v>
      </c>
      <c r="BL616" s="1">
        <f t="shared" si="667"/>
        <v>293.14999999999998</v>
      </c>
      <c r="BM616" s="1">
        <f t="shared" si="668"/>
        <v>100600</v>
      </c>
      <c r="BN616" s="24">
        <f t="shared" si="669"/>
        <v>28</v>
      </c>
    </row>
    <row r="617" spans="28:66" x14ac:dyDescent="0.2">
      <c r="AB617" s="23">
        <v>3.8</v>
      </c>
      <c r="AC617" s="1">
        <v>524</v>
      </c>
      <c r="AD617" s="1">
        <f t="shared" si="640"/>
        <v>276.95</v>
      </c>
      <c r="AE617" s="1">
        <f t="shared" si="657"/>
        <v>0</v>
      </c>
      <c r="AF617" s="1">
        <f t="shared" si="641"/>
        <v>0</v>
      </c>
      <c r="AG617" s="1">
        <f t="shared" si="658"/>
        <v>3688.3809999999958</v>
      </c>
      <c r="AH617" s="1">
        <f t="shared" si="642"/>
        <v>8131.4785202199901</v>
      </c>
      <c r="AI617" s="130">
        <f t="shared" si="659"/>
        <v>228.5714000000001</v>
      </c>
      <c r="AJ617" s="1">
        <f t="shared" si="643"/>
        <v>284.74399999999997</v>
      </c>
      <c r="AK617" s="1">
        <f t="shared" si="644"/>
        <v>1.1645494229881794</v>
      </c>
      <c r="AL617" s="1">
        <f t="shared" si="645"/>
        <v>1.1973224802287279</v>
      </c>
      <c r="AM617" s="1">
        <f t="shared" si="646"/>
        <v>95186.291297053322</v>
      </c>
      <c r="AN617" s="1">
        <f t="shared" si="670"/>
        <v>-1393</v>
      </c>
      <c r="AO617" s="1">
        <f t="shared" si="647"/>
        <v>-4570.2101199999997</v>
      </c>
      <c r="AP617" s="1" t="e">
        <f t="shared" si="671"/>
        <v>#DIV/0!</v>
      </c>
      <c r="AQ617" s="23">
        <f t="shared" si="672"/>
        <v>0</v>
      </c>
      <c r="AR617" s="6">
        <f t="shared" si="648"/>
        <v>0</v>
      </c>
      <c r="AS617" s="6">
        <f t="shared" si="649"/>
        <v>-5.9502192005288039</v>
      </c>
      <c r="AT617" s="6">
        <f t="shared" si="650"/>
        <v>-11.566274090755911</v>
      </c>
      <c r="AU617" s="60"/>
      <c r="AV617" s="6">
        <f t="shared" si="651"/>
        <v>0</v>
      </c>
      <c r="AW617" s="61" t="e">
        <f t="shared" si="652"/>
        <v>#DIV/0!</v>
      </c>
      <c r="AX617" s="62" t="e">
        <f t="shared" si="653"/>
        <v>#DIV/0!</v>
      </c>
      <c r="AY617" s="63" t="e">
        <f t="shared" si="654"/>
        <v>#DIV/0!</v>
      </c>
      <c r="AZ617" s="6" t="e">
        <f t="shared" si="655"/>
        <v>#DIV/0!</v>
      </c>
      <c r="BA617" s="6" t="e">
        <f t="shared" si="656"/>
        <v>#DIV/0!</v>
      </c>
      <c r="BB617" s="62"/>
      <c r="BC617" s="63"/>
      <c r="BD617" s="1"/>
      <c r="BE617" s="1">
        <f t="shared" si="660"/>
        <v>0</v>
      </c>
      <c r="BF617" s="1">
        <f t="shared" si="661"/>
        <v>-6.4999999999999997E-3</v>
      </c>
      <c r="BG617" s="1">
        <f t="shared" si="662"/>
        <v>101325</v>
      </c>
      <c r="BH617" s="1">
        <f t="shared" si="663"/>
        <v>1.2250000000000001</v>
      </c>
      <c r="BI617" s="1">
        <f t="shared" si="664"/>
        <v>288.14999999999998</v>
      </c>
      <c r="BJ617" s="1">
        <f t="shared" si="665"/>
        <v>1.2350000000000001</v>
      </c>
      <c r="BK617" s="1">
        <f t="shared" si="666"/>
        <v>9.81</v>
      </c>
      <c r="BL617" s="1">
        <f t="shared" si="667"/>
        <v>293.14999999999998</v>
      </c>
      <c r="BM617" s="1">
        <f t="shared" si="668"/>
        <v>100600</v>
      </c>
      <c r="BN617" s="24">
        <f t="shared" si="669"/>
        <v>28</v>
      </c>
    </row>
    <row r="618" spans="28:66" x14ac:dyDescent="0.2">
      <c r="AB618" s="30">
        <v>2.1</v>
      </c>
      <c r="AC618" s="64">
        <v>476</v>
      </c>
      <c r="AD618" s="64">
        <f t="shared" si="640"/>
        <v>275.25</v>
      </c>
      <c r="AE618" s="64">
        <f t="shared" si="657"/>
        <v>0</v>
      </c>
      <c r="AF618" s="64">
        <f t="shared" si="641"/>
        <v>0</v>
      </c>
      <c r="AG618" s="64">
        <f t="shared" si="658"/>
        <v>3688.0000499999956</v>
      </c>
      <c r="AH618" s="64">
        <f t="shared" si="642"/>
        <v>8130.6386702309892</v>
      </c>
      <c r="AI618" s="136">
        <f t="shared" si="659"/>
        <v>239.9999700000001</v>
      </c>
      <c r="AJ618" s="64">
        <f t="shared" si="643"/>
        <v>285.05599999999998</v>
      </c>
      <c r="AK618" s="64">
        <f t="shared" si="644"/>
        <v>1.1699898653396628</v>
      </c>
      <c r="AL618" s="64">
        <f t="shared" si="645"/>
        <v>1.2116716841208461</v>
      </c>
      <c r="AM618" s="64">
        <f t="shared" si="646"/>
        <v>95735.759341820085</v>
      </c>
      <c r="AN618" s="64">
        <f t="shared" si="670"/>
        <v>-1441</v>
      </c>
      <c r="AO618" s="64">
        <f t="shared" si="647"/>
        <v>-4727.6904400000003</v>
      </c>
      <c r="AP618" s="64" t="e">
        <f t="shared" si="671"/>
        <v>#DIV/0!</v>
      </c>
      <c r="AQ618" s="23">
        <f t="shared" si="672"/>
        <v>0</v>
      </c>
      <c r="AR618" s="65">
        <f t="shared" si="648"/>
        <v>0</v>
      </c>
      <c r="AS618" s="65">
        <f t="shared" si="649"/>
        <v>-5.8187105085485928</v>
      </c>
      <c r="AT618" s="65">
        <f t="shared" si="650"/>
        <v>-11.310642234937097</v>
      </c>
      <c r="AU618" s="66"/>
      <c r="AV618" s="65">
        <f t="shared" si="651"/>
        <v>0</v>
      </c>
      <c r="AW618" s="67" t="e">
        <f t="shared" si="652"/>
        <v>#DIV/0!</v>
      </c>
      <c r="AX618" s="68" t="e">
        <f t="shared" si="653"/>
        <v>#DIV/0!</v>
      </c>
      <c r="AY618" s="69" t="e">
        <f t="shared" si="654"/>
        <v>#DIV/0!</v>
      </c>
      <c r="AZ618" s="65" t="e">
        <f t="shared" si="655"/>
        <v>#DIV/0!</v>
      </c>
      <c r="BA618" s="65" t="e">
        <f t="shared" si="656"/>
        <v>#DIV/0!</v>
      </c>
      <c r="BB618" s="68"/>
      <c r="BC618" s="69"/>
      <c r="BD618" s="1"/>
      <c r="BE618" s="1">
        <f t="shared" si="660"/>
        <v>0</v>
      </c>
      <c r="BF618" s="1">
        <f t="shared" si="661"/>
        <v>-6.4999999999999997E-3</v>
      </c>
      <c r="BG618" s="1">
        <f t="shared" si="662"/>
        <v>101325</v>
      </c>
      <c r="BH618" s="1">
        <f t="shared" si="663"/>
        <v>1.2250000000000001</v>
      </c>
      <c r="BI618" s="1">
        <f t="shared" si="664"/>
        <v>288.14999999999998</v>
      </c>
      <c r="BJ618" s="1">
        <f t="shared" si="665"/>
        <v>1.2350000000000001</v>
      </c>
      <c r="BK618" s="1">
        <f t="shared" si="666"/>
        <v>9.81</v>
      </c>
      <c r="BL618" s="1">
        <f t="shared" si="667"/>
        <v>293.14999999999998</v>
      </c>
      <c r="BM618" s="1">
        <f t="shared" si="668"/>
        <v>100600</v>
      </c>
      <c r="BN618" s="24">
        <f t="shared" si="669"/>
        <v>28</v>
      </c>
    </row>
    <row r="619" spans="28:66" x14ac:dyDescent="0.2">
      <c r="AB619" s="90"/>
      <c r="AC619" s="6"/>
      <c r="AD619" s="6"/>
      <c r="AE619" s="6"/>
      <c r="AF619" s="1"/>
      <c r="AG619" s="6"/>
      <c r="AH619" s="1"/>
      <c r="AI619" s="6"/>
      <c r="AJ619" s="6"/>
      <c r="AK619" s="6"/>
      <c r="AL619" s="6"/>
      <c r="AM619" s="6"/>
      <c r="AN619" s="6"/>
      <c r="AO619" s="1"/>
      <c r="AP619" s="6"/>
      <c r="AQ619" s="1"/>
      <c r="AR619" s="1"/>
      <c r="AS619" s="6"/>
      <c r="AT619" s="1"/>
      <c r="AU619" s="6"/>
      <c r="AV619" s="1"/>
      <c r="AW619" s="6"/>
      <c r="AX619" s="6"/>
      <c r="AY619" s="6"/>
      <c r="AZ619" s="6"/>
      <c r="BA619" s="6"/>
      <c r="BB619" s="6"/>
      <c r="BC619" s="6"/>
      <c r="BD619" s="1"/>
      <c r="BE619" s="1">
        <f t="shared" si="660"/>
        <v>0</v>
      </c>
      <c r="BF619" s="1">
        <f t="shared" si="661"/>
        <v>-6.4999999999999997E-3</v>
      </c>
      <c r="BG619" s="1">
        <f t="shared" si="662"/>
        <v>101325</v>
      </c>
      <c r="BH619" s="1">
        <f t="shared" si="663"/>
        <v>1.2250000000000001</v>
      </c>
      <c r="BI619" s="1">
        <f t="shared" si="664"/>
        <v>288.14999999999998</v>
      </c>
      <c r="BJ619" s="1">
        <f t="shared" si="665"/>
        <v>1.2350000000000001</v>
      </c>
      <c r="BK619" s="1">
        <f t="shared" si="666"/>
        <v>9.81</v>
      </c>
      <c r="BL619" s="1">
        <f t="shared" si="667"/>
        <v>293.14999999999998</v>
      </c>
      <c r="BM619" s="1">
        <f t="shared" si="668"/>
        <v>100600</v>
      </c>
      <c r="BN619" s="24">
        <f t="shared" si="669"/>
        <v>28</v>
      </c>
    </row>
    <row r="620" spans="28:66" x14ac:dyDescent="0.2">
      <c r="AB620" s="43" t="s">
        <v>56</v>
      </c>
      <c r="AC620" s="3" t="s">
        <v>57</v>
      </c>
      <c r="AD620" s="3" t="s">
        <v>58</v>
      </c>
      <c r="AE620" s="3" t="s">
        <v>59</v>
      </c>
      <c r="AF620" s="44" t="s">
        <v>60</v>
      </c>
      <c r="AG620" s="3" t="s">
        <v>61</v>
      </c>
      <c r="AH620" s="44" t="s">
        <v>62</v>
      </c>
      <c r="AI620" s="8" t="s">
        <v>63</v>
      </c>
      <c r="AJ620" s="3" t="s">
        <v>64</v>
      </c>
      <c r="AK620" s="3" t="s">
        <v>65</v>
      </c>
      <c r="AL620" s="3" t="s">
        <v>66</v>
      </c>
      <c r="AM620" s="3" t="s">
        <v>67</v>
      </c>
      <c r="AN620" s="3" t="s">
        <v>68</v>
      </c>
      <c r="AO620" s="44" t="s">
        <v>69</v>
      </c>
      <c r="AP620" s="3" t="s">
        <v>70</v>
      </c>
      <c r="AQ620" s="45" t="s">
        <v>71</v>
      </c>
      <c r="AR620" s="46" t="s">
        <v>72</v>
      </c>
      <c r="AS620" s="47" t="s">
        <v>73</v>
      </c>
      <c r="AT620" s="46" t="s">
        <v>74</v>
      </c>
      <c r="AU620" s="45" t="s">
        <v>75</v>
      </c>
      <c r="AV620" s="46" t="s">
        <v>76</v>
      </c>
      <c r="AW620" s="47" t="s">
        <v>77</v>
      </c>
      <c r="AX620" s="48" t="s">
        <v>78</v>
      </c>
      <c r="AY620" s="49" t="s">
        <v>79</v>
      </c>
      <c r="AZ620" s="47" t="s">
        <v>80</v>
      </c>
      <c r="BA620" s="47" t="s">
        <v>81</v>
      </c>
      <c r="BB620" s="48" t="s">
        <v>82</v>
      </c>
      <c r="BC620" s="49" t="s">
        <v>83</v>
      </c>
      <c r="BD620" s="1"/>
      <c r="BE620" s="6">
        <f t="shared" si="660"/>
        <v>0</v>
      </c>
      <c r="BF620" s="6">
        <f t="shared" si="661"/>
        <v>-6.4999999999999997E-3</v>
      </c>
      <c r="BG620" s="6">
        <f t="shared" si="662"/>
        <v>101325</v>
      </c>
      <c r="BH620" s="6">
        <f t="shared" si="663"/>
        <v>1.2250000000000001</v>
      </c>
      <c r="BI620" s="6">
        <f t="shared" si="664"/>
        <v>288.14999999999998</v>
      </c>
      <c r="BJ620" s="6">
        <f t="shared" si="665"/>
        <v>1.2350000000000001</v>
      </c>
      <c r="BK620" s="6">
        <f t="shared" si="666"/>
        <v>9.81</v>
      </c>
      <c r="BL620" s="6">
        <f t="shared" si="667"/>
        <v>293.14999999999998</v>
      </c>
      <c r="BM620" s="6">
        <f t="shared" si="668"/>
        <v>100600</v>
      </c>
      <c r="BN620" s="92">
        <f t="shared" si="669"/>
        <v>28</v>
      </c>
    </row>
    <row r="621" spans="28:66" x14ac:dyDescent="0.2">
      <c r="AB621" s="50">
        <v>6.2</v>
      </c>
      <c r="AC621" s="51">
        <v>2039</v>
      </c>
      <c r="AD621" s="51">
        <f t="shared" ref="AD621:AD653" si="673">AB621+273.15</f>
        <v>279.34999999999997</v>
      </c>
      <c r="AE621" s="51">
        <v>0</v>
      </c>
      <c r="AF621" s="51">
        <f t="shared" ref="AF621:AF653" si="674">AE621*1.94384</f>
        <v>0</v>
      </c>
      <c r="AG621" s="51">
        <v>3657</v>
      </c>
      <c r="AH621" s="51">
        <f t="shared" ref="AH621:AH653" si="675">AG621 * 2.20462</f>
        <v>8062.2953399999997</v>
      </c>
      <c r="AI621" s="129">
        <v>0</v>
      </c>
      <c r="AJ621" s="51">
        <f t="shared" ref="AJ621:AJ653" si="676">BI621+(AC621*BF621)</f>
        <v>274.8965</v>
      </c>
      <c r="AK621" s="51">
        <f t="shared" ref="AK621:AK653" si="677">BH621 * ( ( 1 + ( BF621 * ( AC621 / BI621 ) ) ) ^ 4.256 )</f>
        <v>1.0025438676089231</v>
      </c>
      <c r="AL621" s="51">
        <f t="shared" ref="AL621:AL653" si="678">( AK621 * AJ621 ) / AD621</f>
        <v>0.98656094613265222</v>
      </c>
      <c r="AM621" s="51">
        <f t="shared" ref="AM621:AM653" si="679">BG621 * ( ( 1+ ( BF621 * ( AC621 / BI621 ) ) ) ^ 5.256 )</f>
        <v>79110.566607148314</v>
      </c>
      <c r="AN621" s="51">
        <v>0</v>
      </c>
      <c r="AO621" s="51">
        <f t="shared" ref="AO621:AO653" si="680">AN621 * 3.28084</f>
        <v>0</v>
      </c>
      <c r="AP621" s="51" t="e">
        <f t="shared" ref="AP621:AP653" si="681" xml:space="preserve"> AG621 * BK621 * COS( AZ621 )</f>
        <v>#DIV/0!</v>
      </c>
      <c r="AQ621" s="55">
        <f>SQRT( ( AU621 * 2 ) / AL621 )</f>
        <v>0</v>
      </c>
      <c r="AR621" s="51">
        <f t="shared" ref="AR621:AR653" si="682">AQ621 * 1.94384</f>
        <v>0</v>
      </c>
      <c r="AS621" s="51" t="e">
        <f t="shared" ref="AS621:AS653" si="683" xml:space="preserve"> ( AN621 / AI621 ) * ( ( ( AD620 + AD621 ) / 2 ) / ( ( AJ620 + AJ621 ) / 2 ) )</f>
        <v>#DIV/0!</v>
      </c>
      <c r="AT621" s="51" t="e">
        <f t="shared" ref="AT621:AT653" si="684">AS621 * 1.94384</f>
        <v>#DIV/0!</v>
      </c>
      <c r="AU621" s="52"/>
      <c r="AV621" s="51">
        <f t="shared" ref="AV621:AV653" si="685">AU621 * 100</f>
        <v>0</v>
      </c>
      <c r="AW621" s="53" t="e">
        <f t="shared" ref="AW621:AW653" si="686" xml:space="preserve"> - ( AG621 * BK621 * SIN( AZ621 ) )</f>
        <v>#DIV/0!</v>
      </c>
      <c r="AX621" s="50" t="e">
        <f t="shared" ref="AX621:AX653" si="687" xml:space="preserve"> - ( ( 2 * AW621 ) / ( ( ( AQ621 ) ^ 2 ) * BN621 * AL621 ) )</f>
        <v>#DIV/0!</v>
      </c>
      <c r="AY621" s="54" t="e">
        <f t="shared" ref="AY621:AY653" si="688" xml:space="preserve"> ( ( 2 * AP621 ) / ( ( ( AQ621 ) ^ 2 ) * BN621 * AL621 ) )</f>
        <v>#DIV/0!</v>
      </c>
      <c r="AZ621" s="51" t="e">
        <f t="shared" ref="AZ621:AZ653" si="689">ASIN( - ( AS621 / AQ621 ) )</f>
        <v>#DIV/0!</v>
      </c>
      <c r="BA621" s="51" t="e">
        <f t="shared" ref="BA621:BA653" si="690">AZ621 * ( 180 / 3.14159265359 )</f>
        <v>#DIV/0!</v>
      </c>
      <c r="BB621" s="50"/>
      <c r="BC621" s="54"/>
      <c r="BD621" s="1"/>
      <c r="BE621" s="1">
        <f t="shared" si="660"/>
        <v>0</v>
      </c>
      <c r="BF621" s="1">
        <f t="shared" si="661"/>
        <v>-6.4999999999999997E-3</v>
      </c>
      <c r="BG621" s="1">
        <f t="shared" si="662"/>
        <v>101325</v>
      </c>
      <c r="BH621" s="1">
        <f t="shared" si="663"/>
        <v>1.2250000000000001</v>
      </c>
      <c r="BI621" s="1">
        <f t="shared" si="664"/>
        <v>288.14999999999998</v>
      </c>
      <c r="BJ621" s="1">
        <f t="shared" si="665"/>
        <v>1.2350000000000001</v>
      </c>
      <c r="BK621" s="1">
        <f t="shared" si="666"/>
        <v>9.81</v>
      </c>
      <c r="BL621" s="1">
        <f t="shared" si="667"/>
        <v>293.14999999999998</v>
      </c>
      <c r="BM621" s="1">
        <f t="shared" si="668"/>
        <v>100600</v>
      </c>
      <c r="BN621" s="24">
        <f t="shared" si="669"/>
        <v>28</v>
      </c>
    </row>
    <row r="622" spans="28:66" x14ac:dyDescent="0.2">
      <c r="AB622" s="23">
        <v>6.2</v>
      </c>
      <c r="AC622" s="1">
        <v>2018</v>
      </c>
      <c r="AD622" s="1">
        <f t="shared" si="673"/>
        <v>279.34999999999997</v>
      </c>
      <c r="AE622" s="1">
        <f t="shared" ref="AE622:AE653" si="691">AE621</f>
        <v>0</v>
      </c>
      <c r="AF622" s="1">
        <f t="shared" si="674"/>
        <v>0</v>
      </c>
      <c r="AG622" s="1">
        <f t="shared" ref="AG622:AG653" si="692">AG621-0.34375</f>
        <v>3656.65625</v>
      </c>
      <c r="AH622" s="1">
        <f t="shared" si="675"/>
        <v>8061.5375018749992</v>
      </c>
      <c r="AI622" s="130">
        <f t="shared" ref="AI622:AI653" si="693">AI621+10</f>
        <v>10</v>
      </c>
      <c r="AJ622" s="1">
        <f t="shared" si="676"/>
        <v>275.03299999999996</v>
      </c>
      <c r="AK622" s="1">
        <f t="shared" si="677"/>
        <v>1.0046642759848132</v>
      </c>
      <c r="AL622" s="1">
        <f t="shared" si="678"/>
        <v>0.98913846363676805</v>
      </c>
      <c r="AM622" s="1">
        <f t="shared" si="679"/>
        <v>79317.253148907126</v>
      </c>
      <c r="AN622" s="1">
        <f t="shared" ref="AN622:AN653" si="694">AN621 + (AC622-AC621)</f>
        <v>-21</v>
      </c>
      <c r="AO622" s="1">
        <f t="shared" si="680"/>
        <v>-68.897639999999996</v>
      </c>
      <c r="AP622" s="1" t="e">
        <f t="shared" si="681"/>
        <v>#DIV/0!</v>
      </c>
      <c r="AQ622" s="23">
        <f t="shared" ref="AQ622:AQ653" si="695">SQRT( ( AV622 * 2 ) / AL622 )</f>
        <v>0</v>
      </c>
      <c r="AR622" s="6">
        <f t="shared" si="682"/>
        <v>0</v>
      </c>
      <c r="AS622" s="6">
        <f t="shared" si="683"/>
        <v>-2.1334916566578079</v>
      </c>
      <c r="AT622" s="6">
        <f t="shared" si="684"/>
        <v>-4.1471664218777136</v>
      </c>
      <c r="AU622" s="60"/>
      <c r="AV622" s="6">
        <f t="shared" si="685"/>
        <v>0</v>
      </c>
      <c r="AW622" s="61" t="e">
        <f t="shared" si="686"/>
        <v>#DIV/0!</v>
      </c>
      <c r="AX622" s="62" t="e">
        <f t="shared" si="687"/>
        <v>#DIV/0!</v>
      </c>
      <c r="AY622" s="63" t="e">
        <f t="shared" si="688"/>
        <v>#DIV/0!</v>
      </c>
      <c r="AZ622" s="6" t="e">
        <f t="shared" si="689"/>
        <v>#DIV/0!</v>
      </c>
      <c r="BA622" s="6" t="e">
        <f t="shared" si="690"/>
        <v>#DIV/0!</v>
      </c>
      <c r="BB622" s="62"/>
      <c r="BC622" s="63"/>
      <c r="BD622" s="1"/>
      <c r="BE622" s="1">
        <f t="shared" si="660"/>
        <v>0</v>
      </c>
      <c r="BF622" s="1">
        <f t="shared" si="661"/>
        <v>-6.4999999999999997E-3</v>
      </c>
      <c r="BG622" s="1">
        <f t="shared" si="662"/>
        <v>101325</v>
      </c>
      <c r="BH622" s="1">
        <f t="shared" si="663"/>
        <v>1.2250000000000001</v>
      </c>
      <c r="BI622" s="1">
        <f t="shared" si="664"/>
        <v>288.14999999999998</v>
      </c>
      <c r="BJ622" s="1">
        <f t="shared" si="665"/>
        <v>1.2350000000000001</v>
      </c>
      <c r="BK622" s="1">
        <f t="shared" si="666"/>
        <v>9.81</v>
      </c>
      <c r="BL622" s="1">
        <f t="shared" si="667"/>
        <v>293.14999999999998</v>
      </c>
      <c r="BM622" s="1">
        <f t="shared" si="668"/>
        <v>100600</v>
      </c>
      <c r="BN622" s="24">
        <f t="shared" si="669"/>
        <v>28</v>
      </c>
    </row>
    <row r="623" spans="28:66" x14ac:dyDescent="0.2">
      <c r="AB623" s="23">
        <v>6.6</v>
      </c>
      <c r="AC623" s="1">
        <v>1937</v>
      </c>
      <c r="AD623" s="1">
        <f t="shared" si="673"/>
        <v>279.75</v>
      </c>
      <c r="AE623" s="1">
        <f t="shared" si="691"/>
        <v>0</v>
      </c>
      <c r="AF623" s="1">
        <f t="shared" si="674"/>
        <v>0</v>
      </c>
      <c r="AG623" s="1">
        <f t="shared" si="692"/>
        <v>3656.3125</v>
      </c>
      <c r="AH623" s="1">
        <f t="shared" si="675"/>
        <v>8060.7796637499996</v>
      </c>
      <c r="AI623" s="130">
        <f t="shared" si="693"/>
        <v>20</v>
      </c>
      <c r="AJ623" s="1">
        <f t="shared" si="676"/>
        <v>275.55949999999996</v>
      </c>
      <c r="AK623" s="1">
        <f t="shared" si="677"/>
        <v>1.0128751515177603</v>
      </c>
      <c r="AL623" s="1">
        <f t="shared" si="678"/>
        <v>0.99770284294783995</v>
      </c>
      <c r="AM623" s="1">
        <f t="shared" si="679"/>
        <v>80118.57287235673</v>
      </c>
      <c r="AN623" s="1">
        <f t="shared" si="694"/>
        <v>-102</v>
      </c>
      <c r="AO623" s="1">
        <f t="shared" si="680"/>
        <v>-334.64567999999997</v>
      </c>
      <c r="AP623" s="1" t="e">
        <f t="shared" si="681"/>
        <v>#DIV/0!</v>
      </c>
      <c r="AQ623" s="23">
        <f t="shared" si="695"/>
        <v>0</v>
      </c>
      <c r="AR623" s="6">
        <f t="shared" si="682"/>
        <v>0</v>
      </c>
      <c r="AS623" s="6">
        <f t="shared" si="683"/>
        <v>-5.1788028351276116</v>
      </c>
      <c r="AT623" s="6">
        <f t="shared" si="684"/>
        <v>-10.066764103034457</v>
      </c>
      <c r="AU623" s="60"/>
      <c r="AV623" s="6">
        <f t="shared" si="685"/>
        <v>0</v>
      </c>
      <c r="AW623" s="61" t="e">
        <f t="shared" si="686"/>
        <v>#DIV/0!</v>
      </c>
      <c r="AX623" s="62" t="e">
        <f t="shared" si="687"/>
        <v>#DIV/0!</v>
      </c>
      <c r="AY623" s="63" t="e">
        <f t="shared" si="688"/>
        <v>#DIV/0!</v>
      </c>
      <c r="AZ623" s="6" t="e">
        <f t="shared" si="689"/>
        <v>#DIV/0!</v>
      </c>
      <c r="BA623" s="6" t="e">
        <f t="shared" si="690"/>
        <v>#DIV/0!</v>
      </c>
      <c r="BB623" s="62"/>
      <c r="BC623" s="63"/>
      <c r="BD623" s="1"/>
      <c r="BE623" s="1">
        <f t="shared" si="660"/>
        <v>0</v>
      </c>
      <c r="BF623" s="1">
        <f t="shared" si="661"/>
        <v>-6.4999999999999997E-3</v>
      </c>
      <c r="BG623" s="1">
        <f t="shared" si="662"/>
        <v>101325</v>
      </c>
      <c r="BH623" s="1">
        <f t="shared" si="663"/>
        <v>1.2250000000000001</v>
      </c>
      <c r="BI623" s="1">
        <f t="shared" si="664"/>
        <v>288.14999999999998</v>
      </c>
      <c r="BJ623" s="1">
        <f t="shared" si="665"/>
        <v>1.2350000000000001</v>
      </c>
      <c r="BK623" s="1">
        <f t="shared" si="666"/>
        <v>9.81</v>
      </c>
      <c r="BL623" s="1">
        <f t="shared" si="667"/>
        <v>293.14999999999998</v>
      </c>
      <c r="BM623" s="1">
        <f t="shared" si="668"/>
        <v>100600</v>
      </c>
      <c r="BN623" s="24">
        <f t="shared" si="669"/>
        <v>28</v>
      </c>
    </row>
    <row r="624" spans="28:66" x14ac:dyDescent="0.2">
      <c r="AB624" s="23">
        <v>7.1</v>
      </c>
      <c r="AC624" s="1">
        <v>1869</v>
      </c>
      <c r="AD624" s="1">
        <f t="shared" si="673"/>
        <v>280.25</v>
      </c>
      <c r="AE624" s="1">
        <f t="shared" si="691"/>
        <v>0</v>
      </c>
      <c r="AF624" s="1">
        <f t="shared" si="674"/>
        <v>0</v>
      </c>
      <c r="AG624" s="1">
        <f t="shared" si="692"/>
        <v>3655.96875</v>
      </c>
      <c r="AH624" s="1">
        <f t="shared" si="675"/>
        <v>8060.0218256249991</v>
      </c>
      <c r="AI624" s="130">
        <f t="shared" si="693"/>
        <v>30</v>
      </c>
      <c r="AJ624" s="1">
        <f t="shared" si="676"/>
        <v>276.00149999999996</v>
      </c>
      <c r="AK624" s="1">
        <f t="shared" si="677"/>
        <v>1.0198077873787912</v>
      </c>
      <c r="AL624" s="1">
        <f t="shared" si="678"/>
        <v>1.0043478288250756</v>
      </c>
      <c r="AM624" s="1">
        <f t="shared" si="679"/>
        <v>80796.335914996482</v>
      </c>
      <c r="AN624" s="1">
        <f t="shared" si="694"/>
        <v>-170</v>
      </c>
      <c r="AO624" s="1">
        <f t="shared" si="680"/>
        <v>-557.74279999999999</v>
      </c>
      <c r="AP624" s="1" t="e">
        <f t="shared" si="681"/>
        <v>#DIV/0!</v>
      </c>
      <c r="AQ624" s="23">
        <f t="shared" si="695"/>
        <v>0</v>
      </c>
      <c r="AR624" s="6">
        <f t="shared" si="682"/>
        <v>0</v>
      </c>
      <c r="AS624" s="6">
        <f t="shared" si="683"/>
        <v>-5.7533678656274354</v>
      </c>
      <c r="AT624" s="6">
        <f t="shared" si="684"/>
        <v>-11.183626591921234</v>
      </c>
      <c r="AU624" s="60"/>
      <c r="AV624" s="6">
        <f t="shared" si="685"/>
        <v>0</v>
      </c>
      <c r="AW624" s="61" t="e">
        <f t="shared" si="686"/>
        <v>#DIV/0!</v>
      </c>
      <c r="AX624" s="62" t="e">
        <f t="shared" si="687"/>
        <v>#DIV/0!</v>
      </c>
      <c r="AY624" s="63" t="e">
        <f t="shared" si="688"/>
        <v>#DIV/0!</v>
      </c>
      <c r="AZ624" s="6" t="e">
        <f t="shared" si="689"/>
        <v>#DIV/0!</v>
      </c>
      <c r="BA624" s="6" t="e">
        <f t="shared" si="690"/>
        <v>#DIV/0!</v>
      </c>
      <c r="BB624" s="62"/>
      <c r="BC624" s="63"/>
      <c r="BD624" s="1"/>
      <c r="BE624" s="1">
        <f t="shared" si="660"/>
        <v>0</v>
      </c>
      <c r="BF624" s="1">
        <f t="shared" si="661"/>
        <v>-6.4999999999999997E-3</v>
      </c>
      <c r="BG624" s="1">
        <f t="shared" si="662"/>
        <v>101325</v>
      </c>
      <c r="BH624" s="1">
        <f t="shared" si="663"/>
        <v>1.2250000000000001</v>
      </c>
      <c r="BI624" s="1">
        <f t="shared" si="664"/>
        <v>288.14999999999998</v>
      </c>
      <c r="BJ624" s="1">
        <f t="shared" si="665"/>
        <v>1.2350000000000001</v>
      </c>
      <c r="BK624" s="1">
        <f t="shared" si="666"/>
        <v>9.81</v>
      </c>
      <c r="BL624" s="1">
        <f t="shared" si="667"/>
        <v>293.14999999999998</v>
      </c>
      <c r="BM624" s="1">
        <f t="shared" si="668"/>
        <v>100600</v>
      </c>
      <c r="BN624" s="24">
        <f t="shared" si="669"/>
        <v>28</v>
      </c>
    </row>
    <row r="625" spans="28:66" x14ac:dyDescent="0.2">
      <c r="AB625" s="23">
        <v>7.4</v>
      </c>
      <c r="AC625" s="1">
        <v>1801</v>
      </c>
      <c r="AD625" s="1">
        <f t="shared" si="673"/>
        <v>280.54999999999995</v>
      </c>
      <c r="AE625" s="1">
        <f t="shared" si="691"/>
        <v>0</v>
      </c>
      <c r="AF625" s="1">
        <f t="shared" si="674"/>
        <v>0</v>
      </c>
      <c r="AG625" s="1">
        <f t="shared" si="692"/>
        <v>3655.625</v>
      </c>
      <c r="AH625" s="1">
        <f t="shared" si="675"/>
        <v>8059.2639874999995</v>
      </c>
      <c r="AI625" s="130">
        <f t="shared" si="693"/>
        <v>40</v>
      </c>
      <c r="AJ625" s="1">
        <f t="shared" si="676"/>
        <v>276.44349999999997</v>
      </c>
      <c r="AK625" s="1">
        <f t="shared" si="677"/>
        <v>1.0267766664165261</v>
      </c>
      <c r="AL625" s="1">
        <f t="shared" si="678"/>
        <v>1.011747408242798</v>
      </c>
      <c r="AM625" s="1">
        <f t="shared" si="679"/>
        <v>81478.734184317349</v>
      </c>
      <c r="AN625" s="1">
        <f t="shared" si="694"/>
        <v>-238</v>
      </c>
      <c r="AO625" s="1">
        <f t="shared" si="680"/>
        <v>-780.83992000000001</v>
      </c>
      <c r="AP625" s="1" t="e">
        <f t="shared" si="681"/>
        <v>#DIV/0!</v>
      </c>
      <c r="AQ625" s="23">
        <f t="shared" si="695"/>
        <v>0</v>
      </c>
      <c r="AR625" s="6">
        <f t="shared" si="682"/>
        <v>0</v>
      </c>
      <c r="AS625" s="6">
        <f t="shared" si="683"/>
        <v>-6.0399858809474258</v>
      </c>
      <c r="AT625" s="6">
        <f t="shared" si="684"/>
        <v>-11.740766154820845</v>
      </c>
      <c r="AU625" s="60"/>
      <c r="AV625" s="6">
        <f t="shared" si="685"/>
        <v>0</v>
      </c>
      <c r="AW625" s="61" t="e">
        <f t="shared" si="686"/>
        <v>#DIV/0!</v>
      </c>
      <c r="AX625" s="62" t="e">
        <f t="shared" si="687"/>
        <v>#DIV/0!</v>
      </c>
      <c r="AY625" s="63" t="e">
        <f t="shared" si="688"/>
        <v>#DIV/0!</v>
      </c>
      <c r="AZ625" s="6" t="e">
        <f t="shared" si="689"/>
        <v>#DIV/0!</v>
      </c>
      <c r="BA625" s="6" t="e">
        <f t="shared" si="690"/>
        <v>#DIV/0!</v>
      </c>
      <c r="BB625" s="62"/>
      <c r="BC625" s="63"/>
      <c r="BD625" s="1"/>
      <c r="BE625" s="1">
        <f t="shared" si="660"/>
        <v>0</v>
      </c>
      <c r="BF625" s="1">
        <f t="shared" si="661"/>
        <v>-6.4999999999999997E-3</v>
      </c>
      <c r="BG625" s="1">
        <f t="shared" si="662"/>
        <v>101325</v>
      </c>
      <c r="BH625" s="1">
        <f t="shared" si="663"/>
        <v>1.2250000000000001</v>
      </c>
      <c r="BI625" s="1">
        <f t="shared" si="664"/>
        <v>288.14999999999998</v>
      </c>
      <c r="BJ625" s="1">
        <f t="shared" si="665"/>
        <v>1.2350000000000001</v>
      </c>
      <c r="BK625" s="1">
        <f t="shared" si="666"/>
        <v>9.81</v>
      </c>
      <c r="BL625" s="1">
        <f t="shared" si="667"/>
        <v>293.14999999999998</v>
      </c>
      <c r="BM625" s="1">
        <f t="shared" si="668"/>
        <v>100600</v>
      </c>
      <c r="BN625" s="24">
        <f t="shared" si="669"/>
        <v>28</v>
      </c>
    </row>
    <row r="626" spans="28:66" x14ac:dyDescent="0.2">
      <c r="AB626" s="23">
        <v>7.7</v>
      </c>
      <c r="AC626" s="1">
        <v>1735</v>
      </c>
      <c r="AD626" s="1">
        <f t="shared" si="673"/>
        <v>280.84999999999997</v>
      </c>
      <c r="AE626" s="1">
        <f t="shared" si="691"/>
        <v>0</v>
      </c>
      <c r="AF626" s="1">
        <f t="shared" si="674"/>
        <v>0</v>
      </c>
      <c r="AG626" s="1">
        <f t="shared" si="692"/>
        <v>3655.28125</v>
      </c>
      <c r="AH626" s="1">
        <f t="shared" si="675"/>
        <v>8058.506149374999</v>
      </c>
      <c r="AI626" s="130">
        <f t="shared" si="693"/>
        <v>50</v>
      </c>
      <c r="AJ626" s="1">
        <f t="shared" si="676"/>
        <v>276.8725</v>
      </c>
      <c r="AK626" s="1">
        <f t="shared" si="677"/>
        <v>1.033575362429018</v>
      </c>
      <c r="AL626" s="1">
        <f t="shared" si="678"/>
        <v>1.0189374916650467</v>
      </c>
      <c r="AM626" s="1">
        <f t="shared" si="679"/>
        <v>82145.517580258442</v>
      </c>
      <c r="AN626" s="1">
        <f t="shared" si="694"/>
        <v>-304</v>
      </c>
      <c r="AO626" s="1">
        <f t="shared" si="680"/>
        <v>-997.37536</v>
      </c>
      <c r="AP626" s="1" t="e">
        <f t="shared" si="681"/>
        <v>#DIV/0!</v>
      </c>
      <c r="AQ626" s="23">
        <f t="shared" si="695"/>
        <v>0</v>
      </c>
      <c r="AR626" s="6">
        <f t="shared" si="682"/>
        <v>0</v>
      </c>
      <c r="AS626" s="6">
        <f t="shared" si="683"/>
        <v>-6.1688293850168776</v>
      </c>
      <c r="AT626" s="6">
        <f t="shared" si="684"/>
        <v>-11.991217311771207</v>
      </c>
      <c r="AU626" s="60"/>
      <c r="AV626" s="6">
        <f t="shared" si="685"/>
        <v>0</v>
      </c>
      <c r="AW626" s="61" t="e">
        <f t="shared" si="686"/>
        <v>#DIV/0!</v>
      </c>
      <c r="AX626" s="62" t="e">
        <f t="shared" si="687"/>
        <v>#DIV/0!</v>
      </c>
      <c r="AY626" s="63" t="e">
        <f t="shared" si="688"/>
        <v>#DIV/0!</v>
      </c>
      <c r="AZ626" s="6" t="e">
        <f t="shared" si="689"/>
        <v>#DIV/0!</v>
      </c>
      <c r="BA626" s="6" t="e">
        <f t="shared" si="690"/>
        <v>#DIV/0!</v>
      </c>
      <c r="BB626" s="62"/>
      <c r="BC626" s="63"/>
      <c r="BD626" s="1"/>
      <c r="BE626" s="1">
        <f t="shared" si="660"/>
        <v>0</v>
      </c>
      <c r="BF626" s="1">
        <f t="shared" si="661"/>
        <v>-6.4999999999999997E-3</v>
      </c>
      <c r="BG626" s="1">
        <f t="shared" si="662"/>
        <v>101325</v>
      </c>
      <c r="BH626" s="1">
        <f t="shared" si="663"/>
        <v>1.2250000000000001</v>
      </c>
      <c r="BI626" s="1">
        <f t="shared" si="664"/>
        <v>288.14999999999998</v>
      </c>
      <c r="BJ626" s="1">
        <f t="shared" si="665"/>
        <v>1.2350000000000001</v>
      </c>
      <c r="BK626" s="1">
        <f t="shared" si="666"/>
        <v>9.81</v>
      </c>
      <c r="BL626" s="1">
        <f t="shared" si="667"/>
        <v>293.14999999999998</v>
      </c>
      <c r="BM626" s="1">
        <f t="shared" si="668"/>
        <v>100600</v>
      </c>
      <c r="BN626" s="24">
        <f t="shared" si="669"/>
        <v>28</v>
      </c>
    </row>
    <row r="627" spans="28:66" x14ac:dyDescent="0.2">
      <c r="AB627" s="23">
        <v>8</v>
      </c>
      <c r="AC627" s="1">
        <v>1676</v>
      </c>
      <c r="AD627" s="1">
        <f t="shared" si="673"/>
        <v>281.14999999999998</v>
      </c>
      <c r="AE627" s="1">
        <f t="shared" si="691"/>
        <v>0</v>
      </c>
      <c r="AF627" s="1">
        <f t="shared" si="674"/>
        <v>0</v>
      </c>
      <c r="AG627" s="1">
        <f t="shared" si="692"/>
        <v>3654.9375</v>
      </c>
      <c r="AH627" s="1">
        <f t="shared" si="675"/>
        <v>8057.7483112499995</v>
      </c>
      <c r="AI627" s="130">
        <f t="shared" si="693"/>
        <v>60</v>
      </c>
      <c r="AJ627" s="1">
        <f t="shared" si="676"/>
        <v>277.25599999999997</v>
      </c>
      <c r="AK627" s="1">
        <f t="shared" si="677"/>
        <v>1.039682090038015</v>
      </c>
      <c r="AL627" s="1">
        <f t="shared" si="678"/>
        <v>1.0252822249887246</v>
      </c>
      <c r="AM627" s="1">
        <f t="shared" si="679"/>
        <v>82745.315428314003</v>
      </c>
      <c r="AN627" s="1">
        <f t="shared" si="694"/>
        <v>-363</v>
      </c>
      <c r="AO627" s="1">
        <f t="shared" si="680"/>
        <v>-1190.9449199999999</v>
      </c>
      <c r="AP627" s="1" t="e">
        <f t="shared" si="681"/>
        <v>#DIV/0!</v>
      </c>
      <c r="AQ627" s="23">
        <f t="shared" si="695"/>
        <v>0</v>
      </c>
      <c r="AR627" s="6">
        <f t="shared" si="682"/>
        <v>0</v>
      </c>
      <c r="AS627" s="6">
        <f t="shared" si="683"/>
        <v>-6.1359413926553126</v>
      </c>
      <c r="AT627" s="6">
        <f t="shared" si="684"/>
        <v>-11.927288316699103</v>
      </c>
      <c r="AU627" s="60"/>
      <c r="AV627" s="6">
        <f t="shared" si="685"/>
        <v>0</v>
      </c>
      <c r="AW627" s="61" t="e">
        <f t="shared" si="686"/>
        <v>#DIV/0!</v>
      </c>
      <c r="AX627" s="62" t="e">
        <f t="shared" si="687"/>
        <v>#DIV/0!</v>
      </c>
      <c r="AY627" s="63" t="e">
        <f t="shared" si="688"/>
        <v>#DIV/0!</v>
      </c>
      <c r="AZ627" s="6" t="e">
        <f t="shared" si="689"/>
        <v>#DIV/0!</v>
      </c>
      <c r="BA627" s="6" t="e">
        <f t="shared" si="690"/>
        <v>#DIV/0!</v>
      </c>
      <c r="BB627" s="62"/>
      <c r="BC627" s="63"/>
      <c r="BD627" s="1"/>
      <c r="BE627" s="1">
        <f t="shared" si="660"/>
        <v>0</v>
      </c>
      <c r="BF627" s="1">
        <f t="shared" si="661"/>
        <v>-6.4999999999999997E-3</v>
      </c>
      <c r="BG627" s="1">
        <f t="shared" si="662"/>
        <v>101325</v>
      </c>
      <c r="BH627" s="1">
        <f t="shared" si="663"/>
        <v>1.2250000000000001</v>
      </c>
      <c r="BI627" s="1">
        <f t="shared" si="664"/>
        <v>288.14999999999998</v>
      </c>
      <c r="BJ627" s="1">
        <f t="shared" si="665"/>
        <v>1.2350000000000001</v>
      </c>
      <c r="BK627" s="1">
        <f t="shared" si="666"/>
        <v>9.81</v>
      </c>
      <c r="BL627" s="1">
        <f t="shared" si="667"/>
        <v>293.14999999999998</v>
      </c>
      <c r="BM627" s="1">
        <f t="shared" si="668"/>
        <v>100600</v>
      </c>
      <c r="BN627" s="24">
        <f t="shared" si="669"/>
        <v>28</v>
      </c>
    </row>
    <row r="628" spans="28:66" x14ac:dyDescent="0.2">
      <c r="AB628" s="23">
        <v>8.3000000000000007</v>
      </c>
      <c r="AC628" s="1">
        <v>1616</v>
      </c>
      <c r="AD628" s="1">
        <f t="shared" si="673"/>
        <v>281.45</v>
      </c>
      <c r="AE628" s="1">
        <f t="shared" si="691"/>
        <v>0</v>
      </c>
      <c r="AF628" s="1">
        <f t="shared" si="674"/>
        <v>0</v>
      </c>
      <c r="AG628" s="1">
        <f t="shared" si="692"/>
        <v>3654.59375</v>
      </c>
      <c r="AH628" s="1">
        <f t="shared" si="675"/>
        <v>8056.990473124999</v>
      </c>
      <c r="AI628" s="130">
        <f t="shared" si="693"/>
        <v>70</v>
      </c>
      <c r="AJ628" s="1">
        <f t="shared" si="676"/>
        <v>277.64599999999996</v>
      </c>
      <c r="AK628" s="1">
        <f t="shared" si="677"/>
        <v>1.0459205916121026</v>
      </c>
      <c r="AL628" s="1">
        <f t="shared" si="678"/>
        <v>1.0317842195016302</v>
      </c>
      <c r="AM628" s="1">
        <f t="shared" si="679"/>
        <v>83358.911334417528</v>
      </c>
      <c r="AN628" s="1">
        <f t="shared" si="694"/>
        <v>-423</v>
      </c>
      <c r="AO628" s="1">
        <f t="shared" si="680"/>
        <v>-1387.7953199999999</v>
      </c>
      <c r="AP628" s="1" t="e">
        <f t="shared" si="681"/>
        <v>#DIV/0!</v>
      </c>
      <c r="AQ628" s="23">
        <f t="shared" si="695"/>
        <v>0</v>
      </c>
      <c r="AR628" s="6">
        <f t="shared" si="682"/>
        <v>0</v>
      </c>
      <c r="AS628" s="6">
        <f t="shared" si="683"/>
        <v>-6.126688007200241</v>
      </c>
      <c r="AT628" s="6">
        <f t="shared" si="684"/>
        <v>-11.909301215916116</v>
      </c>
      <c r="AU628" s="60"/>
      <c r="AV628" s="6">
        <f t="shared" si="685"/>
        <v>0</v>
      </c>
      <c r="AW628" s="61" t="e">
        <f t="shared" si="686"/>
        <v>#DIV/0!</v>
      </c>
      <c r="AX628" s="62" t="e">
        <f t="shared" si="687"/>
        <v>#DIV/0!</v>
      </c>
      <c r="AY628" s="63" t="e">
        <f t="shared" si="688"/>
        <v>#DIV/0!</v>
      </c>
      <c r="AZ628" s="6" t="e">
        <f t="shared" si="689"/>
        <v>#DIV/0!</v>
      </c>
      <c r="BA628" s="6" t="e">
        <f t="shared" si="690"/>
        <v>#DIV/0!</v>
      </c>
      <c r="BB628" s="62"/>
      <c r="BC628" s="63"/>
      <c r="BD628" s="1"/>
      <c r="BE628" s="1">
        <f t="shared" si="660"/>
        <v>0</v>
      </c>
      <c r="BF628" s="1">
        <f t="shared" si="661"/>
        <v>-6.4999999999999997E-3</v>
      </c>
      <c r="BG628" s="1">
        <f t="shared" si="662"/>
        <v>101325</v>
      </c>
      <c r="BH628" s="1">
        <f t="shared" si="663"/>
        <v>1.2250000000000001</v>
      </c>
      <c r="BI628" s="1">
        <f t="shared" si="664"/>
        <v>288.14999999999998</v>
      </c>
      <c r="BJ628" s="1">
        <f t="shared" si="665"/>
        <v>1.2350000000000001</v>
      </c>
      <c r="BK628" s="1">
        <f t="shared" si="666"/>
        <v>9.81</v>
      </c>
      <c r="BL628" s="1">
        <f t="shared" si="667"/>
        <v>293.14999999999998</v>
      </c>
      <c r="BM628" s="1">
        <f t="shared" si="668"/>
        <v>100600</v>
      </c>
      <c r="BN628" s="24">
        <f t="shared" si="669"/>
        <v>28</v>
      </c>
    </row>
    <row r="629" spans="28:66" x14ac:dyDescent="0.2">
      <c r="AB629" s="23">
        <v>8.3000000000000007</v>
      </c>
      <c r="AC629" s="1">
        <v>1547</v>
      </c>
      <c r="AD629" s="1">
        <f t="shared" si="673"/>
        <v>281.45</v>
      </c>
      <c r="AE629" s="1">
        <f t="shared" si="691"/>
        <v>0</v>
      </c>
      <c r="AF629" s="1">
        <f t="shared" si="674"/>
        <v>0</v>
      </c>
      <c r="AG629" s="1">
        <f t="shared" si="692"/>
        <v>3654.25</v>
      </c>
      <c r="AH629" s="1">
        <f t="shared" si="675"/>
        <v>8056.2326349999994</v>
      </c>
      <c r="AI629" s="130">
        <f t="shared" si="693"/>
        <v>80</v>
      </c>
      <c r="AJ629" s="1">
        <f t="shared" si="676"/>
        <v>278.09449999999998</v>
      </c>
      <c r="AK629" s="1">
        <f t="shared" si="677"/>
        <v>1.0531302279495158</v>
      </c>
      <c r="AL629" s="1">
        <f t="shared" si="678"/>
        <v>1.0405746106822051</v>
      </c>
      <c r="AM629" s="1">
        <f t="shared" si="679"/>
        <v>84069.096104805198</v>
      </c>
      <c r="AN629" s="1">
        <f t="shared" si="694"/>
        <v>-492</v>
      </c>
      <c r="AO629" s="1">
        <f t="shared" si="680"/>
        <v>-1614.17328</v>
      </c>
      <c r="AP629" s="1" t="e">
        <f t="shared" si="681"/>
        <v>#DIV/0!</v>
      </c>
      <c r="AQ629" s="23">
        <f t="shared" si="695"/>
        <v>0</v>
      </c>
      <c r="AR629" s="6">
        <f t="shared" si="682"/>
        <v>0</v>
      </c>
      <c r="AS629" s="6">
        <f t="shared" si="683"/>
        <v>-6.2292292895695045</v>
      </c>
      <c r="AT629" s="6">
        <f t="shared" si="684"/>
        <v>-12.108625062236786</v>
      </c>
      <c r="AU629" s="60"/>
      <c r="AV629" s="6">
        <f t="shared" si="685"/>
        <v>0</v>
      </c>
      <c r="AW629" s="61" t="e">
        <f t="shared" si="686"/>
        <v>#DIV/0!</v>
      </c>
      <c r="AX629" s="62" t="e">
        <f t="shared" si="687"/>
        <v>#DIV/0!</v>
      </c>
      <c r="AY629" s="63" t="e">
        <f t="shared" si="688"/>
        <v>#DIV/0!</v>
      </c>
      <c r="AZ629" s="6" t="e">
        <f t="shared" si="689"/>
        <v>#DIV/0!</v>
      </c>
      <c r="BA629" s="6" t="e">
        <f t="shared" si="690"/>
        <v>#DIV/0!</v>
      </c>
      <c r="BB629" s="62"/>
      <c r="BC629" s="63"/>
      <c r="BD629" s="1"/>
      <c r="BE629" s="1">
        <f t="shared" si="660"/>
        <v>0</v>
      </c>
      <c r="BF629" s="1">
        <f t="shared" si="661"/>
        <v>-6.4999999999999997E-3</v>
      </c>
      <c r="BG629" s="1">
        <f t="shared" si="662"/>
        <v>101325</v>
      </c>
      <c r="BH629" s="1">
        <f t="shared" si="663"/>
        <v>1.2250000000000001</v>
      </c>
      <c r="BI629" s="1">
        <f t="shared" si="664"/>
        <v>288.14999999999998</v>
      </c>
      <c r="BJ629" s="1">
        <f t="shared" si="665"/>
        <v>1.2350000000000001</v>
      </c>
      <c r="BK629" s="1">
        <f t="shared" si="666"/>
        <v>9.81</v>
      </c>
      <c r="BL629" s="1">
        <f t="shared" si="667"/>
        <v>293.14999999999998</v>
      </c>
      <c r="BM629" s="1">
        <f t="shared" si="668"/>
        <v>100600</v>
      </c>
      <c r="BN629" s="24">
        <f t="shared" si="669"/>
        <v>28</v>
      </c>
    </row>
    <row r="630" spans="28:66" x14ac:dyDescent="0.2">
      <c r="AB630" s="23">
        <v>8.6999999999999993</v>
      </c>
      <c r="AC630" s="1">
        <v>1478</v>
      </c>
      <c r="AD630" s="1">
        <f t="shared" si="673"/>
        <v>281.84999999999997</v>
      </c>
      <c r="AE630" s="1">
        <f t="shared" si="691"/>
        <v>0</v>
      </c>
      <c r="AF630" s="1">
        <f t="shared" si="674"/>
        <v>0</v>
      </c>
      <c r="AG630" s="1">
        <f t="shared" si="692"/>
        <v>3653.90625</v>
      </c>
      <c r="AH630" s="1">
        <f t="shared" si="675"/>
        <v>8055.4747968749989</v>
      </c>
      <c r="AI630" s="130">
        <f t="shared" si="693"/>
        <v>90</v>
      </c>
      <c r="AJ630" s="1">
        <f t="shared" si="676"/>
        <v>278.54300000000001</v>
      </c>
      <c r="AK630" s="1">
        <f t="shared" si="677"/>
        <v>1.0603778227357028</v>
      </c>
      <c r="AL630" s="1">
        <f t="shared" si="678"/>
        <v>1.0479362067705196</v>
      </c>
      <c r="AM630" s="1">
        <f t="shared" si="679"/>
        <v>84784.172286021087</v>
      </c>
      <c r="AN630" s="1">
        <f t="shared" si="694"/>
        <v>-561</v>
      </c>
      <c r="AO630" s="1">
        <f t="shared" si="680"/>
        <v>-1840.55124</v>
      </c>
      <c r="AP630" s="1" t="e">
        <f t="shared" si="681"/>
        <v>#DIV/0!</v>
      </c>
      <c r="AQ630" s="23">
        <f t="shared" si="695"/>
        <v>0</v>
      </c>
      <c r="AR630" s="6">
        <f t="shared" si="682"/>
        <v>0</v>
      </c>
      <c r="AS630" s="6">
        <f t="shared" si="683"/>
        <v>-6.3079412843487299</v>
      </c>
      <c r="AT630" s="6">
        <f t="shared" si="684"/>
        <v>-12.261628586168435</v>
      </c>
      <c r="AU630" s="60"/>
      <c r="AV630" s="6">
        <f t="shared" si="685"/>
        <v>0</v>
      </c>
      <c r="AW630" s="61" t="e">
        <f t="shared" si="686"/>
        <v>#DIV/0!</v>
      </c>
      <c r="AX630" s="62" t="e">
        <f t="shared" si="687"/>
        <v>#DIV/0!</v>
      </c>
      <c r="AY630" s="63" t="e">
        <f t="shared" si="688"/>
        <v>#DIV/0!</v>
      </c>
      <c r="AZ630" s="6" t="e">
        <f t="shared" si="689"/>
        <v>#DIV/0!</v>
      </c>
      <c r="BA630" s="6" t="e">
        <f t="shared" si="690"/>
        <v>#DIV/0!</v>
      </c>
      <c r="BB630" s="62"/>
      <c r="BC630" s="63"/>
      <c r="BD630" s="1"/>
      <c r="BE630" s="1">
        <f t="shared" ref="BE630:BE661" si="696">BE629</f>
        <v>0</v>
      </c>
      <c r="BF630" s="1">
        <f t="shared" ref="BF630:BF661" si="697">BF629</f>
        <v>-6.4999999999999997E-3</v>
      </c>
      <c r="BG630" s="1">
        <f t="shared" ref="BG630:BG661" si="698">BG629</f>
        <v>101325</v>
      </c>
      <c r="BH630" s="1">
        <f t="shared" ref="BH630:BH661" si="699">BH629</f>
        <v>1.2250000000000001</v>
      </c>
      <c r="BI630" s="1">
        <f t="shared" ref="BI630:BI661" si="700">BI629</f>
        <v>288.14999999999998</v>
      </c>
      <c r="BJ630" s="1">
        <f t="shared" ref="BJ630:BJ661" si="701">BJ629</f>
        <v>1.2350000000000001</v>
      </c>
      <c r="BK630" s="1">
        <f t="shared" ref="BK630:BK661" si="702">BK629</f>
        <v>9.81</v>
      </c>
      <c r="BL630" s="1">
        <f t="shared" ref="BL630:BL661" si="703">BL629</f>
        <v>293.14999999999998</v>
      </c>
      <c r="BM630" s="1">
        <f t="shared" ref="BM630:BM661" si="704">BM629</f>
        <v>100600</v>
      </c>
      <c r="BN630" s="24">
        <f t="shared" ref="BN630:BN661" si="705">BN629</f>
        <v>28</v>
      </c>
    </row>
    <row r="631" spans="28:66" x14ac:dyDescent="0.2">
      <c r="AB631" s="23">
        <v>9.1999999999999993</v>
      </c>
      <c r="AC631" s="1">
        <v>1428</v>
      </c>
      <c r="AD631" s="1">
        <f t="shared" si="673"/>
        <v>282.34999999999997</v>
      </c>
      <c r="AE631" s="1">
        <f t="shared" si="691"/>
        <v>0</v>
      </c>
      <c r="AF631" s="1">
        <f t="shared" si="674"/>
        <v>0</v>
      </c>
      <c r="AG631" s="1">
        <f t="shared" si="692"/>
        <v>3653.5625</v>
      </c>
      <c r="AH631" s="1">
        <f t="shared" si="675"/>
        <v>8054.7169587499993</v>
      </c>
      <c r="AI631" s="130">
        <f t="shared" si="693"/>
        <v>100</v>
      </c>
      <c r="AJ631" s="1">
        <f t="shared" si="676"/>
        <v>278.86799999999999</v>
      </c>
      <c r="AK631" s="1">
        <f t="shared" si="677"/>
        <v>1.0656535005094048</v>
      </c>
      <c r="AL631" s="1">
        <f t="shared" si="678"/>
        <v>1.0525116358422408</v>
      </c>
      <c r="AM631" s="1">
        <f t="shared" si="679"/>
        <v>85305.414521232902</v>
      </c>
      <c r="AN631" s="1">
        <f t="shared" si="694"/>
        <v>-611</v>
      </c>
      <c r="AO631" s="1">
        <f t="shared" si="680"/>
        <v>-2004.5932399999999</v>
      </c>
      <c r="AP631" s="1">
        <f t="shared" si="681"/>
        <v>35512.022228991496</v>
      </c>
      <c r="AQ631" s="23">
        <f t="shared" si="695"/>
        <v>45.719122631282126</v>
      </c>
      <c r="AR631" s="6">
        <f t="shared" si="682"/>
        <v>88.870659335591455</v>
      </c>
      <c r="AS631" s="6">
        <f t="shared" si="683"/>
        <v>-6.184416884489182</v>
      </c>
      <c r="AT631" s="6">
        <f t="shared" si="684"/>
        <v>-12.021516916745451</v>
      </c>
      <c r="AU631" s="60">
        <v>11</v>
      </c>
      <c r="AV631" s="6">
        <f t="shared" si="685"/>
        <v>1100</v>
      </c>
      <c r="AW631" s="61">
        <f t="shared" si="686"/>
        <v>-4848.26576258769</v>
      </c>
      <c r="AX631" s="62">
        <f t="shared" si="687"/>
        <v>0.15741122605804189</v>
      </c>
      <c r="AY631" s="63">
        <f t="shared" si="688"/>
        <v>1.1529877347075161</v>
      </c>
      <c r="AZ631" s="6">
        <f t="shared" si="689"/>
        <v>0.13568576704050853</v>
      </c>
      <c r="BA631" s="6">
        <f t="shared" si="690"/>
        <v>7.7742217914159175</v>
      </c>
      <c r="BB631" s="131">
        <v>8.75</v>
      </c>
      <c r="BC631" s="135">
        <v>-2.5</v>
      </c>
      <c r="BD631" s="1"/>
      <c r="BE631" s="1">
        <f t="shared" si="696"/>
        <v>0</v>
      </c>
      <c r="BF631" s="1">
        <f t="shared" si="697"/>
        <v>-6.4999999999999997E-3</v>
      </c>
      <c r="BG631" s="1">
        <f t="shared" si="698"/>
        <v>101325</v>
      </c>
      <c r="BH631" s="1">
        <f t="shared" si="699"/>
        <v>1.2250000000000001</v>
      </c>
      <c r="BI631" s="1">
        <f t="shared" si="700"/>
        <v>288.14999999999998</v>
      </c>
      <c r="BJ631" s="1">
        <f t="shared" si="701"/>
        <v>1.2350000000000001</v>
      </c>
      <c r="BK631" s="1">
        <f t="shared" si="702"/>
        <v>9.81</v>
      </c>
      <c r="BL631" s="1">
        <f t="shared" si="703"/>
        <v>293.14999999999998</v>
      </c>
      <c r="BM631" s="1">
        <f t="shared" si="704"/>
        <v>100600</v>
      </c>
      <c r="BN631" s="24">
        <f t="shared" si="705"/>
        <v>28</v>
      </c>
    </row>
    <row r="632" spans="28:66" x14ac:dyDescent="0.2">
      <c r="AB632" s="23">
        <v>9.5</v>
      </c>
      <c r="AC632" s="1">
        <v>1388</v>
      </c>
      <c r="AD632" s="1">
        <f t="shared" si="673"/>
        <v>282.64999999999998</v>
      </c>
      <c r="AE632" s="1">
        <f t="shared" si="691"/>
        <v>0</v>
      </c>
      <c r="AF632" s="1">
        <f t="shared" si="674"/>
        <v>0</v>
      </c>
      <c r="AG632" s="1">
        <f t="shared" si="692"/>
        <v>3653.21875</v>
      </c>
      <c r="AH632" s="1">
        <f t="shared" si="675"/>
        <v>8053.9591206249988</v>
      </c>
      <c r="AI632" s="130">
        <f t="shared" si="693"/>
        <v>110</v>
      </c>
      <c r="AJ632" s="1">
        <f t="shared" si="676"/>
        <v>279.12799999999999</v>
      </c>
      <c r="AK632" s="1">
        <f t="shared" si="677"/>
        <v>1.0698884814210528</v>
      </c>
      <c r="AL632" s="1">
        <f t="shared" si="678"/>
        <v>1.056556985820257</v>
      </c>
      <c r="AM632" s="1">
        <f t="shared" si="679"/>
        <v>85724.273940841013</v>
      </c>
      <c r="AN632" s="1">
        <f t="shared" si="694"/>
        <v>-651</v>
      </c>
      <c r="AO632" s="1">
        <f t="shared" si="680"/>
        <v>-2135.8268400000002</v>
      </c>
      <c r="AP632" s="1" t="e">
        <f t="shared" si="681"/>
        <v>#DIV/0!</v>
      </c>
      <c r="AQ632" s="23">
        <f t="shared" si="695"/>
        <v>0</v>
      </c>
      <c r="AR632" s="6">
        <f t="shared" si="682"/>
        <v>0</v>
      </c>
      <c r="AS632" s="6">
        <f t="shared" si="683"/>
        <v>-5.9924671991783578</v>
      </c>
      <c r="AT632" s="6">
        <f t="shared" si="684"/>
        <v>-11.648397440450859</v>
      </c>
      <c r="AU632" s="60"/>
      <c r="AV632" s="6">
        <f t="shared" si="685"/>
        <v>0</v>
      </c>
      <c r="AW632" s="61" t="e">
        <f t="shared" si="686"/>
        <v>#DIV/0!</v>
      </c>
      <c r="AX632" s="62" t="e">
        <f t="shared" si="687"/>
        <v>#DIV/0!</v>
      </c>
      <c r="AY632" s="63" t="e">
        <f t="shared" si="688"/>
        <v>#DIV/0!</v>
      </c>
      <c r="AZ632" s="6" t="e">
        <f t="shared" si="689"/>
        <v>#DIV/0!</v>
      </c>
      <c r="BA632" s="6" t="e">
        <f t="shared" si="690"/>
        <v>#DIV/0!</v>
      </c>
      <c r="BB632" s="62"/>
      <c r="BC632" s="63"/>
      <c r="BD632" s="1"/>
      <c r="BE632" s="1">
        <f t="shared" si="696"/>
        <v>0</v>
      </c>
      <c r="BF632" s="1">
        <f t="shared" si="697"/>
        <v>-6.4999999999999997E-3</v>
      </c>
      <c r="BG632" s="1">
        <f t="shared" si="698"/>
        <v>101325</v>
      </c>
      <c r="BH632" s="1">
        <f t="shared" si="699"/>
        <v>1.2250000000000001</v>
      </c>
      <c r="BI632" s="1">
        <f t="shared" si="700"/>
        <v>288.14999999999998</v>
      </c>
      <c r="BJ632" s="1">
        <f t="shared" si="701"/>
        <v>1.2350000000000001</v>
      </c>
      <c r="BK632" s="1">
        <f t="shared" si="702"/>
        <v>9.81</v>
      </c>
      <c r="BL632" s="1">
        <f t="shared" si="703"/>
        <v>293.14999999999998</v>
      </c>
      <c r="BM632" s="1">
        <f t="shared" si="704"/>
        <v>100600</v>
      </c>
      <c r="BN632" s="24">
        <f t="shared" si="705"/>
        <v>28</v>
      </c>
    </row>
    <row r="633" spans="28:66" x14ac:dyDescent="0.2">
      <c r="AB633" s="23">
        <v>9.8000000000000007</v>
      </c>
      <c r="AC633" s="1">
        <v>1342</v>
      </c>
      <c r="AD633" s="1">
        <f t="shared" si="673"/>
        <v>282.95</v>
      </c>
      <c r="AE633" s="1">
        <f t="shared" si="691"/>
        <v>0</v>
      </c>
      <c r="AF633" s="1">
        <f t="shared" si="674"/>
        <v>0</v>
      </c>
      <c r="AG633" s="1">
        <f t="shared" si="692"/>
        <v>3652.875</v>
      </c>
      <c r="AH633" s="1">
        <f t="shared" si="675"/>
        <v>8053.2012824999993</v>
      </c>
      <c r="AI633" s="130">
        <f t="shared" si="693"/>
        <v>120</v>
      </c>
      <c r="AJ633" s="1">
        <f t="shared" si="676"/>
        <v>279.42699999999996</v>
      </c>
      <c r="AK633" s="1">
        <f t="shared" si="677"/>
        <v>1.0747746138388246</v>
      </c>
      <c r="AL633" s="1">
        <f t="shared" si="678"/>
        <v>1.0613926348158373</v>
      </c>
      <c r="AM633" s="1">
        <f t="shared" si="679"/>
        <v>86208.019457247341</v>
      </c>
      <c r="AN633" s="1">
        <f t="shared" si="694"/>
        <v>-697</v>
      </c>
      <c r="AO633" s="1">
        <f t="shared" si="680"/>
        <v>-2286.74548</v>
      </c>
      <c r="AP633" s="1">
        <f t="shared" si="681"/>
        <v>35520.051043424115</v>
      </c>
      <c r="AQ633" s="23">
        <f t="shared" si="695"/>
        <v>44.480699933031332</v>
      </c>
      <c r="AR633" s="6">
        <f t="shared" si="682"/>
        <v>86.463363757823629</v>
      </c>
      <c r="AS633" s="6">
        <f t="shared" si="683"/>
        <v>-5.881593277892657</v>
      </c>
      <c r="AT633" s="6">
        <f t="shared" si="684"/>
        <v>-11.432876277298863</v>
      </c>
      <c r="AU633" s="60">
        <v>10.5</v>
      </c>
      <c r="AV633" s="6">
        <f t="shared" si="685"/>
        <v>1050</v>
      </c>
      <c r="AW633" s="61">
        <f t="shared" si="686"/>
        <v>-4738.3506331644021</v>
      </c>
      <c r="AX633" s="62">
        <f t="shared" si="687"/>
        <v>0.16116838888314292</v>
      </c>
      <c r="AY633" s="63">
        <f t="shared" si="688"/>
        <v>1.2081650014770107</v>
      </c>
      <c r="AZ633" s="6">
        <f t="shared" si="689"/>
        <v>0.13261636517783423</v>
      </c>
      <c r="BA633" s="6">
        <f t="shared" si="690"/>
        <v>7.5983580190550981</v>
      </c>
      <c r="BB633" s="131">
        <v>9.5</v>
      </c>
      <c r="BC633" s="135">
        <v>-2.5</v>
      </c>
      <c r="BD633" s="1"/>
      <c r="BE633" s="1">
        <f t="shared" si="696"/>
        <v>0</v>
      </c>
      <c r="BF633" s="1">
        <f t="shared" si="697"/>
        <v>-6.4999999999999997E-3</v>
      </c>
      <c r="BG633" s="1">
        <f t="shared" si="698"/>
        <v>101325</v>
      </c>
      <c r="BH633" s="1">
        <f t="shared" si="699"/>
        <v>1.2250000000000001</v>
      </c>
      <c r="BI633" s="1">
        <f t="shared" si="700"/>
        <v>288.14999999999998</v>
      </c>
      <c r="BJ633" s="1">
        <f t="shared" si="701"/>
        <v>1.2350000000000001</v>
      </c>
      <c r="BK633" s="1">
        <f t="shared" si="702"/>
        <v>9.81</v>
      </c>
      <c r="BL633" s="1">
        <f t="shared" si="703"/>
        <v>293.14999999999998</v>
      </c>
      <c r="BM633" s="1">
        <f t="shared" si="704"/>
        <v>100600</v>
      </c>
      <c r="BN633" s="24">
        <f t="shared" si="705"/>
        <v>28</v>
      </c>
    </row>
    <row r="634" spans="28:66" x14ac:dyDescent="0.2">
      <c r="AB634" s="23">
        <v>10.199999999999999</v>
      </c>
      <c r="AC634" s="1">
        <v>1292</v>
      </c>
      <c r="AD634" s="1">
        <f t="shared" si="673"/>
        <v>283.34999999999997</v>
      </c>
      <c r="AE634" s="1">
        <f t="shared" si="691"/>
        <v>0</v>
      </c>
      <c r="AF634" s="1">
        <f t="shared" si="674"/>
        <v>0</v>
      </c>
      <c r="AG634" s="1">
        <f t="shared" si="692"/>
        <v>3652.53125</v>
      </c>
      <c r="AH634" s="1">
        <f t="shared" si="675"/>
        <v>8052.4434443749997</v>
      </c>
      <c r="AI634" s="130">
        <f t="shared" si="693"/>
        <v>130</v>
      </c>
      <c r="AJ634" s="1">
        <f t="shared" si="676"/>
        <v>279.75199999999995</v>
      </c>
      <c r="AK634" s="1">
        <f t="shared" si="677"/>
        <v>1.0801049708405084</v>
      </c>
      <c r="AL634" s="1">
        <f t="shared" si="678"/>
        <v>1.0663897152023079</v>
      </c>
      <c r="AM634" s="1">
        <f t="shared" si="679"/>
        <v>86736.334468501169</v>
      </c>
      <c r="AN634" s="1">
        <f t="shared" si="694"/>
        <v>-747</v>
      </c>
      <c r="AO634" s="1">
        <f t="shared" si="680"/>
        <v>-2450.78748</v>
      </c>
      <c r="AP634" s="1" t="e">
        <f t="shared" si="681"/>
        <v>#DIV/0!</v>
      </c>
      <c r="AQ634" s="23">
        <f t="shared" si="695"/>
        <v>0</v>
      </c>
      <c r="AR634" s="6">
        <f t="shared" si="682"/>
        <v>0</v>
      </c>
      <c r="AS634" s="6">
        <f t="shared" si="683"/>
        <v>-5.8193296298268065</v>
      </c>
      <c r="AT634" s="6">
        <f t="shared" si="684"/>
        <v>-11.31184570764254</v>
      </c>
      <c r="AU634" s="60"/>
      <c r="AV634" s="6">
        <f t="shared" si="685"/>
        <v>0</v>
      </c>
      <c r="AW634" s="61" t="e">
        <f t="shared" si="686"/>
        <v>#DIV/0!</v>
      </c>
      <c r="AX634" s="62" t="e">
        <f t="shared" si="687"/>
        <v>#DIV/0!</v>
      </c>
      <c r="AY634" s="63" t="e">
        <f t="shared" si="688"/>
        <v>#DIV/0!</v>
      </c>
      <c r="AZ634" s="6" t="e">
        <f t="shared" si="689"/>
        <v>#DIV/0!</v>
      </c>
      <c r="BA634" s="6" t="e">
        <f t="shared" si="690"/>
        <v>#DIV/0!</v>
      </c>
      <c r="BB634" s="62"/>
      <c r="BC634" s="63"/>
      <c r="BD634" s="1"/>
      <c r="BE634" s="1">
        <f t="shared" si="696"/>
        <v>0</v>
      </c>
      <c r="BF634" s="1">
        <f t="shared" si="697"/>
        <v>-6.4999999999999997E-3</v>
      </c>
      <c r="BG634" s="1">
        <f t="shared" si="698"/>
        <v>101325</v>
      </c>
      <c r="BH634" s="1">
        <f t="shared" si="699"/>
        <v>1.2250000000000001</v>
      </c>
      <c r="BI634" s="1">
        <f t="shared" si="700"/>
        <v>288.14999999999998</v>
      </c>
      <c r="BJ634" s="1">
        <f t="shared" si="701"/>
        <v>1.2350000000000001</v>
      </c>
      <c r="BK634" s="1">
        <f t="shared" si="702"/>
        <v>9.81</v>
      </c>
      <c r="BL634" s="1">
        <f t="shared" si="703"/>
        <v>293.14999999999998</v>
      </c>
      <c r="BM634" s="1">
        <f t="shared" si="704"/>
        <v>100600</v>
      </c>
      <c r="BN634" s="24">
        <f t="shared" si="705"/>
        <v>28</v>
      </c>
    </row>
    <row r="635" spans="28:66" x14ac:dyDescent="0.2">
      <c r="AB635" s="23">
        <v>10.7</v>
      </c>
      <c r="AC635" s="1">
        <v>1245</v>
      </c>
      <c r="AD635" s="1">
        <f t="shared" si="673"/>
        <v>283.84999999999997</v>
      </c>
      <c r="AE635" s="1">
        <f t="shared" si="691"/>
        <v>0</v>
      </c>
      <c r="AF635" s="1">
        <f t="shared" si="674"/>
        <v>0</v>
      </c>
      <c r="AG635" s="1">
        <f t="shared" si="692"/>
        <v>3652.1875</v>
      </c>
      <c r="AH635" s="1">
        <f t="shared" si="675"/>
        <v>8051.6856062499992</v>
      </c>
      <c r="AI635" s="130">
        <f t="shared" si="693"/>
        <v>140</v>
      </c>
      <c r="AJ635" s="1">
        <f t="shared" si="676"/>
        <v>280.0575</v>
      </c>
      <c r="AK635" s="1">
        <f t="shared" si="677"/>
        <v>1.0851339247099052</v>
      </c>
      <c r="AL635" s="1">
        <f t="shared" si="678"/>
        <v>1.0706355262266842</v>
      </c>
      <c r="AM635" s="1">
        <f t="shared" si="679"/>
        <v>87235.338090358811</v>
      </c>
      <c r="AN635" s="1">
        <f t="shared" si="694"/>
        <v>-794</v>
      </c>
      <c r="AO635" s="1">
        <f t="shared" si="680"/>
        <v>-2604.9869600000002</v>
      </c>
      <c r="AP635" s="1">
        <f t="shared" si="681"/>
        <v>35517.688293125873</v>
      </c>
      <c r="AQ635" s="23">
        <f t="shared" si="695"/>
        <v>43.757863120204064</v>
      </c>
      <c r="AR635" s="6">
        <f t="shared" si="682"/>
        <v>85.058284647577466</v>
      </c>
      <c r="AS635" s="6">
        <f t="shared" si="683"/>
        <v>-5.7463017074813587</v>
      </c>
      <c r="AT635" s="6">
        <f t="shared" si="684"/>
        <v>-11.169891111070564</v>
      </c>
      <c r="AU635" s="60">
        <v>10.25</v>
      </c>
      <c r="AV635" s="6">
        <f t="shared" si="685"/>
        <v>1025</v>
      </c>
      <c r="AW635" s="61">
        <f t="shared" si="686"/>
        <v>-4704.9432822298004</v>
      </c>
      <c r="AX635" s="62">
        <f t="shared" si="687"/>
        <v>0.16393530600103834</v>
      </c>
      <c r="AY635" s="63">
        <f t="shared" si="688"/>
        <v>1.2375501147430619</v>
      </c>
      <c r="AZ635" s="6">
        <f t="shared" si="689"/>
        <v>0.13170083452920223</v>
      </c>
      <c r="BA635" s="6">
        <f t="shared" si="690"/>
        <v>7.5459019768736129</v>
      </c>
      <c r="BB635" s="131">
        <v>9.5</v>
      </c>
      <c r="BC635" s="135">
        <v>-2.75</v>
      </c>
      <c r="BD635" s="1"/>
      <c r="BE635" s="1">
        <f t="shared" si="696"/>
        <v>0</v>
      </c>
      <c r="BF635" s="1">
        <f t="shared" si="697"/>
        <v>-6.4999999999999997E-3</v>
      </c>
      <c r="BG635" s="1">
        <f t="shared" si="698"/>
        <v>101325</v>
      </c>
      <c r="BH635" s="1">
        <f t="shared" si="699"/>
        <v>1.2250000000000001</v>
      </c>
      <c r="BI635" s="1">
        <f t="shared" si="700"/>
        <v>288.14999999999998</v>
      </c>
      <c r="BJ635" s="1">
        <f t="shared" si="701"/>
        <v>1.2350000000000001</v>
      </c>
      <c r="BK635" s="1">
        <f t="shared" si="702"/>
        <v>9.81</v>
      </c>
      <c r="BL635" s="1">
        <f t="shared" si="703"/>
        <v>293.14999999999998</v>
      </c>
      <c r="BM635" s="1">
        <f t="shared" si="704"/>
        <v>100600</v>
      </c>
      <c r="BN635" s="24">
        <f t="shared" si="705"/>
        <v>28</v>
      </c>
    </row>
    <row r="636" spans="28:66" x14ac:dyDescent="0.2">
      <c r="AB636" s="23">
        <v>11.1</v>
      </c>
      <c r="AC636" s="1">
        <v>1198</v>
      </c>
      <c r="AD636" s="1">
        <f t="shared" si="673"/>
        <v>284.25</v>
      </c>
      <c r="AE636" s="1">
        <f t="shared" si="691"/>
        <v>0</v>
      </c>
      <c r="AF636" s="1">
        <f t="shared" si="674"/>
        <v>0</v>
      </c>
      <c r="AG636" s="1">
        <f t="shared" si="692"/>
        <v>3651.84375</v>
      </c>
      <c r="AH636" s="1">
        <f t="shared" si="675"/>
        <v>8050.9277681249996</v>
      </c>
      <c r="AI636" s="130">
        <f t="shared" si="693"/>
        <v>150</v>
      </c>
      <c r="AJ636" s="1">
        <f t="shared" si="676"/>
        <v>280.363</v>
      </c>
      <c r="AK636" s="1">
        <f t="shared" si="677"/>
        <v>1.0901807721697327</v>
      </c>
      <c r="AL636" s="1">
        <f t="shared" si="678"/>
        <v>1.0752730055508277</v>
      </c>
      <c r="AM636" s="1">
        <f t="shared" si="679"/>
        <v>87736.663795299741</v>
      </c>
      <c r="AN636" s="1">
        <f t="shared" si="694"/>
        <v>-841</v>
      </c>
      <c r="AO636" s="1">
        <f t="shared" si="680"/>
        <v>-2759.1864399999999</v>
      </c>
      <c r="AP636" s="1" t="e">
        <f t="shared" si="681"/>
        <v>#DIV/0!</v>
      </c>
      <c r="AQ636" s="23">
        <f t="shared" si="695"/>
        <v>0</v>
      </c>
      <c r="AR636" s="6">
        <f t="shared" si="682"/>
        <v>0</v>
      </c>
      <c r="AS636" s="6">
        <f t="shared" si="683"/>
        <v>-5.6834953991392769</v>
      </c>
      <c r="AT636" s="6">
        <f t="shared" si="684"/>
        <v>-11.047805696662891</v>
      </c>
      <c r="AU636" s="60"/>
      <c r="AV636" s="6">
        <f t="shared" si="685"/>
        <v>0</v>
      </c>
      <c r="AW636" s="61" t="e">
        <f t="shared" si="686"/>
        <v>#DIV/0!</v>
      </c>
      <c r="AX636" s="62" t="e">
        <f t="shared" si="687"/>
        <v>#DIV/0!</v>
      </c>
      <c r="AY636" s="63" t="e">
        <f t="shared" si="688"/>
        <v>#DIV/0!</v>
      </c>
      <c r="AZ636" s="6" t="e">
        <f t="shared" si="689"/>
        <v>#DIV/0!</v>
      </c>
      <c r="BA636" s="6" t="e">
        <f t="shared" si="690"/>
        <v>#DIV/0!</v>
      </c>
      <c r="BB636" s="62"/>
      <c r="BC636" s="63"/>
      <c r="BD636" s="1"/>
      <c r="BE636" s="1">
        <f t="shared" si="696"/>
        <v>0</v>
      </c>
      <c r="BF636" s="1">
        <f t="shared" si="697"/>
        <v>-6.4999999999999997E-3</v>
      </c>
      <c r="BG636" s="1">
        <f t="shared" si="698"/>
        <v>101325</v>
      </c>
      <c r="BH636" s="1">
        <f t="shared" si="699"/>
        <v>1.2250000000000001</v>
      </c>
      <c r="BI636" s="1">
        <f t="shared" si="700"/>
        <v>288.14999999999998</v>
      </c>
      <c r="BJ636" s="1">
        <f t="shared" si="701"/>
        <v>1.2350000000000001</v>
      </c>
      <c r="BK636" s="1">
        <f t="shared" si="702"/>
        <v>9.81</v>
      </c>
      <c r="BL636" s="1">
        <f t="shared" si="703"/>
        <v>293.14999999999998</v>
      </c>
      <c r="BM636" s="1">
        <f t="shared" si="704"/>
        <v>100600</v>
      </c>
      <c r="BN636" s="24">
        <f t="shared" si="705"/>
        <v>28</v>
      </c>
    </row>
    <row r="637" spans="28:66" x14ac:dyDescent="0.2">
      <c r="AB637" s="23">
        <v>11.5</v>
      </c>
      <c r="AC637" s="1">
        <v>1147</v>
      </c>
      <c r="AD637" s="1">
        <f t="shared" si="673"/>
        <v>284.64999999999998</v>
      </c>
      <c r="AE637" s="1">
        <f t="shared" si="691"/>
        <v>0</v>
      </c>
      <c r="AF637" s="1">
        <f t="shared" si="674"/>
        <v>0</v>
      </c>
      <c r="AG637" s="1">
        <f t="shared" si="692"/>
        <v>3651.5</v>
      </c>
      <c r="AH637" s="1">
        <f t="shared" si="675"/>
        <v>8050.1699299999991</v>
      </c>
      <c r="AI637" s="130">
        <f t="shared" si="693"/>
        <v>160</v>
      </c>
      <c r="AJ637" s="1">
        <f t="shared" si="676"/>
        <v>280.69450000000001</v>
      </c>
      <c r="AK637" s="1">
        <f t="shared" si="677"/>
        <v>1.0956774325094505</v>
      </c>
      <c r="AL637" s="1">
        <f t="shared" si="678"/>
        <v>1.0804518850501457</v>
      </c>
      <c r="AM637" s="1">
        <f t="shared" si="679"/>
        <v>88283.292053763842</v>
      </c>
      <c r="AN637" s="1">
        <f t="shared" si="694"/>
        <v>-892</v>
      </c>
      <c r="AO637" s="1">
        <f t="shared" si="680"/>
        <v>-2926.5092799999998</v>
      </c>
      <c r="AP637" s="1">
        <f t="shared" si="681"/>
        <v>35518.280295624652</v>
      </c>
      <c r="AQ637" s="23">
        <f t="shared" si="695"/>
        <v>43.558630283722678</v>
      </c>
      <c r="AR637" s="6">
        <f t="shared" si="682"/>
        <v>84.671007890711493</v>
      </c>
      <c r="AS637" s="6">
        <f t="shared" si="683"/>
        <v>-5.6529277302237295</v>
      </c>
      <c r="AT637" s="6">
        <f t="shared" si="684"/>
        <v>-10.988387039118095</v>
      </c>
      <c r="AU637" s="60">
        <v>10.25</v>
      </c>
      <c r="AV637" s="6">
        <f t="shared" si="685"/>
        <v>1025</v>
      </c>
      <c r="AW637" s="61">
        <f t="shared" si="686"/>
        <v>-4648.7857465866182</v>
      </c>
      <c r="AX637" s="62">
        <f t="shared" si="687"/>
        <v>0.16197859744204243</v>
      </c>
      <c r="AY637" s="63">
        <f t="shared" si="688"/>
        <v>1.2375707420078277</v>
      </c>
      <c r="AZ637" s="6">
        <f t="shared" si="689"/>
        <v>0.1301445228736228</v>
      </c>
      <c r="BA637" s="6">
        <f t="shared" si="690"/>
        <v>7.4567318874019</v>
      </c>
      <c r="BB637" s="131">
        <v>9.5</v>
      </c>
      <c r="BC637" s="135">
        <v>-3</v>
      </c>
      <c r="BD637" s="1"/>
      <c r="BE637" s="1">
        <f t="shared" si="696"/>
        <v>0</v>
      </c>
      <c r="BF637" s="1">
        <f t="shared" si="697"/>
        <v>-6.4999999999999997E-3</v>
      </c>
      <c r="BG637" s="1">
        <f t="shared" si="698"/>
        <v>101325</v>
      </c>
      <c r="BH637" s="1">
        <f t="shared" si="699"/>
        <v>1.2250000000000001</v>
      </c>
      <c r="BI637" s="1">
        <f t="shared" si="700"/>
        <v>288.14999999999998</v>
      </c>
      <c r="BJ637" s="1">
        <f t="shared" si="701"/>
        <v>1.2350000000000001</v>
      </c>
      <c r="BK637" s="1">
        <f t="shared" si="702"/>
        <v>9.81</v>
      </c>
      <c r="BL637" s="1">
        <f t="shared" si="703"/>
        <v>293.14999999999998</v>
      </c>
      <c r="BM637" s="1">
        <f t="shared" si="704"/>
        <v>100600</v>
      </c>
      <c r="BN637" s="24">
        <f t="shared" si="705"/>
        <v>28</v>
      </c>
    </row>
    <row r="638" spans="28:66" x14ac:dyDescent="0.2">
      <c r="AB638" s="23">
        <v>11.7</v>
      </c>
      <c r="AC638" s="1">
        <v>1102</v>
      </c>
      <c r="AD638" s="1">
        <f t="shared" si="673"/>
        <v>284.84999999999997</v>
      </c>
      <c r="AE638" s="1">
        <f t="shared" si="691"/>
        <v>0</v>
      </c>
      <c r="AF638" s="1">
        <f t="shared" si="674"/>
        <v>0</v>
      </c>
      <c r="AG638" s="1">
        <f t="shared" si="692"/>
        <v>3651.15625</v>
      </c>
      <c r="AH638" s="1">
        <f t="shared" si="675"/>
        <v>8049.4120918749995</v>
      </c>
      <c r="AI638" s="130">
        <f t="shared" si="693"/>
        <v>170</v>
      </c>
      <c r="AJ638" s="1">
        <f t="shared" si="676"/>
        <v>280.98699999999997</v>
      </c>
      <c r="AK638" s="1">
        <f t="shared" si="677"/>
        <v>1.1005450116744702</v>
      </c>
      <c r="AL638" s="1">
        <f t="shared" si="678"/>
        <v>1.0856199445159711</v>
      </c>
      <c r="AM638" s="1">
        <f t="shared" si="679"/>
        <v>88767.898193957386</v>
      </c>
      <c r="AN638" s="1">
        <f t="shared" si="694"/>
        <v>-937</v>
      </c>
      <c r="AO638" s="1">
        <f t="shared" si="680"/>
        <v>-3074.1470800000002</v>
      </c>
      <c r="AP638" s="1" t="e">
        <f t="shared" si="681"/>
        <v>#DIV/0!</v>
      </c>
      <c r="AQ638" s="23">
        <f t="shared" si="695"/>
        <v>0</v>
      </c>
      <c r="AR638" s="6">
        <f t="shared" si="682"/>
        <v>0</v>
      </c>
      <c r="AS638" s="6">
        <f t="shared" si="683"/>
        <v>-5.5884874257030006</v>
      </c>
      <c r="AT638" s="6">
        <f t="shared" si="684"/>
        <v>-10.863125397578521</v>
      </c>
      <c r="AU638" s="60"/>
      <c r="AV638" s="6">
        <f t="shared" si="685"/>
        <v>0</v>
      </c>
      <c r="AW638" s="61" t="e">
        <f t="shared" si="686"/>
        <v>#DIV/0!</v>
      </c>
      <c r="AX638" s="62" t="e">
        <f t="shared" si="687"/>
        <v>#DIV/0!</v>
      </c>
      <c r="AY638" s="63" t="e">
        <f t="shared" si="688"/>
        <v>#DIV/0!</v>
      </c>
      <c r="AZ638" s="6" t="e">
        <f t="shared" si="689"/>
        <v>#DIV/0!</v>
      </c>
      <c r="BA638" s="6" t="e">
        <f t="shared" si="690"/>
        <v>#DIV/0!</v>
      </c>
      <c r="BB638" s="62"/>
      <c r="BC638" s="63"/>
      <c r="BD638" s="1"/>
      <c r="BE638" s="1">
        <f t="shared" si="696"/>
        <v>0</v>
      </c>
      <c r="BF638" s="1">
        <f t="shared" si="697"/>
        <v>-6.4999999999999997E-3</v>
      </c>
      <c r="BG638" s="1">
        <f t="shared" si="698"/>
        <v>101325</v>
      </c>
      <c r="BH638" s="1">
        <f t="shared" si="699"/>
        <v>1.2250000000000001</v>
      </c>
      <c r="BI638" s="1">
        <f t="shared" si="700"/>
        <v>288.14999999999998</v>
      </c>
      <c r="BJ638" s="1">
        <f t="shared" si="701"/>
        <v>1.2350000000000001</v>
      </c>
      <c r="BK638" s="1">
        <f t="shared" si="702"/>
        <v>9.81</v>
      </c>
      <c r="BL638" s="1">
        <f t="shared" si="703"/>
        <v>293.14999999999998</v>
      </c>
      <c r="BM638" s="1">
        <f t="shared" si="704"/>
        <v>100600</v>
      </c>
      <c r="BN638" s="24">
        <f t="shared" si="705"/>
        <v>28</v>
      </c>
    </row>
    <row r="639" spans="28:66" x14ac:dyDescent="0.2">
      <c r="AB639" s="23">
        <v>11.7</v>
      </c>
      <c r="AC639" s="1">
        <v>1059</v>
      </c>
      <c r="AD639" s="1">
        <f t="shared" si="673"/>
        <v>284.84999999999997</v>
      </c>
      <c r="AE639" s="1">
        <f t="shared" si="691"/>
        <v>0</v>
      </c>
      <c r="AF639" s="1">
        <f t="shared" si="674"/>
        <v>0</v>
      </c>
      <c r="AG639" s="1">
        <f t="shared" si="692"/>
        <v>3650.8125</v>
      </c>
      <c r="AH639" s="1">
        <f t="shared" si="675"/>
        <v>8048.654253749999</v>
      </c>
      <c r="AI639" s="130">
        <f t="shared" si="693"/>
        <v>180</v>
      </c>
      <c r="AJ639" s="1">
        <f t="shared" si="676"/>
        <v>281.26649999999995</v>
      </c>
      <c r="AK639" s="1">
        <f t="shared" si="677"/>
        <v>1.1052116942335819</v>
      </c>
      <c r="AL639" s="1">
        <f t="shared" si="678"/>
        <v>1.0913077935620492</v>
      </c>
      <c r="AM639" s="1">
        <f t="shared" si="679"/>
        <v>89232.976610778467</v>
      </c>
      <c r="AN639" s="1">
        <f t="shared" si="694"/>
        <v>-980</v>
      </c>
      <c r="AO639" s="1">
        <f t="shared" si="680"/>
        <v>-3215.2231999999999</v>
      </c>
      <c r="AP639" s="1" t="e">
        <f t="shared" si="681"/>
        <v>#DIV/0!</v>
      </c>
      <c r="AQ639" s="23">
        <f t="shared" si="695"/>
        <v>0</v>
      </c>
      <c r="AR639" s="6">
        <f t="shared" si="682"/>
        <v>0</v>
      </c>
      <c r="AS639" s="6">
        <f t="shared" si="683"/>
        <v>-5.5165508084876311</v>
      </c>
      <c r="AT639" s="6">
        <f t="shared" si="684"/>
        <v>-10.723292123570596</v>
      </c>
      <c r="AU639" s="60"/>
      <c r="AV639" s="6">
        <f t="shared" si="685"/>
        <v>0</v>
      </c>
      <c r="AW639" s="61" t="e">
        <f t="shared" si="686"/>
        <v>#DIV/0!</v>
      </c>
      <c r="AX639" s="62" t="e">
        <f t="shared" si="687"/>
        <v>#DIV/0!</v>
      </c>
      <c r="AY639" s="63" t="e">
        <f t="shared" si="688"/>
        <v>#DIV/0!</v>
      </c>
      <c r="AZ639" s="6" t="e">
        <f t="shared" si="689"/>
        <v>#DIV/0!</v>
      </c>
      <c r="BA639" s="6" t="e">
        <f t="shared" si="690"/>
        <v>#DIV/0!</v>
      </c>
      <c r="BB639" s="62"/>
      <c r="BC639" s="63"/>
      <c r="BD639" s="1"/>
      <c r="BE639" s="1">
        <f t="shared" si="696"/>
        <v>0</v>
      </c>
      <c r="BF639" s="1">
        <f t="shared" si="697"/>
        <v>-6.4999999999999997E-3</v>
      </c>
      <c r="BG639" s="1">
        <f t="shared" si="698"/>
        <v>101325</v>
      </c>
      <c r="BH639" s="1">
        <f t="shared" si="699"/>
        <v>1.2250000000000001</v>
      </c>
      <c r="BI639" s="1">
        <f t="shared" si="700"/>
        <v>288.14999999999998</v>
      </c>
      <c r="BJ639" s="1">
        <f t="shared" si="701"/>
        <v>1.2350000000000001</v>
      </c>
      <c r="BK639" s="1">
        <f t="shared" si="702"/>
        <v>9.81</v>
      </c>
      <c r="BL639" s="1">
        <f t="shared" si="703"/>
        <v>293.14999999999998</v>
      </c>
      <c r="BM639" s="1">
        <f t="shared" si="704"/>
        <v>100600</v>
      </c>
      <c r="BN639" s="24">
        <f t="shared" si="705"/>
        <v>28</v>
      </c>
    </row>
    <row r="640" spans="28:66" x14ac:dyDescent="0.2">
      <c r="AB640" s="23">
        <v>11.9</v>
      </c>
      <c r="AC640" s="1">
        <v>1032</v>
      </c>
      <c r="AD640" s="1">
        <f t="shared" si="673"/>
        <v>285.04999999999995</v>
      </c>
      <c r="AE640" s="1">
        <f t="shared" si="691"/>
        <v>0</v>
      </c>
      <c r="AF640" s="1">
        <f t="shared" si="674"/>
        <v>0</v>
      </c>
      <c r="AG640" s="1">
        <f t="shared" si="692"/>
        <v>3650.46875</v>
      </c>
      <c r="AH640" s="1">
        <f t="shared" si="675"/>
        <v>8047.8964156249995</v>
      </c>
      <c r="AI640" s="130">
        <f t="shared" si="693"/>
        <v>190</v>
      </c>
      <c r="AJ640" s="1">
        <f t="shared" si="676"/>
        <v>281.44199999999995</v>
      </c>
      <c r="AK640" s="1">
        <f t="shared" si="677"/>
        <v>1.1081496641689135</v>
      </c>
      <c r="AL640" s="1">
        <f t="shared" si="678"/>
        <v>1.0941233390037797</v>
      </c>
      <c r="AM640" s="1">
        <f t="shared" si="679"/>
        <v>89526.009596377291</v>
      </c>
      <c r="AN640" s="1">
        <f t="shared" si="694"/>
        <v>-1007</v>
      </c>
      <c r="AO640" s="1">
        <f t="shared" si="680"/>
        <v>-3303.8058799999999</v>
      </c>
      <c r="AP640" s="1" t="e">
        <f t="shared" si="681"/>
        <v>#DIV/0!</v>
      </c>
      <c r="AQ640" s="23">
        <f t="shared" si="695"/>
        <v>0</v>
      </c>
      <c r="AR640" s="6">
        <f t="shared" si="682"/>
        <v>0</v>
      </c>
      <c r="AS640" s="6">
        <f t="shared" si="683"/>
        <v>-5.3677348040770658</v>
      </c>
      <c r="AT640" s="6">
        <f t="shared" si="684"/>
        <v>-10.434017621557164</v>
      </c>
      <c r="AU640" s="60"/>
      <c r="AV640" s="6">
        <f t="shared" si="685"/>
        <v>0</v>
      </c>
      <c r="AW640" s="61" t="e">
        <f t="shared" si="686"/>
        <v>#DIV/0!</v>
      </c>
      <c r="AX640" s="62" t="e">
        <f t="shared" si="687"/>
        <v>#DIV/0!</v>
      </c>
      <c r="AY640" s="63" t="e">
        <f t="shared" si="688"/>
        <v>#DIV/0!</v>
      </c>
      <c r="AZ640" s="6" t="e">
        <f t="shared" si="689"/>
        <v>#DIV/0!</v>
      </c>
      <c r="BA640" s="6" t="e">
        <f t="shared" si="690"/>
        <v>#DIV/0!</v>
      </c>
      <c r="BB640" s="62"/>
      <c r="BC640" s="63"/>
      <c r="BD640" s="1"/>
      <c r="BE640" s="1">
        <f t="shared" si="696"/>
        <v>0</v>
      </c>
      <c r="BF640" s="1">
        <f t="shared" si="697"/>
        <v>-6.4999999999999997E-3</v>
      </c>
      <c r="BG640" s="1">
        <f t="shared" si="698"/>
        <v>101325</v>
      </c>
      <c r="BH640" s="1">
        <f t="shared" si="699"/>
        <v>1.2250000000000001</v>
      </c>
      <c r="BI640" s="1">
        <f t="shared" si="700"/>
        <v>288.14999999999998</v>
      </c>
      <c r="BJ640" s="1">
        <f t="shared" si="701"/>
        <v>1.2350000000000001</v>
      </c>
      <c r="BK640" s="1">
        <f t="shared" si="702"/>
        <v>9.81</v>
      </c>
      <c r="BL640" s="1">
        <f t="shared" si="703"/>
        <v>293.14999999999998</v>
      </c>
      <c r="BM640" s="1">
        <f t="shared" si="704"/>
        <v>100600</v>
      </c>
      <c r="BN640" s="24">
        <f t="shared" si="705"/>
        <v>28</v>
      </c>
    </row>
    <row r="641" spans="28:66" x14ac:dyDescent="0.2">
      <c r="AB641" s="23">
        <v>12</v>
      </c>
      <c r="AC641" s="1">
        <v>1007</v>
      </c>
      <c r="AD641" s="1">
        <f t="shared" si="673"/>
        <v>285.14999999999998</v>
      </c>
      <c r="AE641" s="1">
        <f t="shared" si="691"/>
        <v>0</v>
      </c>
      <c r="AF641" s="1">
        <f t="shared" si="674"/>
        <v>0</v>
      </c>
      <c r="AG641" s="1">
        <f t="shared" si="692"/>
        <v>3650.125</v>
      </c>
      <c r="AH641" s="1">
        <f t="shared" si="675"/>
        <v>8047.138577499999</v>
      </c>
      <c r="AI641" s="130">
        <f t="shared" si="693"/>
        <v>200</v>
      </c>
      <c r="AJ641" s="1">
        <f t="shared" si="676"/>
        <v>281.60449999999997</v>
      </c>
      <c r="AK641" s="1">
        <f t="shared" si="677"/>
        <v>1.1108753306230814</v>
      </c>
      <c r="AL641" s="1">
        <f t="shared" si="678"/>
        <v>1.0970629214183676</v>
      </c>
      <c r="AM641" s="1">
        <f t="shared" si="679"/>
        <v>89798.030734278815</v>
      </c>
      <c r="AN641" s="1">
        <f t="shared" si="694"/>
        <v>-1032</v>
      </c>
      <c r="AO641" s="1">
        <f t="shared" si="680"/>
        <v>-3385.8268800000001</v>
      </c>
      <c r="AP641" s="1" t="e">
        <f t="shared" si="681"/>
        <v>#DIV/0!</v>
      </c>
      <c r="AQ641" s="23">
        <f t="shared" si="695"/>
        <v>0</v>
      </c>
      <c r="AR641" s="6">
        <f t="shared" si="682"/>
        <v>0</v>
      </c>
      <c r="AS641" s="6">
        <f t="shared" si="683"/>
        <v>-5.225557747006687</v>
      </c>
      <c r="AT641" s="6">
        <f t="shared" si="684"/>
        <v>-10.157648170941478</v>
      </c>
      <c r="AU641" s="60"/>
      <c r="AV641" s="6">
        <f t="shared" si="685"/>
        <v>0</v>
      </c>
      <c r="AW641" s="61" t="e">
        <f t="shared" si="686"/>
        <v>#DIV/0!</v>
      </c>
      <c r="AX641" s="62" t="e">
        <f t="shared" si="687"/>
        <v>#DIV/0!</v>
      </c>
      <c r="AY641" s="63" t="e">
        <f t="shared" si="688"/>
        <v>#DIV/0!</v>
      </c>
      <c r="AZ641" s="6" t="e">
        <f t="shared" si="689"/>
        <v>#DIV/0!</v>
      </c>
      <c r="BA641" s="6" t="e">
        <f t="shared" si="690"/>
        <v>#DIV/0!</v>
      </c>
      <c r="BB641" s="62"/>
      <c r="BC641" s="63"/>
      <c r="BD641" s="1"/>
      <c r="BE641" s="1">
        <f t="shared" si="696"/>
        <v>0</v>
      </c>
      <c r="BF641" s="1">
        <f t="shared" si="697"/>
        <v>-6.4999999999999997E-3</v>
      </c>
      <c r="BG641" s="1">
        <f t="shared" si="698"/>
        <v>101325</v>
      </c>
      <c r="BH641" s="1">
        <f t="shared" si="699"/>
        <v>1.2250000000000001</v>
      </c>
      <c r="BI641" s="1">
        <f t="shared" si="700"/>
        <v>288.14999999999998</v>
      </c>
      <c r="BJ641" s="1">
        <f t="shared" si="701"/>
        <v>1.2350000000000001</v>
      </c>
      <c r="BK641" s="1">
        <f t="shared" si="702"/>
        <v>9.81</v>
      </c>
      <c r="BL641" s="1">
        <f t="shared" si="703"/>
        <v>293.14999999999998</v>
      </c>
      <c r="BM641" s="1">
        <f t="shared" si="704"/>
        <v>100600</v>
      </c>
      <c r="BN641" s="24">
        <f t="shared" si="705"/>
        <v>28</v>
      </c>
    </row>
    <row r="642" spans="28:66" x14ac:dyDescent="0.2">
      <c r="AB642" s="23">
        <v>11.9</v>
      </c>
      <c r="AC642" s="1">
        <v>982</v>
      </c>
      <c r="AD642" s="1">
        <f t="shared" si="673"/>
        <v>285.04999999999995</v>
      </c>
      <c r="AE642" s="1">
        <f t="shared" si="691"/>
        <v>0</v>
      </c>
      <c r="AF642" s="1">
        <f t="shared" si="674"/>
        <v>0</v>
      </c>
      <c r="AG642" s="1">
        <f t="shared" si="692"/>
        <v>3649.78125</v>
      </c>
      <c r="AH642" s="1">
        <f t="shared" si="675"/>
        <v>8046.3807393749994</v>
      </c>
      <c r="AI642" s="130">
        <f t="shared" si="693"/>
        <v>210</v>
      </c>
      <c r="AJ642" s="1">
        <f t="shared" si="676"/>
        <v>281.767</v>
      </c>
      <c r="AK642" s="1">
        <f t="shared" si="677"/>
        <v>1.1136061230810241</v>
      </c>
      <c r="AL642" s="1">
        <f t="shared" si="678"/>
        <v>1.1007804121458376</v>
      </c>
      <c r="AM642" s="1">
        <f t="shared" si="679"/>
        <v>90070.72075713391</v>
      </c>
      <c r="AN642" s="1">
        <f t="shared" si="694"/>
        <v>-1057</v>
      </c>
      <c r="AO642" s="1">
        <f t="shared" si="680"/>
        <v>-3467.8478799999998</v>
      </c>
      <c r="AP642" s="1" t="e">
        <f t="shared" si="681"/>
        <v>#DIV/0!</v>
      </c>
      <c r="AQ642" s="23">
        <f t="shared" si="695"/>
        <v>0</v>
      </c>
      <c r="AR642" s="6">
        <f t="shared" si="682"/>
        <v>0</v>
      </c>
      <c r="AS642" s="6">
        <f t="shared" si="683"/>
        <v>-5.0943412413774327</v>
      </c>
      <c r="AT642" s="6">
        <f t="shared" si="684"/>
        <v>-9.9025842786391092</v>
      </c>
      <c r="AU642" s="60"/>
      <c r="AV642" s="6">
        <f t="shared" si="685"/>
        <v>0</v>
      </c>
      <c r="AW642" s="61" t="e">
        <f t="shared" si="686"/>
        <v>#DIV/0!</v>
      </c>
      <c r="AX642" s="62" t="e">
        <f t="shared" si="687"/>
        <v>#DIV/0!</v>
      </c>
      <c r="AY642" s="63" t="e">
        <f t="shared" si="688"/>
        <v>#DIV/0!</v>
      </c>
      <c r="AZ642" s="6" t="e">
        <f t="shared" si="689"/>
        <v>#DIV/0!</v>
      </c>
      <c r="BA642" s="6" t="e">
        <f t="shared" si="690"/>
        <v>#DIV/0!</v>
      </c>
      <c r="BB642" s="62"/>
      <c r="BC642" s="63"/>
      <c r="BD642" s="1"/>
      <c r="BE642" s="1">
        <f t="shared" si="696"/>
        <v>0</v>
      </c>
      <c r="BF642" s="1">
        <f t="shared" si="697"/>
        <v>-6.4999999999999997E-3</v>
      </c>
      <c r="BG642" s="1">
        <f t="shared" si="698"/>
        <v>101325</v>
      </c>
      <c r="BH642" s="1">
        <f t="shared" si="699"/>
        <v>1.2250000000000001</v>
      </c>
      <c r="BI642" s="1">
        <f t="shared" si="700"/>
        <v>288.14999999999998</v>
      </c>
      <c r="BJ642" s="1">
        <f t="shared" si="701"/>
        <v>1.2350000000000001</v>
      </c>
      <c r="BK642" s="1">
        <f t="shared" si="702"/>
        <v>9.81</v>
      </c>
      <c r="BL642" s="1">
        <f t="shared" si="703"/>
        <v>293.14999999999998</v>
      </c>
      <c r="BM642" s="1">
        <f t="shared" si="704"/>
        <v>100600</v>
      </c>
      <c r="BN642" s="24">
        <f t="shared" si="705"/>
        <v>28</v>
      </c>
    </row>
    <row r="643" spans="28:66" x14ac:dyDescent="0.2">
      <c r="AB643" s="23">
        <v>11.3</v>
      </c>
      <c r="AC643" s="1">
        <v>958</v>
      </c>
      <c r="AD643" s="1">
        <f t="shared" si="673"/>
        <v>284.45</v>
      </c>
      <c r="AE643" s="1">
        <f t="shared" si="691"/>
        <v>0</v>
      </c>
      <c r="AF643" s="1">
        <f t="shared" si="674"/>
        <v>0</v>
      </c>
      <c r="AG643" s="1">
        <f t="shared" si="692"/>
        <v>3649.4375</v>
      </c>
      <c r="AH643" s="1">
        <f t="shared" si="675"/>
        <v>8045.6229012499989</v>
      </c>
      <c r="AI643" s="130">
        <f t="shared" si="693"/>
        <v>220</v>
      </c>
      <c r="AJ643" s="1">
        <f t="shared" si="676"/>
        <v>281.923</v>
      </c>
      <c r="AK643" s="1">
        <f t="shared" si="677"/>
        <v>1.1162325125816059</v>
      </c>
      <c r="AL643" s="1">
        <f t="shared" si="678"/>
        <v>1.1063161140606228</v>
      </c>
      <c r="AM643" s="1">
        <f t="shared" si="679"/>
        <v>90333.133633371021</v>
      </c>
      <c r="AN643" s="1">
        <f t="shared" si="694"/>
        <v>-1081</v>
      </c>
      <c r="AO643" s="1">
        <f t="shared" si="680"/>
        <v>-3546.5880400000001</v>
      </c>
      <c r="AP643" s="1" t="e">
        <f t="shared" si="681"/>
        <v>#DIV/0!</v>
      </c>
      <c r="AQ643" s="23">
        <f t="shared" si="695"/>
        <v>0</v>
      </c>
      <c r="AR643" s="6">
        <f t="shared" si="682"/>
        <v>0</v>
      </c>
      <c r="AS643" s="6">
        <f t="shared" si="683"/>
        <v>-4.9642816248131227</v>
      </c>
      <c r="AT643" s="6">
        <f t="shared" si="684"/>
        <v>-9.6497691935767413</v>
      </c>
      <c r="AU643" s="60"/>
      <c r="AV643" s="6">
        <f t="shared" si="685"/>
        <v>0</v>
      </c>
      <c r="AW643" s="61" t="e">
        <f t="shared" si="686"/>
        <v>#DIV/0!</v>
      </c>
      <c r="AX643" s="62" t="e">
        <f t="shared" si="687"/>
        <v>#DIV/0!</v>
      </c>
      <c r="AY643" s="63" t="e">
        <f t="shared" si="688"/>
        <v>#DIV/0!</v>
      </c>
      <c r="AZ643" s="6" t="e">
        <f t="shared" si="689"/>
        <v>#DIV/0!</v>
      </c>
      <c r="BA643" s="6" t="e">
        <f t="shared" si="690"/>
        <v>#DIV/0!</v>
      </c>
      <c r="BB643" s="62"/>
      <c r="BC643" s="63"/>
      <c r="BD643" s="1"/>
      <c r="BE643" s="1">
        <f t="shared" si="696"/>
        <v>0</v>
      </c>
      <c r="BF643" s="1">
        <f t="shared" si="697"/>
        <v>-6.4999999999999997E-3</v>
      </c>
      <c r="BG643" s="1">
        <f t="shared" si="698"/>
        <v>101325</v>
      </c>
      <c r="BH643" s="1">
        <f t="shared" si="699"/>
        <v>1.2250000000000001</v>
      </c>
      <c r="BI643" s="1">
        <f t="shared" si="700"/>
        <v>288.14999999999998</v>
      </c>
      <c r="BJ643" s="1">
        <f t="shared" si="701"/>
        <v>1.2350000000000001</v>
      </c>
      <c r="BK643" s="1">
        <f t="shared" si="702"/>
        <v>9.81</v>
      </c>
      <c r="BL643" s="1">
        <f t="shared" si="703"/>
        <v>293.14999999999998</v>
      </c>
      <c r="BM643" s="1">
        <f t="shared" si="704"/>
        <v>100600</v>
      </c>
      <c r="BN643" s="24">
        <f t="shared" si="705"/>
        <v>28</v>
      </c>
    </row>
    <row r="644" spans="28:66" x14ac:dyDescent="0.2">
      <c r="AB644" s="23">
        <v>10.7</v>
      </c>
      <c r="AC644" s="1">
        <v>931</v>
      </c>
      <c r="AD644" s="1">
        <f t="shared" si="673"/>
        <v>283.84999999999997</v>
      </c>
      <c r="AE644" s="1">
        <f t="shared" si="691"/>
        <v>0</v>
      </c>
      <c r="AF644" s="1">
        <f t="shared" si="674"/>
        <v>0</v>
      </c>
      <c r="AG644" s="1">
        <f t="shared" si="692"/>
        <v>3649.09375</v>
      </c>
      <c r="AH644" s="1">
        <f t="shared" si="675"/>
        <v>8044.8650631249993</v>
      </c>
      <c r="AI644" s="130">
        <f t="shared" si="693"/>
        <v>230</v>
      </c>
      <c r="AJ644" s="1">
        <f t="shared" si="676"/>
        <v>282.0985</v>
      </c>
      <c r="AK644" s="1">
        <f t="shared" si="677"/>
        <v>1.1191928622885081</v>
      </c>
      <c r="AL644" s="1">
        <f t="shared" si="678"/>
        <v>1.1122868686358807</v>
      </c>
      <c r="AM644" s="1">
        <f t="shared" si="679"/>
        <v>90629.087735290959</v>
      </c>
      <c r="AN644" s="1">
        <f t="shared" si="694"/>
        <v>-1108</v>
      </c>
      <c r="AO644" s="1">
        <f t="shared" si="680"/>
        <v>-3635.1707200000001</v>
      </c>
      <c r="AP644" s="1" t="e">
        <f t="shared" si="681"/>
        <v>#DIV/0!</v>
      </c>
      <c r="AQ644" s="23">
        <f t="shared" si="695"/>
        <v>0</v>
      </c>
      <c r="AR644" s="6">
        <f t="shared" si="682"/>
        <v>0</v>
      </c>
      <c r="AS644" s="6">
        <f t="shared" si="683"/>
        <v>-4.8539346075652592</v>
      </c>
      <c r="AT644" s="6">
        <f t="shared" si="684"/>
        <v>-9.4352722475696531</v>
      </c>
      <c r="AU644" s="60"/>
      <c r="AV644" s="6">
        <f t="shared" si="685"/>
        <v>0</v>
      </c>
      <c r="AW644" s="61" t="e">
        <f t="shared" si="686"/>
        <v>#DIV/0!</v>
      </c>
      <c r="AX644" s="62" t="e">
        <f t="shared" si="687"/>
        <v>#DIV/0!</v>
      </c>
      <c r="AY644" s="63" t="e">
        <f t="shared" si="688"/>
        <v>#DIV/0!</v>
      </c>
      <c r="AZ644" s="6" t="e">
        <f t="shared" si="689"/>
        <v>#DIV/0!</v>
      </c>
      <c r="BA644" s="6" t="e">
        <f t="shared" si="690"/>
        <v>#DIV/0!</v>
      </c>
      <c r="BB644" s="62"/>
      <c r="BC644" s="63"/>
      <c r="BD644" s="1"/>
      <c r="BE644" s="1">
        <f t="shared" si="696"/>
        <v>0</v>
      </c>
      <c r="BF644" s="1">
        <f t="shared" si="697"/>
        <v>-6.4999999999999997E-3</v>
      </c>
      <c r="BG644" s="1">
        <f t="shared" si="698"/>
        <v>101325</v>
      </c>
      <c r="BH644" s="1">
        <f t="shared" si="699"/>
        <v>1.2250000000000001</v>
      </c>
      <c r="BI644" s="1">
        <f t="shared" si="700"/>
        <v>288.14999999999998</v>
      </c>
      <c r="BJ644" s="1">
        <f t="shared" si="701"/>
        <v>1.2350000000000001</v>
      </c>
      <c r="BK644" s="1">
        <f t="shared" si="702"/>
        <v>9.81</v>
      </c>
      <c r="BL644" s="1">
        <f t="shared" si="703"/>
        <v>293.14999999999998</v>
      </c>
      <c r="BM644" s="1">
        <f t="shared" si="704"/>
        <v>100600</v>
      </c>
      <c r="BN644" s="24">
        <f t="shared" si="705"/>
        <v>28</v>
      </c>
    </row>
    <row r="645" spans="28:66" x14ac:dyDescent="0.2">
      <c r="AB645" s="23">
        <v>9.5</v>
      </c>
      <c r="AC645" s="1">
        <v>900</v>
      </c>
      <c r="AD645" s="1">
        <f t="shared" si="673"/>
        <v>282.64999999999998</v>
      </c>
      <c r="AE645" s="1">
        <f t="shared" si="691"/>
        <v>0</v>
      </c>
      <c r="AF645" s="1">
        <f t="shared" si="674"/>
        <v>0</v>
      </c>
      <c r="AG645" s="1">
        <f t="shared" si="692"/>
        <v>3648.75</v>
      </c>
      <c r="AH645" s="1">
        <f t="shared" si="675"/>
        <v>8044.1072249999988</v>
      </c>
      <c r="AI645" s="130">
        <f t="shared" si="693"/>
        <v>240</v>
      </c>
      <c r="AJ645" s="1">
        <f t="shared" si="676"/>
        <v>282.29999999999995</v>
      </c>
      <c r="AK645" s="1">
        <f t="shared" si="677"/>
        <v>1.1225991852915929</v>
      </c>
      <c r="AL645" s="1">
        <f t="shared" si="678"/>
        <v>1.1212090925449023</v>
      </c>
      <c r="AM645" s="1">
        <f t="shared" si="679"/>
        <v>90969.854616655924</v>
      </c>
      <c r="AN645" s="1">
        <f t="shared" si="694"/>
        <v>-1139</v>
      </c>
      <c r="AO645" s="1">
        <f t="shared" si="680"/>
        <v>-3736.8767600000001</v>
      </c>
      <c r="AP645" s="1">
        <f t="shared" si="681"/>
        <v>35478.82966136578</v>
      </c>
      <c r="AQ645" s="23">
        <f t="shared" si="695"/>
        <v>35.961739899758598</v>
      </c>
      <c r="AR645" s="6">
        <f t="shared" si="682"/>
        <v>69.903868486746759</v>
      </c>
      <c r="AS645" s="6">
        <f t="shared" si="683"/>
        <v>-4.7635041257787423</v>
      </c>
      <c r="AT645" s="6">
        <f t="shared" si="684"/>
        <v>-9.2594898598537512</v>
      </c>
      <c r="AU645" s="60">
        <v>7.25</v>
      </c>
      <c r="AV645" s="6">
        <f t="shared" si="685"/>
        <v>725</v>
      </c>
      <c r="AW645" s="61">
        <f t="shared" si="686"/>
        <v>-4741.3167017399728</v>
      </c>
      <c r="AX645" s="62">
        <f t="shared" si="687"/>
        <v>0.23356239910049123</v>
      </c>
      <c r="AY645" s="63">
        <f t="shared" si="688"/>
        <v>1.7477255990820579</v>
      </c>
      <c r="AZ645" s="6">
        <f t="shared" si="689"/>
        <v>0.13285077846375434</v>
      </c>
      <c r="BA645" s="6">
        <f t="shared" si="690"/>
        <v>7.6117889110001133</v>
      </c>
      <c r="BB645" s="131">
        <v>14.5</v>
      </c>
      <c r="BC645" s="135">
        <v>-7.75</v>
      </c>
      <c r="BD645" s="1"/>
      <c r="BE645" s="1">
        <f t="shared" si="696"/>
        <v>0</v>
      </c>
      <c r="BF645" s="1">
        <f t="shared" si="697"/>
        <v>-6.4999999999999997E-3</v>
      </c>
      <c r="BG645" s="1">
        <f t="shared" si="698"/>
        <v>101325</v>
      </c>
      <c r="BH645" s="1">
        <f t="shared" si="699"/>
        <v>1.2250000000000001</v>
      </c>
      <c r="BI645" s="1">
        <f t="shared" si="700"/>
        <v>288.14999999999998</v>
      </c>
      <c r="BJ645" s="1">
        <f t="shared" si="701"/>
        <v>1.2350000000000001</v>
      </c>
      <c r="BK645" s="1">
        <f t="shared" si="702"/>
        <v>9.81</v>
      </c>
      <c r="BL645" s="1">
        <f t="shared" si="703"/>
        <v>293.14999999999998</v>
      </c>
      <c r="BM645" s="1">
        <f t="shared" si="704"/>
        <v>100600</v>
      </c>
      <c r="BN645" s="24">
        <f t="shared" si="705"/>
        <v>28</v>
      </c>
    </row>
    <row r="646" spans="28:66" x14ac:dyDescent="0.2">
      <c r="AB646" s="23">
        <v>8.8000000000000007</v>
      </c>
      <c r="AC646" s="1">
        <v>861</v>
      </c>
      <c r="AD646" s="1">
        <f t="shared" si="673"/>
        <v>281.95</v>
      </c>
      <c r="AE646" s="1">
        <f t="shared" si="691"/>
        <v>0</v>
      </c>
      <c r="AF646" s="1">
        <f t="shared" si="674"/>
        <v>0</v>
      </c>
      <c r="AG646" s="1">
        <f t="shared" si="692"/>
        <v>3648.40625</v>
      </c>
      <c r="AH646" s="1">
        <f t="shared" si="675"/>
        <v>8043.3493868749993</v>
      </c>
      <c r="AI646" s="130">
        <f t="shared" si="693"/>
        <v>250</v>
      </c>
      <c r="AJ646" s="1">
        <f t="shared" si="676"/>
        <v>282.55349999999999</v>
      </c>
      <c r="AK646" s="1">
        <f t="shared" si="677"/>
        <v>1.1268958186191085</v>
      </c>
      <c r="AL646" s="1">
        <f t="shared" si="678"/>
        <v>1.1293078832636789</v>
      </c>
      <c r="AM646" s="1">
        <f t="shared" si="679"/>
        <v>91400.034258102896</v>
      </c>
      <c r="AN646" s="1">
        <f t="shared" si="694"/>
        <v>-1178</v>
      </c>
      <c r="AO646" s="1">
        <f t="shared" si="680"/>
        <v>-3864.8295199999998</v>
      </c>
      <c r="AP646" s="1" t="e">
        <f t="shared" si="681"/>
        <v>#DIV/0!</v>
      </c>
      <c r="AQ646" s="23">
        <f t="shared" si="695"/>
        <v>0</v>
      </c>
      <c r="AR646" s="6">
        <f t="shared" si="682"/>
        <v>0</v>
      </c>
      <c r="AS646" s="6">
        <f t="shared" si="683"/>
        <v>-4.7098853065440851</v>
      </c>
      <c r="AT646" s="6">
        <f t="shared" si="684"/>
        <v>-9.1552634542726548</v>
      </c>
      <c r="AU646" s="60"/>
      <c r="AV646" s="6">
        <f t="shared" si="685"/>
        <v>0</v>
      </c>
      <c r="AW646" s="61" t="e">
        <f t="shared" si="686"/>
        <v>#DIV/0!</v>
      </c>
      <c r="AX646" s="62" t="e">
        <f t="shared" si="687"/>
        <v>#DIV/0!</v>
      </c>
      <c r="AY646" s="63" t="e">
        <f t="shared" si="688"/>
        <v>#DIV/0!</v>
      </c>
      <c r="AZ646" s="6" t="e">
        <f t="shared" si="689"/>
        <v>#DIV/0!</v>
      </c>
      <c r="BA646" s="6" t="e">
        <f t="shared" si="690"/>
        <v>#DIV/0!</v>
      </c>
      <c r="BB646" s="62"/>
      <c r="BC646" s="63"/>
      <c r="BD646" s="1"/>
      <c r="BE646" s="1">
        <f t="shared" si="696"/>
        <v>0</v>
      </c>
      <c r="BF646" s="1">
        <f t="shared" si="697"/>
        <v>-6.4999999999999997E-3</v>
      </c>
      <c r="BG646" s="1">
        <f t="shared" si="698"/>
        <v>101325</v>
      </c>
      <c r="BH646" s="1">
        <f t="shared" si="699"/>
        <v>1.2250000000000001</v>
      </c>
      <c r="BI646" s="1">
        <f t="shared" si="700"/>
        <v>288.14999999999998</v>
      </c>
      <c r="BJ646" s="1">
        <f t="shared" si="701"/>
        <v>1.2350000000000001</v>
      </c>
      <c r="BK646" s="1">
        <f t="shared" si="702"/>
        <v>9.81</v>
      </c>
      <c r="BL646" s="1">
        <f t="shared" si="703"/>
        <v>293.14999999999998</v>
      </c>
      <c r="BM646" s="1">
        <f t="shared" si="704"/>
        <v>100600</v>
      </c>
      <c r="BN646" s="24">
        <f t="shared" si="705"/>
        <v>28</v>
      </c>
    </row>
    <row r="647" spans="28:66" x14ac:dyDescent="0.2">
      <c r="AB647" s="23">
        <v>8.6999999999999993</v>
      </c>
      <c r="AC647" s="1">
        <v>827</v>
      </c>
      <c r="AD647" s="1">
        <f t="shared" si="673"/>
        <v>281.84999999999997</v>
      </c>
      <c r="AE647" s="1">
        <f t="shared" si="691"/>
        <v>0</v>
      </c>
      <c r="AF647" s="1">
        <f t="shared" si="674"/>
        <v>0</v>
      </c>
      <c r="AG647" s="1">
        <f t="shared" si="692"/>
        <v>3648.0625</v>
      </c>
      <c r="AH647" s="1">
        <f t="shared" si="675"/>
        <v>8042.5915487499997</v>
      </c>
      <c r="AI647" s="130">
        <f t="shared" si="693"/>
        <v>260</v>
      </c>
      <c r="AJ647" s="1">
        <f t="shared" si="676"/>
        <v>282.77449999999999</v>
      </c>
      <c r="AK647" s="1">
        <f t="shared" si="677"/>
        <v>1.1306518563721324</v>
      </c>
      <c r="AL647" s="1">
        <f t="shared" si="678"/>
        <v>1.1343605228302345</v>
      </c>
      <c r="AM647" s="1">
        <f t="shared" si="679"/>
        <v>91776.405262768487</v>
      </c>
      <c r="AN647" s="1">
        <f t="shared" si="694"/>
        <v>-1212</v>
      </c>
      <c r="AO647" s="1">
        <f t="shared" si="680"/>
        <v>-3976.37808</v>
      </c>
      <c r="AP647" s="1">
        <f t="shared" si="681"/>
        <v>35483.656876399778</v>
      </c>
      <c r="AQ647" s="23">
        <f t="shared" si="695"/>
        <v>35.75266742467295</v>
      </c>
      <c r="AR647" s="6">
        <f t="shared" si="682"/>
        <v>69.49746504677627</v>
      </c>
      <c r="AS647" s="6">
        <f t="shared" si="683"/>
        <v>-4.6489389957960414</v>
      </c>
      <c r="AT647" s="6">
        <f t="shared" si="684"/>
        <v>-9.0367935775881776</v>
      </c>
      <c r="AU647" s="60">
        <v>7.25</v>
      </c>
      <c r="AV647" s="6">
        <f t="shared" si="685"/>
        <v>725</v>
      </c>
      <c r="AW647" s="61">
        <f t="shared" si="686"/>
        <v>-4653.4674007506501</v>
      </c>
      <c r="AX647" s="62">
        <f t="shared" si="687"/>
        <v>0.22923484732761823</v>
      </c>
      <c r="AY647" s="63">
        <f t="shared" si="688"/>
        <v>1.7479633929260974</v>
      </c>
      <c r="AZ647" s="6">
        <f t="shared" si="689"/>
        <v>0.13039979085363657</v>
      </c>
      <c r="BA647" s="6">
        <f t="shared" si="690"/>
        <v>7.4713576653015172</v>
      </c>
      <c r="BB647" s="131">
        <v>15</v>
      </c>
      <c r="BC647" s="135">
        <v>-8.25</v>
      </c>
      <c r="BD647" s="1"/>
      <c r="BE647" s="1">
        <f t="shared" si="696"/>
        <v>0</v>
      </c>
      <c r="BF647" s="1">
        <f t="shared" si="697"/>
        <v>-6.4999999999999997E-3</v>
      </c>
      <c r="BG647" s="1">
        <f t="shared" si="698"/>
        <v>101325</v>
      </c>
      <c r="BH647" s="1">
        <f t="shared" si="699"/>
        <v>1.2250000000000001</v>
      </c>
      <c r="BI647" s="1">
        <f t="shared" si="700"/>
        <v>288.14999999999998</v>
      </c>
      <c r="BJ647" s="1">
        <f t="shared" si="701"/>
        <v>1.2350000000000001</v>
      </c>
      <c r="BK647" s="1">
        <f t="shared" si="702"/>
        <v>9.81</v>
      </c>
      <c r="BL647" s="1">
        <f t="shared" si="703"/>
        <v>293.14999999999998</v>
      </c>
      <c r="BM647" s="1">
        <f t="shared" si="704"/>
        <v>100600</v>
      </c>
      <c r="BN647" s="24">
        <f t="shared" si="705"/>
        <v>28</v>
      </c>
    </row>
    <row r="648" spans="28:66" x14ac:dyDescent="0.2">
      <c r="AB648" s="23">
        <v>8.6999999999999993</v>
      </c>
      <c r="AC648" s="1">
        <v>791</v>
      </c>
      <c r="AD648" s="1">
        <f t="shared" si="673"/>
        <v>281.84999999999997</v>
      </c>
      <c r="AE648" s="1">
        <f t="shared" si="691"/>
        <v>0</v>
      </c>
      <c r="AF648" s="1">
        <f t="shared" si="674"/>
        <v>0</v>
      </c>
      <c r="AG648" s="1">
        <f t="shared" si="692"/>
        <v>3647.71875</v>
      </c>
      <c r="AH648" s="1">
        <f t="shared" si="675"/>
        <v>8041.8337106249992</v>
      </c>
      <c r="AI648" s="130">
        <f t="shared" si="693"/>
        <v>270</v>
      </c>
      <c r="AJ648" s="1">
        <f t="shared" si="676"/>
        <v>283.00849999999997</v>
      </c>
      <c r="AK648" s="1">
        <f t="shared" si="677"/>
        <v>1.1346392690225362</v>
      </c>
      <c r="AL648" s="1">
        <f t="shared" si="678"/>
        <v>1.1393030248968048</v>
      </c>
      <c r="AM648" s="1">
        <f t="shared" si="679"/>
        <v>92176.28260647392</v>
      </c>
      <c r="AN648" s="1">
        <f t="shared" si="694"/>
        <v>-1248</v>
      </c>
      <c r="AO648" s="1">
        <f t="shared" si="680"/>
        <v>-4094.4883199999999</v>
      </c>
      <c r="AP648" s="1" t="e">
        <f t="shared" si="681"/>
        <v>#DIV/0!</v>
      </c>
      <c r="AQ648" s="23">
        <f t="shared" si="695"/>
        <v>0</v>
      </c>
      <c r="AR648" s="6">
        <f t="shared" si="682"/>
        <v>0</v>
      </c>
      <c r="AS648" s="6">
        <f t="shared" si="683"/>
        <v>-4.605204940174354</v>
      </c>
      <c r="AT648" s="6">
        <f t="shared" si="684"/>
        <v>-8.9517815709085156</v>
      </c>
      <c r="AU648" s="60"/>
      <c r="AV648" s="6">
        <f t="shared" si="685"/>
        <v>0</v>
      </c>
      <c r="AW648" s="61" t="e">
        <f t="shared" si="686"/>
        <v>#DIV/0!</v>
      </c>
      <c r="AX648" s="62" t="e">
        <f t="shared" si="687"/>
        <v>#DIV/0!</v>
      </c>
      <c r="AY648" s="63" t="e">
        <f t="shared" si="688"/>
        <v>#DIV/0!</v>
      </c>
      <c r="AZ648" s="6" t="e">
        <f t="shared" si="689"/>
        <v>#DIV/0!</v>
      </c>
      <c r="BA648" s="6" t="e">
        <f t="shared" si="690"/>
        <v>#DIV/0!</v>
      </c>
      <c r="BB648" s="62"/>
      <c r="BC648" s="63"/>
      <c r="BD648" s="1"/>
      <c r="BE648" s="1">
        <f t="shared" si="696"/>
        <v>0</v>
      </c>
      <c r="BF648" s="1">
        <f t="shared" si="697"/>
        <v>-6.4999999999999997E-3</v>
      </c>
      <c r="BG648" s="1">
        <f t="shared" si="698"/>
        <v>101325</v>
      </c>
      <c r="BH648" s="1">
        <f t="shared" si="699"/>
        <v>1.2250000000000001</v>
      </c>
      <c r="BI648" s="1">
        <f t="shared" si="700"/>
        <v>288.14999999999998</v>
      </c>
      <c r="BJ648" s="1">
        <f t="shared" si="701"/>
        <v>1.2350000000000001</v>
      </c>
      <c r="BK648" s="1">
        <f t="shared" si="702"/>
        <v>9.81</v>
      </c>
      <c r="BL648" s="1">
        <f t="shared" si="703"/>
        <v>293.14999999999998</v>
      </c>
      <c r="BM648" s="1">
        <f t="shared" si="704"/>
        <v>100600</v>
      </c>
      <c r="BN648" s="24">
        <f t="shared" si="705"/>
        <v>28</v>
      </c>
    </row>
    <row r="649" spans="28:66" x14ac:dyDescent="0.2">
      <c r="AB649" s="23">
        <v>7.9</v>
      </c>
      <c r="AC649" s="1">
        <v>756</v>
      </c>
      <c r="AD649" s="1">
        <f t="shared" si="673"/>
        <v>281.04999999999995</v>
      </c>
      <c r="AE649" s="1">
        <f t="shared" si="691"/>
        <v>0</v>
      </c>
      <c r="AF649" s="1">
        <f t="shared" si="674"/>
        <v>0</v>
      </c>
      <c r="AG649" s="1">
        <f t="shared" si="692"/>
        <v>3647.375</v>
      </c>
      <c r="AH649" s="1">
        <f t="shared" si="675"/>
        <v>8041.0758724999996</v>
      </c>
      <c r="AI649" s="130">
        <f t="shared" si="693"/>
        <v>280</v>
      </c>
      <c r="AJ649" s="1">
        <f t="shared" si="676"/>
        <v>283.23599999999999</v>
      </c>
      <c r="AK649" s="1">
        <f t="shared" si="677"/>
        <v>1.1385262255081821</v>
      </c>
      <c r="AL649" s="1">
        <f t="shared" si="678"/>
        <v>1.1473816545384645</v>
      </c>
      <c r="AM649" s="1">
        <f t="shared" si="679"/>
        <v>92566.403664089885</v>
      </c>
      <c r="AN649" s="1">
        <f t="shared" si="694"/>
        <v>-1283</v>
      </c>
      <c r="AO649" s="1">
        <f t="shared" si="680"/>
        <v>-4209.31772</v>
      </c>
      <c r="AP649" s="1">
        <f t="shared" si="681"/>
        <v>35475.222023007991</v>
      </c>
      <c r="AQ649" s="23">
        <f t="shared" si="695"/>
        <v>34.93092345018453</v>
      </c>
      <c r="AR649" s="6">
        <f t="shared" si="682"/>
        <v>67.900126239406703</v>
      </c>
      <c r="AS649" s="6">
        <f t="shared" si="683"/>
        <v>-4.5550786176037272</v>
      </c>
      <c r="AT649" s="6">
        <f t="shared" si="684"/>
        <v>-8.8543440200428289</v>
      </c>
      <c r="AU649" s="60">
        <v>7</v>
      </c>
      <c r="AV649" s="6">
        <f t="shared" si="685"/>
        <v>700</v>
      </c>
      <c r="AW649" s="61">
        <f t="shared" si="686"/>
        <v>-4665.8979338296112</v>
      </c>
      <c r="AX649" s="62">
        <f t="shared" si="687"/>
        <v>0.23805601703212304</v>
      </c>
      <c r="AY649" s="63">
        <f t="shared" si="688"/>
        <v>1.8099603072963262</v>
      </c>
      <c r="AZ649" s="6">
        <f t="shared" si="689"/>
        <v>0.13077490280934662</v>
      </c>
      <c r="BA649" s="6">
        <f t="shared" si="690"/>
        <v>7.4928499972086007</v>
      </c>
      <c r="BB649" s="131">
        <v>15.5</v>
      </c>
      <c r="BC649" s="135">
        <v>-8.5</v>
      </c>
      <c r="BD649" s="1"/>
      <c r="BE649" s="1">
        <f t="shared" si="696"/>
        <v>0</v>
      </c>
      <c r="BF649" s="1">
        <f t="shared" si="697"/>
        <v>-6.4999999999999997E-3</v>
      </c>
      <c r="BG649" s="1">
        <f t="shared" si="698"/>
        <v>101325</v>
      </c>
      <c r="BH649" s="1">
        <f t="shared" si="699"/>
        <v>1.2250000000000001</v>
      </c>
      <c r="BI649" s="1">
        <f t="shared" si="700"/>
        <v>288.14999999999998</v>
      </c>
      <c r="BJ649" s="1">
        <f t="shared" si="701"/>
        <v>1.2350000000000001</v>
      </c>
      <c r="BK649" s="1">
        <f t="shared" si="702"/>
        <v>9.81</v>
      </c>
      <c r="BL649" s="1">
        <f t="shared" si="703"/>
        <v>293.14999999999998</v>
      </c>
      <c r="BM649" s="1">
        <f t="shared" si="704"/>
        <v>100600</v>
      </c>
      <c r="BN649" s="24">
        <f t="shared" si="705"/>
        <v>28</v>
      </c>
    </row>
    <row r="650" spans="28:66" x14ac:dyDescent="0.2">
      <c r="AB650" s="23">
        <v>9.4</v>
      </c>
      <c r="AC650" s="1">
        <v>714</v>
      </c>
      <c r="AD650" s="1">
        <f t="shared" si="673"/>
        <v>282.54999999999995</v>
      </c>
      <c r="AE650" s="1">
        <f t="shared" si="691"/>
        <v>0</v>
      </c>
      <c r="AF650" s="1">
        <f t="shared" si="674"/>
        <v>0</v>
      </c>
      <c r="AG650" s="1">
        <f t="shared" si="692"/>
        <v>3647.03125</v>
      </c>
      <c r="AH650" s="1">
        <f t="shared" si="675"/>
        <v>8040.3180343749991</v>
      </c>
      <c r="AI650" s="130">
        <f t="shared" si="693"/>
        <v>290</v>
      </c>
      <c r="AJ650" s="1">
        <f t="shared" si="676"/>
        <v>283.50899999999996</v>
      </c>
      <c r="AK650" s="1">
        <f t="shared" si="677"/>
        <v>1.1432040108821944</v>
      </c>
      <c r="AL650" s="1">
        <f t="shared" si="678"/>
        <v>1.1470841476595295</v>
      </c>
      <c r="AM650" s="1">
        <f t="shared" si="679"/>
        <v>93036.312638940435</v>
      </c>
      <c r="AN650" s="1">
        <f t="shared" si="694"/>
        <v>-1325</v>
      </c>
      <c r="AO650" s="1">
        <f t="shared" si="680"/>
        <v>-4347.1130000000003</v>
      </c>
      <c r="AP650" s="1" t="e">
        <f t="shared" si="681"/>
        <v>#DIV/0!</v>
      </c>
      <c r="AQ650" s="23">
        <f t="shared" si="695"/>
        <v>0</v>
      </c>
      <c r="AR650" s="6">
        <f t="shared" si="682"/>
        <v>0</v>
      </c>
      <c r="AS650" s="6">
        <f t="shared" si="683"/>
        <v>-4.5436112634734167</v>
      </c>
      <c r="AT650" s="6">
        <f t="shared" si="684"/>
        <v>-8.8320533183901659</v>
      </c>
      <c r="AU650" s="60"/>
      <c r="AV650" s="6">
        <f t="shared" si="685"/>
        <v>0</v>
      </c>
      <c r="AW650" s="61" t="e">
        <f t="shared" si="686"/>
        <v>#DIV/0!</v>
      </c>
      <c r="AX650" s="62" t="e">
        <f t="shared" si="687"/>
        <v>#DIV/0!</v>
      </c>
      <c r="AY650" s="63" t="e">
        <f t="shared" si="688"/>
        <v>#DIV/0!</v>
      </c>
      <c r="AZ650" s="6" t="e">
        <f t="shared" si="689"/>
        <v>#DIV/0!</v>
      </c>
      <c r="BA650" s="6" t="e">
        <f t="shared" si="690"/>
        <v>#DIV/0!</v>
      </c>
      <c r="BB650" s="62"/>
      <c r="BC650" s="63"/>
      <c r="BD650" s="1"/>
      <c r="BE650" s="1">
        <f t="shared" si="696"/>
        <v>0</v>
      </c>
      <c r="BF650" s="1">
        <f t="shared" si="697"/>
        <v>-6.4999999999999997E-3</v>
      </c>
      <c r="BG650" s="1">
        <f t="shared" si="698"/>
        <v>101325</v>
      </c>
      <c r="BH650" s="1">
        <f t="shared" si="699"/>
        <v>1.2250000000000001</v>
      </c>
      <c r="BI650" s="1">
        <f t="shared" si="700"/>
        <v>288.14999999999998</v>
      </c>
      <c r="BJ650" s="1">
        <f t="shared" si="701"/>
        <v>1.2350000000000001</v>
      </c>
      <c r="BK650" s="1">
        <f t="shared" si="702"/>
        <v>9.81</v>
      </c>
      <c r="BL650" s="1">
        <f t="shared" si="703"/>
        <v>293.14999999999998</v>
      </c>
      <c r="BM650" s="1">
        <f t="shared" si="704"/>
        <v>100600</v>
      </c>
      <c r="BN650" s="24">
        <f t="shared" si="705"/>
        <v>28</v>
      </c>
    </row>
    <row r="651" spans="28:66" x14ac:dyDescent="0.2">
      <c r="AB651" s="23">
        <v>6.8</v>
      </c>
      <c r="AC651" s="1">
        <v>676</v>
      </c>
      <c r="AD651" s="1">
        <f t="shared" si="673"/>
        <v>279.95</v>
      </c>
      <c r="AE651" s="1">
        <f t="shared" si="691"/>
        <v>0</v>
      </c>
      <c r="AF651" s="1">
        <f t="shared" si="674"/>
        <v>0</v>
      </c>
      <c r="AG651" s="1">
        <f t="shared" si="692"/>
        <v>3646.6875</v>
      </c>
      <c r="AH651" s="1">
        <f t="shared" si="675"/>
        <v>8039.5601962499995</v>
      </c>
      <c r="AI651" s="130">
        <f t="shared" si="693"/>
        <v>300</v>
      </c>
      <c r="AJ651" s="1">
        <f t="shared" si="676"/>
        <v>283.75599999999997</v>
      </c>
      <c r="AK651" s="1">
        <f t="shared" si="677"/>
        <v>1.1474489494708215</v>
      </c>
      <c r="AL651" s="1">
        <f t="shared" si="678"/>
        <v>1.1630488448152971</v>
      </c>
      <c r="AM651" s="1">
        <f t="shared" si="679"/>
        <v>93463.131036612176</v>
      </c>
      <c r="AN651" s="1">
        <f t="shared" si="694"/>
        <v>-1363</v>
      </c>
      <c r="AO651" s="1">
        <f t="shared" si="680"/>
        <v>-4471.7849200000001</v>
      </c>
      <c r="AP651" s="1">
        <f t="shared" si="681"/>
        <v>35471.123298900755</v>
      </c>
      <c r="AQ651" s="23">
        <f t="shared" si="695"/>
        <v>34.694852117464201</v>
      </c>
      <c r="AR651" s="6">
        <f t="shared" si="682"/>
        <v>67.441241340011615</v>
      </c>
      <c r="AS651" s="6">
        <f t="shared" si="683"/>
        <v>-4.5051695415722817</v>
      </c>
      <c r="AT651" s="6">
        <f t="shared" si="684"/>
        <v>-8.7573287616898643</v>
      </c>
      <c r="AU651" s="60">
        <v>7</v>
      </c>
      <c r="AV651" s="6">
        <f t="shared" si="685"/>
        <v>700</v>
      </c>
      <c r="AW651" s="61">
        <f t="shared" si="686"/>
        <v>-4645.2987995068343</v>
      </c>
      <c r="AX651" s="62">
        <f t="shared" si="687"/>
        <v>0.23700504079116505</v>
      </c>
      <c r="AY651" s="63">
        <f t="shared" si="688"/>
        <v>1.8097511887194266</v>
      </c>
      <c r="AZ651" s="6">
        <f t="shared" si="689"/>
        <v>0.13021894719640612</v>
      </c>
      <c r="BA651" s="6">
        <f t="shared" si="690"/>
        <v>7.4609960869905025</v>
      </c>
      <c r="BB651" s="131">
        <v>15</v>
      </c>
      <c r="BC651" s="135">
        <v>-8</v>
      </c>
      <c r="BD651" s="1"/>
      <c r="BE651" s="1">
        <f t="shared" si="696"/>
        <v>0</v>
      </c>
      <c r="BF651" s="1">
        <f t="shared" si="697"/>
        <v>-6.4999999999999997E-3</v>
      </c>
      <c r="BG651" s="1">
        <f t="shared" si="698"/>
        <v>101325</v>
      </c>
      <c r="BH651" s="1">
        <f t="shared" si="699"/>
        <v>1.2250000000000001</v>
      </c>
      <c r="BI651" s="1">
        <f t="shared" si="700"/>
        <v>288.14999999999998</v>
      </c>
      <c r="BJ651" s="1">
        <f t="shared" si="701"/>
        <v>1.2350000000000001</v>
      </c>
      <c r="BK651" s="1">
        <f t="shared" si="702"/>
        <v>9.81</v>
      </c>
      <c r="BL651" s="1">
        <f t="shared" si="703"/>
        <v>293.14999999999998</v>
      </c>
      <c r="BM651" s="1">
        <f t="shared" si="704"/>
        <v>100600</v>
      </c>
      <c r="BN651" s="24">
        <f t="shared" si="705"/>
        <v>28</v>
      </c>
    </row>
    <row r="652" spans="28:66" x14ac:dyDescent="0.2">
      <c r="AB652" s="23">
        <v>5.4</v>
      </c>
      <c r="AC652" s="1">
        <v>641</v>
      </c>
      <c r="AD652" s="1">
        <f t="shared" si="673"/>
        <v>278.54999999999995</v>
      </c>
      <c r="AE652" s="1">
        <f t="shared" si="691"/>
        <v>0</v>
      </c>
      <c r="AF652" s="1">
        <f t="shared" si="674"/>
        <v>0</v>
      </c>
      <c r="AG652" s="1">
        <f t="shared" si="692"/>
        <v>3646.34375</v>
      </c>
      <c r="AH652" s="1">
        <f t="shared" si="675"/>
        <v>8038.802358124999</v>
      </c>
      <c r="AI652" s="130">
        <f t="shared" si="693"/>
        <v>310</v>
      </c>
      <c r="AJ652" s="1">
        <f t="shared" si="676"/>
        <v>283.98349999999999</v>
      </c>
      <c r="AK652" s="1">
        <f t="shared" si="677"/>
        <v>1.151369419790526</v>
      </c>
      <c r="AL652" s="1">
        <f t="shared" si="678"/>
        <v>1.1738284603305793</v>
      </c>
      <c r="AM652" s="1">
        <f t="shared" si="679"/>
        <v>93857.654646599214</v>
      </c>
      <c r="AN652" s="1">
        <f t="shared" si="694"/>
        <v>-1398</v>
      </c>
      <c r="AO652" s="1">
        <f t="shared" si="680"/>
        <v>-4586.6143199999997</v>
      </c>
      <c r="AP652" s="1" t="e">
        <f t="shared" si="681"/>
        <v>#DIV/0!</v>
      </c>
      <c r="AQ652" s="23">
        <f t="shared" si="695"/>
        <v>0</v>
      </c>
      <c r="AR652" s="6">
        <f t="shared" si="682"/>
        <v>0</v>
      </c>
      <c r="AS652" s="6">
        <f t="shared" si="683"/>
        <v>-4.4362860761135661</v>
      </c>
      <c r="AT652" s="6">
        <f t="shared" si="684"/>
        <v>-8.6234303261925938</v>
      </c>
      <c r="AU652" s="60"/>
      <c r="AV652" s="6">
        <f t="shared" si="685"/>
        <v>0</v>
      </c>
      <c r="AW652" s="61" t="e">
        <f t="shared" si="686"/>
        <v>#DIV/0!</v>
      </c>
      <c r="AX652" s="62" t="e">
        <f t="shared" si="687"/>
        <v>#DIV/0!</v>
      </c>
      <c r="AY652" s="63" t="e">
        <f t="shared" si="688"/>
        <v>#DIV/0!</v>
      </c>
      <c r="AZ652" s="6" t="e">
        <f t="shared" si="689"/>
        <v>#DIV/0!</v>
      </c>
      <c r="BA652" s="6" t="e">
        <f t="shared" si="690"/>
        <v>#DIV/0!</v>
      </c>
      <c r="BB652" s="62"/>
      <c r="BC652" s="63"/>
      <c r="BD652" s="1"/>
      <c r="BE652" s="1">
        <f t="shared" si="696"/>
        <v>0</v>
      </c>
      <c r="BF652" s="1">
        <f t="shared" si="697"/>
        <v>-6.4999999999999997E-3</v>
      </c>
      <c r="BG652" s="1">
        <f t="shared" si="698"/>
        <v>101325</v>
      </c>
      <c r="BH652" s="1">
        <f t="shared" si="699"/>
        <v>1.2250000000000001</v>
      </c>
      <c r="BI652" s="1">
        <f t="shared" si="700"/>
        <v>288.14999999999998</v>
      </c>
      <c r="BJ652" s="1">
        <f t="shared" si="701"/>
        <v>1.2350000000000001</v>
      </c>
      <c r="BK652" s="1">
        <f t="shared" si="702"/>
        <v>9.81</v>
      </c>
      <c r="BL652" s="1">
        <f t="shared" si="703"/>
        <v>293.14999999999998</v>
      </c>
      <c r="BM652" s="1">
        <f t="shared" si="704"/>
        <v>100600</v>
      </c>
      <c r="BN652" s="24">
        <f t="shared" si="705"/>
        <v>28</v>
      </c>
    </row>
    <row r="653" spans="28:66" x14ac:dyDescent="0.2">
      <c r="AB653" s="30">
        <v>3.8</v>
      </c>
      <c r="AC653" s="64">
        <v>613</v>
      </c>
      <c r="AD653" s="64">
        <f t="shared" si="673"/>
        <v>276.95</v>
      </c>
      <c r="AE653" s="64">
        <f t="shared" si="691"/>
        <v>0</v>
      </c>
      <c r="AF653" s="64">
        <f t="shared" si="674"/>
        <v>0</v>
      </c>
      <c r="AG653" s="64">
        <f t="shared" si="692"/>
        <v>3646</v>
      </c>
      <c r="AH653" s="64">
        <f t="shared" si="675"/>
        <v>8038.0445199999995</v>
      </c>
      <c r="AI653" s="136">
        <f t="shared" si="693"/>
        <v>320</v>
      </c>
      <c r="AJ653" s="64">
        <f t="shared" si="676"/>
        <v>284.16549999999995</v>
      </c>
      <c r="AK653" s="64">
        <f t="shared" si="677"/>
        <v>1.1545131675742191</v>
      </c>
      <c r="AL653" s="64">
        <f t="shared" si="678"/>
        <v>1.1845922062477403</v>
      </c>
      <c r="AM653" s="64">
        <f t="shared" si="679"/>
        <v>94174.243509214182</v>
      </c>
      <c r="AN653" s="64">
        <f t="shared" si="694"/>
        <v>-1426</v>
      </c>
      <c r="AO653" s="64">
        <f t="shared" si="680"/>
        <v>-4678.4778399999996</v>
      </c>
      <c r="AP653" s="64" t="e">
        <f t="shared" si="681"/>
        <v>#DIV/0!</v>
      </c>
      <c r="AQ653" s="23">
        <f t="shared" si="695"/>
        <v>0</v>
      </c>
      <c r="AR653" s="65">
        <f t="shared" si="682"/>
        <v>0</v>
      </c>
      <c r="AS653" s="65">
        <f t="shared" si="683"/>
        <v>-4.357038162524268</v>
      </c>
      <c r="AT653" s="65">
        <f t="shared" si="684"/>
        <v>-8.469385061841173</v>
      </c>
      <c r="AU653" s="66"/>
      <c r="AV653" s="65">
        <f t="shared" si="685"/>
        <v>0</v>
      </c>
      <c r="AW653" s="67" t="e">
        <f t="shared" si="686"/>
        <v>#DIV/0!</v>
      </c>
      <c r="AX653" s="68" t="e">
        <f t="shared" si="687"/>
        <v>#DIV/0!</v>
      </c>
      <c r="AY653" s="69" t="e">
        <f t="shared" si="688"/>
        <v>#DIV/0!</v>
      </c>
      <c r="AZ653" s="65" t="e">
        <f t="shared" si="689"/>
        <v>#DIV/0!</v>
      </c>
      <c r="BA653" s="65" t="e">
        <f t="shared" si="690"/>
        <v>#DIV/0!</v>
      </c>
      <c r="BB653" s="68"/>
      <c r="BC653" s="69"/>
      <c r="BD653" s="1"/>
      <c r="BE653" s="1">
        <f t="shared" si="696"/>
        <v>0</v>
      </c>
      <c r="BF653" s="1">
        <f t="shared" si="697"/>
        <v>-6.4999999999999997E-3</v>
      </c>
      <c r="BG653" s="1">
        <f t="shared" si="698"/>
        <v>101325</v>
      </c>
      <c r="BH653" s="1">
        <f t="shared" si="699"/>
        <v>1.2250000000000001</v>
      </c>
      <c r="BI653" s="1">
        <f t="shared" si="700"/>
        <v>288.14999999999998</v>
      </c>
      <c r="BJ653" s="1">
        <f t="shared" si="701"/>
        <v>1.2350000000000001</v>
      </c>
      <c r="BK653" s="1">
        <f t="shared" si="702"/>
        <v>9.81</v>
      </c>
      <c r="BL653" s="1">
        <f t="shared" si="703"/>
        <v>293.14999999999998</v>
      </c>
      <c r="BM653" s="1">
        <f t="shared" si="704"/>
        <v>100600</v>
      </c>
      <c r="BN653" s="24">
        <f t="shared" si="705"/>
        <v>28</v>
      </c>
    </row>
    <row r="654" spans="28:66" x14ac:dyDescent="0.2">
      <c r="AB654" s="90"/>
      <c r="AC654" s="6"/>
      <c r="AD654" s="6"/>
      <c r="AE654" s="6"/>
      <c r="AF654" s="1"/>
      <c r="AG654" s="6"/>
      <c r="AH654" s="1"/>
      <c r="AI654" s="6"/>
      <c r="AJ654" s="6"/>
      <c r="AK654" s="6"/>
      <c r="AL654" s="6"/>
      <c r="AM654" s="6"/>
      <c r="AN654" s="6"/>
      <c r="AO654" s="1"/>
      <c r="AP654" s="6"/>
      <c r="AQ654" s="1"/>
      <c r="AR654" s="1"/>
      <c r="AS654" s="6"/>
      <c r="AT654" s="1"/>
      <c r="AU654" s="6"/>
      <c r="AV654" s="1"/>
      <c r="AW654" s="6"/>
      <c r="AX654" s="6"/>
      <c r="AY654" s="6"/>
      <c r="AZ654" s="6"/>
      <c r="BA654" s="6"/>
      <c r="BB654" s="6"/>
      <c r="BC654" s="6"/>
      <c r="BD654" s="1"/>
      <c r="BE654" s="1">
        <f t="shared" si="696"/>
        <v>0</v>
      </c>
      <c r="BF654" s="1">
        <f t="shared" si="697"/>
        <v>-6.4999999999999997E-3</v>
      </c>
      <c r="BG654" s="1">
        <f t="shared" si="698"/>
        <v>101325</v>
      </c>
      <c r="BH654" s="1">
        <f t="shared" si="699"/>
        <v>1.2250000000000001</v>
      </c>
      <c r="BI654" s="1">
        <f t="shared" si="700"/>
        <v>288.14999999999998</v>
      </c>
      <c r="BJ654" s="1">
        <f t="shared" si="701"/>
        <v>1.2350000000000001</v>
      </c>
      <c r="BK654" s="1">
        <f t="shared" si="702"/>
        <v>9.81</v>
      </c>
      <c r="BL654" s="1">
        <f t="shared" si="703"/>
        <v>293.14999999999998</v>
      </c>
      <c r="BM654" s="1">
        <f t="shared" si="704"/>
        <v>100600</v>
      </c>
      <c r="BN654" s="24">
        <f t="shared" si="705"/>
        <v>28</v>
      </c>
    </row>
    <row r="655" spans="28:66" x14ac:dyDescent="0.2">
      <c r="AB655" s="43" t="s">
        <v>56</v>
      </c>
      <c r="AC655" s="3" t="s">
        <v>57</v>
      </c>
      <c r="AD655" s="3" t="s">
        <v>58</v>
      </c>
      <c r="AE655" s="3" t="s">
        <v>59</v>
      </c>
      <c r="AF655" s="44" t="s">
        <v>60</v>
      </c>
      <c r="AG655" s="3" t="s">
        <v>61</v>
      </c>
      <c r="AH655" s="44" t="s">
        <v>62</v>
      </c>
      <c r="AI655" s="8" t="s">
        <v>63</v>
      </c>
      <c r="AJ655" s="3" t="s">
        <v>64</v>
      </c>
      <c r="AK655" s="3" t="s">
        <v>65</v>
      </c>
      <c r="AL655" s="3" t="s">
        <v>66</v>
      </c>
      <c r="AM655" s="3" t="s">
        <v>67</v>
      </c>
      <c r="AN655" s="3" t="s">
        <v>68</v>
      </c>
      <c r="AO655" s="44" t="s">
        <v>69</v>
      </c>
      <c r="AP655" s="3" t="s">
        <v>70</v>
      </c>
      <c r="AQ655" s="45" t="s">
        <v>71</v>
      </c>
      <c r="AR655" s="46" t="s">
        <v>72</v>
      </c>
      <c r="AS655" s="47" t="s">
        <v>73</v>
      </c>
      <c r="AT655" s="46" t="s">
        <v>74</v>
      </c>
      <c r="AU655" s="45" t="s">
        <v>75</v>
      </c>
      <c r="AV655" s="46" t="s">
        <v>76</v>
      </c>
      <c r="AW655" s="47" t="s">
        <v>77</v>
      </c>
      <c r="AX655" s="48" t="s">
        <v>78</v>
      </c>
      <c r="AY655" s="49" t="s">
        <v>79</v>
      </c>
      <c r="AZ655" s="47" t="s">
        <v>80</v>
      </c>
      <c r="BA655" s="47" t="s">
        <v>81</v>
      </c>
      <c r="BB655" s="48" t="s">
        <v>82</v>
      </c>
      <c r="BC655" s="49" t="s">
        <v>83</v>
      </c>
      <c r="BD655" s="1"/>
      <c r="BE655" s="6">
        <f t="shared" si="696"/>
        <v>0</v>
      </c>
      <c r="BF655" s="6">
        <f t="shared" si="697"/>
        <v>-6.4999999999999997E-3</v>
      </c>
      <c r="BG655" s="6">
        <f t="shared" si="698"/>
        <v>101325</v>
      </c>
      <c r="BH655" s="6">
        <f t="shared" si="699"/>
        <v>1.2250000000000001</v>
      </c>
      <c r="BI655" s="6">
        <f t="shared" si="700"/>
        <v>288.14999999999998</v>
      </c>
      <c r="BJ655" s="6">
        <f t="shared" si="701"/>
        <v>1.2350000000000001</v>
      </c>
      <c r="BK655" s="6">
        <f t="shared" si="702"/>
        <v>9.81</v>
      </c>
      <c r="BL655" s="6">
        <f t="shared" si="703"/>
        <v>293.14999999999998</v>
      </c>
      <c r="BM655" s="6">
        <f t="shared" si="704"/>
        <v>100600</v>
      </c>
      <c r="BN655" s="92">
        <f t="shared" si="705"/>
        <v>28</v>
      </c>
    </row>
    <row r="656" spans="28:66" x14ac:dyDescent="0.2">
      <c r="AB656" s="50">
        <v>6.2</v>
      </c>
      <c r="AC656" s="51">
        <v>2069</v>
      </c>
      <c r="AD656" s="51">
        <f t="shared" ref="AD656:AD682" si="706">AB656+273.15</f>
        <v>279.34999999999997</v>
      </c>
      <c r="AE656" s="51">
        <v>0</v>
      </c>
      <c r="AF656" s="51">
        <f t="shared" ref="AF656:AF682" si="707">AE656*1.94384</f>
        <v>0</v>
      </c>
      <c r="AG656" s="51">
        <v>3616</v>
      </c>
      <c r="AH656" s="51">
        <f t="shared" ref="AH656:AH682" si="708">AG656 * 2.20462</f>
        <v>7971.9059199999992</v>
      </c>
      <c r="AI656" s="129">
        <v>0</v>
      </c>
      <c r="AJ656" s="51">
        <f t="shared" ref="AJ656:AJ682" si="709">BI656+(AC656*BF656)</f>
        <v>274.70149999999995</v>
      </c>
      <c r="AK656" s="51">
        <f t="shared" ref="AK656:AK682" si="710">BH656 * ( ( 1 + ( BF656 * ( AC656 / BI656 ) ) ) ^ 4.256 )</f>
        <v>0.99952065392452827</v>
      </c>
      <c r="AL656" s="51">
        <f t="shared" ref="AL656:AL682" si="711">( AK656 * AJ656 ) / AD656</f>
        <v>0.98288821519258562</v>
      </c>
      <c r="AM656" s="51">
        <f t="shared" ref="AM656:AM682" si="712">BG656 * ( ( 1+ ( BF656 * ( AC656 / BI656 ) ) ) ^ 5.256 )</f>
        <v>78816.05684897957</v>
      </c>
      <c r="AN656" s="51">
        <v>0</v>
      </c>
      <c r="AO656" s="51">
        <f t="shared" ref="AO656:AO682" si="713">AN656 * 3.28084</f>
        <v>0</v>
      </c>
      <c r="AP656" s="51" t="e">
        <f t="shared" ref="AP656:AP682" si="714" xml:space="preserve"> AG656 * BK656 * COS( AZ656 )</f>
        <v>#DIV/0!</v>
      </c>
      <c r="AQ656" s="55">
        <f>SQRT( ( AU656 * 2 ) / AL656 )</f>
        <v>0</v>
      </c>
      <c r="AR656" s="51">
        <f t="shared" ref="AR656:AR682" si="715">AQ656 * 1.94384</f>
        <v>0</v>
      </c>
      <c r="AS656" s="51" t="e">
        <f t="shared" ref="AS656:AS682" si="716" xml:space="preserve"> ( AN656 / AI656 ) * ( ( ( AD655 + AD656 ) / 2 ) / ( ( AJ655 + AJ656 ) / 2 ) )</f>
        <v>#DIV/0!</v>
      </c>
      <c r="AT656" s="51" t="e">
        <f t="shared" ref="AT656:AT682" si="717">AS656 * 1.94384</f>
        <v>#DIV/0!</v>
      </c>
      <c r="AU656" s="52"/>
      <c r="AV656" s="51">
        <f t="shared" ref="AV656:AV682" si="718">AU656 * 100</f>
        <v>0</v>
      </c>
      <c r="AW656" s="53" t="e">
        <f t="shared" ref="AW656:AW682" si="719" xml:space="preserve"> - ( AG656 * BK656 * SIN( AZ656 ) )</f>
        <v>#DIV/0!</v>
      </c>
      <c r="AX656" s="50" t="e">
        <f t="shared" ref="AX656:AX682" si="720" xml:space="preserve"> - ( ( 2 * AW656 ) / ( ( ( AQ656 ) ^ 2 ) * BN656 * AL656 ) )</f>
        <v>#DIV/0!</v>
      </c>
      <c r="AY656" s="54" t="e">
        <f t="shared" ref="AY656:AY682" si="721" xml:space="preserve"> ( ( 2 * AP656 ) / ( ( ( AQ656 ) ^ 2 ) * BN656 * AL656 ) )</f>
        <v>#DIV/0!</v>
      </c>
      <c r="AZ656" s="51" t="e">
        <f t="shared" ref="AZ656:AZ682" si="722">ASIN( - ( AS656 / AQ656 ) )</f>
        <v>#DIV/0!</v>
      </c>
      <c r="BA656" s="51" t="e">
        <f t="shared" ref="BA656:BA682" si="723">AZ656 * ( 180 / 3.14159265359 )</f>
        <v>#DIV/0!</v>
      </c>
      <c r="BB656" s="50"/>
      <c r="BC656" s="54"/>
      <c r="BD656" s="1"/>
      <c r="BE656" s="1">
        <f t="shared" si="696"/>
        <v>0</v>
      </c>
      <c r="BF656" s="1">
        <f t="shared" si="697"/>
        <v>-6.4999999999999997E-3</v>
      </c>
      <c r="BG656" s="1">
        <f t="shared" si="698"/>
        <v>101325</v>
      </c>
      <c r="BH656" s="1">
        <f t="shared" si="699"/>
        <v>1.2250000000000001</v>
      </c>
      <c r="BI656" s="1">
        <f t="shared" si="700"/>
        <v>288.14999999999998</v>
      </c>
      <c r="BJ656" s="1">
        <f t="shared" si="701"/>
        <v>1.2350000000000001</v>
      </c>
      <c r="BK656" s="1">
        <f t="shared" si="702"/>
        <v>9.81</v>
      </c>
      <c r="BL656" s="1">
        <f t="shared" si="703"/>
        <v>293.14999999999998</v>
      </c>
      <c r="BM656" s="1">
        <f t="shared" si="704"/>
        <v>100600</v>
      </c>
      <c r="BN656" s="24">
        <f t="shared" si="705"/>
        <v>28</v>
      </c>
    </row>
    <row r="657" spans="28:66" x14ac:dyDescent="0.2">
      <c r="AB657" s="23">
        <v>6.4</v>
      </c>
      <c r="AC657" s="1">
        <v>2043</v>
      </c>
      <c r="AD657" s="1">
        <f t="shared" si="706"/>
        <v>279.54999999999995</v>
      </c>
      <c r="AE657" s="1">
        <f t="shared" ref="AE657:AE682" si="724">AE656</f>
        <v>0</v>
      </c>
      <c r="AF657" s="1">
        <f t="shared" si="707"/>
        <v>0</v>
      </c>
      <c r="AG657" s="1">
        <f t="shared" ref="AG657:AG682" si="725">AG656-0.38461</f>
        <v>3615.6153899999999</v>
      </c>
      <c r="AH657" s="1">
        <f t="shared" si="708"/>
        <v>7971.0580011017992</v>
      </c>
      <c r="AI657" s="130">
        <f t="shared" ref="AI657:AI682" si="726">AI656+11.15384</f>
        <v>11.153840000000001</v>
      </c>
      <c r="AJ657" s="1">
        <f t="shared" si="709"/>
        <v>274.87049999999999</v>
      </c>
      <c r="AK657" s="1">
        <f t="shared" si="710"/>
        <v>1.0021403687884545</v>
      </c>
      <c r="AL657" s="1">
        <f t="shared" si="711"/>
        <v>0.98536513768222833</v>
      </c>
      <c r="AM657" s="1">
        <f t="shared" si="712"/>
        <v>79071.247234535433</v>
      </c>
      <c r="AN657" s="1">
        <f t="shared" ref="AN657:AN682" si="727">AN656 + (AC657-AC656)</f>
        <v>-26</v>
      </c>
      <c r="AO657" s="1">
        <f t="shared" si="713"/>
        <v>-85.301839999999999</v>
      </c>
      <c r="AP657" s="1" t="e">
        <f t="shared" si="714"/>
        <v>#DIV/0!</v>
      </c>
      <c r="AQ657" s="23">
        <f t="shared" ref="AQ657:AQ682" si="728">SQRT( ( AV657 * 2 ) / AL657 )</f>
        <v>0</v>
      </c>
      <c r="AR657" s="6">
        <f t="shared" si="715"/>
        <v>0</v>
      </c>
      <c r="AS657" s="6">
        <f t="shared" si="716"/>
        <v>-2.3706009243716335</v>
      </c>
      <c r="AT657" s="6">
        <f t="shared" si="717"/>
        <v>-4.6080689008305562</v>
      </c>
      <c r="AU657" s="60"/>
      <c r="AV657" s="6">
        <f t="shared" si="718"/>
        <v>0</v>
      </c>
      <c r="AW657" s="61" t="e">
        <f t="shared" si="719"/>
        <v>#DIV/0!</v>
      </c>
      <c r="AX657" s="62" t="e">
        <f t="shared" si="720"/>
        <v>#DIV/0!</v>
      </c>
      <c r="AY657" s="63" t="e">
        <f t="shared" si="721"/>
        <v>#DIV/0!</v>
      </c>
      <c r="AZ657" s="6" t="e">
        <f t="shared" si="722"/>
        <v>#DIV/0!</v>
      </c>
      <c r="BA657" s="6" t="e">
        <f t="shared" si="723"/>
        <v>#DIV/0!</v>
      </c>
      <c r="BB657" s="62"/>
      <c r="BC657" s="63"/>
      <c r="BD657" s="1"/>
      <c r="BE657" s="1">
        <f t="shared" si="696"/>
        <v>0</v>
      </c>
      <c r="BF657" s="1">
        <f t="shared" si="697"/>
        <v>-6.4999999999999997E-3</v>
      </c>
      <c r="BG657" s="1">
        <f t="shared" si="698"/>
        <v>101325</v>
      </c>
      <c r="BH657" s="1">
        <f t="shared" si="699"/>
        <v>1.2250000000000001</v>
      </c>
      <c r="BI657" s="1">
        <f t="shared" si="700"/>
        <v>288.14999999999998</v>
      </c>
      <c r="BJ657" s="1">
        <f t="shared" si="701"/>
        <v>1.2350000000000001</v>
      </c>
      <c r="BK657" s="1">
        <f t="shared" si="702"/>
        <v>9.81</v>
      </c>
      <c r="BL657" s="1">
        <f t="shared" si="703"/>
        <v>293.14999999999998</v>
      </c>
      <c r="BM657" s="1">
        <f t="shared" si="704"/>
        <v>100600</v>
      </c>
      <c r="BN657" s="24">
        <f t="shared" si="705"/>
        <v>28</v>
      </c>
    </row>
    <row r="658" spans="28:66" x14ac:dyDescent="0.2">
      <c r="AB658" s="23">
        <v>6.7</v>
      </c>
      <c r="AC658" s="1">
        <v>1907</v>
      </c>
      <c r="AD658" s="1">
        <f t="shared" si="706"/>
        <v>279.84999999999997</v>
      </c>
      <c r="AE658" s="1">
        <f t="shared" si="724"/>
        <v>0</v>
      </c>
      <c r="AF658" s="1">
        <f t="shared" si="707"/>
        <v>0</v>
      </c>
      <c r="AG658" s="1">
        <f t="shared" si="725"/>
        <v>3615.2307799999999</v>
      </c>
      <c r="AH658" s="1">
        <f t="shared" si="708"/>
        <v>7970.2100822035991</v>
      </c>
      <c r="AI658" s="130">
        <f t="shared" si="726"/>
        <v>22.307680000000001</v>
      </c>
      <c r="AJ658" s="1">
        <f t="shared" si="709"/>
        <v>275.75449999999995</v>
      </c>
      <c r="AK658" s="1">
        <f t="shared" si="710"/>
        <v>1.015929208030856</v>
      </c>
      <c r="AL658" s="1">
        <f t="shared" si="711"/>
        <v>1.0010614643414137</v>
      </c>
      <c r="AM658" s="1">
        <f t="shared" si="712"/>
        <v>80417.016142808527</v>
      </c>
      <c r="AN658" s="1">
        <f t="shared" si="727"/>
        <v>-162</v>
      </c>
      <c r="AO658" s="1">
        <f t="shared" si="713"/>
        <v>-531.49608000000001</v>
      </c>
      <c r="AP658" s="1" t="e">
        <f t="shared" si="714"/>
        <v>#DIV/0!</v>
      </c>
      <c r="AQ658" s="23">
        <f t="shared" si="728"/>
        <v>0</v>
      </c>
      <c r="AR658" s="6">
        <f t="shared" si="715"/>
        <v>0</v>
      </c>
      <c r="AS658" s="6">
        <f t="shared" si="716"/>
        <v>-7.3778045323704502</v>
      </c>
      <c r="AT658" s="6">
        <f t="shared" si="717"/>
        <v>-14.341271562202976</v>
      </c>
      <c r="AU658" s="60"/>
      <c r="AV658" s="6">
        <f t="shared" si="718"/>
        <v>0</v>
      </c>
      <c r="AW658" s="61" t="e">
        <f t="shared" si="719"/>
        <v>#DIV/0!</v>
      </c>
      <c r="AX658" s="62" t="e">
        <f t="shared" si="720"/>
        <v>#DIV/0!</v>
      </c>
      <c r="AY658" s="63" t="e">
        <f t="shared" si="721"/>
        <v>#DIV/0!</v>
      </c>
      <c r="AZ658" s="6" t="e">
        <f t="shared" si="722"/>
        <v>#DIV/0!</v>
      </c>
      <c r="BA658" s="6" t="e">
        <f t="shared" si="723"/>
        <v>#DIV/0!</v>
      </c>
      <c r="BB658" s="62"/>
      <c r="BC658" s="63"/>
      <c r="BD658" s="1"/>
      <c r="BE658" s="1">
        <f t="shared" si="696"/>
        <v>0</v>
      </c>
      <c r="BF658" s="1">
        <f t="shared" si="697"/>
        <v>-6.4999999999999997E-3</v>
      </c>
      <c r="BG658" s="1">
        <f t="shared" si="698"/>
        <v>101325</v>
      </c>
      <c r="BH658" s="1">
        <f t="shared" si="699"/>
        <v>1.2250000000000001</v>
      </c>
      <c r="BI658" s="1">
        <f t="shared" si="700"/>
        <v>288.14999999999998</v>
      </c>
      <c r="BJ658" s="1">
        <f t="shared" si="701"/>
        <v>1.2350000000000001</v>
      </c>
      <c r="BK658" s="1">
        <f t="shared" si="702"/>
        <v>9.81</v>
      </c>
      <c r="BL658" s="1">
        <f t="shared" si="703"/>
        <v>293.14999999999998</v>
      </c>
      <c r="BM658" s="1">
        <f t="shared" si="704"/>
        <v>100600</v>
      </c>
      <c r="BN658" s="24">
        <f t="shared" si="705"/>
        <v>28</v>
      </c>
    </row>
    <row r="659" spans="28:66" x14ac:dyDescent="0.2">
      <c r="AB659" s="23">
        <v>7.6</v>
      </c>
      <c r="AC659" s="1">
        <v>1724</v>
      </c>
      <c r="AD659" s="1">
        <f t="shared" si="706"/>
        <v>280.75</v>
      </c>
      <c r="AE659" s="1">
        <f t="shared" si="724"/>
        <v>0</v>
      </c>
      <c r="AF659" s="1">
        <f t="shared" si="707"/>
        <v>0</v>
      </c>
      <c r="AG659" s="1">
        <f t="shared" si="725"/>
        <v>3614.8461699999998</v>
      </c>
      <c r="AH659" s="1">
        <f t="shared" si="708"/>
        <v>7969.362163305399</v>
      </c>
      <c r="AI659" s="130">
        <f t="shared" si="726"/>
        <v>33.46152</v>
      </c>
      <c r="AJ659" s="1">
        <f t="shared" si="709"/>
        <v>276.94399999999996</v>
      </c>
      <c r="AK659" s="1">
        <f t="shared" si="710"/>
        <v>1.0347118182810831</v>
      </c>
      <c r="AL659" s="1">
        <f t="shared" si="711"/>
        <v>1.0206847009867719</v>
      </c>
      <c r="AM659" s="1">
        <f t="shared" si="712"/>
        <v>82257.076450945169</v>
      </c>
      <c r="AN659" s="1">
        <f t="shared" si="727"/>
        <v>-345</v>
      </c>
      <c r="AO659" s="1">
        <f t="shared" si="713"/>
        <v>-1131.8897999999999</v>
      </c>
      <c r="AP659" s="1">
        <f t="shared" si="714"/>
        <v>35063.559973301381</v>
      </c>
      <c r="AQ659" s="23">
        <f t="shared" si="728"/>
        <v>69.990516683643804</v>
      </c>
      <c r="AR659" s="6">
        <f t="shared" si="715"/>
        <v>136.05036595033417</v>
      </c>
      <c r="AS659" s="6">
        <f t="shared" si="716"/>
        <v>-10.457749567441724</v>
      </c>
      <c r="AT659" s="6">
        <f t="shared" si="717"/>
        <v>-20.328191919175921</v>
      </c>
      <c r="AU659" s="60">
        <v>25</v>
      </c>
      <c r="AV659" s="6">
        <f t="shared" si="718"/>
        <v>2500</v>
      </c>
      <c r="AW659" s="61">
        <f t="shared" si="719"/>
        <v>-5298.5601142031946</v>
      </c>
      <c r="AX659" s="62">
        <f t="shared" si="720"/>
        <v>7.56937159171885E-2</v>
      </c>
      <c r="AY659" s="63">
        <f t="shared" si="721"/>
        <v>0.50090799961859112</v>
      </c>
      <c r="AZ659" s="6">
        <f t="shared" si="722"/>
        <v>0.14997828852144152</v>
      </c>
      <c r="BA659" s="6">
        <f t="shared" si="723"/>
        <v>8.5931229508733935</v>
      </c>
      <c r="BB659" s="131">
        <v>2.5</v>
      </c>
      <c r="BC659" s="135">
        <v>-0.25</v>
      </c>
      <c r="BD659" s="1"/>
      <c r="BE659" s="1">
        <f t="shared" si="696"/>
        <v>0</v>
      </c>
      <c r="BF659" s="1">
        <f t="shared" si="697"/>
        <v>-6.4999999999999997E-3</v>
      </c>
      <c r="BG659" s="1">
        <f t="shared" si="698"/>
        <v>101325</v>
      </c>
      <c r="BH659" s="1">
        <f t="shared" si="699"/>
        <v>1.2250000000000001</v>
      </c>
      <c r="BI659" s="1">
        <f t="shared" si="700"/>
        <v>288.14999999999998</v>
      </c>
      <c r="BJ659" s="1">
        <f t="shared" si="701"/>
        <v>1.2350000000000001</v>
      </c>
      <c r="BK659" s="1">
        <f t="shared" si="702"/>
        <v>9.81</v>
      </c>
      <c r="BL659" s="1">
        <f t="shared" si="703"/>
        <v>293.14999999999998</v>
      </c>
      <c r="BM659" s="1">
        <f t="shared" si="704"/>
        <v>100600</v>
      </c>
      <c r="BN659" s="24">
        <f t="shared" si="705"/>
        <v>28</v>
      </c>
    </row>
    <row r="660" spans="28:66" x14ac:dyDescent="0.2">
      <c r="AB660" s="23">
        <v>8.1999999999999993</v>
      </c>
      <c r="AC660" s="1">
        <v>1599</v>
      </c>
      <c r="AD660" s="1">
        <f t="shared" si="706"/>
        <v>281.34999999999997</v>
      </c>
      <c r="AE660" s="1">
        <f t="shared" si="724"/>
        <v>0</v>
      </c>
      <c r="AF660" s="1">
        <f t="shared" si="707"/>
        <v>0</v>
      </c>
      <c r="AG660" s="1">
        <f t="shared" si="725"/>
        <v>3614.4615599999997</v>
      </c>
      <c r="AH660" s="1">
        <f t="shared" si="708"/>
        <v>7968.5142444071989</v>
      </c>
      <c r="AI660" s="130">
        <f t="shared" si="726"/>
        <v>44.615360000000003</v>
      </c>
      <c r="AJ660" s="1">
        <f t="shared" si="709"/>
        <v>277.75649999999996</v>
      </c>
      <c r="AK660" s="1">
        <f t="shared" si="710"/>
        <v>1.0476933623447764</v>
      </c>
      <c r="AL660" s="1">
        <f t="shared" si="711"/>
        <v>1.0343118585324929</v>
      </c>
      <c r="AM660" s="1">
        <f t="shared" si="712"/>
        <v>83533.431679685513</v>
      </c>
      <c r="AN660" s="1">
        <f t="shared" si="727"/>
        <v>-470</v>
      </c>
      <c r="AO660" s="1">
        <f t="shared" si="713"/>
        <v>-1541.9947999999999</v>
      </c>
      <c r="AP660" s="1" t="e">
        <f t="shared" si="714"/>
        <v>#DIV/0!</v>
      </c>
      <c r="AQ660" s="23">
        <f t="shared" si="728"/>
        <v>0</v>
      </c>
      <c r="AR660" s="6">
        <f t="shared" si="715"/>
        <v>0</v>
      </c>
      <c r="AS660" s="6">
        <f t="shared" si="716"/>
        <v>-10.675014761334946</v>
      </c>
      <c r="AT660" s="6">
        <f t="shared" si="717"/>
        <v>-20.750520693673323</v>
      </c>
      <c r="AU660" s="60"/>
      <c r="AV660" s="6">
        <f t="shared" si="718"/>
        <v>0</v>
      </c>
      <c r="AW660" s="61" t="e">
        <f t="shared" si="719"/>
        <v>#DIV/0!</v>
      </c>
      <c r="AX660" s="62" t="e">
        <f t="shared" si="720"/>
        <v>#DIV/0!</v>
      </c>
      <c r="AY660" s="63" t="e">
        <f t="shared" si="721"/>
        <v>#DIV/0!</v>
      </c>
      <c r="AZ660" s="6" t="e">
        <f t="shared" si="722"/>
        <v>#DIV/0!</v>
      </c>
      <c r="BA660" s="6" t="e">
        <f t="shared" si="723"/>
        <v>#DIV/0!</v>
      </c>
      <c r="BB660" s="62"/>
      <c r="BC660" s="63"/>
      <c r="BD660" s="1"/>
      <c r="BE660" s="1">
        <f t="shared" si="696"/>
        <v>0</v>
      </c>
      <c r="BF660" s="1">
        <f t="shared" si="697"/>
        <v>-6.4999999999999997E-3</v>
      </c>
      <c r="BG660" s="1">
        <f t="shared" si="698"/>
        <v>101325</v>
      </c>
      <c r="BH660" s="1">
        <f t="shared" si="699"/>
        <v>1.2250000000000001</v>
      </c>
      <c r="BI660" s="1">
        <f t="shared" si="700"/>
        <v>288.14999999999998</v>
      </c>
      <c r="BJ660" s="1">
        <f t="shared" si="701"/>
        <v>1.2350000000000001</v>
      </c>
      <c r="BK660" s="1">
        <f t="shared" si="702"/>
        <v>9.81</v>
      </c>
      <c r="BL660" s="1">
        <f t="shared" si="703"/>
        <v>293.14999999999998</v>
      </c>
      <c r="BM660" s="1">
        <f t="shared" si="704"/>
        <v>100600</v>
      </c>
      <c r="BN660" s="24">
        <f t="shared" si="705"/>
        <v>28</v>
      </c>
    </row>
    <row r="661" spans="28:66" x14ac:dyDescent="0.2">
      <c r="AB661" s="23">
        <v>8.6999999999999993</v>
      </c>
      <c r="AC661" s="1">
        <v>1479</v>
      </c>
      <c r="AD661" s="1">
        <f t="shared" si="706"/>
        <v>281.84999999999997</v>
      </c>
      <c r="AE661" s="1">
        <f t="shared" si="724"/>
        <v>0</v>
      </c>
      <c r="AF661" s="1">
        <f t="shared" si="707"/>
        <v>0</v>
      </c>
      <c r="AG661" s="1">
        <f t="shared" si="725"/>
        <v>3614.0769499999997</v>
      </c>
      <c r="AH661" s="1">
        <f t="shared" si="708"/>
        <v>7967.6663255089989</v>
      </c>
      <c r="AI661" s="130">
        <f t="shared" si="726"/>
        <v>55.769200000000005</v>
      </c>
      <c r="AJ661" s="1">
        <f t="shared" si="709"/>
        <v>278.53649999999999</v>
      </c>
      <c r="AK661" s="1">
        <f t="shared" si="710"/>
        <v>1.0602725134021995</v>
      </c>
      <c r="AL661" s="1">
        <f t="shared" si="711"/>
        <v>1.0478076811397969</v>
      </c>
      <c r="AM661" s="1">
        <f t="shared" si="712"/>
        <v>84773.773810285697</v>
      </c>
      <c r="AN661" s="1">
        <f t="shared" si="727"/>
        <v>-590</v>
      </c>
      <c r="AO661" s="1">
        <f t="shared" si="713"/>
        <v>-1935.6956</v>
      </c>
      <c r="AP661" s="1">
        <f t="shared" si="714"/>
        <v>35053.543966803169</v>
      </c>
      <c r="AQ661" s="23">
        <f t="shared" si="728"/>
        <v>71.455572332781827</v>
      </c>
      <c r="AR661" s="6">
        <f t="shared" si="715"/>
        <v>138.89819972335462</v>
      </c>
      <c r="AS661" s="6">
        <f t="shared" si="716"/>
        <v>-10.710670228690201</v>
      </c>
      <c r="AT661" s="6">
        <f t="shared" si="717"/>
        <v>-20.819829217337162</v>
      </c>
      <c r="AU661" s="60">
        <v>26.75</v>
      </c>
      <c r="AV661" s="6">
        <f t="shared" si="718"/>
        <v>2675</v>
      </c>
      <c r="AW661" s="61">
        <f t="shared" si="719"/>
        <v>-5314.3107824049375</v>
      </c>
      <c r="AX661" s="62">
        <f t="shared" si="720"/>
        <v>7.095207987189503E-2</v>
      </c>
      <c r="AY661" s="63">
        <f t="shared" si="721"/>
        <v>0.46800459234717179</v>
      </c>
      <c r="AZ661" s="6">
        <f t="shared" si="722"/>
        <v>0.15045976789014323</v>
      </c>
      <c r="BA661" s="6">
        <f t="shared" si="723"/>
        <v>8.6207096866226216</v>
      </c>
      <c r="BB661" s="131">
        <v>2.5</v>
      </c>
      <c r="BC661" s="135">
        <v>0</v>
      </c>
      <c r="BD661" s="1"/>
      <c r="BE661" s="1">
        <f t="shared" si="696"/>
        <v>0</v>
      </c>
      <c r="BF661" s="1">
        <f t="shared" si="697"/>
        <v>-6.4999999999999997E-3</v>
      </c>
      <c r="BG661" s="1">
        <f t="shared" si="698"/>
        <v>101325</v>
      </c>
      <c r="BH661" s="1">
        <f t="shared" si="699"/>
        <v>1.2250000000000001</v>
      </c>
      <c r="BI661" s="1">
        <f t="shared" si="700"/>
        <v>288.14999999999998</v>
      </c>
      <c r="BJ661" s="1">
        <f t="shared" si="701"/>
        <v>1.2350000000000001</v>
      </c>
      <c r="BK661" s="1">
        <f t="shared" si="702"/>
        <v>9.81</v>
      </c>
      <c r="BL661" s="1">
        <f t="shared" si="703"/>
        <v>293.14999999999998</v>
      </c>
      <c r="BM661" s="1">
        <f t="shared" si="704"/>
        <v>100600</v>
      </c>
      <c r="BN661" s="24">
        <f t="shared" si="705"/>
        <v>28</v>
      </c>
    </row>
    <row r="662" spans="28:66" x14ac:dyDescent="0.2">
      <c r="AB662" s="23">
        <v>9.6</v>
      </c>
      <c r="AC662" s="1">
        <v>1375</v>
      </c>
      <c r="AD662" s="1">
        <f t="shared" si="706"/>
        <v>282.75</v>
      </c>
      <c r="AE662" s="1">
        <f t="shared" si="724"/>
        <v>0</v>
      </c>
      <c r="AF662" s="1">
        <f t="shared" si="707"/>
        <v>0</v>
      </c>
      <c r="AG662" s="1">
        <f t="shared" si="725"/>
        <v>3613.6923399999996</v>
      </c>
      <c r="AH662" s="1">
        <f t="shared" si="708"/>
        <v>7966.8184066107988</v>
      </c>
      <c r="AI662" s="130">
        <f t="shared" si="726"/>
        <v>66.92304</v>
      </c>
      <c r="AJ662" s="1">
        <f t="shared" si="709"/>
        <v>279.21249999999998</v>
      </c>
      <c r="AK662" s="1">
        <f t="shared" si="710"/>
        <v>1.0712676186141423</v>
      </c>
      <c r="AL662" s="1">
        <f t="shared" si="711"/>
        <v>1.0578649335536734</v>
      </c>
      <c r="AM662" s="1">
        <f t="shared" si="712"/>
        <v>85860.76124447702</v>
      </c>
      <c r="AN662" s="1">
        <f t="shared" si="727"/>
        <v>-694</v>
      </c>
      <c r="AO662" s="1">
        <f t="shared" si="713"/>
        <v>-2276.9029599999999</v>
      </c>
      <c r="AP662" s="1" t="e">
        <f t="shared" si="714"/>
        <v>#DIV/0!</v>
      </c>
      <c r="AQ662" s="23">
        <f t="shared" si="728"/>
        <v>0</v>
      </c>
      <c r="AR662" s="6">
        <f t="shared" si="715"/>
        <v>0</v>
      </c>
      <c r="AS662" s="6">
        <f t="shared" si="716"/>
        <v>-10.497499998888513</v>
      </c>
      <c r="AT662" s="6">
        <f t="shared" si="717"/>
        <v>-20.405460397839448</v>
      </c>
      <c r="AU662" s="60"/>
      <c r="AV662" s="6">
        <f t="shared" si="718"/>
        <v>0</v>
      </c>
      <c r="AW662" s="61" t="e">
        <f t="shared" si="719"/>
        <v>#DIV/0!</v>
      </c>
      <c r="AX662" s="62" t="e">
        <f t="shared" si="720"/>
        <v>#DIV/0!</v>
      </c>
      <c r="AY662" s="63" t="e">
        <f t="shared" si="721"/>
        <v>#DIV/0!</v>
      </c>
      <c r="AZ662" s="6" t="e">
        <f t="shared" si="722"/>
        <v>#DIV/0!</v>
      </c>
      <c r="BA662" s="6" t="e">
        <f t="shared" si="723"/>
        <v>#DIV/0!</v>
      </c>
      <c r="BB662" s="62"/>
      <c r="BC662" s="63"/>
      <c r="BD662" s="1"/>
      <c r="BE662" s="1">
        <f t="shared" ref="BE662:BE693" si="729">BE661</f>
        <v>0</v>
      </c>
      <c r="BF662" s="1">
        <f t="shared" ref="BF662:BF693" si="730">BF661</f>
        <v>-6.4999999999999997E-3</v>
      </c>
      <c r="BG662" s="1">
        <f t="shared" ref="BG662:BG693" si="731">BG661</f>
        <v>101325</v>
      </c>
      <c r="BH662" s="1">
        <f t="shared" ref="BH662:BH693" si="732">BH661</f>
        <v>1.2250000000000001</v>
      </c>
      <c r="BI662" s="1">
        <f t="shared" ref="BI662:BI693" si="733">BI661</f>
        <v>288.14999999999998</v>
      </c>
      <c r="BJ662" s="1">
        <f t="shared" ref="BJ662:BJ693" si="734">BJ661</f>
        <v>1.2350000000000001</v>
      </c>
      <c r="BK662" s="1">
        <f t="shared" ref="BK662:BK693" si="735">BK661</f>
        <v>9.81</v>
      </c>
      <c r="BL662" s="1">
        <f t="shared" ref="BL662:BL693" si="736">BL661</f>
        <v>293.14999999999998</v>
      </c>
      <c r="BM662" s="1">
        <f t="shared" ref="BM662:BM693" si="737">BM661</f>
        <v>100600</v>
      </c>
      <c r="BN662" s="24">
        <f t="shared" ref="BN662:BN693" si="738">BN661</f>
        <v>28</v>
      </c>
    </row>
    <row r="663" spans="28:66" x14ac:dyDescent="0.2">
      <c r="AB663" s="23">
        <v>10.6</v>
      </c>
      <c r="AC663" s="1">
        <v>1283</v>
      </c>
      <c r="AD663" s="1">
        <f t="shared" si="706"/>
        <v>283.75</v>
      </c>
      <c r="AE663" s="1">
        <f t="shared" si="724"/>
        <v>0</v>
      </c>
      <c r="AF663" s="1">
        <f t="shared" si="707"/>
        <v>0</v>
      </c>
      <c r="AG663" s="1">
        <f t="shared" si="725"/>
        <v>3613.3077299999995</v>
      </c>
      <c r="AH663" s="1">
        <f t="shared" si="708"/>
        <v>7965.9704877125987</v>
      </c>
      <c r="AI663" s="130">
        <f t="shared" si="726"/>
        <v>78.076880000000003</v>
      </c>
      <c r="AJ663" s="1">
        <f t="shared" si="709"/>
        <v>279.81049999999999</v>
      </c>
      <c r="AK663" s="1">
        <f t="shared" si="710"/>
        <v>1.0810665789079204</v>
      </c>
      <c r="AL663" s="1">
        <f t="shared" si="711"/>
        <v>1.0660573743700956</v>
      </c>
      <c r="AM663" s="1">
        <f t="shared" si="712"/>
        <v>86831.708984398501</v>
      </c>
      <c r="AN663" s="1">
        <f t="shared" si="727"/>
        <v>-786</v>
      </c>
      <c r="AO663" s="1">
        <f t="shared" si="713"/>
        <v>-2578.7402400000001</v>
      </c>
      <c r="AP663" s="1" t="e">
        <f t="shared" si="714"/>
        <v>#DIV/0!</v>
      </c>
      <c r="AQ663" s="23">
        <f t="shared" si="728"/>
        <v>0</v>
      </c>
      <c r="AR663" s="6">
        <f t="shared" si="715"/>
        <v>0</v>
      </c>
      <c r="AS663" s="6">
        <f t="shared" si="716"/>
        <v>-10.201647974802487</v>
      </c>
      <c r="AT663" s="6">
        <f t="shared" si="717"/>
        <v>-19.830371399340066</v>
      </c>
      <c r="AU663" s="60"/>
      <c r="AV663" s="6">
        <f t="shared" si="718"/>
        <v>0</v>
      </c>
      <c r="AW663" s="61" t="e">
        <f t="shared" si="719"/>
        <v>#DIV/0!</v>
      </c>
      <c r="AX663" s="62" t="e">
        <f t="shared" si="720"/>
        <v>#DIV/0!</v>
      </c>
      <c r="AY663" s="63" t="e">
        <f t="shared" si="721"/>
        <v>#DIV/0!</v>
      </c>
      <c r="AZ663" s="6" t="e">
        <f t="shared" si="722"/>
        <v>#DIV/0!</v>
      </c>
      <c r="BA663" s="6" t="e">
        <f t="shared" si="723"/>
        <v>#DIV/0!</v>
      </c>
      <c r="BB663" s="62"/>
      <c r="BC663" s="63"/>
      <c r="BD663" s="1"/>
      <c r="BE663" s="1">
        <f t="shared" si="729"/>
        <v>0</v>
      </c>
      <c r="BF663" s="1">
        <f t="shared" si="730"/>
        <v>-6.4999999999999997E-3</v>
      </c>
      <c r="BG663" s="1">
        <f t="shared" si="731"/>
        <v>101325</v>
      </c>
      <c r="BH663" s="1">
        <f t="shared" si="732"/>
        <v>1.2250000000000001</v>
      </c>
      <c r="BI663" s="1">
        <f t="shared" si="733"/>
        <v>288.14999999999998</v>
      </c>
      <c r="BJ663" s="1">
        <f t="shared" si="734"/>
        <v>1.2350000000000001</v>
      </c>
      <c r="BK663" s="1">
        <f t="shared" si="735"/>
        <v>9.81</v>
      </c>
      <c r="BL663" s="1">
        <f t="shared" si="736"/>
        <v>293.14999999999998</v>
      </c>
      <c r="BM663" s="1">
        <f t="shared" si="737"/>
        <v>100600</v>
      </c>
      <c r="BN663" s="24">
        <f t="shared" si="738"/>
        <v>28</v>
      </c>
    </row>
    <row r="664" spans="28:66" x14ac:dyDescent="0.2">
      <c r="AB664" s="23">
        <v>11.1</v>
      </c>
      <c r="AC664" s="1">
        <v>1216</v>
      </c>
      <c r="AD664" s="1">
        <f t="shared" si="706"/>
        <v>284.25</v>
      </c>
      <c r="AE664" s="1">
        <f t="shared" si="724"/>
        <v>0</v>
      </c>
      <c r="AF664" s="1">
        <f t="shared" si="707"/>
        <v>0</v>
      </c>
      <c r="AG664" s="1">
        <f t="shared" si="725"/>
        <v>3612.9231199999995</v>
      </c>
      <c r="AH664" s="1">
        <f t="shared" si="708"/>
        <v>7965.1225688143977</v>
      </c>
      <c r="AI664" s="130">
        <f t="shared" si="726"/>
        <v>89.230720000000005</v>
      </c>
      <c r="AJ664" s="1">
        <f t="shared" si="709"/>
        <v>280.24599999999998</v>
      </c>
      <c r="AK664" s="1">
        <f t="shared" si="710"/>
        <v>1.0882458199857845</v>
      </c>
      <c r="AL664" s="1">
        <f t="shared" si="711"/>
        <v>1.0729165807132319</v>
      </c>
      <c r="AM664" s="1">
        <f t="shared" si="712"/>
        <v>87544.391830256674</v>
      </c>
      <c r="AN664" s="1">
        <f t="shared" si="727"/>
        <v>-853</v>
      </c>
      <c r="AO664" s="1">
        <f t="shared" si="713"/>
        <v>-2798.5565200000001</v>
      </c>
      <c r="AP664" s="1">
        <f t="shared" si="714"/>
        <v>35064.510897369248</v>
      </c>
      <c r="AQ664" s="23">
        <f t="shared" si="728"/>
        <v>66.537093569600543</v>
      </c>
      <c r="AR664" s="6">
        <f t="shared" si="715"/>
        <v>129.33746396433233</v>
      </c>
      <c r="AS664" s="6">
        <f t="shared" si="716"/>
        <v>-9.6950739838611266</v>
      </c>
      <c r="AT664" s="6">
        <f t="shared" si="717"/>
        <v>-18.845672612788611</v>
      </c>
      <c r="AU664" s="60">
        <v>23.75</v>
      </c>
      <c r="AV664" s="6">
        <f t="shared" si="718"/>
        <v>2375</v>
      </c>
      <c r="AW664" s="61">
        <f t="shared" si="719"/>
        <v>-5164.3424022536574</v>
      </c>
      <c r="AX664" s="62">
        <f t="shared" si="720"/>
        <v>7.7659284244415913E-2</v>
      </c>
      <c r="AY664" s="63">
        <f t="shared" si="721"/>
        <v>0.52728587815592864</v>
      </c>
      <c r="AZ664" s="6">
        <f t="shared" si="722"/>
        <v>0.14622989638373243</v>
      </c>
      <c r="BA664" s="6">
        <f t="shared" si="723"/>
        <v>8.3783559014226565</v>
      </c>
      <c r="BB664" s="131">
        <v>2.75</v>
      </c>
      <c r="BC664" s="135">
        <v>0</v>
      </c>
      <c r="BD664" s="1"/>
      <c r="BE664" s="1">
        <f t="shared" si="729"/>
        <v>0</v>
      </c>
      <c r="BF664" s="1">
        <f t="shared" si="730"/>
        <v>-6.4999999999999997E-3</v>
      </c>
      <c r="BG664" s="1">
        <f t="shared" si="731"/>
        <v>101325</v>
      </c>
      <c r="BH664" s="1">
        <f t="shared" si="732"/>
        <v>1.2250000000000001</v>
      </c>
      <c r="BI664" s="1">
        <f t="shared" si="733"/>
        <v>288.14999999999998</v>
      </c>
      <c r="BJ664" s="1">
        <f t="shared" si="734"/>
        <v>1.2350000000000001</v>
      </c>
      <c r="BK664" s="1">
        <f t="shared" si="735"/>
        <v>9.81</v>
      </c>
      <c r="BL664" s="1">
        <f t="shared" si="736"/>
        <v>293.14999999999998</v>
      </c>
      <c r="BM664" s="1">
        <f t="shared" si="737"/>
        <v>100600</v>
      </c>
      <c r="BN664" s="24">
        <f t="shared" si="738"/>
        <v>28</v>
      </c>
    </row>
    <row r="665" spans="28:66" x14ac:dyDescent="0.2">
      <c r="AB665" s="23">
        <v>11.5</v>
      </c>
      <c r="AC665" s="1">
        <v>1127</v>
      </c>
      <c r="AD665" s="1">
        <f t="shared" si="706"/>
        <v>284.64999999999998</v>
      </c>
      <c r="AE665" s="1">
        <f t="shared" si="724"/>
        <v>0</v>
      </c>
      <c r="AF665" s="1">
        <f t="shared" si="707"/>
        <v>0</v>
      </c>
      <c r="AG665" s="1">
        <f t="shared" si="725"/>
        <v>3612.5385099999994</v>
      </c>
      <c r="AH665" s="1">
        <f t="shared" si="708"/>
        <v>7964.2746499161976</v>
      </c>
      <c r="AI665" s="130">
        <f t="shared" si="726"/>
        <v>100.38456000000001</v>
      </c>
      <c r="AJ665" s="1">
        <f t="shared" si="709"/>
        <v>280.8245</v>
      </c>
      <c r="AK665" s="1">
        <f t="shared" si="710"/>
        <v>1.0978387632386126</v>
      </c>
      <c r="AL665" s="1">
        <f t="shared" si="711"/>
        <v>1.0830845661939288</v>
      </c>
      <c r="AM665" s="1">
        <f t="shared" si="712"/>
        <v>88498.407378672768</v>
      </c>
      <c r="AN665" s="1">
        <f t="shared" si="727"/>
        <v>-942</v>
      </c>
      <c r="AO665" s="1">
        <f t="shared" si="713"/>
        <v>-3090.5512800000001</v>
      </c>
      <c r="AP665" s="1" t="e">
        <f t="shared" si="714"/>
        <v>#DIV/0!</v>
      </c>
      <c r="AQ665" s="23">
        <f t="shared" si="728"/>
        <v>0</v>
      </c>
      <c r="AR665" s="6">
        <f t="shared" si="715"/>
        <v>0</v>
      </c>
      <c r="AS665" s="6">
        <f t="shared" si="716"/>
        <v>-9.5148617379458962</v>
      </c>
      <c r="AT665" s="6">
        <f t="shared" si="717"/>
        <v>-18.495368840688752</v>
      </c>
      <c r="AU665" s="60"/>
      <c r="AV665" s="6">
        <f t="shared" si="718"/>
        <v>0</v>
      </c>
      <c r="AW665" s="61" t="e">
        <f t="shared" si="719"/>
        <v>#DIV/0!</v>
      </c>
      <c r="AX665" s="62" t="e">
        <f t="shared" si="720"/>
        <v>#DIV/0!</v>
      </c>
      <c r="AY665" s="63" t="e">
        <f t="shared" si="721"/>
        <v>#DIV/0!</v>
      </c>
      <c r="AZ665" s="6" t="e">
        <f t="shared" si="722"/>
        <v>#DIV/0!</v>
      </c>
      <c r="BA665" s="6" t="e">
        <f t="shared" si="723"/>
        <v>#DIV/0!</v>
      </c>
      <c r="BB665" s="62"/>
      <c r="BC665" s="63"/>
      <c r="BD665" s="1"/>
      <c r="BE665" s="1">
        <f t="shared" si="729"/>
        <v>0</v>
      </c>
      <c r="BF665" s="1">
        <f t="shared" si="730"/>
        <v>-6.4999999999999997E-3</v>
      </c>
      <c r="BG665" s="1">
        <f t="shared" si="731"/>
        <v>101325</v>
      </c>
      <c r="BH665" s="1">
        <f t="shared" si="732"/>
        <v>1.2250000000000001</v>
      </c>
      <c r="BI665" s="1">
        <f t="shared" si="733"/>
        <v>288.14999999999998</v>
      </c>
      <c r="BJ665" s="1">
        <f t="shared" si="734"/>
        <v>1.2350000000000001</v>
      </c>
      <c r="BK665" s="1">
        <f t="shared" si="735"/>
        <v>9.81</v>
      </c>
      <c r="BL665" s="1">
        <f t="shared" si="736"/>
        <v>293.14999999999998</v>
      </c>
      <c r="BM665" s="1">
        <f t="shared" si="737"/>
        <v>100600</v>
      </c>
      <c r="BN665" s="24">
        <f t="shared" si="738"/>
        <v>28</v>
      </c>
    </row>
    <row r="666" spans="28:66" x14ac:dyDescent="0.2">
      <c r="AB666" s="23">
        <v>11.3</v>
      </c>
      <c r="AC666" s="1">
        <v>1047</v>
      </c>
      <c r="AD666" s="1">
        <f t="shared" si="706"/>
        <v>284.45</v>
      </c>
      <c r="AE666" s="1">
        <f t="shared" si="724"/>
        <v>0</v>
      </c>
      <c r="AF666" s="1">
        <f t="shared" si="707"/>
        <v>0</v>
      </c>
      <c r="AG666" s="1">
        <f t="shared" si="725"/>
        <v>3612.1538999999993</v>
      </c>
      <c r="AH666" s="1">
        <f t="shared" si="708"/>
        <v>7963.4267310179976</v>
      </c>
      <c r="AI666" s="130">
        <f t="shared" si="726"/>
        <v>111.53840000000001</v>
      </c>
      <c r="AJ666" s="1">
        <f t="shared" si="709"/>
        <v>281.34449999999998</v>
      </c>
      <c r="AK666" s="1">
        <f t="shared" si="710"/>
        <v>1.1065167220029943</v>
      </c>
      <c r="AL666" s="1">
        <f t="shared" si="711"/>
        <v>1.0944362590739021</v>
      </c>
      <c r="AM666" s="1">
        <f t="shared" si="712"/>
        <v>89363.117455877582</v>
      </c>
      <c r="AN666" s="1">
        <f t="shared" si="727"/>
        <v>-1022</v>
      </c>
      <c r="AO666" s="1">
        <f t="shared" si="713"/>
        <v>-3353.0184800000002</v>
      </c>
      <c r="AP666" s="1" t="e">
        <f t="shared" si="714"/>
        <v>#DIV/0!</v>
      </c>
      <c r="AQ666" s="23">
        <f t="shared" si="728"/>
        <v>0</v>
      </c>
      <c r="AR666" s="6">
        <f t="shared" si="715"/>
        <v>0</v>
      </c>
      <c r="AS666" s="6">
        <f t="shared" si="716"/>
        <v>-9.2757316892533961</v>
      </c>
      <c r="AT666" s="6">
        <f t="shared" si="717"/>
        <v>-18.030538286838322</v>
      </c>
      <c r="AU666" s="60"/>
      <c r="AV666" s="6">
        <f t="shared" si="718"/>
        <v>0</v>
      </c>
      <c r="AW666" s="61" t="e">
        <f t="shared" si="719"/>
        <v>#DIV/0!</v>
      </c>
      <c r="AX666" s="62" t="e">
        <f t="shared" si="720"/>
        <v>#DIV/0!</v>
      </c>
      <c r="AY666" s="63" t="e">
        <f t="shared" si="721"/>
        <v>#DIV/0!</v>
      </c>
      <c r="AZ666" s="6" t="e">
        <f t="shared" si="722"/>
        <v>#DIV/0!</v>
      </c>
      <c r="BA666" s="6" t="e">
        <f t="shared" si="723"/>
        <v>#DIV/0!</v>
      </c>
      <c r="BB666" s="62"/>
      <c r="BC666" s="63"/>
      <c r="BD666" s="1"/>
      <c r="BE666" s="1">
        <f t="shared" si="729"/>
        <v>0</v>
      </c>
      <c r="BF666" s="1">
        <f t="shared" si="730"/>
        <v>-6.4999999999999997E-3</v>
      </c>
      <c r="BG666" s="1">
        <f t="shared" si="731"/>
        <v>101325</v>
      </c>
      <c r="BH666" s="1">
        <f t="shared" si="732"/>
        <v>1.2250000000000001</v>
      </c>
      <c r="BI666" s="1">
        <f t="shared" si="733"/>
        <v>288.14999999999998</v>
      </c>
      <c r="BJ666" s="1">
        <f t="shared" si="734"/>
        <v>1.2350000000000001</v>
      </c>
      <c r="BK666" s="1">
        <f t="shared" si="735"/>
        <v>9.81</v>
      </c>
      <c r="BL666" s="1">
        <f t="shared" si="736"/>
        <v>293.14999999999998</v>
      </c>
      <c r="BM666" s="1">
        <f t="shared" si="737"/>
        <v>100600</v>
      </c>
      <c r="BN666" s="24">
        <f t="shared" si="738"/>
        <v>28</v>
      </c>
    </row>
    <row r="667" spans="28:66" x14ac:dyDescent="0.2">
      <c r="AB667" s="23">
        <v>11.6</v>
      </c>
      <c r="AC667" s="1">
        <v>984</v>
      </c>
      <c r="AD667" s="1">
        <f t="shared" si="706"/>
        <v>284.75</v>
      </c>
      <c r="AE667" s="1">
        <f t="shared" si="724"/>
        <v>0</v>
      </c>
      <c r="AF667" s="1">
        <f t="shared" si="707"/>
        <v>0</v>
      </c>
      <c r="AG667" s="1">
        <f t="shared" si="725"/>
        <v>3611.7692899999993</v>
      </c>
      <c r="AH667" s="1">
        <f t="shared" si="708"/>
        <v>7962.5788121197975</v>
      </c>
      <c r="AI667" s="130">
        <f t="shared" si="726"/>
        <v>122.69224000000001</v>
      </c>
      <c r="AJ667" s="1">
        <f t="shared" si="709"/>
        <v>281.75399999999996</v>
      </c>
      <c r="AK667" s="1">
        <f t="shared" si="710"/>
        <v>1.1133874708902571</v>
      </c>
      <c r="AL667" s="1">
        <f t="shared" si="711"/>
        <v>1.101672953373884</v>
      </c>
      <c r="AM667" s="1">
        <f t="shared" si="712"/>
        <v>90048.880910731314</v>
      </c>
      <c r="AN667" s="1">
        <f t="shared" si="727"/>
        <v>-1085</v>
      </c>
      <c r="AO667" s="1">
        <f t="shared" si="713"/>
        <v>-3559.7114000000001</v>
      </c>
      <c r="AP667" s="1">
        <f t="shared" si="714"/>
        <v>35090.787373726176</v>
      </c>
      <c r="AQ667" s="23">
        <f t="shared" si="728"/>
        <v>64.61786016103234</v>
      </c>
      <c r="AR667" s="6">
        <f t="shared" si="715"/>
        <v>125.6067812954211</v>
      </c>
      <c r="AS667" s="6">
        <f t="shared" si="716"/>
        <v>-8.9390869913713509</v>
      </c>
      <c r="AT667" s="6">
        <f t="shared" si="717"/>
        <v>-17.376154857307288</v>
      </c>
      <c r="AU667" s="60">
        <v>23</v>
      </c>
      <c r="AV667" s="6">
        <f t="shared" si="718"/>
        <v>2300</v>
      </c>
      <c r="AW667" s="61">
        <f t="shared" si="719"/>
        <v>-4901.5066917254808</v>
      </c>
      <c r="AX667" s="62">
        <f t="shared" si="720"/>
        <v>7.6110352355985705E-2</v>
      </c>
      <c r="AY667" s="63">
        <f t="shared" si="721"/>
        <v>0.54488800269761128</v>
      </c>
      <c r="AZ667" s="6">
        <f t="shared" si="722"/>
        <v>0.13878279223090403</v>
      </c>
      <c r="BA667" s="6">
        <f t="shared" si="723"/>
        <v>7.9516682638712686</v>
      </c>
      <c r="BB667" s="131">
        <v>2.5</v>
      </c>
      <c r="BC667" s="135">
        <v>0</v>
      </c>
      <c r="BD667" s="1"/>
      <c r="BE667" s="1">
        <f t="shared" si="729"/>
        <v>0</v>
      </c>
      <c r="BF667" s="1">
        <f t="shared" si="730"/>
        <v>-6.4999999999999997E-3</v>
      </c>
      <c r="BG667" s="1">
        <f t="shared" si="731"/>
        <v>101325</v>
      </c>
      <c r="BH667" s="1">
        <f t="shared" si="732"/>
        <v>1.2250000000000001</v>
      </c>
      <c r="BI667" s="1">
        <f t="shared" si="733"/>
        <v>288.14999999999998</v>
      </c>
      <c r="BJ667" s="1">
        <f t="shared" si="734"/>
        <v>1.2350000000000001</v>
      </c>
      <c r="BK667" s="1">
        <f t="shared" si="735"/>
        <v>9.81</v>
      </c>
      <c r="BL667" s="1">
        <f t="shared" si="736"/>
        <v>293.14999999999998</v>
      </c>
      <c r="BM667" s="1">
        <f t="shared" si="737"/>
        <v>100600</v>
      </c>
      <c r="BN667" s="24">
        <f t="shared" si="738"/>
        <v>28</v>
      </c>
    </row>
    <row r="668" spans="28:66" x14ac:dyDescent="0.2">
      <c r="AB668" s="23">
        <v>10.8</v>
      </c>
      <c r="AC668" s="1">
        <v>920</v>
      </c>
      <c r="AD668" s="1">
        <f t="shared" si="706"/>
        <v>283.95</v>
      </c>
      <c r="AE668" s="1">
        <f t="shared" si="724"/>
        <v>0</v>
      </c>
      <c r="AF668" s="1">
        <f t="shared" si="707"/>
        <v>0</v>
      </c>
      <c r="AG668" s="1">
        <f t="shared" si="725"/>
        <v>3611.3846799999992</v>
      </c>
      <c r="AH668" s="1">
        <f t="shared" si="708"/>
        <v>7961.7308932215974</v>
      </c>
      <c r="AI668" s="130">
        <f t="shared" si="726"/>
        <v>133.84608</v>
      </c>
      <c r="AJ668" s="1">
        <f t="shared" si="709"/>
        <v>282.16999999999996</v>
      </c>
      <c r="AK668" s="1">
        <f t="shared" si="710"/>
        <v>1.1204006511374123</v>
      </c>
      <c r="AL668" s="1">
        <f t="shared" si="711"/>
        <v>1.1133771851785299</v>
      </c>
      <c r="AM668" s="1">
        <f t="shared" si="712"/>
        <v>90749.886493892496</v>
      </c>
      <c r="AN668" s="1">
        <f t="shared" si="727"/>
        <v>-1149</v>
      </c>
      <c r="AO668" s="1">
        <f t="shared" si="713"/>
        <v>-3769.68516</v>
      </c>
      <c r="AP668" s="1" t="e">
        <f t="shared" si="714"/>
        <v>#DIV/0!</v>
      </c>
      <c r="AQ668" s="23">
        <f t="shared" si="728"/>
        <v>0</v>
      </c>
      <c r="AR668" s="6">
        <f t="shared" si="715"/>
        <v>0</v>
      </c>
      <c r="AS668" s="6">
        <f t="shared" si="716"/>
        <v>-8.6571914625796129</v>
      </c>
      <c r="AT668" s="6">
        <f t="shared" si="717"/>
        <v>-16.828195052620757</v>
      </c>
      <c r="AU668" s="60"/>
      <c r="AV668" s="6">
        <f t="shared" si="718"/>
        <v>0</v>
      </c>
      <c r="AW668" s="61" t="e">
        <f t="shared" si="719"/>
        <v>#DIV/0!</v>
      </c>
      <c r="AX668" s="62" t="e">
        <f t="shared" si="720"/>
        <v>#DIV/0!</v>
      </c>
      <c r="AY668" s="63" t="e">
        <f t="shared" si="721"/>
        <v>#DIV/0!</v>
      </c>
      <c r="AZ668" s="6" t="e">
        <f t="shared" si="722"/>
        <v>#DIV/0!</v>
      </c>
      <c r="BA668" s="6" t="e">
        <f t="shared" si="723"/>
        <v>#DIV/0!</v>
      </c>
      <c r="BB668" s="62"/>
      <c r="BC668" s="63"/>
      <c r="BD668" s="1"/>
      <c r="BE668" s="1">
        <f t="shared" si="729"/>
        <v>0</v>
      </c>
      <c r="BF668" s="1">
        <f t="shared" si="730"/>
        <v>-6.4999999999999997E-3</v>
      </c>
      <c r="BG668" s="1">
        <f t="shared" si="731"/>
        <v>101325</v>
      </c>
      <c r="BH668" s="1">
        <f t="shared" si="732"/>
        <v>1.2250000000000001</v>
      </c>
      <c r="BI668" s="1">
        <f t="shared" si="733"/>
        <v>288.14999999999998</v>
      </c>
      <c r="BJ668" s="1">
        <f t="shared" si="734"/>
        <v>1.2350000000000001</v>
      </c>
      <c r="BK668" s="1">
        <f t="shared" si="735"/>
        <v>9.81</v>
      </c>
      <c r="BL668" s="1">
        <f t="shared" si="736"/>
        <v>293.14999999999998</v>
      </c>
      <c r="BM668" s="1">
        <f t="shared" si="737"/>
        <v>100600</v>
      </c>
      <c r="BN668" s="24">
        <f t="shared" si="738"/>
        <v>28</v>
      </c>
    </row>
    <row r="669" spans="28:66" x14ac:dyDescent="0.2">
      <c r="AB669" s="23">
        <v>8.6999999999999993</v>
      </c>
      <c r="AC669" s="1">
        <v>862</v>
      </c>
      <c r="AD669" s="1">
        <f t="shared" si="706"/>
        <v>281.84999999999997</v>
      </c>
      <c r="AE669" s="1">
        <f t="shared" si="724"/>
        <v>0</v>
      </c>
      <c r="AF669" s="1">
        <f t="shared" si="707"/>
        <v>0</v>
      </c>
      <c r="AG669" s="1">
        <f t="shared" si="725"/>
        <v>3611.0000699999991</v>
      </c>
      <c r="AH669" s="1">
        <f t="shared" si="708"/>
        <v>7960.8829743233973</v>
      </c>
      <c r="AI669" s="130">
        <f t="shared" si="726"/>
        <v>144.99992</v>
      </c>
      <c r="AJ669" s="1">
        <f t="shared" si="709"/>
        <v>282.54699999999997</v>
      </c>
      <c r="AK669" s="1">
        <f t="shared" si="710"/>
        <v>1.126785491624672</v>
      </c>
      <c r="AL669" s="1">
        <f t="shared" si="711"/>
        <v>1.1295719719782729</v>
      </c>
      <c r="AM669" s="1">
        <f t="shared" si="712"/>
        <v>91388.983473340821</v>
      </c>
      <c r="AN669" s="1">
        <f t="shared" si="727"/>
        <v>-1207</v>
      </c>
      <c r="AO669" s="1">
        <f t="shared" si="713"/>
        <v>-3959.97388</v>
      </c>
      <c r="AP669" s="1" t="e">
        <f t="shared" si="714"/>
        <v>#DIV/0!</v>
      </c>
      <c r="AQ669" s="23">
        <f t="shared" si="728"/>
        <v>0</v>
      </c>
      <c r="AR669" s="6">
        <f t="shared" si="715"/>
        <v>0</v>
      </c>
      <c r="AS669" s="6">
        <f t="shared" si="716"/>
        <v>-8.3401063539605982</v>
      </c>
      <c r="AT669" s="6">
        <f t="shared" si="717"/>
        <v>-16.211832335082768</v>
      </c>
      <c r="AU669" s="60"/>
      <c r="AV669" s="6">
        <f t="shared" si="718"/>
        <v>0</v>
      </c>
      <c r="AW669" s="61" t="e">
        <f t="shared" si="719"/>
        <v>#DIV/0!</v>
      </c>
      <c r="AX669" s="62" t="e">
        <f t="shared" si="720"/>
        <v>#DIV/0!</v>
      </c>
      <c r="AY669" s="63" t="e">
        <f t="shared" si="721"/>
        <v>#DIV/0!</v>
      </c>
      <c r="AZ669" s="6" t="e">
        <f t="shared" si="722"/>
        <v>#DIV/0!</v>
      </c>
      <c r="BA669" s="6" t="e">
        <f t="shared" si="723"/>
        <v>#DIV/0!</v>
      </c>
      <c r="BB669" s="62"/>
      <c r="BC669" s="63"/>
      <c r="BD669" s="1"/>
      <c r="BE669" s="1">
        <f t="shared" si="729"/>
        <v>0</v>
      </c>
      <c r="BF669" s="1">
        <f t="shared" si="730"/>
        <v>-6.4999999999999997E-3</v>
      </c>
      <c r="BG669" s="1">
        <f t="shared" si="731"/>
        <v>101325</v>
      </c>
      <c r="BH669" s="1">
        <f t="shared" si="732"/>
        <v>1.2250000000000001</v>
      </c>
      <c r="BI669" s="1">
        <f t="shared" si="733"/>
        <v>288.14999999999998</v>
      </c>
      <c r="BJ669" s="1">
        <f t="shared" si="734"/>
        <v>1.2350000000000001</v>
      </c>
      <c r="BK669" s="1">
        <f t="shared" si="735"/>
        <v>9.81</v>
      </c>
      <c r="BL669" s="1">
        <f t="shared" si="736"/>
        <v>293.14999999999998</v>
      </c>
      <c r="BM669" s="1">
        <f t="shared" si="737"/>
        <v>100600</v>
      </c>
      <c r="BN669" s="24">
        <f t="shared" si="738"/>
        <v>28</v>
      </c>
    </row>
    <row r="670" spans="28:66" x14ac:dyDescent="0.2">
      <c r="AB670" s="23">
        <v>7.6</v>
      </c>
      <c r="AC670" s="1">
        <v>798</v>
      </c>
      <c r="AD670" s="1">
        <f t="shared" si="706"/>
        <v>280.75</v>
      </c>
      <c r="AE670" s="1">
        <f t="shared" si="724"/>
        <v>0</v>
      </c>
      <c r="AF670" s="1">
        <f t="shared" si="707"/>
        <v>0</v>
      </c>
      <c r="AG670" s="1">
        <f t="shared" si="725"/>
        <v>3610.6154599999991</v>
      </c>
      <c r="AH670" s="1">
        <f t="shared" si="708"/>
        <v>7960.0350554251972</v>
      </c>
      <c r="AI670" s="130">
        <f t="shared" si="726"/>
        <v>156.15376000000001</v>
      </c>
      <c r="AJ670" s="1">
        <f t="shared" si="709"/>
        <v>282.96299999999997</v>
      </c>
      <c r="AK670" s="1">
        <f t="shared" si="710"/>
        <v>1.1338630975543844</v>
      </c>
      <c r="AL670" s="1">
        <f t="shared" si="711"/>
        <v>1.1428007254613757</v>
      </c>
      <c r="AM670" s="1">
        <f t="shared" si="712"/>
        <v>92098.418396584049</v>
      </c>
      <c r="AN670" s="1">
        <f t="shared" si="727"/>
        <v>-1271</v>
      </c>
      <c r="AO670" s="1">
        <f t="shared" si="713"/>
        <v>-4169.9476400000003</v>
      </c>
      <c r="AP670" s="1" t="e">
        <f t="shared" si="714"/>
        <v>#DIV/0!</v>
      </c>
      <c r="AQ670" s="23">
        <f t="shared" si="728"/>
        <v>0</v>
      </c>
      <c r="AR670" s="6">
        <f t="shared" si="715"/>
        <v>0</v>
      </c>
      <c r="AS670" s="6">
        <f t="shared" si="716"/>
        <v>-8.0975295839955681</v>
      </c>
      <c r="AT670" s="6">
        <f t="shared" si="717"/>
        <v>-15.740301906553945</v>
      </c>
      <c r="AU670" s="60"/>
      <c r="AV670" s="6">
        <f t="shared" si="718"/>
        <v>0</v>
      </c>
      <c r="AW670" s="61" t="e">
        <f t="shared" si="719"/>
        <v>#DIV/0!</v>
      </c>
      <c r="AX670" s="62" t="e">
        <f t="shared" si="720"/>
        <v>#DIV/0!</v>
      </c>
      <c r="AY670" s="63" t="e">
        <f t="shared" si="721"/>
        <v>#DIV/0!</v>
      </c>
      <c r="AZ670" s="6" t="e">
        <f t="shared" si="722"/>
        <v>#DIV/0!</v>
      </c>
      <c r="BA670" s="6" t="e">
        <f t="shared" si="723"/>
        <v>#DIV/0!</v>
      </c>
      <c r="BB670" s="62"/>
      <c r="BC670" s="63"/>
      <c r="BD670" s="1"/>
      <c r="BE670" s="1">
        <f t="shared" si="729"/>
        <v>0</v>
      </c>
      <c r="BF670" s="1">
        <f t="shared" si="730"/>
        <v>-6.4999999999999997E-3</v>
      </c>
      <c r="BG670" s="1">
        <f t="shared" si="731"/>
        <v>101325</v>
      </c>
      <c r="BH670" s="1">
        <f t="shared" si="732"/>
        <v>1.2250000000000001</v>
      </c>
      <c r="BI670" s="1">
        <f t="shared" si="733"/>
        <v>288.14999999999998</v>
      </c>
      <c r="BJ670" s="1">
        <f t="shared" si="734"/>
        <v>1.2350000000000001</v>
      </c>
      <c r="BK670" s="1">
        <f t="shared" si="735"/>
        <v>9.81</v>
      </c>
      <c r="BL670" s="1">
        <f t="shared" si="736"/>
        <v>293.14999999999998</v>
      </c>
      <c r="BM670" s="1">
        <f t="shared" si="737"/>
        <v>100600</v>
      </c>
      <c r="BN670" s="24">
        <f t="shared" si="738"/>
        <v>28</v>
      </c>
    </row>
    <row r="671" spans="28:66" x14ac:dyDescent="0.2">
      <c r="AB671" s="23">
        <v>7.3</v>
      </c>
      <c r="AC671" s="1">
        <v>794</v>
      </c>
      <c r="AD671" s="1">
        <f t="shared" si="706"/>
        <v>280.45</v>
      </c>
      <c r="AE671" s="1">
        <f t="shared" si="724"/>
        <v>0</v>
      </c>
      <c r="AF671" s="1">
        <f t="shared" si="707"/>
        <v>0</v>
      </c>
      <c r="AG671" s="1">
        <f t="shared" si="725"/>
        <v>3610.230849999999</v>
      </c>
      <c r="AH671" s="1">
        <f t="shared" si="708"/>
        <v>7959.1871365269972</v>
      </c>
      <c r="AI671" s="130">
        <f t="shared" si="726"/>
        <v>167.30760000000001</v>
      </c>
      <c r="AJ671" s="1">
        <f t="shared" si="709"/>
        <v>282.98899999999998</v>
      </c>
      <c r="AK671" s="1">
        <f t="shared" si="710"/>
        <v>1.1343065743513436</v>
      </c>
      <c r="AL671" s="1">
        <f t="shared" si="711"/>
        <v>1.1445758002107769</v>
      </c>
      <c r="AM671" s="1">
        <f t="shared" si="712"/>
        <v>92142.905706311722</v>
      </c>
      <c r="AN671" s="1">
        <f t="shared" si="727"/>
        <v>-1275</v>
      </c>
      <c r="AO671" s="1">
        <f t="shared" si="713"/>
        <v>-4183.0709999999999</v>
      </c>
      <c r="AP671" s="1" t="e">
        <f t="shared" si="714"/>
        <v>#DIV/0!</v>
      </c>
      <c r="AQ671" s="23">
        <f t="shared" si="728"/>
        <v>0</v>
      </c>
      <c r="AR671" s="6">
        <f t="shared" si="715"/>
        <v>0</v>
      </c>
      <c r="AS671" s="6">
        <f t="shared" si="716"/>
        <v>-7.5567069187136084</v>
      </c>
      <c r="AT671" s="6">
        <f t="shared" si="717"/>
        <v>-14.689029176872261</v>
      </c>
      <c r="AU671" s="60"/>
      <c r="AV671" s="6">
        <f t="shared" si="718"/>
        <v>0</v>
      </c>
      <c r="AW671" s="61" t="e">
        <f t="shared" si="719"/>
        <v>#DIV/0!</v>
      </c>
      <c r="AX671" s="62" t="e">
        <f t="shared" si="720"/>
        <v>#DIV/0!</v>
      </c>
      <c r="AY671" s="63" t="e">
        <f t="shared" si="721"/>
        <v>#DIV/0!</v>
      </c>
      <c r="AZ671" s="6" t="e">
        <f t="shared" si="722"/>
        <v>#DIV/0!</v>
      </c>
      <c r="BA671" s="6" t="e">
        <f t="shared" si="723"/>
        <v>#DIV/0!</v>
      </c>
      <c r="BB671" s="62"/>
      <c r="BC671" s="63"/>
      <c r="BD671" s="1"/>
      <c r="BE671" s="1">
        <f t="shared" si="729"/>
        <v>0</v>
      </c>
      <c r="BF671" s="1">
        <f t="shared" si="730"/>
        <v>-6.4999999999999997E-3</v>
      </c>
      <c r="BG671" s="1">
        <f t="shared" si="731"/>
        <v>101325</v>
      </c>
      <c r="BH671" s="1">
        <f t="shared" si="732"/>
        <v>1.2250000000000001</v>
      </c>
      <c r="BI671" s="1">
        <f t="shared" si="733"/>
        <v>288.14999999999998</v>
      </c>
      <c r="BJ671" s="1">
        <f t="shared" si="734"/>
        <v>1.2350000000000001</v>
      </c>
      <c r="BK671" s="1">
        <f t="shared" si="735"/>
        <v>9.81</v>
      </c>
      <c r="BL671" s="1">
        <f t="shared" si="736"/>
        <v>293.14999999999998</v>
      </c>
      <c r="BM671" s="1">
        <f t="shared" si="737"/>
        <v>100600</v>
      </c>
      <c r="BN671" s="24">
        <f t="shared" si="738"/>
        <v>28</v>
      </c>
    </row>
    <row r="672" spans="28:66" x14ac:dyDescent="0.2">
      <c r="AB672" s="23">
        <v>7</v>
      </c>
      <c r="AC672" s="1">
        <v>786</v>
      </c>
      <c r="AD672" s="1">
        <f t="shared" si="706"/>
        <v>280.14999999999998</v>
      </c>
      <c r="AE672" s="1">
        <f t="shared" si="724"/>
        <v>0</v>
      </c>
      <c r="AF672" s="1">
        <f t="shared" si="707"/>
        <v>0</v>
      </c>
      <c r="AG672" s="1">
        <f t="shared" si="725"/>
        <v>3609.8462399999989</v>
      </c>
      <c r="AH672" s="1">
        <f t="shared" si="708"/>
        <v>7958.3392176287971</v>
      </c>
      <c r="AI672" s="130">
        <f t="shared" si="726"/>
        <v>178.46144000000001</v>
      </c>
      <c r="AJ672" s="1">
        <f t="shared" si="709"/>
        <v>283.041</v>
      </c>
      <c r="AK672" s="1">
        <f t="shared" si="710"/>
        <v>1.1351939260298041</v>
      </c>
      <c r="AL672" s="1">
        <f t="shared" si="711"/>
        <v>1.1469085276366295</v>
      </c>
      <c r="AM672" s="1">
        <f t="shared" si="712"/>
        <v>92231.932528234625</v>
      </c>
      <c r="AN672" s="1">
        <f t="shared" si="727"/>
        <v>-1283</v>
      </c>
      <c r="AO672" s="1">
        <f t="shared" si="713"/>
        <v>-4209.31772</v>
      </c>
      <c r="AP672" s="1" t="e">
        <f t="shared" si="714"/>
        <v>#DIV/0!</v>
      </c>
      <c r="AQ672" s="23">
        <f t="shared" si="728"/>
        <v>0</v>
      </c>
      <c r="AR672" s="6">
        <f t="shared" si="715"/>
        <v>0</v>
      </c>
      <c r="AS672" s="6">
        <f t="shared" si="716"/>
        <v>-7.1202608966443464</v>
      </c>
      <c r="AT672" s="6">
        <f t="shared" si="717"/>
        <v>-13.840647941333147</v>
      </c>
      <c r="AU672" s="60"/>
      <c r="AV672" s="6">
        <f t="shared" si="718"/>
        <v>0</v>
      </c>
      <c r="AW672" s="61" t="e">
        <f t="shared" si="719"/>
        <v>#DIV/0!</v>
      </c>
      <c r="AX672" s="62" t="e">
        <f t="shared" si="720"/>
        <v>#DIV/0!</v>
      </c>
      <c r="AY672" s="63" t="e">
        <f t="shared" si="721"/>
        <v>#DIV/0!</v>
      </c>
      <c r="AZ672" s="6" t="e">
        <f t="shared" si="722"/>
        <v>#DIV/0!</v>
      </c>
      <c r="BA672" s="6" t="e">
        <f t="shared" si="723"/>
        <v>#DIV/0!</v>
      </c>
      <c r="BB672" s="62"/>
      <c r="BC672" s="63"/>
      <c r="BD672" s="1"/>
      <c r="BE672" s="1">
        <f t="shared" si="729"/>
        <v>0</v>
      </c>
      <c r="BF672" s="1">
        <f t="shared" si="730"/>
        <v>-6.4999999999999997E-3</v>
      </c>
      <c r="BG672" s="1">
        <f t="shared" si="731"/>
        <v>101325</v>
      </c>
      <c r="BH672" s="1">
        <f t="shared" si="732"/>
        <v>1.2250000000000001</v>
      </c>
      <c r="BI672" s="1">
        <f t="shared" si="733"/>
        <v>288.14999999999998</v>
      </c>
      <c r="BJ672" s="1">
        <f t="shared" si="734"/>
        <v>1.2350000000000001</v>
      </c>
      <c r="BK672" s="1">
        <f t="shared" si="735"/>
        <v>9.81</v>
      </c>
      <c r="BL672" s="1">
        <f t="shared" si="736"/>
        <v>293.14999999999998</v>
      </c>
      <c r="BM672" s="1">
        <f t="shared" si="737"/>
        <v>100600</v>
      </c>
      <c r="BN672" s="24">
        <f t="shared" si="738"/>
        <v>28</v>
      </c>
    </row>
    <row r="673" spans="28:66" x14ac:dyDescent="0.2">
      <c r="AB673" s="23">
        <v>6.3</v>
      </c>
      <c r="AC673" s="1">
        <v>731</v>
      </c>
      <c r="AD673" s="1">
        <f t="shared" si="706"/>
        <v>279.45</v>
      </c>
      <c r="AE673" s="1">
        <f t="shared" si="724"/>
        <v>0</v>
      </c>
      <c r="AF673" s="1">
        <f t="shared" si="707"/>
        <v>0</v>
      </c>
      <c r="AG673" s="1">
        <f t="shared" si="725"/>
        <v>3609.4616299999989</v>
      </c>
      <c r="AH673" s="1">
        <f t="shared" si="708"/>
        <v>7957.491298730597</v>
      </c>
      <c r="AI673" s="130">
        <f t="shared" si="726"/>
        <v>189.61528000000001</v>
      </c>
      <c r="AJ673" s="1">
        <f t="shared" si="709"/>
        <v>283.39849999999996</v>
      </c>
      <c r="AK673" s="1">
        <f t="shared" si="710"/>
        <v>1.1413088538181864</v>
      </c>
      <c r="AL673" s="1">
        <f t="shared" si="711"/>
        <v>1.1574350231125183</v>
      </c>
      <c r="AM673" s="1">
        <f t="shared" si="712"/>
        <v>92845.879261243565</v>
      </c>
      <c r="AN673" s="1">
        <f t="shared" si="727"/>
        <v>-1338</v>
      </c>
      <c r="AO673" s="1">
        <f t="shared" si="713"/>
        <v>-4389.7639200000003</v>
      </c>
      <c r="AP673" s="1" t="e">
        <f t="shared" si="714"/>
        <v>#DIV/0!</v>
      </c>
      <c r="AQ673" s="23">
        <f t="shared" si="728"/>
        <v>0</v>
      </c>
      <c r="AR673" s="6">
        <f t="shared" si="715"/>
        <v>0</v>
      </c>
      <c r="AS673" s="6">
        <f t="shared" si="716"/>
        <v>-6.9711905969663155</v>
      </c>
      <c r="AT673" s="6">
        <f t="shared" si="717"/>
        <v>-13.550879130007003</v>
      </c>
      <c r="AU673" s="60"/>
      <c r="AV673" s="6">
        <f t="shared" si="718"/>
        <v>0</v>
      </c>
      <c r="AW673" s="61" t="e">
        <f t="shared" si="719"/>
        <v>#DIV/0!</v>
      </c>
      <c r="AX673" s="62" t="e">
        <f t="shared" si="720"/>
        <v>#DIV/0!</v>
      </c>
      <c r="AY673" s="63" t="e">
        <f t="shared" si="721"/>
        <v>#DIV/0!</v>
      </c>
      <c r="AZ673" s="6" t="e">
        <f t="shared" si="722"/>
        <v>#DIV/0!</v>
      </c>
      <c r="BA673" s="6" t="e">
        <f t="shared" si="723"/>
        <v>#DIV/0!</v>
      </c>
      <c r="BB673" s="62"/>
      <c r="BC673" s="63"/>
      <c r="BD673" s="1"/>
      <c r="BE673" s="1">
        <f t="shared" si="729"/>
        <v>0</v>
      </c>
      <c r="BF673" s="1">
        <f t="shared" si="730"/>
        <v>-6.4999999999999997E-3</v>
      </c>
      <c r="BG673" s="1">
        <f t="shared" si="731"/>
        <v>101325</v>
      </c>
      <c r="BH673" s="1">
        <f t="shared" si="732"/>
        <v>1.2250000000000001</v>
      </c>
      <c r="BI673" s="1">
        <f t="shared" si="733"/>
        <v>288.14999999999998</v>
      </c>
      <c r="BJ673" s="1">
        <f t="shared" si="734"/>
        <v>1.2350000000000001</v>
      </c>
      <c r="BK673" s="1">
        <f t="shared" si="735"/>
        <v>9.81</v>
      </c>
      <c r="BL673" s="1">
        <f t="shared" si="736"/>
        <v>293.14999999999998</v>
      </c>
      <c r="BM673" s="1">
        <f t="shared" si="737"/>
        <v>100600</v>
      </c>
      <c r="BN673" s="24">
        <f t="shared" si="738"/>
        <v>28</v>
      </c>
    </row>
    <row r="674" spans="28:66" x14ac:dyDescent="0.2">
      <c r="AB674" s="23">
        <v>6.1</v>
      </c>
      <c r="AC674" s="1">
        <v>718</v>
      </c>
      <c r="AD674" s="1">
        <f t="shared" si="706"/>
        <v>279.25</v>
      </c>
      <c r="AE674" s="1">
        <f t="shared" si="724"/>
        <v>0</v>
      </c>
      <c r="AF674" s="1">
        <f t="shared" si="707"/>
        <v>0</v>
      </c>
      <c r="AG674" s="1">
        <f t="shared" si="725"/>
        <v>3609.0770199999988</v>
      </c>
      <c r="AH674" s="1">
        <f t="shared" si="708"/>
        <v>7956.6433798323969</v>
      </c>
      <c r="AI674" s="130">
        <f t="shared" si="726"/>
        <v>200.76912000000002</v>
      </c>
      <c r="AJ674" s="1">
        <f t="shared" si="709"/>
        <v>283.483</v>
      </c>
      <c r="AK674" s="1">
        <f t="shared" si="710"/>
        <v>1.1427578751423151</v>
      </c>
      <c r="AL674" s="1">
        <f t="shared" si="711"/>
        <v>1.1600803248664957</v>
      </c>
      <c r="AM674" s="1">
        <f t="shared" si="712"/>
        <v>92991.476357196385</v>
      </c>
      <c r="AN674" s="1">
        <f t="shared" si="727"/>
        <v>-1351</v>
      </c>
      <c r="AO674" s="1">
        <f t="shared" si="713"/>
        <v>-4432.4148400000004</v>
      </c>
      <c r="AP674" s="1" t="e">
        <f t="shared" si="714"/>
        <v>#DIV/0!</v>
      </c>
      <c r="AQ674" s="23">
        <f t="shared" si="728"/>
        <v>0</v>
      </c>
      <c r="AR674" s="6">
        <f t="shared" si="715"/>
        <v>0</v>
      </c>
      <c r="AS674" s="6">
        <f t="shared" si="716"/>
        <v>-6.6320046310282423</v>
      </c>
      <c r="AT674" s="6">
        <f t="shared" si="717"/>
        <v>-12.891555881977938</v>
      </c>
      <c r="AU674" s="60"/>
      <c r="AV674" s="6">
        <f t="shared" si="718"/>
        <v>0</v>
      </c>
      <c r="AW674" s="61" t="e">
        <f t="shared" si="719"/>
        <v>#DIV/0!</v>
      </c>
      <c r="AX674" s="62" t="e">
        <f t="shared" si="720"/>
        <v>#DIV/0!</v>
      </c>
      <c r="AY674" s="63" t="e">
        <f t="shared" si="721"/>
        <v>#DIV/0!</v>
      </c>
      <c r="AZ674" s="6" t="e">
        <f t="shared" si="722"/>
        <v>#DIV/0!</v>
      </c>
      <c r="BA674" s="6" t="e">
        <f t="shared" si="723"/>
        <v>#DIV/0!</v>
      </c>
      <c r="BB674" s="62"/>
      <c r="BC674" s="63"/>
      <c r="BD674" s="1"/>
      <c r="BE674" s="1">
        <f t="shared" si="729"/>
        <v>0</v>
      </c>
      <c r="BF674" s="1">
        <f t="shared" si="730"/>
        <v>-6.4999999999999997E-3</v>
      </c>
      <c r="BG674" s="1">
        <f t="shared" si="731"/>
        <v>101325</v>
      </c>
      <c r="BH674" s="1">
        <f t="shared" si="732"/>
        <v>1.2250000000000001</v>
      </c>
      <c r="BI674" s="1">
        <f t="shared" si="733"/>
        <v>288.14999999999998</v>
      </c>
      <c r="BJ674" s="1">
        <f t="shared" si="734"/>
        <v>1.2350000000000001</v>
      </c>
      <c r="BK674" s="1">
        <f t="shared" si="735"/>
        <v>9.81</v>
      </c>
      <c r="BL674" s="1">
        <f t="shared" si="736"/>
        <v>293.14999999999998</v>
      </c>
      <c r="BM674" s="1">
        <f t="shared" si="737"/>
        <v>100600</v>
      </c>
      <c r="BN674" s="24">
        <f t="shared" si="738"/>
        <v>28</v>
      </c>
    </row>
    <row r="675" spans="28:66" x14ac:dyDescent="0.2">
      <c r="AB675" s="23">
        <v>5.8</v>
      </c>
      <c r="AC675" s="1">
        <v>687</v>
      </c>
      <c r="AD675" s="1">
        <f t="shared" si="706"/>
        <v>278.95</v>
      </c>
      <c r="AE675" s="1">
        <f t="shared" si="724"/>
        <v>0</v>
      </c>
      <c r="AF675" s="1">
        <f t="shared" si="707"/>
        <v>0</v>
      </c>
      <c r="AG675" s="1">
        <f t="shared" si="725"/>
        <v>3608.6924099999987</v>
      </c>
      <c r="AH675" s="1">
        <f t="shared" si="708"/>
        <v>7955.7954609341969</v>
      </c>
      <c r="AI675" s="130">
        <f t="shared" si="726"/>
        <v>211.92296000000002</v>
      </c>
      <c r="AJ675" s="1">
        <f t="shared" si="709"/>
        <v>283.68449999999996</v>
      </c>
      <c r="AK675" s="1">
        <f t="shared" si="710"/>
        <v>1.1462189134720713</v>
      </c>
      <c r="AL675" s="1">
        <f t="shared" si="711"/>
        <v>1.1656732007846129</v>
      </c>
      <c r="AM675" s="1">
        <f t="shared" si="712"/>
        <v>93339.415626179049</v>
      </c>
      <c r="AN675" s="1">
        <f t="shared" si="727"/>
        <v>-1382</v>
      </c>
      <c r="AO675" s="1">
        <f t="shared" si="713"/>
        <v>-4534.1208800000004</v>
      </c>
      <c r="AP675" s="1">
        <f t="shared" si="714"/>
        <v>34765.99532833905</v>
      </c>
      <c r="AQ675" s="23">
        <f t="shared" si="728"/>
        <v>34.031295198487832</v>
      </c>
      <c r="AR675" s="6">
        <f t="shared" si="715"/>
        <v>66.151392858628583</v>
      </c>
      <c r="AS675" s="6">
        <f t="shared" si="716"/>
        <v>-6.4181302596212797</v>
      </c>
      <c r="AT675" s="6">
        <f t="shared" si="717"/>
        <v>-12.475818323862228</v>
      </c>
      <c r="AU675" s="60">
        <v>6.75</v>
      </c>
      <c r="AV675" s="6">
        <f t="shared" si="718"/>
        <v>675</v>
      </c>
      <c r="AW675" s="61">
        <f t="shared" si="719"/>
        <v>-6676.5010619298409</v>
      </c>
      <c r="AX675" s="62">
        <f t="shared" si="720"/>
        <v>0.35325402444073245</v>
      </c>
      <c r="AY675" s="63">
        <f t="shared" si="721"/>
        <v>1.8394706522930722</v>
      </c>
      <c r="AZ675" s="6">
        <f t="shared" si="722"/>
        <v>0.18973122033984829</v>
      </c>
      <c r="BA675" s="6">
        <f t="shared" si="723"/>
        <v>10.870798167339272</v>
      </c>
      <c r="BB675" s="131">
        <v>17</v>
      </c>
      <c r="BC675" s="135">
        <v>-13.75</v>
      </c>
      <c r="BD675" s="1"/>
      <c r="BE675" s="1">
        <f t="shared" si="729"/>
        <v>0</v>
      </c>
      <c r="BF675" s="1">
        <f t="shared" si="730"/>
        <v>-6.4999999999999997E-3</v>
      </c>
      <c r="BG675" s="1">
        <f t="shared" si="731"/>
        <v>101325</v>
      </c>
      <c r="BH675" s="1">
        <f t="shared" si="732"/>
        <v>1.2250000000000001</v>
      </c>
      <c r="BI675" s="1">
        <f t="shared" si="733"/>
        <v>288.14999999999998</v>
      </c>
      <c r="BJ675" s="1">
        <f t="shared" si="734"/>
        <v>1.2350000000000001</v>
      </c>
      <c r="BK675" s="1">
        <f t="shared" si="735"/>
        <v>9.81</v>
      </c>
      <c r="BL675" s="1">
        <f t="shared" si="736"/>
        <v>293.14999999999998</v>
      </c>
      <c r="BM675" s="1">
        <f t="shared" si="737"/>
        <v>100600</v>
      </c>
      <c r="BN675" s="24">
        <f t="shared" si="738"/>
        <v>28</v>
      </c>
    </row>
    <row r="676" spans="28:66" x14ac:dyDescent="0.2">
      <c r="AB676" s="23">
        <v>5.2</v>
      </c>
      <c r="AC676" s="1">
        <v>650</v>
      </c>
      <c r="AD676" s="1">
        <f t="shared" si="706"/>
        <v>278.34999999999997</v>
      </c>
      <c r="AE676" s="1">
        <f t="shared" si="724"/>
        <v>0</v>
      </c>
      <c r="AF676" s="1">
        <f t="shared" si="707"/>
        <v>0</v>
      </c>
      <c r="AG676" s="1">
        <f t="shared" si="725"/>
        <v>3608.3077999999987</v>
      </c>
      <c r="AH676" s="1">
        <f t="shared" si="708"/>
        <v>7954.9475420359968</v>
      </c>
      <c r="AI676" s="130">
        <f t="shared" si="726"/>
        <v>223.07680000000002</v>
      </c>
      <c r="AJ676" s="1">
        <f t="shared" si="709"/>
        <v>283.92499999999995</v>
      </c>
      <c r="AK676" s="1">
        <f t="shared" si="710"/>
        <v>1.1503603216181821</v>
      </c>
      <c r="AL676" s="1">
        <f t="shared" si="711"/>
        <v>1.1734005903195341</v>
      </c>
      <c r="AM676" s="1">
        <f t="shared" si="712"/>
        <v>93756.077166476345</v>
      </c>
      <c r="AN676" s="1">
        <f t="shared" si="727"/>
        <v>-1419</v>
      </c>
      <c r="AO676" s="1">
        <f t="shared" si="713"/>
        <v>-4655.5119599999998</v>
      </c>
      <c r="AP676" s="1" t="e">
        <f t="shared" si="714"/>
        <v>#DIV/0!</v>
      </c>
      <c r="AQ676" s="23">
        <f t="shared" si="728"/>
        <v>0</v>
      </c>
      <c r="AR676" s="6">
        <f t="shared" si="715"/>
        <v>0</v>
      </c>
      <c r="AS676" s="6">
        <f t="shared" si="716"/>
        <v>-6.2455023622878398</v>
      </c>
      <c r="AT676" s="6">
        <f t="shared" si="717"/>
        <v>-12.140257311909595</v>
      </c>
      <c r="AU676" s="60"/>
      <c r="AV676" s="6">
        <f t="shared" si="718"/>
        <v>0</v>
      </c>
      <c r="AW676" s="61" t="e">
        <f t="shared" si="719"/>
        <v>#DIV/0!</v>
      </c>
      <c r="AX676" s="62" t="e">
        <f t="shared" si="720"/>
        <v>#DIV/0!</v>
      </c>
      <c r="AY676" s="63" t="e">
        <f t="shared" si="721"/>
        <v>#DIV/0!</v>
      </c>
      <c r="AZ676" s="6" t="e">
        <f t="shared" si="722"/>
        <v>#DIV/0!</v>
      </c>
      <c r="BA676" s="6" t="e">
        <f t="shared" si="723"/>
        <v>#DIV/0!</v>
      </c>
      <c r="BB676" s="62"/>
      <c r="BC676" s="63"/>
      <c r="BD676" s="1"/>
      <c r="BE676" s="1">
        <f t="shared" si="729"/>
        <v>0</v>
      </c>
      <c r="BF676" s="1">
        <f t="shared" si="730"/>
        <v>-6.4999999999999997E-3</v>
      </c>
      <c r="BG676" s="1">
        <f t="shared" si="731"/>
        <v>101325</v>
      </c>
      <c r="BH676" s="1">
        <f t="shared" si="732"/>
        <v>1.2250000000000001</v>
      </c>
      <c r="BI676" s="1">
        <f t="shared" si="733"/>
        <v>288.14999999999998</v>
      </c>
      <c r="BJ676" s="1">
        <f t="shared" si="734"/>
        <v>1.2350000000000001</v>
      </c>
      <c r="BK676" s="1">
        <f t="shared" si="735"/>
        <v>9.81</v>
      </c>
      <c r="BL676" s="1">
        <f t="shared" si="736"/>
        <v>293.14999999999998</v>
      </c>
      <c r="BM676" s="1">
        <f t="shared" si="737"/>
        <v>100600</v>
      </c>
      <c r="BN676" s="24">
        <f t="shared" si="738"/>
        <v>28</v>
      </c>
    </row>
    <row r="677" spans="28:66" x14ac:dyDescent="0.2">
      <c r="AB677" s="23">
        <v>4</v>
      </c>
      <c r="AC677" s="1">
        <v>600</v>
      </c>
      <c r="AD677" s="1">
        <f t="shared" si="706"/>
        <v>277.14999999999998</v>
      </c>
      <c r="AE677" s="1">
        <f t="shared" si="724"/>
        <v>0</v>
      </c>
      <c r="AF677" s="1">
        <f t="shared" si="707"/>
        <v>0</v>
      </c>
      <c r="AG677" s="1">
        <f t="shared" si="725"/>
        <v>3607.9231899999986</v>
      </c>
      <c r="AH677" s="1">
        <f t="shared" si="708"/>
        <v>7954.0996231377958</v>
      </c>
      <c r="AI677" s="130">
        <f t="shared" si="726"/>
        <v>234.23064000000002</v>
      </c>
      <c r="AJ677" s="1">
        <f t="shared" si="709"/>
        <v>284.25</v>
      </c>
      <c r="AK677" s="1">
        <f t="shared" si="710"/>
        <v>1.1559749950123086</v>
      </c>
      <c r="AL677" s="1">
        <f t="shared" si="711"/>
        <v>1.1855886427286622</v>
      </c>
      <c r="AM677" s="1">
        <f t="shared" si="712"/>
        <v>94321.524831001705</v>
      </c>
      <c r="AN677" s="1">
        <f t="shared" si="727"/>
        <v>-1469</v>
      </c>
      <c r="AO677" s="1">
        <f t="shared" si="713"/>
        <v>-4819.5539600000002</v>
      </c>
      <c r="AP677" s="1" t="e">
        <f t="shared" si="714"/>
        <v>#DIV/0!</v>
      </c>
      <c r="AQ677" s="23">
        <f t="shared" si="728"/>
        <v>0</v>
      </c>
      <c r="AR677" s="6">
        <f t="shared" si="715"/>
        <v>0</v>
      </c>
      <c r="AS677" s="6">
        <f t="shared" si="716"/>
        <v>-6.1316877875151468</v>
      </c>
      <c r="AT677" s="6">
        <f t="shared" si="717"/>
        <v>-11.919019988883443</v>
      </c>
      <c r="AU677" s="60"/>
      <c r="AV677" s="6">
        <f t="shared" si="718"/>
        <v>0</v>
      </c>
      <c r="AW677" s="61" t="e">
        <f t="shared" si="719"/>
        <v>#DIV/0!</v>
      </c>
      <c r="AX677" s="62" t="e">
        <f t="shared" si="720"/>
        <v>#DIV/0!</v>
      </c>
      <c r="AY677" s="63" t="e">
        <f t="shared" si="721"/>
        <v>#DIV/0!</v>
      </c>
      <c r="AZ677" s="6" t="e">
        <f t="shared" si="722"/>
        <v>#DIV/0!</v>
      </c>
      <c r="BA677" s="6" t="e">
        <f t="shared" si="723"/>
        <v>#DIV/0!</v>
      </c>
      <c r="BB677" s="62"/>
      <c r="BC677" s="63"/>
      <c r="BD677" s="1"/>
      <c r="BE677" s="1">
        <f t="shared" si="729"/>
        <v>0</v>
      </c>
      <c r="BF677" s="1">
        <f t="shared" si="730"/>
        <v>-6.4999999999999997E-3</v>
      </c>
      <c r="BG677" s="1">
        <f t="shared" si="731"/>
        <v>101325</v>
      </c>
      <c r="BH677" s="1">
        <f t="shared" si="732"/>
        <v>1.2250000000000001</v>
      </c>
      <c r="BI677" s="1">
        <f t="shared" si="733"/>
        <v>288.14999999999998</v>
      </c>
      <c r="BJ677" s="1">
        <f t="shared" si="734"/>
        <v>1.2350000000000001</v>
      </c>
      <c r="BK677" s="1">
        <f t="shared" si="735"/>
        <v>9.81</v>
      </c>
      <c r="BL677" s="1">
        <f t="shared" si="736"/>
        <v>293.14999999999998</v>
      </c>
      <c r="BM677" s="1">
        <f t="shared" si="737"/>
        <v>100600</v>
      </c>
      <c r="BN677" s="24">
        <f t="shared" si="738"/>
        <v>28</v>
      </c>
    </row>
    <row r="678" spans="28:66" x14ac:dyDescent="0.2">
      <c r="AB678" s="23">
        <v>2.4</v>
      </c>
      <c r="AC678" s="1">
        <v>556</v>
      </c>
      <c r="AD678" s="1">
        <f t="shared" si="706"/>
        <v>275.54999999999995</v>
      </c>
      <c r="AE678" s="1">
        <f t="shared" si="724"/>
        <v>0</v>
      </c>
      <c r="AF678" s="1">
        <f t="shared" si="707"/>
        <v>0</v>
      </c>
      <c r="AG678" s="1">
        <f t="shared" si="725"/>
        <v>3607.5385799999985</v>
      </c>
      <c r="AH678" s="1">
        <f t="shared" si="708"/>
        <v>7953.2517042395957</v>
      </c>
      <c r="AI678" s="130">
        <f t="shared" si="726"/>
        <v>245.38448000000002</v>
      </c>
      <c r="AJ678" s="1">
        <f t="shared" si="709"/>
        <v>284.536</v>
      </c>
      <c r="AK678" s="1">
        <f t="shared" si="710"/>
        <v>1.1609332283240772</v>
      </c>
      <c r="AL678" s="1">
        <f t="shared" si="711"/>
        <v>1.1987925859351103</v>
      </c>
      <c r="AM678" s="1">
        <f t="shared" si="712"/>
        <v>94821.400061728229</v>
      </c>
      <c r="AN678" s="1">
        <f t="shared" si="727"/>
        <v>-1513</v>
      </c>
      <c r="AO678" s="1">
        <f t="shared" si="713"/>
        <v>-4963.9109200000003</v>
      </c>
      <c r="AP678" s="1">
        <f t="shared" si="714"/>
        <v>34821.325543086685</v>
      </c>
      <c r="AQ678" s="23">
        <f t="shared" si="728"/>
        <v>33.557906531505878</v>
      </c>
      <c r="AR678" s="6">
        <f t="shared" si="715"/>
        <v>65.231201032202392</v>
      </c>
      <c r="AS678" s="6">
        <f t="shared" si="716"/>
        <v>-5.9914563995863679</v>
      </c>
      <c r="AT678" s="6">
        <f t="shared" si="717"/>
        <v>-11.646432607771965</v>
      </c>
      <c r="AU678" s="60">
        <v>6.75</v>
      </c>
      <c r="AV678" s="6">
        <f t="shared" si="718"/>
        <v>675</v>
      </c>
      <c r="AW678" s="61">
        <f t="shared" si="719"/>
        <v>-6318.5515758745378</v>
      </c>
      <c r="AX678" s="62">
        <f t="shared" si="720"/>
        <v>0.33431489819442006</v>
      </c>
      <c r="AY678" s="63">
        <f t="shared" si="721"/>
        <v>1.8423981768828936</v>
      </c>
      <c r="AZ678" s="6">
        <f t="shared" si="722"/>
        <v>0.17950325045332532</v>
      </c>
      <c r="BA678" s="6">
        <f t="shared" si="723"/>
        <v>10.284778659854645</v>
      </c>
      <c r="BB678" s="131">
        <v>17</v>
      </c>
      <c r="BC678" s="135">
        <v>-14</v>
      </c>
      <c r="BD678" s="1"/>
      <c r="BE678" s="1">
        <f t="shared" si="729"/>
        <v>0</v>
      </c>
      <c r="BF678" s="1">
        <f t="shared" si="730"/>
        <v>-6.4999999999999997E-3</v>
      </c>
      <c r="BG678" s="1">
        <f t="shared" si="731"/>
        <v>101325</v>
      </c>
      <c r="BH678" s="1">
        <f t="shared" si="732"/>
        <v>1.2250000000000001</v>
      </c>
      <c r="BI678" s="1">
        <f t="shared" si="733"/>
        <v>288.14999999999998</v>
      </c>
      <c r="BJ678" s="1">
        <f t="shared" si="734"/>
        <v>1.2350000000000001</v>
      </c>
      <c r="BK678" s="1">
        <f t="shared" si="735"/>
        <v>9.81</v>
      </c>
      <c r="BL678" s="1">
        <f t="shared" si="736"/>
        <v>293.14999999999998</v>
      </c>
      <c r="BM678" s="1">
        <f t="shared" si="737"/>
        <v>100600</v>
      </c>
      <c r="BN678" s="24">
        <f t="shared" si="738"/>
        <v>28</v>
      </c>
    </row>
    <row r="679" spans="28:66" x14ac:dyDescent="0.2">
      <c r="AB679" s="23">
        <v>1.9</v>
      </c>
      <c r="AC679" s="1">
        <v>498</v>
      </c>
      <c r="AD679" s="1">
        <f t="shared" si="706"/>
        <v>275.04999999999995</v>
      </c>
      <c r="AE679" s="1">
        <f t="shared" si="724"/>
        <v>0</v>
      </c>
      <c r="AF679" s="1">
        <f t="shared" si="707"/>
        <v>0</v>
      </c>
      <c r="AG679" s="1">
        <f t="shared" si="725"/>
        <v>3607.1539699999985</v>
      </c>
      <c r="AH679" s="1">
        <f t="shared" si="708"/>
        <v>7952.4037853413956</v>
      </c>
      <c r="AI679" s="130">
        <f t="shared" si="726"/>
        <v>256.53832</v>
      </c>
      <c r="AJ679" s="1">
        <f t="shared" si="709"/>
        <v>284.91299999999995</v>
      </c>
      <c r="AK679" s="1">
        <f t="shared" si="710"/>
        <v>1.1674939211365702</v>
      </c>
      <c r="AL679" s="1">
        <f t="shared" si="711"/>
        <v>1.2093590094629472</v>
      </c>
      <c r="AM679" s="1">
        <f t="shared" si="712"/>
        <v>95483.6019062798</v>
      </c>
      <c r="AN679" s="1">
        <f t="shared" si="727"/>
        <v>-1571</v>
      </c>
      <c r="AO679" s="1">
        <f t="shared" si="713"/>
        <v>-5154.1996399999998</v>
      </c>
      <c r="AP679" s="1" t="e">
        <f t="shared" si="714"/>
        <v>#DIV/0!</v>
      </c>
      <c r="AQ679" s="23">
        <f t="shared" si="728"/>
        <v>0</v>
      </c>
      <c r="AR679" s="6">
        <f t="shared" si="715"/>
        <v>0</v>
      </c>
      <c r="AS679" s="6">
        <f t="shared" si="716"/>
        <v>-5.9211397467949656</v>
      </c>
      <c r="AT679" s="6">
        <f t="shared" si="717"/>
        <v>-11.509748285409925</v>
      </c>
      <c r="AU679" s="60"/>
      <c r="AV679" s="6">
        <f t="shared" si="718"/>
        <v>0</v>
      </c>
      <c r="AW679" s="61" t="e">
        <f t="shared" si="719"/>
        <v>#DIV/0!</v>
      </c>
      <c r="AX679" s="62" t="e">
        <f t="shared" si="720"/>
        <v>#DIV/0!</v>
      </c>
      <c r="AY679" s="63" t="e">
        <f t="shared" si="721"/>
        <v>#DIV/0!</v>
      </c>
      <c r="AZ679" s="6" t="e">
        <f t="shared" si="722"/>
        <v>#DIV/0!</v>
      </c>
      <c r="BA679" s="6" t="e">
        <f t="shared" si="723"/>
        <v>#DIV/0!</v>
      </c>
      <c r="BB679" s="62"/>
      <c r="BC679" s="63"/>
      <c r="BD679" s="1"/>
      <c r="BE679" s="1">
        <f t="shared" si="729"/>
        <v>0</v>
      </c>
      <c r="BF679" s="1">
        <f t="shared" si="730"/>
        <v>-6.4999999999999997E-3</v>
      </c>
      <c r="BG679" s="1">
        <f t="shared" si="731"/>
        <v>101325</v>
      </c>
      <c r="BH679" s="1">
        <f t="shared" si="732"/>
        <v>1.2250000000000001</v>
      </c>
      <c r="BI679" s="1">
        <f t="shared" si="733"/>
        <v>288.14999999999998</v>
      </c>
      <c r="BJ679" s="1">
        <f t="shared" si="734"/>
        <v>1.2350000000000001</v>
      </c>
      <c r="BK679" s="1">
        <f t="shared" si="735"/>
        <v>9.81</v>
      </c>
      <c r="BL679" s="1">
        <f t="shared" si="736"/>
        <v>293.14999999999998</v>
      </c>
      <c r="BM679" s="1">
        <f t="shared" si="737"/>
        <v>100600</v>
      </c>
      <c r="BN679" s="24">
        <f t="shared" si="738"/>
        <v>28</v>
      </c>
    </row>
    <row r="680" spans="28:66" x14ac:dyDescent="0.2">
      <c r="AB680" s="23">
        <v>1.7</v>
      </c>
      <c r="AC680" s="1">
        <v>435</v>
      </c>
      <c r="AD680" s="1">
        <f t="shared" si="706"/>
        <v>274.84999999999997</v>
      </c>
      <c r="AE680" s="1">
        <f t="shared" si="724"/>
        <v>0</v>
      </c>
      <c r="AF680" s="1">
        <f t="shared" si="707"/>
        <v>0</v>
      </c>
      <c r="AG680" s="1">
        <f t="shared" si="725"/>
        <v>3606.7693599999984</v>
      </c>
      <c r="AH680" s="1">
        <f t="shared" si="708"/>
        <v>7951.5558664431956</v>
      </c>
      <c r="AI680" s="130">
        <f t="shared" si="726"/>
        <v>267.69216</v>
      </c>
      <c r="AJ680" s="1">
        <f t="shared" si="709"/>
        <v>285.32249999999999</v>
      </c>
      <c r="AK680" s="1">
        <f t="shared" si="710"/>
        <v>1.1746522887845152</v>
      </c>
      <c r="AL680" s="1">
        <f t="shared" si="711"/>
        <v>1.2194095967499359</v>
      </c>
      <c r="AM680" s="1">
        <f t="shared" si="712"/>
        <v>96207.127894217178</v>
      </c>
      <c r="AN680" s="1">
        <f t="shared" si="727"/>
        <v>-1634</v>
      </c>
      <c r="AO680" s="1">
        <f t="shared" si="713"/>
        <v>-5360.8925600000002</v>
      </c>
      <c r="AP680" s="1">
        <f t="shared" si="714"/>
        <v>34880.528969348823</v>
      </c>
      <c r="AQ680" s="23">
        <f t="shared" si="728"/>
        <v>35.072831214839908</v>
      </c>
      <c r="AR680" s="6">
        <f t="shared" si="715"/>
        <v>68.175972228654402</v>
      </c>
      <c r="AS680" s="6">
        <f t="shared" si="716"/>
        <v>-5.8863471202666426</v>
      </c>
      <c r="AT680" s="6">
        <f t="shared" si="717"/>
        <v>-11.44211698625911</v>
      </c>
      <c r="AU680" s="60">
        <v>7.5</v>
      </c>
      <c r="AV680" s="6">
        <f t="shared" si="718"/>
        <v>750</v>
      </c>
      <c r="AW680" s="61">
        <f t="shared" si="719"/>
        <v>-5938.3039469625783</v>
      </c>
      <c r="AX680" s="62">
        <f t="shared" si="720"/>
        <v>0.28277637842678943</v>
      </c>
      <c r="AY680" s="63">
        <f t="shared" si="721"/>
        <v>1.6609775699689915</v>
      </c>
      <c r="AZ680" s="6">
        <f t="shared" si="722"/>
        <v>0.16863016863412023</v>
      </c>
      <c r="BA680" s="6">
        <f t="shared" si="723"/>
        <v>9.6617969613138062</v>
      </c>
      <c r="BB680" s="131">
        <v>13.5</v>
      </c>
      <c r="BC680" s="135">
        <v>-7.75</v>
      </c>
      <c r="BD680" s="1"/>
      <c r="BE680" s="1">
        <f t="shared" si="729"/>
        <v>0</v>
      </c>
      <c r="BF680" s="1">
        <f t="shared" si="730"/>
        <v>-6.4999999999999997E-3</v>
      </c>
      <c r="BG680" s="1">
        <f t="shared" si="731"/>
        <v>101325</v>
      </c>
      <c r="BH680" s="1">
        <f t="shared" si="732"/>
        <v>1.2250000000000001</v>
      </c>
      <c r="BI680" s="1">
        <f t="shared" si="733"/>
        <v>288.14999999999998</v>
      </c>
      <c r="BJ680" s="1">
        <f t="shared" si="734"/>
        <v>1.2350000000000001</v>
      </c>
      <c r="BK680" s="1">
        <f t="shared" si="735"/>
        <v>9.81</v>
      </c>
      <c r="BL680" s="1">
        <f t="shared" si="736"/>
        <v>293.14999999999998</v>
      </c>
      <c r="BM680" s="1">
        <f t="shared" si="737"/>
        <v>100600</v>
      </c>
      <c r="BN680" s="24">
        <f t="shared" si="738"/>
        <v>28</v>
      </c>
    </row>
    <row r="681" spans="28:66" x14ac:dyDescent="0.2">
      <c r="AB681" s="23">
        <v>1.7</v>
      </c>
      <c r="AC681" s="1">
        <v>381</v>
      </c>
      <c r="AD681" s="1">
        <f t="shared" si="706"/>
        <v>274.84999999999997</v>
      </c>
      <c r="AE681" s="1">
        <f t="shared" si="724"/>
        <v>0</v>
      </c>
      <c r="AF681" s="1">
        <f t="shared" si="707"/>
        <v>0</v>
      </c>
      <c r="AG681" s="1">
        <f t="shared" si="725"/>
        <v>3606.3847499999983</v>
      </c>
      <c r="AH681" s="1">
        <f t="shared" si="708"/>
        <v>7950.7079475449955</v>
      </c>
      <c r="AI681" s="130">
        <f t="shared" si="726"/>
        <v>278.846</v>
      </c>
      <c r="AJ681" s="1">
        <f t="shared" si="709"/>
        <v>285.67349999999999</v>
      </c>
      <c r="AK681" s="1">
        <f t="shared" si="710"/>
        <v>1.1808147153725077</v>
      </c>
      <c r="AL681" s="1">
        <f t="shared" si="711"/>
        <v>1.2273147993158744</v>
      </c>
      <c r="AM681" s="1">
        <f t="shared" si="712"/>
        <v>96830.820570015378</v>
      </c>
      <c r="AN681" s="1">
        <f t="shared" si="727"/>
        <v>-1688</v>
      </c>
      <c r="AO681" s="1">
        <f t="shared" si="713"/>
        <v>-5538.0579200000002</v>
      </c>
      <c r="AP681" s="1" t="e">
        <f t="shared" si="714"/>
        <v>#DIV/0!</v>
      </c>
      <c r="AQ681" s="23">
        <f t="shared" si="728"/>
        <v>0</v>
      </c>
      <c r="AR681" s="6">
        <f t="shared" si="715"/>
        <v>0</v>
      </c>
      <c r="AS681" s="6">
        <f t="shared" si="716"/>
        <v>-5.8277470656793184</v>
      </c>
      <c r="AT681" s="6">
        <f t="shared" si="717"/>
        <v>-11.328207856150087</v>
      </c>
      <c r="AU681" s="60"/>
      <c r="AV681" s="6">
        <f t="shared" si="718"/>
        <v>0</v>
      </c>
      <c r="AW681" s="61" t="e">
        <f t="shared" si="719"/>
        <v>#DIV/0!</v>
      </c>
      <c r="AX681" s="62" t="e">
        <f t="shared" si="720"/>
        <v>#DIV/0!</v>
      </c>
      <c r="AY681" s="63" t="e">
        <f t="shared" si="721"/>
        <v>#DIV/0!</v>
      </c>
      <c r="AZ681" s="6" t="e">
        <f t="shared" si="722"/>
        <v>#DIV/0!</v>
      </c>
      <c r="BA681" s="6" t="e">
        <f t="shared" si="723"/>
        <v>#DIV/0!</v>
      </c>
      <c r="BB681" s="62"/>
      <c r="BC681" s="63"/>
      <c r="BD681" s="1"/>
      <c r="BE681" s="1">
        <f t="shared" si="729"/>
        <v>0</v>
      </c>
      <c r="BF681" s="1">
        <f t="shared" si="730"/>
        <v>-6.4999999999999997E-3</v>
      </c>
      <c r="BG681" s="1">
        <f t="shared" si="731"/>
        <v>101325</v>
      </c>
      <c r="BH681" s="1">
        <f t="shared" si="732"/>
        <v>1.2250000000000001</v>
      </c>
      <c r="BI681" s="1">
        <f t="shared" si="733"/>
        <v>288.14999999999998</v>
      </c>
      <c r="BJ681" s="1">
        <f t="shared" si="734"/>
        <v>1.2350000000000001</v>
      </c>
      <c r="BK681" s="1">
        <f t="shared" si="735"/>
        <v>9.81</v>
      </c>
      <c r="BL681" s="1">
        <f t="shared" si="736"/>
        <v>293.14999999999998</v>
      </c>
      <c r="BM681" s="1">
        <f t="shared" si="737"/>
        <v>100600</v>
      </c>
      <c r="BN681" s="24">
        <f t="shared" si="738"/>
        <v>28</v>
      </c>
    </row>
    <row r="682" spans="28:66" x14ac:dyDescent="0.2">
      <c r="AB682" s="30">
        <v>2.1</v>
      </c>
      <c r="AC682" s="64">
        <v>340</v>
      </c>
      <c r="AD682" s="64">
        <f t="shared" si="706"/>
        <v>275.25</v>
      </c>
      <c r="AE682" s="64">
        <f t="shared" si="724"/>
        <v>0</v>
      </c>
      <c r="AF682" s="64">
        <f t="shared" si="707"/>
        <v>0</v>
      </c>
      <c r="AG682" s="64">
        <f t="shared" si="725"/>
        <v>3606.0001399999983</v>
      </c>
      <c r="AH682" s="64">
        <f t="shared" si="708"/>
        <v>7949.8600286467954</v>
      </c>
      <c r="AI682" s="136">
        <f t="shared" si="726"/>
        <v>289.99984000000001</v>
      </c>
      <c r="AJ682" s="64">
        <f t="shared" si="709"/>
        <v>285.94</v>
      </c>
      <c r="AK682" s="64">
        <f t="shared" si="710"/>
        <v>1.1855100891821579</v>
      </c>
      <c r="AL682" s="64">
        <f t="shared" si="711"/>
        <v>1.2315522430544823</v>
      </c>
      <c r="AM682" s="64">
        <f t="shared" si="712"/>
        <v>97306.548220188924</v>
      </c>
      <c r="AN682" s="64">
        <f t="shared" si="727"/>
        <v>-1729</v>
      </c>
      <c r="AO682" s="64">
        <f t="shared" si="713"/>
        <v>-5672.5723600000001</v>
      </c>
      <c r="AP682" s="64" t="e">
        <f t="shared" si="714"/>
        <v>#DIV/0!</v>
      </c>
      <c r="AQ682" s="23">
        <f t="shared" si="728"/>
        <v>0</v>
      </c>
      <c r="AR682" s="65">
        <f t="shared" si="715"/>
        <v>0</v>
      </c>
      <c r="AS682" s="65">
        <f t="shared" si="716"/>
        <v>-5.737681050990787</v>
      </c>
      <c r="AT682" s="65">
        <f t="shared" si="717"/>
        <v>-11.153133934157932</v>
      </c>
      <c r="AU682" s="66"/>
      <c r="AV682" s="65">
        <f t="shared" si="718"/>
        <v>0</v>
      </c>
      <c r="AW682" s="67" t="e">
        <f t="shared" si="719"/>
        <v>#DIV/0!</v>
      </c>
      <c r="AX682" s="68" t="e">
        <f t="shared" si="720"/>
        <v>#DIV/0!</v>
      </c>
      <c r="AY682" s="69" t="e">
        <f t="shared" si="721"/>
        <v>#DIV/0!</v>
      </c>
      <c r="AZ682" s="65" t="e">
        <f t="shared" si="722"/>
        <v>#DIV/0!</v>
      </c>
      <c r="BA682" s="65" t="e">
        <f t="shared" si="723"/>
        <v>#DIV/0!</v>
      </c>
      <c r="BB682" s="68"/>
      <c r="BC682" s="69"/>
      <c r="BD682" s="1"/>
      <c r="BE682" s="1">
        <f t="shared" si="729"/>
        <v>0</v>
      </c>
      <c r="BF682" s="1">
        <f t="shared" si="730"/>
        <v>-6.4999999999999997E-3</v>
      </c>
      <c r="BG682" s="1">
        <f t="shared" si="731"/>
        <v>101325</v>
      </c>
      <c r="BH682" s="1">
        <f t="shared" si="732"/>
        <v>1.2250000000000001</v>
      </c>
      <c r="BI682" s="1">
        <f t="shared" si="733"/>
        <v>288.14999999999998</v>
      </c>
      <c r="BJ682" s="1">
        <f t="shared" si="734"/>
        <v>1.2350000000000001</v>
      </c>
      <c r="BK682" s="1">
        <f t="shared" si="735"/>
        <v>9.81</v>
      </c>
      <c r="BL682" s="1">
        <f t="shared" si="736"/>
        <v>293.14999999999998</v>
      </c>
      <c r="BM682" s="1">
        <f t="shared" si="737"/>
        <v>100600</v>
      </c>
      <c r="BN682" s="24">
        <f t="shared" si="738"/>
        <v>28</v>
      </c>
    </row>
    <row r="683" spans="28:66" x14ac:dyDescent="0.2">
      <c r="AB683" s="90"/>
      <c r="AC683" s="6"/>
      <c r="AD683" s="6"/>
      <c r="AE683" s="6"/>
      <c r="AF683" s="1"/>
      <c r="AG683" s="6"/>
      <c r="AH683" s="1"/>
      <c r="AI683" s="6"/>
      <c r="AJ683" s="6"/>
      <c r="AK683" s="6"/>
      <c r="AL683" s="6"/>
      <c r="AM683" s="6"/>
      <c r="AN683" s="6"/>
      <c r="AO683" s="1"/>
      <c r="AP683" s="6"/>
      <c r="AQ683" s="1"/>
      <c r="AR683" s="1"/>
      <c r="AS683" s="6"/>
      <c r="AT683" s="1"/>
      <c r="AU683" s="6"/>
      <c r="AV683" s="1"/>
      <c r="AW683" s="6"/>
      <c r="AX683" s="6"/>
      <c r="AY683" s="6"/>
      <c r="AZ683" s="6"/>
      <c r="BA683" s="6"/>
      <c r="BB683" s="6"/>
      <c r="BC683" s="6"/>
      <c r="BD683" s="1"/>
      <c r="BE683" s="1">
        <f t="shared" si="729"/>
        <v>0</v>
      </c>
      <c r="BF683" s="1">
        <f t="shared" si="730"/>
        <v>-6.4999999999999997E-3</v>
      </c>
      <c r="BG683" s="1">
        <f t="shared" si="731"/>
        <v>101325</v>
      </c>
      <c r="BH683" s="1">
        <f t="shared" si="732"/>
        <v>1.2250000000000001</v>
      </c>
      <c r="BI683" s="1">
        <f t="shared" si="733"/>
        <v>288.14999999999998</v>
      </c>
      <c r="BJ683" s="1">
        <f t="shared" si="734"/>
        <v>1.2350000000000001</v>
      </c>
      <c r="BK683" s="1">
        <f t="shared" si="735"/>
        <v>9.81</v>
      </c>
      <c r="BL683" s="1">
        <f t="shared" si="736"/>
        <v>293.14999999999998</v>
      </c>
      <c r="BM683" s="1">
        <f t="shared" si="737"/>
        <v>100600</v>
      </c>
      <c r="BN683" s="24">
        <f t="shared" si="738"/>
        <v>28</v>
      </c>
    </row>
    <row r="684" spans="28:66" x14ac:dyDescent="0.2">
      <c r="AB684" s="43" t="s">
        <v>56</v>
      </c>
      <c r="AC684" s="3" t="s">
        <v>57</v>
      </c>
      <c r="AD684" s="3" t="s">
        <v>58</v>
      </c>
      <c r="AE684" s="3" t="s">
        <v>59</v>
      </c>
      <c r="AF684" s="44" t="s">
        <v>60</v>
      </c>
      <c r="AG684" s="3" t="s">
        <v>61</v>
      </c>
      <c r="AH684" s="44" t="s">
        <v>62</v>
      </c>
      <c r="AI684" s="8" t="s">
        <v>63</v>
      </c>
      <c r="AJ684" s="3" t="s">
        <v>64</v>
      </c>
      <c r="AK684" s="3" t="s">
        <v>65</v>
      </c>
      <c r="AL684" s="3" t="s">
        <v>66</v>
      </c>
      <c r="AM684" s="3" t="s">
        <v>67</v>
      </c>
      <c r="AN684" s="3" t="s">
        <v>68</v>
      </c>
      <c r="AO684" s="44" t="s">
        <v>69</v>
      </c>
      <c r="AP684" s="3" t="s">
        <v>70</v>
      </c>
      <c r="AQ684" s="45" t="s">
        <v>71</v>
      </c>
      <c r="AR684" s="46" t="s">
        <v>72</v>
      </c>
      <c r="AS684" s="47" t="s">
        <v>73</v>
      </c>
      <c r="AT684" s="46" t="s">
        <v>74</v>
      </c>
      <c r="AU684" s="45" t="s">
        <v>75</v>
      </c>
      <c r="AV684" s="46" t="s">
        <v>76</v>
      </c>
      <c r="AW684" s="47" t="s">
        <v>77</v>
      </c>
      <c r="AX684" s="48" t="s">
        <v>78</v>
      </c>
      <c r="AY684" s="49" t="s">
        <v>79</v>
      </c>
      <c r="AZ684" s="47" t="s">
        <v>80</v>
      </c>
      <c r="BA684" s="47" t="s">
        <v>81</v>
      </c>
      <c r="BB684" s="48" t="s">
        <v>82</v>
      </c>
      <c r="BC684" s="49" t="s">
        <v>83</v>
      </c>
      <c r="BD684" s="1"/>
      <c r="BE684" s="6">
        <f t="shared" si="729"/>
        <v>0</v>
      </c>
      <c r="BF684" s="6">
        <f t="shared" si="730"/>
        <v>-6.4999999999999997E-3</v>
      </c>
      <c r="BG684" s="6">
        <f t="shared" si="731"/>
        <v>101325</v>
      </c>
      <c r="BH684" s="6">
        <f t="shared" si="732"/>
        <v>1.2250000000000001</v>
      </c>
      <c r="BI684" s="6">
        <f t="shared" si="733"/>
        <v>288.14999999999998</v>
      </c>
      <c r="BJ684" s="6">
        <f t="shared" si="734"/>
        <v>1.2350000000000001</v>
      </c>
      <c r="BK684" s="6">
        <f t="shared" si="735"/>
        <v>9.81</v>
      </c>
      <c r="BL684" s="6">
        <f t="shared" si="736"/>
        <v>293.14999999999998</v>
      </c>
      <c r="BM684" s="6">
        <f t="shared" si="737"/>
        <v>100600</v>
      </c>
      <c r="BN684" s="92">
        <f t="shared" si="738"/>
        <v>28</v>
      </c>
    </row>
    <row r="685" spans="28:66" x14ac:dyDescent="0.2">
      <c r="AB685" s="50">
        <v>8</v>
      </c>
      <c r="AC685" s="51">
        <v>1613</v>
      </c>
      <c r="AD685" s="51">
        <f t="shared" ref="AD685:AD700" si="739">AB685+273.15</f>
        <v>281.14999999999998</v>
      </c>
      <c r="AE685" s="51">
        <v>0</v>
      </c>
      <c r="AF685" s="51">
        <f t="shared" ref="AF685:AF700" si="740">AE685*1.94384</f>
        <v>0</v>
      </c>
      <c r="AG685" s="51">
        <v>3582</v>
      </c>
      <c r="AH685" s="51">
        <f t="shared" ref="AH685:AH700" si="741">AG685 * 2.20462</f>
        <v>7896.9488399999991</v>
      </c>
      <c r="AI685" s="129">
        <v>0</v>
      </c>
      <c r="AJ685" s="51">
        <f t="shared" ref="AJ685:AJ700" si="742">BI685+(AC685*BF685)</f>
        <v>277.66549999999995</v>
      </c>
      <c r="AK685" s="51">
        <f t="shared" ref="AK685:AK700" si="743">BH685 * ( ( 1 + ( BF685 * ( AC685 / BI685 ) ) ) ^ 4.256 )</f>
        <v>1.0462332666274439</v>
      </c>
      <c r="AL685" s="51">
        <f t="shared" ref="AL685:AL700" si="744">( AK685 * AJ685 ) / AD685</f>
        <v>1.0332665235452339</v>
      </c>
      <c r="AM685" s="51">
        <f t="shared" ref="AM685:AM700" si="745">BG685 * ( ( 1+ ( BF685 * ( AC685 / BI685 ) ) ) ^ 5.256 )</f>
        <v>83389.687569398826</v>
      </c>
      <c r="AN685" s="51">
        <v>0</v>
      </c>
      <c r="AO685" s="51">
        <f t="shared" ref="AO685:AO700" si="746">AN685 * 3.28084</f>
        <v>0</v>
      </c>
      <c r="AP685" s="51" t="e">
        <f t="shared" ref="AP685:AP700" si="747" xml:space="preserve"> AG685 * BK685 * COS( AZ685 )</f>
        <v>#DIV/0!</v>
      </c>
      <c r="AQ685" s="55">
        <f>SQRT( ( AU685 * 2 ) / AL685 )</f>
        <v>0</v>
      </c>
      <c r="AR685" s="51">
        <f t="shared" ref="AR685:AR700" si="748">AQ685 * 1.94384</f>
        <v>0</v>
      </c>
      <c r="AS685" s="51" t="e">
        <f t="shared" ref="AS685:AS700" si="749" xml:space="preserve"> ( AN685 / AI685 ) * ( ( ( AD684 + AD685 ) / 2 ) / ( ( AJ684 + AJ685 ) / 2 ) )</f>
        <v>#DIV/0!</v>
      </c>
      <c r="AT685" s="51" t="e">
        <f t="shared" ref="AT685:AT700" si="750">AS685 * 1.94384</f>
        <v>#DIV/0!</v>
      </c>
      <c r="AU685" s="52"/>
      <c r="AV685" s="51">
        <f t="shared" ref="AV685:AV700" si="751">AU685 * 100</f>
        <v>0</v>
      </c>
      <c r="AW685" s="53" t="e">
        <f t="shared" ref="AW685:AW700" si="752" xml:space="preserve"> - ( AG685 * BK685 * SIN( AZ685 ) )</f>
        <v>#DIV/0!</v>
      </c>
      <c r="AX685" s="50" t="e">
        <f t="shared" ref="AX685:AX700" si="753" xml:space="preserve"> - ( ( 2 * AW685 ) / ( ( ( AQ685 ) ^ 2 ) * BN685 * AL685 ) )</f>
        <v>#DIV/0!</v>
      </c>
      <c r="AY685" s="54" t="e">
        <f t="shared" ref="AY685:AY700" si="754" xml:space="preserve"> ( ( 2 * AP685 ) / ( ( ( AQ685 ) ^ 2 ) * BN685 * AL685 ) )</f>
        <v>#DIV/0!</v>
      </c>
      <c r="AZ685" s="51" t="e">
        <f t="shared" ref="AZ685:AZ700" si="755">ASIN( - ( AS685 / AQ685 ) )</f>
        <v>#DIV/0!</v>
      </c>
      <c r="BA685" s="51" t="e">
        <f t="shared" ref="BA685:BA700" si="756">AZ685 * ( 180 / 3.14159265359 )</f>
        <v>#DIV/0!</v>
      </c>
      <c r="BB685" s="50"/>
      <c r="BC685" s="54"/>
      <c r="BD685" s="1"/>
      <c r="BE685" s="1">
        <f t="shared" si="729"/>
        <v>0</v>
      </c>
      <c r="BF685" s="1">
        <f t="shared" si="730"/>
        <v>-6.4999999999999997E-3</v>
      </c>
      <c r="BG685" s="1">
        <f t="shared" si="731"/>
        <v>101325</v>
      </c>
      <c r="BH685" s="1">
        <f t="shared" si="732"/>
        <v>1.2250000000000001</v>
      </c>
      <c r="BI685" s="1">
        <f t="shared" si="733"/>
        <v>288.14999999999998</v>
      </c>
      <c r="BJ685" s="1">
        <f t="shared" si="734"/>
        <v>1.2350000000000001</v>
      </c>
      <c r="BK685" s="1">
        <f t="shared" si="735"/>
        <v>9.81</v>
      </c>
      <c r="BL685" s="1">
        <f t="shared" si="736"/>
        <v>293.14999999999998</v>
      </c>
      <c r="BM685" s="1">
        <f t="shared" si="737"/>
        <v>100600</v>
      </c>
      <c r="BN685" s="24">
        <f t="shared" si="738"/>
        <v>28</v>
      </c>
    </row>
    <row r="686" spans="28:66" x14ac:dyDescent="0.2">
      <c r="AB686" s="23">
        <v>8.4</v>
      </c>
      <c r="AC686" s="1">
        <v>1576</v>
      </c>
      <c r="AD686" s="1">
        <f t="shared" si="739"/>
        <v>281.54999999999995</v>
      </c>
      <c r="AE686" s="1">
        <f t="shared" ref="AE686:AE700" si="757">AE685</f>
        <v>0</v>
      </c>
      <c r="AF686" s="1">
        <f t="shared" si="740"/>
        <v>0</v>
      </c>
      <c r="AG686" s="1">
        <f t="shared" ref="AG686:AG700" si="758">AG685-0.26666</f>
        <v>3581.7333400000002</v>
      </c>
      <c r="AH686" s="1">
        <f t="shared" si="741"/>
        <v>7896.3609560307996</v>
      </c>
      <c r="AI686" s="130">
        <f t="shared" ref="AI686:AI700" si="759">AI685+8</f>
        <v>8</v>
      </c>
      <c r="AJ686" s="1">
        <f t="shared" si="742"/>
        <v>277.90599999999995</v>
      </c>
      <c r="AK686" s="1">
        <f t="shared" si="743"/>
        <v>1.0500954746840963</v>
      </c>
      <c r="AL686" s="1">
        <f t="shared" si="744"/>
        <v>1.0365044680787017</v>
      </c>
      <c r="AM686" s="1">
        <f t="shared" si="745"/>
        <v>83770.018244364954</v>
      </c>
      <c r="AN686" s="1">
        <f t="shared" ref="AN686:AN700" si="760">AN685 + (AC686-AC685)</f>
        <v>-37</v>
      </c>
      <c r="AO686" s="1">
        <f t="shared" si="746"/>
        <v>-121.39108</v>
      </c>
      <c r="AP686" s="1" t="e">
        <f t="shared" si="747"/>
        <v>#DIV/0!</v>
      </c>
      <c r="AQ686" s="23">
        <f t="shared" ref="AQ686:AQ700" si="761">SQRT( ( AV686 * 2 ) / AL686 )</f>
        <v>0</v>
      </c>
      <c r="AR686" s="6">
        <f t="shared" si="748"/>
        <v>0</v>
      </c>
      <c r="AS686" s="6">
        <f t="shared" si="749"/>
        <v>-4.6843430593541973</v>
      </c>
      <c r="AT686" s="6">
        <f t="shared" si="750"/>
        <v>-9.1056134124950621</v>
      </c>
      <c r="AU686" s="60"/>
      <c r="AV686" s="6">
        <f t="shared" si="751"/>
        <v>0</v>
      </c>
      <c r="AW686" s="61" t="e">
        <f t="shared" si="752"/>
        <v>#DIV/0!</v>
      </c>
      <c r="AX686" s="62" t="e">
        <f t="shared" si="753"/>
        <v>#DIV/0!</v>
      </c>
      <c r="AY686" s="63" t="e">
        <f t="shared" si="754"/>
        <v>#DIV/0!</v>
      </c>
      <c r="AZ686" s="6" t="e">
        <f t="shared" si="755"/>
        <v>#DIV/0!</v>
      </c>
      <c r="BA686" s="6" t="e">
        <f t="shared" si="756"/>
        <v>#DIV/0!</v>
      </c>
      <c r="BB686" s="62"/>
      <c r="BC686" s="63"/>
      <c r="BD686" s="1"/>
      <c r="BE686" s="1">
        <f t="shared" si="729"/>
        <v>0</v>
      </c>
      <c r="BF686" s="1">
        <f t="shared" si="730"/>
        <v>-6.4999999999999997E-3</v>
      </c>
      <c r="BG686" s="1">
        <f t="shared" si="731"/>
        <v>101325</v>
      </c>
      <c r="BH686" s="1">
        <f t="shared" si="732"/>
        <v>1.2250000000000001</v>
      </c>
      <c r="BI686" s="1">
        <f t="shared" si="733"/>
        <v>288.14999999999998</v>
      </c>
      <c r="BJ686" s="1">
        <f t="shared" si="734"/>
        <v>1.2350000000000001</v>
      </c>
      <c r="BK686" s="1">
        <f t="shared" si="735"/>
        <v>9.81</v>
      </c>
      <c r="BL686" s="1">
        <f t="shared" si="736"/>
        <v>293.14999999999998</v>
      </c>
      <c r="BM686" s="1">
        <f t="shared" si="737"/>
        <v>100600</v>
      </c>
      <c r="BN686" s="24">
        <f t="shared" si="738"/>
        <v>28</v>
      </c>
    </row>
    <row r="687" spans="28:66" x14ac:dyDescent="0.2">
      <c r="AB687" s="23">
        <v>9.1</v>
      </c>
      <c r="AC687" s="1">
        <v>1426</v>
      </c>
      <c r="AD687" s="1">
        <f t="shared" si="739"/>
        <v>282.25</v>
      </c>
      <c r="AE687" s="1">
        <f t="shared" si="757"/>
        <v>0</v>
      </c>
      <c r="AF687" s="1">
        <f t="shared" si="740"/>
        <v>0</v>
      </c>
      <c r="AG687" s="1">
        <f t="shared" si="758"/>
        <v>3581.4666800000005</v>
      </c>
      <c r="AH687" s="1">
        <f t="shared" si="741"/>
        <v>7895.7730720616</v>
      </c>
      <c r="AI687" s="130">
        <f t="shared" si="759"/>
        <v>16</v>
      </c>
      <c r="AJ687" s="1">
        <f t="shared" si="742"/>
        <v>278.88099999999997</v>
      </c>
      <c r="AK687" s="1">
        <f t="shared" si="743"/>
        <v>1.0658649444602819</v>
      </c>
      <c r="AL687" s="1">
        <f t="shared" si="744"/>
        <v>1.0531425387990359</v>
      </c>
      <c r="AM687" s="1">
        <f t="shared" si="745"/>
        <v>85326.318054842544</v>
      </c>
      <c r="AN687" s="1">
        <f t="shared" si="760"/>
        <v>-187</v>
      </c>
      <c r="AO687" s="1">
        <f t="shared" si="746"/>
        <v>-613.51707999999996</v>
      </c>
      <c r="AP687" s="1">
        <f t="shared" si="747"/>
        <v>33963.020128091368</v>
      </c>
      <c r="AQ687" s="23">
        <f t="shared" si="761"/>
        <v>46.221888057008101</v>
      </c>
      <c r="AR687" s="6">
        <f t="shared" si="748"/>
        <v>89.847954880734633</v>
      </c>
      <c r="AS687" s="6">
        <f t="shared" si="749"/>
        <v>-11.834709682517733</v>
      </c>
      <c r="AT687" s="6">
        <f t="shared" si="750"/>
        <v>-23.004782069265271</v>
      </c>
      <c r="AU687" s="60">
        <v>11.25</v>
      </c>
      <c r="AV687" s="6">
        <f t="shared" si="751"/>
        <v>1125</v>
      </c>
      <c r="AW687" s="61">
        <f t="shared" si="752"/>
        <v>-8995.801208858993</v>
      </c>
      <c r="AX687" s="62">
        <f t="shared" si="753"/>
        <v>0.28558099075742838</v>
      </c>
      <c r="AY687" s="63">
        <f t="shared" si="754"/>
        <v>1.0781911151775039</v>
      </c>
      <c r="AZ687" s="6">
        <f t="shared" si="755"/>
        <v>0.25892469886987535</v>
      </c>
      <c r="BA687" s="6">
        <f t="shared" si="756"/>
        <v>14.835292456938637</v>
      </c>
      <c r="BB687" s="62"/>
      <c r="BC687" s="63"/>
      <c r="BD687" s="1"/>
      <c r="BE687" s="1">
        <f t="shared" si="729"/>
        <v>0</v>
      </c>
      <c r="BF687" s="1">
        <f t="shared" si="730"/>
        <v>-6.4999999999999997E-3</v>
      </c>
      <c r="BG687" s="1">
        <f t="shared" si="731"/>
        <v>101325</v>
      </c>
      <c r="BH687" s="1">
        <f t="shared" si="732"/>
        <v>1.2250000000000001</v>
      </c>
      <c r="BI687" s="1">
        <f t="shared" si="733"/>
        <v>288.14999999999998</v>
      </c>
      <c r="BJ687" s="1">
        <f t="shared" si="734"/>
        <v>1.2350000000000001</v>
      </c>
      <c r="BK687" s="1">
        <f t="shared" si="735"/>
        <v>9.81</v>
      </c>
      <c r="BL687" s="1">
        <f t="shared" si="736"/>
        <v>293.14999999999998</v>
      </c>
      <c r="BM687" s="1">
        <f t="shared" si="737"/>
        <v>100600</v>
      </c>
      <c r="BN687" s="24">
        <f t="shared" si="738"/>
        <v>28</v>
      </c>
    </row>
    <row r="688" spans="28:66" x14ac:dyDescent="0.2">
      <c r="AB688" s="23">
        <v>10.6</v>
      </c>
      <c r="AC688" s="1">
        <v>1098</v>
      </c>
      <c r="AD688" s="1">
        <f t="shared" si="739"/>
        <v>283.75</v>
      </c>
      <c r="AE688" s="1">
        <f t="shared" si="757"/>
        <v>0</v>
      </c>
      <c r="AF688" s="1">
        <f t="shared" si="740"/>
        <v>0</v>
      </c>
      <c r="AG688" s="1">
        <f t="shared" si="758"/>
        <v>3581.2000200000007</v>
      </c>
      <c r="AH688" s="1">
        <f t="shared" si="741"/>
        <v>7895.1851880924005</v>
      </c>
      <c r="AI688" s="130">
        <f t="shared" si="759"/>
        <v>24</v>
      </c>
      <c r="AJ688" s="1">
        <f t="shared" si="742"/>
        <v>281.01299999999998</v>
      </c>
      <c r="AK688" s="1">
        <f t="shared" si="743"/>
        <v>1.1009784845944501</v>
      </c>
      <c r="AL688" s="1">
        <f t="shared" si="744"/>
        <v>1.0903586498373223</v>
      </c>
      <c r="AM688" s="1">
        <f t="shared" si="745"/>
        <v>88811.078322344998</v>
      </c>
      <c r="AN688" s="1">
        <f t="shared" si="760"/>
        <v>-515</v>
      </c>
      <c r="AO688" s="1">
        <f t="shared" si="746"/>
        <v>-1689.6325999999999</v>
      </c>
      <c r="AP688" s="1" t="e">
        <f t="shared" si="747"/>
        <v>#DIV/0!</v>
      </c>
      <c r="AQ688" s="23">
        <f t="shared" si="761"/>
        <v>0</v>
      </c>
      <c r="AR688" s="6">
        <f t="shared" si="748"/>
        <v>0</v>
      </c>
      <c r="AS688" s="6">
        <f t="shared" si="749"/>
        <v>-21.692350099602184</v>
      </c>
      <c r="AT688" s="6">
        <f t="shared" si="750"/>
        <v>-42.166457817610706</v>
      </c>
      <c r="AU688" s="60"/>
      <c r="AV688" s="6">
        <f t="shared" si="751"/>
        <v>0</v>
      </c>
      <c r="AW688" s="61" t="e">
        <f t="shared" si="752"/>
        <v>#DIV/0!</v>
      </c>
      <c r="AX688" s="62" t="e">
        <f t="shared" si="753"/>
        <v>#DIV/0!</v>
      </c>
      <c r="AY688" s="63" t="e">
        <f t="shared" si="754"/>
        <v>#DIV/0!</v>
      </c>
      <c r="AZ688" s="6" t="e">
        <f t="shared" si="755"/>
        <v>#DIV/0!</v>
      </c>
      <c r="BA688" s="6" t="e">
        <f t="shared" si="756"/>
        <v>#DIV/0!</v>
      </c>
      <c r="BB688" s="62"/>
      <c r="BC688" s="63"/>
      <c r="BD688" s="1"/>
      <c r="BE688" s="1">
        <f t="shared" si="729"/>
        <v>0</v>
      </c>
      <c r="BF688" s="1">
        <f t="shared" si="730"/>
        <v>-6.4999999999999997E-3</v>
      </c>
      <c r="BG688" s="1">
        <f t="shared" si="731"/>
        <v>101325</v>
      </c>
      <c r="BH688" s="1">
        <f t="shared" si="732"/>
        <v>1.2250000000000001</v>
      </c>
      <c r="BI688" s="1">
        <f t="shared" si="733"/>
        <v>288.14999999999998</v>
      </c>
      <c r="BJ688" s="1">
        <f t="shared" si="734"/>
        <v>1.2350000000000001</v>
      </c>
      <c r="BK688" s="1">
        <f t="shared" si="735"/>
        <v>9.81</v>
      </c>
      <c r="BL688" s="1">
        <f t="shared" si="736"/>
        <v>293.14999999999998</v>
      </c>
      <c r="BM688" s="1">
        <f t="shared" si="737"/>
        <v>100600</v>
      </c>
      <c r="BN688" s="24">
        <f t="shared" si="738"/>
        <v>28</v>
      </c>
    </row>
    <row r="689" spans="28:66" x14ac:dyDescent="0.2">
      <c r="AB689" s="23">
        <v>11.2</v>
      </c>
      <c r="AC689" s="1">
        <v>975</v>
      </c>
      <c r="AD689" s="1">
        <f t="shared" si="739"/>
        <v>284.34999999999997</v>
      </c>
      <c r="AE689" s="1">
        <f t="shared" si="757"/>
        <v>0</v>
      </c>
      <c r="AF689" s="1">
        <f t="shared" si="740"/>
        <v>0</v>
      </c>
      <c r="AG689" s="1">
        <f t="shared" si="758"/>
        <v>3580.9333600000009</v>
      </c>
      <c r="AH689" s="1">
        <f t="shared" si="741"/>
        <v>7894.597304123201</v>
      </c>
      <c r="AI689" s="130">
        <f t="shared" si="759"/>
        <v>32</v>
      </c>
      <c r="AJ689" s="1">
        <f t="shared" si="742"/>
        <v>281.8125</v>
      </c>
      <c r="AK689" s="1">
        <f t="shared" si="743"/>
        <v>1.1143716644581672</v>
      </c>
      <c r="AL689" s="1">
        <f t="shared" si="744"/>
        <v>1.1044271661336988</v>
      </c>
      <c r="AM689" s="1">
        <f t="shared" si="745"/>
        <v>90147.193998947885</v>
      </c>
      <c r="AN689" s="1">
        <f t="shared" si="760"/>
        <v>-638</v>
      </c>
      <c r="AO689" s="1">
        <f t="shared" si="746"/>
        <v>-2093.1759200000001</v>
      </c>
      <c r="AP689" s="1">
        <f t="shared" si="747"/>
        <v>31831.711104766124</v>
      </c>
      <c r="AQ689" s="23">
        <f t="shared" si="761"/>
        <v>47.577483137919856</v>
      </c>
      <c r="AR689" s="6">
        <f t="shared" si="748"/>
        <v>92.483014822814127</v>
      </c>
      <c r="AS689" s="6">
        <f t="shared" si="749"/>
        <v>-20.124343602057831</v>
      </c>
      <c r="AT689" s="6">
        <f t="shared" si="750"/>
        <v>-39.118504067424091</v>
      </c>
      <c r="AU689" s="60">
        <v>12.5</v>
      </c>
      <c r="AV689" s="6">
        <f t="shared" si="751"/>
        <v>1250</v>
      </c>
      <c r="AW689" s="61">
        <f t="shared" si="752"/>
        <v>-14858.860527379467</v>
      </c>
      <c r="AX689" s="62">
        <f t="shared" si="753"/>
        <v>0.42453887221084186</v>
      </c>
      <c r="AY689" s="63">
        <f t="shared" si="754"/>
        <v>0.90947746013617481</v>
      </c>
      <c r="AZ689" s="6">
        <f t="shared" si="755"/>
        <v>0.43673194307572627</v>
      </c>
      <c r="BA689" s="6">
        <f t="shared" si="756"/>
        <v>25.022897116785185</v>
      </c>
      <c r="BB689" s="62"/>
      <c r="BC689" s="63"/>
      <c r="BD689" s="1"/>
      <c r="BE689" s="1">
        <f t="shared" si="729"/>
        <v>0</v>
      </c>
      <c r="BF689" s="1">
        <f t="shared" si="730"/>
        <v>-6.4999999999999997E-3</v>
      </c>
      <c r="BG689" s="1">
        <f t="shared" si="731"/>
        <v>101325</v>
      </c>
      <c r="BH689" s="1">
        <f t="shared" si="732"/>
        <v>1.2250000000000001</v>
      </c>
      <c r="BI689" s="1">
        <f t="shared" si="733"/>
        <v>288.14999999999998</v>
      </c>
      <c r="BJ689" s="1">
        <f t="shared" si="734"/>
        <v>1.2350000000000001</v>
      </c>
      <c r="BK689" s="1">
        <f t="shared" si="735"/>
        <v>9.81</v>
      </c>
      <c r="BL689" s="1">
        <f t="shared" si="736"/>
        <v>293.14999999999998</v>
      </c>
      <c r="BM689" s="1">
        <f t="shared" si="737"/>
        <v>100600</v>
      </c>
      <c r="BN689" s="24">
        <f t="shared" si="738"/>
        <v>28</v>
      </c>
    </row>
    <row r="690" spans="28:66" x14ac:dyDescent="0.2">
      <c r="AB690" s="23">
        <v>11</v>
      </c>
      <c r="AC690" s="1">
        <v>866</v>
      </c>
      <c r="AD690" s="1">
        <f t="shared" si="739"/>
        <v>284.14999999999998</v>
      </c>
      <c r="AE690" s="1">
        <f t="shared" si="757"/>
        <v>0</v>
      </c>
      <c r="AF690" s="1">
        <f t="shared" si="740"/>
        <v>0</v>
      </c>
      <c r="AG690" s="1">
        <f t="shared" si="758"/>
        <v>3580.6667000000011</v>
      </c>
      <c r="AH690" s="1">
        <f t="shared" si="741"/>
        <v>7894.0094201540014</v>
      </c>
      <c r="AI690" s="130">
        <f t="shared" si="759"/>
        <v>40</v>
      </c>
      <c r="AJ690" s="1">
        <f t="shared" si="742"/>
        <v>282.52099999999996</v>
      </c>
      <c r="AK690" s="1">
        <f t="shared" si="743"/>
        <v>1.1263442662792629</v>
      </c>
      <c r="AL690" s="1">
        <f t="shared" si="744"/>
        <v>1.1198870612475227</v>
      </c>
      <c r="AM690" s="1">
        <f t="shared" si="745"/>
        <v>91344.79115270669</v>
      </c>
      <c r="AN690" s="1">
        <f t="shared" si="760"/>
        <v>-747</v>
      </c>
      <c r="AO690" s="1">
        <f t="shared" si="746"/>
        <v>-2450.78748</v>
      </c>
      <c r="AP690" s="1" t="e">
        <f t="shared" si="747"/>
        <v>#DIV/0!</v>
      </c>
      <c r="AQ690" s="23">
        <f t="shared" si="761"/>
        <v>0</v>
      </c>
      <c r="AR690" s="6">
        <f t="shared" si="748"/>
        <v>0</v>
      </c>
      <c r="AS690" s="6">
        <f t="shared" si="749"/>
        <v>-18.81287837776776</v>
      </c>
      <c r="AT690" s="6">
        <f t="shared" si="750"/>
        <v>-36.56922550584008</v>
      </c>
      <c r="AU690" s="60"/>
      <c r="AV690" s="6">
        <f t="shared" si="751"/>
        <v>0</v>
      </c>
      <c r="AW690" s="61" t="e">
        <f t="shared" si="752"/>
        <v>#DIV/0!</v>
      </c>
      <c r="AX690" s="62" t="e">
        <f t="shared" si="753"/>
        <v>#DIV/0!</v>
      </c>
      <c r="AY690" s="63" t="e">
        <f t="shared" si="754"/>
        <v>#DIV/0!</v>
      </c>
      <c r="AZ690" s="6" t="e">
        <f t="shared" si="755"/>
        <v>#DIV/0!</v>
      </c>
      <c r="BA690" s="6" t="e">
        <f t="shared" si="756"/>
        <v>#DIV/0!</v>
      </c>
      <c r="BB690" s="62"/>
      <c r="BC690" s="63"/>
      <c r="BD690" s="1"/>
      <c r="BE690" s="1">
        <f t="shared" si="729"/>
        <v>0</v>
      </c>
      <c r="BF690" s="1">
        <f t="shared" si="730"/>
        <v>-6.4999999999999997E-3</v>
      </c>
      <c r="BG690" s="1">
        <f t="shared" si="731"/>
        <v>101325</v>
      </c>
      <c r="BH690" s="1">
        <f t="shared" si="732"/>
        <v>1.2250000000000001</v>
      </c>
      <c r="BI690" s="1">
        <f t="shared" si="733"/>
        <v>288.14999999999998</v>
      </c>
      <c r="BJ690" s="1">
        <f t="shared" si="734"/>
        <v>1.2350000000000001</v>
      </c>
      <c r="BK690" s="1">
        <f t="shared" si="735"/>
        <v>9.81</v>
      </c>
      <c r="BL690" s="1">
        <f t="shared" si="736"/>
        <v>293.14999999999998</v>
      </c>
      <c r="BM690" s="1">
        <f t="shared" si="737"/>
        <v>100600</v>
      </c>
      <c r="BN690" s="24">
        <f t="shared" si="738"/>
        <v>28</v>
      </c>
    </row>
    <row r="691" spans="28:66" x14ac:dyDescent="0.2">
      <c r="AB691" s="23">
        <v>9.6999999999999993</v>
      </c>
      <c r="AC691" s="1">
        <v>759</v>
      </c>
      <c r="AD691" s="1">
        <f t="shared" si="739"/>
        <v>282.84999999999997</v>
      </c>
      <c r="AE691" s="1">
        <f t="shared" si="757"/>
        <v>0</v>
      </c>
      <c r="AF691" s="1">
        <f t="shared" si="740"/>
        <v>0</v>
      </c>
      <c r="AG691" s="1">
        <f t="shared" si="758"/>
        <v>3580.4000400000014</v>
      </c>
      <c r="AH691" s="1">
        <f t="shared" si="741"/>
        <v>7893.4215361848019</v>
      </c>
      <c r="AI691" s="130">
        <f t="shared" si="759"/>
        <v>48</v>
      </c>
      <c r="AJ691" s="1">
        <f t="shared" si="742"/>
        <v>283.2165</v>
      </c>
      <c r="AK691" s="1">
        <f t="shared" si="743"/>
        <v>1.1381926592296239</v>
      </c>
      <c r="AL691" s="1">
        <f t="shared" si="744"/>
        <v>1.1396674607484774</v>
      </c>
      <c r="AM691" s="1">
        <f t="shared" si="745"/>
        <v>92532.912420067529</v>
      </c>
      <c r="AN691" s="1">
        <f t="shared" si="760"/>
        <v>-854</v>
      </c>
      <c r="AO691" s="1">
        <f t="shared" si="746"/>
        <v>-2801.83736</v>
      </c>
      <c r="AP691" s="1" t="e">
        <f t="shared" si="747"/>
        <v>#DIV/0!</v>
      </c>
      <c r="AQ691" s="23">
        <f t="shared" si="761"/>
        <v>0</v>
      </c>
      <c r="AR691" s="6">
        <f t="shared" si="748"/>
        <v>0</v>
      </c>
      <c r="AS691" s="6">
        <f t="shared" si="749"/>
        <v>-17.831370556132484</v>
      </c>
      <c r="AT691" s="6">
        <f t="shared" si="750"/>
        <v>-34.661331341832565</v>
      </c>
      <c r="AU691" s="60"/>
      <c r="AV691" s="6">
        <f t="shared" si="751"/>
        <v>0</v>
      </c>
      <c r="AW691" s="61" t="e">
        <f t="shared" si="752"/>
        <v>#DIV/0!</v>
      </c>
      <c r="AX691" s="62" t="e">
        <f t="shared" si="753"/>
        <v>#DIV/0!</v>
      </c>
      <c r="AY691" s="63" t="e">
        <f t="shared" si="754"/>
        <v>#DIV/0!</v>
      </c>
      <c r="AZ691" s="6" t="e">
        <f t="shared" si="755"/>
        <v>#DIV/0!</v>
      </c>
      <c r="BA691" s="6" t="e">
        <f t="shared" si="756"/>
        <v>#DIV/0!</v>
      </c>
      <c r="BB691" s="62"/>
      <c r="BC691" s="63"/>
      <c r="BD691" s="1"/>
      <c r="BE691" s="1">
        <f t="shared" si="729"/>
        <v>0</v>
      </c>
      <c r="BF691" s="1">
        <f t="shared" si="730"/>
        <v>-6.4999999999999997E-3</v>
      </c>
      <c r="BG691" s="1">
        <f t="shared" si="731"/>
        <v>101325</v>
      </c>
      <c r="BH691" s="1">
        <f t="shared" si="732"/>
        <v>1.2250000000000001</v>
      </c>
      <c r="BI691" s="1">
        <f t="shared" si="733"/>
        <v>288.14999999999998</v>
      </c>
      <c r="BJ691" s="1">
        <f t="shared" si="734"/>
        <v>1.2350000000000001</v>
      </c>
      <c r="BK691" s="1">
        <f t="shared" si="735"/>
        <v>9.81</v>
      </c>
      <c r="BL691" s="1">
        <f t="shared" si="736"/>
        <v>293.14999999999998</v>
      </c>
      <c r="BM691" s="1">
        <f t="shared" si="737"/>
        <v>100600</v>
      </c>
      <c r="BN691" s="24">
        <f t="shared" si="738"/>
        <v>28</v>
      </c>
    </row>
    <row r="692" spans="28:66" x14ac:dyDescent="0.2">
      <c r="AB692" s="23">
        <v>7.4</v>
      </c>
      <c r="AC692" s="1">
        <v>718</v>
      </c>
      <c r="AD692" s="1">
        <f t="shared" si="739"/>
        <v>280.54999999999995</v>
      </c>
      <c r="AE692" s="1">
        <f t="shared" si="757"/>
        <v>0</v>
      </c>
      <c r="AF692" s="1">
        <f t="shared" si="740"/>
        <v>0</v>
      </c>
      <c r="AG692" s="1">
        <f t="shared" si="758"/>
        <v>3580.1333800000016</v>
      </c>
      <c r="AH692" s="1">
        <f t="shared" si="741"/>
        <v>7892.8336522156023</v>
      </c>
      <c r="AI692" s="130">
        <f t="shared" si="759"/>
        <v>56</v>
      </c>
      <c r="AJ692" s="1">
        <f t="shared" si="742"/>
        <v>283.483</v>
      </c>
      <c r="AK692" s="1">
        <f t="shared" si="743"/>
        <v>1.1427578751423151</v>
      </c>
      <c r="AL692" s="1">
        <f t="shared" si="744"/>
        <v>1.1547047967170521</v>
      </c>
      <c r="AM692" s="1">
        <f t="shared" si="745"/>
        <v>92991.476357196385</v>
      </c>
      <c r="AN692" s="1">
        <f t="shared" si="760"/>
        <v>-895</v>
      </c>
      <c r="AO692" s="1">
        <f t="shared" si="746"/>
        <v>-2936.3517999999999</v>
      </c>
      <c r="AP692" s="1" t="e">
        <f t="shared" si="747"/>
        <v>#DIV/0!</v>
      </c>
      <c r="AQ692" s="23">
        <f t="shared" si="761"/>
        <v>0</v>
      </c>
      <c r="AR692" s="6">
        <f t="shared" si="748"/>
        <v>0</v>
      </c>
      <c r="AS692" s="6">
        <f t="shared" si="749"/>
        <v>-15.88908987164147</v>
      </c>
      <c r="AT692" s="6">
        <f t="shared" si="750"/>
        <v>-30.885848456091555</v>
      </c>
      <c r="AU692" s="60"/>
      <c r="AV692" s="6">
        <f t="shared" si="751"/>
        <v>0</v>
      </c>
      <c r="AW692" s="61" t="e">
        <f t="shared" si="752"/>
        <v>#DIV/0!</v>
      </c>
      <c r="AX692" s="62" t="e">
        <f t="shared" si="753"/>
        <v>#DIV/0!</v>
      </c>
      <c r="AY692" s="63" t="e">
        <f t="shared" si="754"/>
        <v>#DIV/0!</v>
      </c>
      <c r="AZ692" s="6" t="e">
        <f t="shared" si="755"/>
        <v>#DIV/0!</v>
      </c>
      <c r="BA692" s="6" t="e">
        <f t="shared" si="756"/>
        <v>#DIV/0!</v>
      </c>
      <c r="BB692" s="62"/>
      <c r="BC692" s="63"/>
      <c r="BD692" s="1"/>
      <c r="BE692" s="1">
        <f t="shared" si="729"/>
        <v>0</v>
      </c>
      <c r="BF692" s="1">
        <f t="shared" si="730"/>
        <v>-6.4999999999999997E-3</v>
      </c>
      <c r="BG692" s="1">
        <f t="shared" si="731"/>
        <v>101325</v>
      </c>
      <c r="BH692" s="1">
        <f t="shared" si="732"/>
        <v>1.2250000000000001</v>
      </c>
      <c r="BI692" s="1">
        <f t="shared" si="733"/>
        <v>288.14999999999998</v>
      </c>
      <c r="BJ692" s="1">
        <f t="shared" si="734"/>
        <v>1.2350000000000001</v>
      </c>
      <c r="BK692" s="1">
        <f t="shared" si="735"/>
        <v>9.81</v>
      </c>
      <c r="BL692" s="1">
        <f t="shared" si="736"/>
        <v>293.14999999999998</v>
      </c>
      <c r="BM692" s="1">
        <f t="shared" si="737"/>
        <v>100600</v>
      </c>
      <c r="BN692" s="24">
        <f t="shared" si="738"/>
        <v>28</v>
      </c>
    </row>
    <row r="693" spans="28:66" x14ac:dyDescent="0.2">
      <c r="AB693" s="23">
        <v>6.1</v>
      </c>
      <c r="AC693" s="1">
        <v>689</v>
      </c>
      <c r="AD693" s="1">
        <f t="shared" si="739"/>
        <v>279.25</v>
      </c>
      <c r="AE693" s="1">
        <f t="shared" si="757"/>
        <v>0</v>
      </c>
      <c r="AF693" s="1">
        <f t="shared" si="740"/>
        <v>0</v>
      </c>
      <c r="AG693" s="1">
        <f t="shared" si="758"/>
        <v>3579.8667200000018</v>
      </c>
      <c r="AH693" s="1">
        <f t="shared" si="741"/>
        <v>7892.2457682464037</v>
      </c>
      <c r="AI693" s="130">
        <f t="shared" si="759"/>
        <v>64</v>
      </c>
      <c r="AJ693" s="1">
        <f t="shared" si="742"/>
        <v>283.67149999999998</v>
      </c>
      <c r="AK693" s="1">
        <f t="shared" si="743"/>
        <v>1.1459953789857993</v>
      </c>
      <c r="AL693" s="1">
        <f t="shared" si="744"/>
        <v>1.1641404768127845</v>
      </c>
      <c r="AM693" s="1">
        <f t="shared" si="745"/>
        <v>93316.936168579225</v>
      </c>
      <c r="AN693" s="1">
        <f t="shared" si="760"/>
        <v>-924</v>
      </c>
      <c r="AO693" s="1">
        <f t="shared" si="746"/>
        <v>-3031.4961600000001</v>
      </c>
      <c r="AP693" s="1">
        <f t="shared" si="747"/>
        <v>34388.993503005426</v>
      </c>
      <c r="AQ693" s="23">
        <f t="shared" si="761"/>
        <v>70.279914981600484</v>
      </c>
      <c r="AR693" s="6">
        <f t="shared" si="748"/>
        <v>136.61290993783427</v>
      </c>
      <c r="AS693" s="6">
        <f t="shared" si="749"/>
        <v>-14.250283652867076</v>
      </c>
      <c r="AT693" s="6">
        <f t="shared" si="750"/>
        <v>-27.700271375789136</v>
      </c>
      <c r="AU693" s="60">
        <v>28.75</v>
      </c>
      <c r="AV693" s="6">
        <f t="shared" si="751"/>
        <v>2875</v>
      </c>
      <c r="AW693" s="61">
        <f t="shared" si="752"/>
        <v>-7120.7894893969478</v>
      </c>
      <c r="AX693" s="62">
        <f t="shared" si="753"/>
        <v>8.8457012290645315E-2</v>
      </c>
      <c r="AY693" s="63">
        <f t="shared" si="754"/>
        <v>0.42719246587584381</v>
      </c>
      <c r="AZ693" s="6">
        <f t="shared" si="755"/>
        <v>0.20418041543073517</v>
      </c>
      <c r="BA693" s="6">
        <f t="shared" si="756"/>
        <v>11.698676063408184</v>
      </c>
      <c r="BB693" s="131">
        <v>2.75</v>
      </c>
      <c r="BC693" s="135">
        <v>-0.1</v>
      </c>
      <c r="BD693" s="1"/>
      <c r="BE693" s="1">
        <f t="shared" si="729"/>
        <v>0</v>
      </c>
      <c r="BF693" s="1">
        <f t="shared" si="730"/>
        <v>-6.4999999999999997E-3</v>
      </c>
      <c r="BG693" s="1">
        <f t="shared" si="731"/>
        <v>101325</v>
      </c>
      <c r="BH693" s="1">
        <f t="shared" si="732"/>
        <v>1.2250000000000001</v>
      </c>
      <c r="BI693" s="1">
        <f t="shared" si="733"/>
        <v>288.14999999999998</v>
      </c>
      <c r="BJ693" s="1">
        <f t="shared" si="734"/>
        <v>1.2350000000000001</v>
      </c>
      <c r="BK693" s="1">
        <f t="shared" si="735"/>
        <v>9.81</v>
      </c>
      <c r="BL693" s="1">
        <f t="shared" si="736"/>
        <v>293.14999999999998</v>
      </c>
      <c r="BM693" s="1">
        <f t="shared" si="737"/>
        <v>100600</v>
      </c>
      <c r="BN693" s="24">
        <f t="shared" si="738"/>
        <v>28</v>
      </c>
    </row>
    <row r="694" spans="28:66" x14ac:dyDescent="0.2">
      <c r="AB694" s="23">
        <v>4.5</v>
      </c>
      <c r="AC694" s="1">
        <v>646</v>
      </c>
      <c r="AD694" s="1">
        <f t="shared" si="739"/>
        <v>277.64999999999998</v>
      </c>
      <c r="AE694" s="1">
        <f t="shared" si="757"/>
        <v>0</v>
      </c>
      <c r="AF694" s="1">
        <f t="shared" si="740"/>
        <v>0</v>
      </c>
      <c r="AG694" s="1">
        <f t="shared" si="758"/>
        <v>3579.600060000002</v>
      </c>
      <c r="AH694" s="1">
        <f t="shared" si="741"/>
        <v>7891.6578842772042</v>
      </c>
      <c r="AI694" s="130">
        <f t="shared" si="759"/>
        <v>72</v>
      </c>
      <c r="AJ694" s="1">
        <f t="shared" si="742"/>
        <v>283.95099999999996</v>
      </c>
      <c r="AK694" s="1">
        <f t="shared" si="743"/>
        <v>1.1508087261274453</v>
      </c>
      <c r="AL694" s="1">
        <f t="shared" si="744"/>
        <v>1.1769252245366979</v>
      </c>
      <c r="AM694" s="1">
        <f t="shared" si="745"/>
        <v>93801.211717668702</v>
      </c>
      <c r="AN694" s="1">
        <f t="shared" si="760"/>
        <v>-967</v>
      </c>
      <c r="AO694" s="1">
        <f t="shared" si="746"/>
        <v>-3172.5722799999999</v>
      </c>
      <c r="AP694" s="1">
        <f t="shared" si="747"/>
        <v>34502.391716521874</v>
      </c>
      <c r="AQ694" s="23">
        <f t="shared" si="761"/>
        <v>70.802985443691654</v>
      </c>
      <c r="AR694" s="6">
        <f t="shared" si="748"/>
        <v>137.62967522486559</v>
      </c>
      <c r="AS694" s="6">
        <f t="shared" si="749"/>
        <v>-13.176849735323897</v>
      </c>
      <c r="AT694" s="6">
        <f t="shared" si="750"/>
        <v>-25.613687589512004</v>
      </c>
      <c r="AU694" s="60">
        <v>29.5</v>
      </c>
      <c r="AV694" s="6">
        <f t="shared" si="751"/>
        <v>2950</v>
      </c>
      <c r="AW694" s="61">
        <f t="shared" si="752"/>
        <v>-6535.2700346251786</v>
      </c>
      <c r="AX694" s="62">
        <f t="shared" si="753"/>
        <v>7.9119491944614762E-2</v>
      </c>
      <c r="AY694" s="63">
        <f t="shared" si="754"/>
        <v>0.41770450020002275</v>
      </c>
      <c r="AZ694" s="6">
        <f t="shared" si="755"/>
        <v>0.18719725490551459</v>
      </c>
      <c r="BA694" s="6">
        <f t="shared" si="756"/>
        <v>10.725612642519925</v>
      </c>
      <c r="BB694" s="131">
        <v>2.75</v>
      </c>
      <c r="BC694" s="135">
        <v>0.25</v>
      </c>
      <c r="BD694" s="1"/>
      <c r="BE694" s="1">
        <f t="shared" ref="BE694:BE700" si="762">BE693</f>
        <v>0</v>
      </c>
      <c r="BF694" s="1">
        <f t="shared" ref="BF694:BF700" si="763">BF693</f>
        <v>-6.4999999999999997E-3</v>
      </c>
      <c r="BG694" s="1">
        <f t="shared" ref="BG694:BG700" si="764">BG693</f>
        <v>101325</v>
      </c>
      <c r="BH694" s="1">
        <f t="shared" ref="BH694:BH700" si="765">BH693</f>
        <v>1.2250000000000001</v>
      </c>
      <c r="BI694" s="1">
        <f t="shared" ref="BI694:BI700" si="766">BI693</f>
        <v>288.14999999999998</v>
      </c>
      <c r="BJ694" s="1">
        <f t="shared" ref="BJ694:BJ700" si="767">BJ693</f>
        <v>1.2350000000000001</v>
      </c>
      <c r="BK694" s="1">
        <f t="shared" ref="BK694:BK700" si="768">BK693</f>
        <v>9.81</v>
      </c>
      <c r="BL694" s="1">
        <f t="shared" ref="BL694:BL700" si="769">BL693</f>
        <v>293.14999999999998</v>
      </c>
      <c r="BM694" s="1">
        <f t="shared" ref="BM694:BM700" si="770">BM693</f>
        <v>100600</v>
      </c>
      <c r="BN694" s="24">
        <f t="shared" ref="BN694:BN700" si="771">BN693</f>
        <v>28</v>
      </c>
    </row>
    <row r="695" spans="28:66" x14ac:dyDescent="0.2">
      <c r="AB695" s="23">
        <v>1.3</v>
      </c>
      <c r="AC695" s="1">
        <v>588</v>
      </c>
      <c r="AD695" s="1">
        <f t="shared" si="739"/>
        <v>274.45</v>
      </c>
      <c r="AE695" s="1">
        <f t="shared" si="757"/>
        <v>0</v>
      </c>
      <c r="AF695" s="1">
        <f t="shared" si="740"/>
        <v>0</v>
      </c>
      <c r="AG695" s="1">
        <f t="shared" si="758"/>
        <v>3579.3334000000023</v>
      </c>
      <c r="AH695" s="1">
        <f t="shared" si="741"/>
        <v>7891.0700003080046</v>
      </c>
      <c r="AI695" s="130">
        <f t="shared" si="759"/>
        <v>80</v>
      </c>
      <c r="AJ695" s="1">
        <f t="shared" si="742"/>
        <v>284.32799999999997</v>
      </c>
      <c r="AK695" s="1">
        <f t="shared" si="743"/>
        <v>1.1573256306324886</v>
      </c>
      <c r="AL695" s="1">
        <f t="shared" si="744"/>
        <v>1.1989800761758944</v>
      </c>
      <c r="AM695" s="1">
        <f t="shared" si="745"/>
        <v>94457.64231122112</v>
      </c>
      <c r="AN695" s="1">
        <f t="shared" si="760"/>
        <v>-1025</v>
      </c>
      <c r="AO695" s="1">
        <f t="shared" si="746"/>
        <v>-3362.8609999999999</v>
      </c>
      <c r="AP695" s="1" t="e">
        <f t="shared" si="747"/>
        <v>#DIV/0!</v>
      </c>
      <c r="AQ695" s="23">
        <f t="shared" si="761"/>
        <v>0</v>
      </c>
      <c r="AR695" s="6">
        <f t="shared" si="748"/>
        <v>0</v>
      </c>
      <c r="AS695" s="6">
        <f t="shared" si="749"/>
        <v>-12.447725940955056</v>
      </c>
      <c r="AT695" s="6">
        <f t="shared" si="750"/>
        <v>-24.196387593066078</v>
      </c>
      <c r="AU695" s="60"/>
      <c r="AV695" s="6">
        <f t="shared" si="751"/>
        <v>0</v>
      </c>
      <c r="AW695" s="61" t="e">
        <f t="shared" si="752"/>
        <v>#DIV/0!</v>
      </c>
      <c r="AX695" s="62" t="e">
        <f t="shared" si="753"/>
        <v>#DIV/0!</v>
      </c>
      <c r="AY695" s="63" t="e">
        <f t="shared" si="754"/>
        <v>#DIV/0!</v>
      </c>
      <c r="AZ695" s="6" t="e">
        <f t="shared" si="755"/>
        <v>#DIV/0!</v>
      </c>
      <c r="BA695" s="6" t="e">
        <f t="shared" si="756"/>
        <v>#DIV/0!</v>
      </c>
      <c r="BB695" s="62"/>
      <c r="BC695" s="63"/>
      <c r="BD695" s="1"/>
      <c r="BE695" s="1">
        <f t="shared" si="762"/>
        <v>0</v>
      </c>
      <c r="BF695" s="1">
        <f t="shared" si="763"/>
        <v>-6.4999999999999997E-3</v>
      </c>
      <c r="BG695" s="1">
        <f t="shared" si="764"/>
        <v>101325</v>
      </c>
      <c r="BH695" s="1">
        <f t="shared" si="765"/>
        <v>1.2250000000000001</v>
      </c>
      <c r="BI695" s="1">
        <f t="shared" si="766"/>
        <v>288.14999999999998</v>
      </c>
      <c r="BJ695" s="1">
        <f t="shared" si="767"/>
        <v>1.2350000000000001</v>
      </c>
      <c r="BK695" s="1">
        <f t="shared" si="768"/>
        <v>9.81</v>
      </c>
      <c r="BL695" s="1">
        <f t="shared" si="769"/>
        <v>293.14999999999998</v>
      </c>
      <c r="BM695" s="1">
        <f t="shared" si="770"/>
        <v>100600</v>
      </c>
      <c r="BN695" s="24">
        <f t="shared" si="771"/>
        <v>28</v>
      </c>
    </row>
    <row r="696" spans="28:66" x14ac:dyDescent="0.2">
      <c r="AB696" s="23">
        <v>0.6</v>
      </c>
      <c r="AC696" s="1">
        <v>550</v>
      </c>
      <c r="AD696" s="1">
        <f t="shared" si="739"/>
        <v>273.75</v>
      </c>
      <c r="AE696" s="1">
        <f t="shared" si="757"/>
        <v>0</v>
      </c>
      <c r="AF696" s="1">
        <f t="shared" si="740"/>
        <v>0</v>
      </c>
      <c r="AG696" s="1">
        <f t="shared" si="758"/>
        <v>3579.0667400000025</v>
      </c>
      <c r="AH696" s="1">
        <f t="shared" si="741"/>
        <v>7890.4821163388051</v>
      </c>
      <c r="AI696" s="130">
        <f t="shared" si="759"/>
        <v>88</v>
      </c>
      <c r="AJ696" s="1">
        <f t="shared" si="742"/>
        <v>284.57499999999999</v>
      </c>
      <c r="AK696" s="1">
        <f t="shared" si="743"/>
        <v>1.1616106095485803</v>
      </c>
      <c r="AL696" s="1">
        <f t="shared" si="744"/>
        <v>1.2075446181270768</v>
      </c>
      <c r="AM696" s="1">
        <f t="shared" si="745"/>
        <v>94889.730747336114</v>
      </c>
      <c r="AN696" s="1">
        <f t="shared" si="760"/>
        <v>-1063</v>
      </c>
      <c r="AO696" s="1">
        <f t="shared" si="746"/>
        <v>-3487.5329200000001</v>
      </c>
      <c r="AP696" s="1">
        <f t="shared" si="747"/>
        <v>34574.664697740431</v>
      </c>
      <c r="AQ696" s="23">
        <f t="shared" si="761"/>
        <v>66.872150029735593</v>
      </c>
      <c r="AR696" s="6">
        <f t="shared" si="748"/>
        <v>129.98876011380125</v>
      </c>
      <c r="AS696" s="6">
        <f t="shared" si="749"/>
        <v>-11.639957634573589</v>
      </c>
      <c r="AT696" s="6">
        <f t="shared" si="750"/>
        <v>-22.626215248389524</v>
      </c>
      <c r="AU696" s="60">
        <v>27</v>
      </c>
      <c r="AV696" s="6">
        <f t="shared" si="751"/>
        <v>2700</v>
      </c>
      <c r="AW696" s="61">
        <f t="shared" si="752"/>
        <v>-6111.459207976015</v>
      </c>
      <c r="AX696" s="62">
        <f t="shared" si="753"/>
        <v>8.0839407512910258E-2</v>
      </c>
      <c r="AY696" s="63">
        <f t="shared" si="754"/>
        <v>0.45733683462619618</v>
      </c>
      <c r="AZ696" s="6">
        <f t="shared" si="755"/>
        <v>0.17495401950231337</v>
      </c>
      <c r="BA696" s="6">
        <f t="shared" si="756"/>
        <v>10.024126926331391</v>
      </c>
      <c r="BB696" s="131">
        <v>3</v>
      </c>
      <c r="BC696" s="135">
        <v>0</v>
      </c>
      <c r="BD696" s="1"/>
      <c r="BE696" s="1">
        <f t="shared" si="762"/>
        <v>0</v>
      </c>
      <c r="BF696" s="1">
        <f t="shared" si="763"/>
        <v>-6.4999999999999997E-3</v>
      </c>
      <c r="BG696" s="1">
        <f t="shared" si="764"/>
        <v>101325</v>
      </c>
      <c r="BH696" s="1">
        <f t="shared" si="765"/>
        <v>1.2250000000000001</v>
      </c>
      <c r="BI696" s="1">
        <f t="shared" si="766"/>
        <v>288.14999999999998</v>
      </c>
      <c r="BJ696" s="1">
        <f t="shared" si="767"/>
        <v>1.2350000000000001</v>
      </c>
      <c r="BK696" s="1">
        <f t="shared" si="768"/>
        <v>9.81</v>
      </c>
      <c r="BL696" s="1">
        <f t="shared" si="769"/>
        <v>293.14999999999998</v>
      </c>
      <c r="BM696" s="1">
        <f t="shared" si="770"/>
        <v>100600</v>
      </c>
      <c r="BN696" s="24">
        <f t="shared" si="771"/>
        <v>28</v>
      </c>
    </row>
    <row r="697" spans="28:66" x14ac:dyDescent="0.2">
      <c r="AB697" s="23">
        <v>0.7</v>
      </c>
      <c r="AC697" s="1">
        <v>545</v>
      </c>
      <c r="AD697" s="1">
        <f t="shared" si="739"/>
        <v>273.84999999999997</v>
      </c>
      <c r="AE697" s="1">
        <f t="shared" si="757"/>
        <v>0</v>
      </c>
      <c r="AF697" s="1">
        <f t="shared" si="740"/>
        <v>0</v>
      </c>
      <c r="AG697" s="1">
        <f t="shared" si="758"/>
        <v>3578.8000800000027</v>
      </c>
      <c r="AH697" s="1">
        <f t="shared" si="741"/>
        <v>7889.8942323696056</v>
      </c>
      <c r="AI697" s="130">
        <f t="shared" si="759"/>
        <v>96</v>
      </c>
      <c r="AJ697" s="1">
        <f t="shared" si="742"/>
        <v>284.60749999999996</v>
      </c>
      <c r="AK697" s="1">
        <f t="shared" si="743"/>
        <v>1.162175324845462</v>
      </c>
      <c r="AL697" s="1">
        <f t="shared" si="744"/>
        <v>1.2078284234652359</v>
      </c>
      <c r="AM697" s="1">
        <f t="shared" si="745"/>
        <v>94946.703438431286</v>
      </c>
      <c r="AN697" s="1">
        <f t="shared" si="760"/>
        <v>-1068</v>
      </c>
      <c r="AO697" s="1">
        <f t="shared" si="746"/>
        <v>-3503.93712</v>
      </c>
      <c r="AP697" s="1" t="e">
        <f t="shared" si="747"/>
        <v>#DIV/0!</v>
      </c>
      <c r="AQ697" s="23">
        <f t="shared" si="761"/>
        <v>0</v>
      </c>
      <c r="AR697" s="6">
        <f t="shared" si="748"/>
        <v>0</v>
      </c>
      <c r="AS697" s="6">
        <f t="shared" si="749"/>
        <v>-10.703157598836928</v>
      </c>
      <c r="AT697" s="6">
        <f t="shared" si="750"/>
        <v>-20.805225866923173</v>
      </c>
      <c r="AU697" s="60"/>
      <c r="AV697" s="6">
        <f t="shared" si="751"/>
        <v>0</v>
      </c>
      <c r="AW697" s="61" t="e">
        <f t="shared" si="752"/>
        <v>#DIV/0!</v>
      </c>
      <c r="AX697" s="62" t="e">
        <f t="shared" si="753"/>
        <v>#DIV/0!</v>
      </c>
      <c r="AY697" s="63" t="e">
        <f t="shared" si="754"/>
        <v>#DIV/0!</v>
      </c>
      <c r="AZ697" s="6" t="e">
        <f t="shared" si="755"/>
        <v>#DIV/0!</v>
      </c>
      <c r="BA697" s="6" t="e">
        <f t="shared" si="756"/>
        <v>#DIV/0!</v>
      </c>
      <c r="BB697" s="62"/>
      <c r="BC697" s="63"/>
      <c r="BD697" s="1"/>
      <c r="BE697" s="1">
        <f t="shared" si="762"/>
        <v>0</v>
      </c>
      <c r="BF697" s="1">
        <f t="shared" si="763"/>
        <v>-6.4999999999999997E-3</v>
      </c>
      <c r="BG697" s="1">
        <f t="shared" si="764"/>
        <v>101325</v>
      </c>
      <c r="BH697" s="1">
        <f t="shared" si="765"/>
        <v>1.2250000000000001</v>
      </c>
      <c r="BI697" s="1">
        <f t="shared" si="766"/>
        <v>288.14999999999998</v>
      </c>
      <c r="BJ697" s="1">
        <f t="shared" si="767"/>
        <v>1.2350000000000001</v>
      </c>
      <c r="BK697" s="1">
        <f t="shared" si="768"/>
        <v>9.81</v>
      </c>
      <c r="BL697" s="1">
        <f t="shared" si="769"/>
        <v>293.14999999999998</v>
      </c>
      <c r="BM697" s="1">
        <f t="shared" si="770"/>
        <v>100600</v>
      </c>
      <c r="BN697" s="24">
        <f t="shared" si="771"/>
        <v>28</v>
      </c>
    </row>
    <row r="698" spans="28:66" x14ac:dyDescent="0.2">
      <c r="AB698" s="23">
        <v>1.1000000000000001</v>
      </c>
      <c r="AC698" s="1">
        <v>546</v>
      </c>
      <c r="AD698" s="1">
        <f t="shared" si="739"/>
        <v>274.25</v>
      </c>
      <c r="AE698" s="1">
        <f t="shared" si="757"/>
        <v>0</v>
      </c>
      <c r="AF698" s="1">
        <f t="shared" si="740"/>
        <v>0</v>
      </c>
      <c r="AG698" s="1">
        <f t="shared" si="758"/>
        <v>3578.5334200000029</v>
      </c>
      <c r="AH698" s="1">
        <f t="shared" si="741"/>
        <v>7889.306348400406</v>
      </c>
      <c r="AI698" s="130">
        <f t="shared" si="759"/>
        <v>104</v>
      </c>
      <c r="AJ698" s="1">
        <f t="shared" si="742"/>
        <v>284.601</v>
      </c>
      <c r="AK698" s="1">
        <f t="shared" si="743"/>
        <v>1.1620623649873367</v>
      </c>
      <c r="AL698" s="1">
        <f t="shared" si="744"/>
        <v>1.2059220096180896</v>
      </c>
      <c r="AM698" s="1">
        <f t="shared" si="745"/>
        <v>94935.30668489309</v>
      </c>
      <c r="AN698" s="1">
        <f t="shared" si="760"/>
        <v>-1067</v>
      </c>
      <c r="AO698" s="1">
        <f t="shared" si="746"/>
        <v>-3500.6562800000002</v>
      </c>
      <c r="AP698" s="1" t="e">
        <f t="shared" si="747"/>
        <v>#DIV/0!</v>
      </c>
      <c r="AQ698" s="23">
        <f t="shared" si="761"/>
        <v>0</v>
      </c>
      <c r="AR698" s="6">
        <f t="shared" si="748"/>
        <v>0</v>
      </c>
      <c r="AS698" s="6">
        <f t="shared" si="749"/>
        <v>-9.8791483126265547</v>
      </c>
      <c r="AT698" s="6">
        <f t="shared" si="750"/>
        <v>-19.203483656016001</v>
      </c>
      <c r="AU698" s="60"/>
      <c r="AV698" s="6">
        <f t="shared" si="751"/>
        <v>0</v>
      </c>
      <c r="AW698" s="61" t="e">
        <f t="shared" si="752"/>
        <v>#DIV/0!</v>
      </c>
      <c r="AX698" s="62" t="e">
        <f t="shared" si="753"/>
        <v>#DIV/0!</v>
      </c>
      <c r="AY698" s="63" t="e">
        <f t="shared" si="754"/>
        <v>#DIV/0!</v>
      </c>
      <c r="AZ698" s="6" t="e">
        <f t="shared" si="755"/>
        <v>#DIV/0!</v>
      </c>
      <c r="BA698" s="6" t="e">
        <f t="shared" si="756"/>
        <v>#DIV/0!</v>
      </c>
      <c r="BB698" s="62"/>
      <c r="BC698" s="63"/>
      <c r="BD698" s="1"/>
      <c r="BE698" s="1">
        <f t="shared" si="762"/>
        <v>0</v>
      </c>
      <c r="BF698" s="1">
        <f t="shared" si="763"/>
        <v>-6.4999999999999997E-3</v>
      </c>
      <c r="BG698" s="1">
        <f t="shared" si="764"/>
        <v>101325</v>
      </c>
      <c r="BH698" s="1">
        <f t="shared" si="765"/>
        <v>1.2250000000000001</v>
      </c>
      <c r="BI698" s="1">
        <f t="shared" si="766"/>
        <v>288.14999999999998</v>
      </c>
      <c r="BJ698" s="1">
        <f t="shared" si="767"/>
        <v>1.2350000000000001</v>
      </c>
      <c r="BK698" s="1">
        <f t="shared" si="768"/>
        <v>9.81</v>
      </c>
      <c r="BL698" s="1">
        <f t="shared" si="769"/>
        <v>293.14999999999998</v>
      </c>
      <c r="BM698" s="1">
        <f t="shared" si="770"/>
        <v>100600</v>
      </c>
      <c r="BN698" s="24">
        <f t="shared" si="771"/>
        <v>28</v>
      </c>
    </row>
    <row r="699" spans="28:66" x14ac:dyDescent="0.2">
      <c r="AB699" s="23">
        <v>0.8</v>
      </c>
      <c r="AC699" s="1">
        <v>539</v>
      </c>
      <c r="AD699" s="1">
        <f t="shared" si="739"/>
        <v>273.95</v>
      </c>
      <c r="AE699" s="1">
        <f t="shared" si="757"/>
        <v>0</v>
      </c>
      <c r="AF699" s="1">
        <f t="shared" si="740"/>
        <v>0</v>
      </c>
      <c r="AG699" s="1">
        <f t="shared" si="758"/>
        <v>3578.2667600000032</v>
      </c>
      <c r="AH699" s="1">
        <f t="shared" si="741"/>
        <v>7888.7184644312065</v>
      </c>
      <c r="AI699" s="130">
        <f t="shared" si="759"/>
        <v>112</v>
      </c>
      <c r="AJ699" s="1">
        <f t="shared" si="742"/>
        <v>284.6465</v>
      </c>
      <c r="AK699" s="1">
        <f t="shared" si="743"/>
        <v>1.1628532604144044</v>
      </c>
      <c r="AL699" s="1">
        <f t="shared" si="744"/>
        <v>1.2082573848897564</v>
      </c>
      <c r="AM699" s="1">
        <f t="shared" si="745"/>
        <v>95015.107226854918</v>
      </c>
      <c r="AN699" s="1">
        <f t="shared" si="760"/>
        <v>-1074</v>
      </c>
      <c r="AO699" s="1">
        <f t="shared" si="746"/>
        <v>-3523.6221599999999</v>
      </c>
      <c r="AP699" s="1" t="e">
        <f t="shared" si="747"/>
        <v>#DIV/0!</v>
      </c>
      <c r="AQ699" s="23">
        <f t="shared" si="761"/>
        <v>0</v>
      </c>
      <c r="AR699" s="6">
        <f t="shared" si="748"/>
        <v>0</v>
      </c>
      <c r="AS699" s="6">
        <f t="shared" si="749"/>
        <v>-9.2347290564674047</v>
      </c>
      <c r="AT699" s="6">
        <f t="shared" si="750"/>
        <v>-17.9508357291236</v>
      </c>
      <c r="AU699" s="60"/>
      <c r="AV699" s="6">
        <f t="shared" si="751"/>
        <v>0</v>
      </c>
      <c r="AW699" s="61" t="e">
        <f t="shared" si="752"/>
        <v>#DIV/0!</v>
      </c>
      <c r="AX699" s="62" t="e">
        <f t="shared" si="753"/>
        <v>#DIV/0!</v>
      </c>
      <c r="AY699" s="63" t="e">
        <f t="shared" si="754"/>
        <v>#DIV/0!</v>
      </c>
      <c r="AZ699" s="6" t="e">
        <f t="shared" si="755"/>
        <v>#DIV/0!</v>
      </c>
      <c r="BA699" s="6" t="e">
        <f t="shared" si="756"/>
        <v>#DIV/0!</v>
      </c>
      <c r="BB699" s="62"/>
      <c r="BC699" s="63"/>
      <c r="BD699" s="1"/>
      <c r="BE699" s="1">
        <f t="shared" si="762"/>
        <v>0</v>
      </c>
      <c r="BF699" s="1">
        <f t="shared" si="763"/>
        <v>-6.4999999999999997E-3</v>
      </c>
      <c r="BG699" s="1">
        <f t="shared" si="764"/>
        <v>101325</v>
      </c>
      <c r="BH699" s="1">
        <f t="shared" si="765"/>
        <v>1.2250000000000001</v>
      </c>
      <c r="BI699" s="1">
        <f t="shared" si="766"/>
        <v>288.14999999999998</v>
      </c>
      <c r="BJ699" s="1">
        <f t="shared" si="767"/>
        <v>1.2350000000000001</v>
      </c>
      <c r="BK699" s="1">
        <f t="shared" si="768"/>
        <v>9.81</v>
      </c>
      <c r="BL699" s="1">
        <f t="shared" si="769"/>
        <v>293.14999999999998</v>
      </c>
      <c r="BM699" s="1">
        <f t="shared" si="770"/>
        <v>100600</v>
      </c>
      <c r="BN699" s="24">
        <f t="shared" si="771"/>
        <v>28</v>
      </c>
    </row>
    <row r="700" spans="28:66" x14ac:dyDescent="0.2">
      <c r="AB700" s="30">
        <v>0.9</v>
      </c>
      <c r="AC700" s="64">
        <v>532</v>
      </c>
      <c r="AD700" s="64">
        <f t="shared" si="739"/>
        <v>274.04999999999995</v>
      </c>
      <c r="AE700" s="64">
        <f t="shared" si="757"/>
        <v>0</v>
      </c>
      <c r="AF700" s="64">
        <f t="shared" si="740"/>
        <v>0</v>
      </c>
      <c r="AG700" s="64">
        <f t="shared" si="758"/>
        <v>3578.0001000000034</v>
      </c>
      <c r="AH700" s="64">
        <f t="shared" si="741"/>
        <v>7888.1305804620069</v>
      </c>
      <c r="AI700" s="136">
        <f t="shared" si="759"/>
        <v>120</v>
      </c>
      <c r="AJ700" s="64">
        <f t="shared" si="742"/>
        <v>284.69199999999995</v>
      </c>
      <c r="AK700" s="64">
        <f t="shared" si="743"/>
        <v>1.1636445675804954</v>
      </c>
      <c r="AL700" s="64">
        <f t="shared" si="744"/>
        <v>1.2088315972765058</v>
      </c>
      <c r="AM700" s="64">
        <f t="shared" si="745"/>
        <v>95094.96207643325</v>
      </c>
      <c r="AN700" s="64">
        <f t="shared" si="760"/>
        <v>-1081</v>
      </c>
      <c r="AO700" s="64">
        <f t="shared" si="746"/>
        <v>-3546.5880400000001</v>
      </c>
      <c r="AP700" s="64" t="e">
        <f t="shared" si="747"/>
        <v>#DIV/0!</v>
      </c>
      <c r="AQ700" s="23">
        <f t="shared" si="761"/>
        <v>0</v>
      </c>
      <c r="AR700" s="65">
        <f t="shared" si="748"/>
        <v>0</v>
      </c>
      <c r="AS700" s="65">
        <f t="shared" si="749"/>
        <v>-8.6707058571775253</v>
      </c>
      <c r="AT700" s="65">
        <f t="shared" si="750"/>
        <v>-16.85446487341596</v>
      </c>
      <c r="AU700" s="66"/>
      <c r="AV700" s="65">
        <f t="shared" si="751"/>
        <v>0</v>
      </c>
      <c r="AW700" s="67" t="e">
        <f t="shared" si="752"/>
        <v>#DIV/0!</v>
      </c>
      <c r="AX700" s="68" t="e">
        <f t="shared" si="753"/>
        <v>#DIV/0!</v>
      </c>
      <c r="AY700" s="69" t="e">
        <f t="shared" si="754"/>
        <v>#DIV/0!</v>
      </c>
      <c r="AZ700" s="65" t="e">
        <f t="shared" si="755"/>
        <v>#DIV/0!</v>
      </c>
      <c r="BA700" s="65" t="e">
        <f t="shared" si="756"/>
        <v>#DIV/0!</v>
      </c>
      <c r="BB700" s="68"/>
      <c r="BC700" s="69"/>
      <c r="BD700" s="1"/>
      <c r="BE700" s="1">
        <f t="shared" si="762"/>
        <v>0</v>
      </c>
      <c r="BF700" s="1">
        <f t="shared" si="763"/>
        <v>-6.4999999999999997E-3</v>
      </c>
      <c r="BG700" s="1">
        <f t="shared" si="764"/>
        <v>101325</v>
      </c>
      <c r="BH700" s="1">
        <f t="shared" si="765"/>
        <v>1.2250000000000001</v>
      </c>
      <c r="BI700" s="1">
        <f t="shared" si="766"/>
        <v>288.14999999999998</v>
      </c>
      <c r="BJ700" s="1">
        <f t="shared" si="767"/>
        <v>1.2350000000000001</v>
      </c>
      <c r="BK700" s="1">
        <f t="shared" si="768"/>
        <v>9.81</v>
      </c>
      <c r="BL700" s="1">
        <f t="shared" si="769"/>
        <v>293.14999999999998</v>
      </c>
      <c r="BM700" s="1">
        <f t="shared" si="770"/>
        <v>100600</v>
      </c>
      <c r="BN700" s="24">
        <f t="shared" si="771"/>
        <v>28</v>
      </c>
    </row>
    <row r="701" spans="28:66" x14ac:dyDescent="0.2">
      <c r="AB701" s="25"/>
      <c r="BN701" s="26"/>
    </row>
    <row r="702" spans="28:66" x14ac:dyDescent="0.2">
      <c r="AB702" s="25"/>
      <c r="BN702" s="26"/>
    </row>
    <row r="703" spans="28:66" x14ac:dyDescent="0.2">
      <c r="AB703" s="25"/>
      <c r="BN703" s="26"/>
    </row>
    <row r="704" spans="28:66" x14ac:dyDescent="0.2">
      <c r="AB704" s="25"/>
      <c r="BN704" s="26"/>
    </row>
    <row r="705" spans="28:66" x14ac:dyDescent="0.2">
      <c r="AB705" s="25"/>
      <c r="BN705" s="26"/>
    </row>
    <row r="706" spans="28:66" x14ac:dyDescent="0.2">
      <c r="AB706" s="25"/>
      <c r="BN706" s="26"/>
    </row>
    <row r="707" spans="28:66" x14ac:dyDescent="0.2">
      <c r="AB707" s="25"/>
      <c r="BN707" s="26"/>
    </row>
    <row r="708" spans="28:66" x14ac:dyDescent="0.2">
      <c r="AB708" s="25"/>
      <c r="BN708" s="26"/>
    </row>
    <row r="709" spans="28:66" x14ac:dyDescent="0.2">
      <c r="AB709" s="25"/>
      <c r="BN709" s="26"/>
    </row>
    <row r="710" spans="28:66" x14ac:dyDescent="0.2">
      <c r="AB710" s="25"/>
      <c r="BN710" s="26"/>
    </row>
    <row r="711" spans="28:66" x14ac:dyDescent="0.2">
      <c r="AB711" s="25"/>
      <c r="BN711" s="26"/>
    </row>
    <row r="712" spans="28:66" x14ac:dyDescent="0.2">
      <c r="AB712" s="25"/>
      <c r="BN712" s="26"/>
    </row>
    <row r="713" spans="28:66" x14ac:dyDescent="0.2">
      <c r="AB713" s="25"/>
      <c r="AR713" s="138" t="s">
        <v>75</v>
      </c>
      <c r="AT713" s="139" t="s">
        <v>189</v>
      </c>
      <c r="AU713" s="140" t="s">
        <v>77</v>
      </c>
      <c r="BA713" s="1" t="s">
        <v>8</v>
      </c>
      <c r="BB713" s="35" t="s">
        <v>82</v>
      </c>
      <c r="BC713" s="21" t="s">
        <v>83</v>
      </c>
      <c r="BE713" s="1" t="s">
        <v>6</v>
      </c>
      <c r="BN713" s="26"/>
    </row>
    <row r="714" spans="28:66" x14ac:dyDescent="0.2">
      <c r="AB714" s="25"/>
      <c r="AR714" s="138" t="s">
        <v>191</v>
      </c>
      <c r="AT714" s="35" t="s">
        <v>191</v>
      </c>
      <c r="AU714" s="21"/>
      <c r="BA714" s="1" t="s">
        <v>16</v>
      </c>
      <c r="BB714" s="139" t="s">
        <v>191</v>
      </c>
      <c r="BC714" s="140"/>
      <c r="BE714" s="1" t="s">
        <v>14</v>
      </c>
      <c r="BN714" s="26"/>
    </row>
    <row r="715" spans="28:66" x14ac:dyDescent="0.2">
      <c r="AB715" s="25"/>
      <c r="AP715" s="39"/>
      <c r="AQ715" s="39"/>
      <c r="AR715" s="142">
        <f>AU605</f>
        <v>19.25</v>
      </c>
      <c r="AS715" s="39"/>
      <c r="AT715" s="33">
        <f>AQ605</f>
        <v>59.768353638244712</v>
      </c>
      <c r="AU715" s="16">
        <f>AW605</f>
        <v>-4935.7316868728976</v>
      </c>
      <c r="AV715" s="39"/>
      <c r="AW715" s="39"/>
      <c r="AZ715" s="39"/>
      <c r="BA715" s="39" t="s">
        <v>25</v>
      </c>
      <c r="BB715" s="33">
        <f>BB605</f>
        <v>3.75</v>
      </c>
      <c r="BC715" s="16">
        <f>BC605</f>
        <v>-0.65</v>
      </c>
      <c r="BD715" s="39"/>
      <c r="BE715" s="39" t="s">
        <v>23</v>
      </c>
      <c r="BF715" s="39"/>
      <c r="BN715" s="26"/>
    </row>
    <row r="716" spans="28:66" x14ac:dyDescent="0.2">
      <c r="AB716" s="25"/>
      <c r="AP716" s="39"/>
      <c r="AQ716" s="39"/>
      <c r="AR716" s="142">
        <f>AU606</f>
        <v>19.25</v>
      </c>
      <c r="AS716" s="39"/>
      <c r="AT716" s="37">
        <f>AQ606</f>
        <v>59.535226878284767</v>
      </c>
      <c r="AU716" s="38">
        <f>AW606</f>
        <v>-4822.2747467967984</v>
      </c>
      <c r="AV716" s="39"/>
      <c r="AW716" s="39"/>
      <c r="AZ716" s="39"/>
      <c r="BA716" s="39" t="s">
        <v>37</v>
      </c>
      <c r="BB716" s="37">
        <f>BB606</f>
        <v>4</v>
      </c>
      <c r="BC716" s="38">
        <f>BC606</f>
        <v>-0.65</v>
      </c>
      <c r="BD716" s="39"/>
      <c r="BE716" s="39" t="s">
        <v>35</v>
      </c>
      <c r="BF716" s="39"/>
      <c r="BN716" s="26"/>
    </row>
    <row r="717" spans="28:66" x14ac:dyDescent="0.2">
      <c r="AB717" s="25"/>
      <c r="AP717" s="39"/>
      <c r="AQ717" s="39"/>
      <c r="AR717" s="142">
        <f>AU609</f>
        <v>19.5</v>
      </c>
      <c r="AS717" s="39"/>
      <c r="AT717" s="37">
        <f>AQ609</f>
        <v>59.225015496174926</v>
      </c>
      <c r="AU717" s="38">
        <f>AW609</f>
        <v>-4401.7878375345454</v>
      </c>
      <c r="AV717" s="39"/>
      <c r="AW717" s="39"/>
      <c r="AZ717" s="39"/>
      <c r="BA717" s="39"/>
      <c r="BB717" s="37">
        <f>BB609</f>
        <v>4.5</v>
      </c>
      <c r="BC717" s="38">
        <f>BC609</f>
        <v>-0.65</v>
      </c>
      <c r="BD717" s="39"/>
      <c r="BE717" s="39"/>
      <c r="BF717" s="39"/>
      <c r="BN717" s="26"/>
    </row>
    <row r="718" spans="28:66" x14ac:dyDescent="0.2">
      <c r="AB718" s="25"/>
      <c r="AP718" s="39"/>
      <c r="AQ718" s="39"/>
      <c r="AR718" s="142">
        <f>AU610</f>
        <v>17</v>
      </c>
      <c r="AS718" s="39"/>
      <c r="AT718" s="37">
        <f>AQ610</f>
        <v>55.223550909409184</v>
      </c>
      <c r="AU718" s="38">
        <f>AW610</f>
        <v>-4503.2709221759378</v>
      </c>
      <c r="AV718" s="39"/>
      <c r="AW718" s="39"/>
      <c r="AZ718" s="39"/>
      <c r="BA718" s="39"/>
      <c r="BB718" s="37">
        <f>BB610</f>
        <v>5</v>
      </c>
      <c r="BC718" s="38">
        <f>BC610</f>
        <v>-0.75</v>
      </c>
      <c r="BD718" s="39"/>
      <c r="BE718" s="39" t="s">
        <v>7</v>
      </c>
      <c r="BF718" s="39"/>
      <c r="BN718" s="26"/>
    </row>
    <row r="719" spans="28:66" x14ac:dyDescent="0.2">
      <c r="AB719" s="25"/>
      <c r="AP719" s="39"/>
      <c r="AQ719" s="39"/>
      <c r="AR719" s="142"/>
      <c r="AS719" s="39"/>
      <c r="AT719" s="37"/>
      <c r="AU719" s="38"/>
      <c r="AV719" s="39"/>
      <c r="AW719" s="39"/>
      <c r="AZ719" s="39"/>
      <c r="BA719" s="39"/>
      <c r="BB719" s="37"/>
      <c r="BC719" s="38"/>
      <c r="BD719" s="39"/>
      <c r="BE719" s="39" t="s">
        <v>15</v>
      </c>
      <c r="BF719" s="39"/>
      <c r="BN719" s="26"/>
    </row>
    <row r="720" spans="28:66" x14ac:dyDescent="0.2">
      <c r="AB720" s="25"/>
      <c r="AP720" s="39"/>
      <c r="AQ720" s="39"/>
      <c r="AR720" s="142">
        <f>AU611</f>
        <v>17</v>
      </c>
      <c r="AS720" s="39"/>
      <c r="AT720" s="37">
        <f>AQ611</f>
        <v>54.962902925047572</v>
      </c>
      <c r="AU720" s="38">
        <f>AW611</f>
        <v>-4408.1866313499268</v>
      </c>
      <c r="AV720" s="39"/>
      <c r="AW720" s="39"/>
      <c r="AZ720" s="39"/>
      <c r="BA720" s="39"/>
      <c r="BB720" s="37">
        <f>BB611</f>
        <v>5</v>
      </c>
      <c r="BC720" s="38">
        <f>BC611</f>
        <v>-0.75</v>
      </c>
      <c r="BD720" s="39"/>
      <c r="BE720" s="39" t="s">
        <v>24</v>
      </c>
      <c r="BF720" s="39"/>
      <c r="BN720" s="26"/>
    </row>
    <row r="721" spans="28:66" x14ac:dyDescent="0.2">
      <c r="AB721" s="25"/>
      <c r="AP721" s="39"/>
      <c r="AQ721" s="39"/>
      <c r="AR721" s="142">
        <f>AU613</f>
        <v>17.25</v>
      </c>
      <c r="AS721" s="39"/>
      <c r="AT721" s="37">
        <f>AQ613</f>
        <v>54.71988946745762</v>
      </c>
      <c r="AU721" s="38">
        <f>AW613</f>
        <v>-4237.9907740849685</v>
      </c>
      <c r="AV721" s="39"/>
      <c r="AW721" s="39"/>
      <c r="AZ721" s="39"/>
      <c r="BA721" s="39"/>
      <c r="BB721" s="37">
        <f t="shared" ref="BB721:BC723" si="772">BB613</f>
        <v>5</v>
      </c>
      <c r="BC721" s="38">
        <f t="shared" si="772"/>
        <v>-0.75</v>
      </c>
      <c r="BD721" s="39"/>
      <c r="BE721" s="39" t="s">
        <v>36</v>
      </c>
      <c r="BF721" s="39"/>
      <c r="BN721" s="26"/>
    </row>
    <row r="722" spans="28:66" x14ac:dyDescent="0.2">
      <c r="AB722" s="25"/>
      <c r="AP722" s="39"/>
      <c r="AQ722" s="39"/>
      <c r="AR722" s="142">
        <f>AU614</f>
        <v>17.25</v>
      </c>
      <c r="AS722" s="39"/>
      <c r="AT722" s="37">
        <f>AQ614</f>
        <v>54.516027421926267</v>
      </c>
      <c r="AU722" s="38">
        <f>AW614</f>
        <v>-4191.672498258954</v>
      </c>
      <c r="AV722" s="39"/>
      <c r="AW722" s="39"/>
      <c r="AZ722" s="39"/>
      <c r="BA722" s="39"/>
      <c r="BB722" s="37">
        <f t="shared" si="772"/>
        <v>4.75</v>
      </c>
      <c r="BC722" s="38">
        <f t="shared" si="772"/>
        <v>-0.75</v>
      </c>
      <c r="BD722" s="39"/>
      <c r="BE722" s="39"/>
      <c r="BF722" s="39"/>
      <c r="BN722" s="26"/>
    </row>
    <row r="723" spans="28:66" x14ac:dyDescent="0.2">
      <c r="AB723" s="25"/>
      <c r="AP723" s="39"/>
      <c r="AQ723" s="39"/>
      <c r="AR723" s="143">
        <f>AU615</f>
        <v>16.5</v>
      </c>
      <c r="AS723" s="39"/>
      <c r="AT723" s="27">
        <f>AQ615</f>
        <v>53.11635438520964</v>
      </c>
      <c r="AU723" s="28">
        <f>AW615</f>
        <v>-4231.1221905535022</v>
      </c>
      <c r="AV723" s="39"/>
      <c r="AW723" s="39"/>
      <c r="AZ723" s="39"/>
      <c r="BA723" s="39"/>
      <c r="BB723" s="27">
        <f t="shared" si="772"/>
        <v>4.75</v>
      </c>
      <c r="BC723" s="28">
        <f t="shared" si="772"/>
        <v>-0.75</v>
      </c>
      <c r="BD723" s="39"/>
      <c r="BE723" s="39"/>
      <c r="BF723" s="39"/>
      <c r="BN723" s="26"/>
    </row>
    <row r="724" spans="28:66" x14ac:dyDescent="0.2">
      <c r="AB724" s="25"/>
      <c r="AP724" s="39"/>
      <c r="AQ724" s="39"/>
      <c r="AR724" s="142"/>
      <c r="AS724" s="39"/>
      <c r="AT724" s="37"/>
      <c r="AU724" s="38"/>
      <c r="AV724" s="39"/>
      <c r="AW724" s="39"/>
      <c r="AZ724" s="39"/>
      <c r="BA724" s="39"/>
      <c r="BB724" s="37"/>
      <c r="BC724" s="38"/>
      <c r="BD724" s="39"/>
      <c r="BE724" s="39"/>
      <c r="BF724" s="39"/>
      <c r="BN724" s="26"/>
    </row>
    <row r="725" spans="28:66" x14ac:dyDescent="0.2">
      <c r="AB725" s="25"/>
      <c r="AP725" s="39"/>
      <c r="AQ725" s="39"/>
      <c r="AR725" s="142" t="s">
        <v>200</v>
      </c>
      <c r="AS725" s="39"/>
      <c r="AT725" s="37" t="s">
        <v>200</v>
      </c>
      <c r="AU725" s="38"/>
      <c r="AV725" s="39"/>
      <c r="AW725" s="39"/>
      <c r="AZ725" s="39"/>
      <c r="BA725" s="39"/>
      <c r="BB725" s="37" t="s">
        <v>200</v>
      </c>
      <c r="BC725" s="38"/>
      <c r="BD725" s="39"/>
      <c r="BE725" s="39"/>
      <c r="BF725" s="39"/>
      <c r="BN725" s="26"/>
    </row>
    <row r="726" spans="28:66" x14ac:dyDescent="0.2">
      <c r="AB726" s="25"/>
      <c r="AP726" s="39"/>
      <c r="AQ726" s="39"/>
      <c r="AR726" s="144">
        <f>AU631</f>
        <v>11</v>
      </c>
      <c r="AS726" s="39"/>
      <c r="AT726" s="33">
        <f>AQ631</f>
        <v>45.719122631282126</v>
      </c>
      <c r="AU726" s="16">
        <f>AW631</f>
        <v>-4848.26576258769</v>
      </c>
      <c r="AV726" s="39"/>
      <c r="AW726" s="39"/>
      <c r="AZ726" s="39"/>
      <c r="BA726" s="39"/>
      <c r="BB726" s="33">
        <f>BB631</f>
        <v>8.75</v>
      </c>
      <c r="BC726" s="16">
        <f>BC631</f>
        <v>-2.5</v>
      </c>
      <c r="BD726" s="39"/>
      <c r="BE726" s="39"/>
      <c r="BF726" s="39"/>
      <c r="BN726" s="26"/>
    </row>
    <row r="727" spans="28:66" x14ac:dyDescent="0.2">
      <c r="AB727" s="25"/>
      <c r="AP727" s="39"/>
      <c r="AQ727" s="39"/>
      <c r="AR727" s="142">
        <f>AU633</f>
        <v>10.5</v>
      </c>
      <c r="AS727" s="39"/>
      <c r="AT727" s="37">
        <f>AQ633</f>
        <v>44.480699933031332</v>
      </c>
      <c r="AU727" s="38">
        <f>AW633</f>
        <v>-4738.3506331644021</v>
      </c>
      <c r="AV727" s="39"/>
      <c r="AW727" s="39"/>
      <c r="AZ727" s="39"/>
      <c r="BA727" s="39"/>
      <c r="BB727" s="37">
        <f>BB633</f>
        <v>9.5</v>
      </c>
      <c r="BC727" s="38">
        <f>BC633</f>
        <v>-2.5</v>
      </c>
      <c r="BD727" s="39"/>
      <c r="BE727" s="39"/>
      <c r="BF727" s="39"/>
      <c r="BN727" s="26"/>
    </row>
    <row r="728" spans="28:66" x14ac:dyDescent="0.2">
      <c r="AB728" s="25"/>
      <c r="AP728" s="39"/>
      <c r="AQ728" s="39"/>
      <c r="AR728" s="142">
        <f>AU635</f>
        <v>10.25</v>
      </c>
      <c r="AS728" s="39"/>
      <c r="AT728" s="37">
        <f>AQ635</f>
        <v>43.757863120204064</v>
      </c>
      <c r="AU728" s="38">
        <f>AW635</f>
        <v>-4704.9432822298004</v>
      </c>
      <c r="AV728" s="39"/>
      <c r="AW728" s="39"/>
      <c r="AZ728" s="39"/>
      <c r="BA728" s="39"/>
      <c r="BB728" s="37">
        <f>BB635</f>
        <v>9.5</v>
      </c>
      <c r="BC728" s="38">
        <f>BC635</f>
        <v>-2.75</v>
      </c>
      <c r="BD728" s="39"/>
      <c r="BE728" s="39"/>
      <c r="BF728" s="39"/>
      <c r="BN728" s="26"/>
    </row>
    <row r="729" spans="28:66" x14ac:dyDescent="0.2">
      <c r="AB729" s="25"/>
      <c r="AP729" s="39"/>
      <c r="AQ729" s="39"/>
      <c r="AR729" s="142">
        <f>AU637</f>
        <v>10.25</v>
      </c>
      <c r="AS729" s="39"/>
      <c r="AT729" s="37">
        <f>AQ637</f>
        <v>43.558630283722678</v>
      </c>
      <c r="AU729" s="38">
        <f>AW637</f>
        <v>-4648.7857465866182</v>
      </c>
      <c r="AV729" s="39"/>
      <c r="AW729" s="39"/>
      <c r="AZ729" s="39"/>
      <c r="BA729" s="39"/>
      <c r="BB729" s="37">
        <f>BB637</f>
        <v>9.5</v>
      </c>
      <c r="BC729" s="38">
        <f>BC637</f>
        <v>-3</v>
      </c>
      <c r="BD729" s="39"/>
      <c r="BE729" s="39"/>
      <c r="BF729" s="39"/>
      <c r="BN729" s="26"/>
    </row>
    <row r="730" spans="28:66" x14ac:dyDescent="0.2">
      <c r="AB730" s="25"/>
      <c r="AP730" s="39"/>
      <c r="AQ730" s="39"/>
      <c r="AR730" s="142"/>
      <c r="AS730" s="39"/>
      <c r="AT730" s="37"/>
      <c r="AU730" s="38"/>
      <c r="AV730" s="39"/>
      <c r="AW730" s="39"/>
      <c r="AZ730" s="39"/>
      <c r="BA730" s="39"/>
      <c r="BB730" s="37"/>
      <c r="BC730" s="38"/>
      <c r="BD730" s="39"/>
      <c r="BE730" s="39"/>
      <c r="BF730" s="39"/>
      <c r="BN730" s="26"/>
    </row>
    <row r="731" spans="28:66" x14ac:dyDescent="0.2">
      <c r="AB731" s="25"/>
      <c r="AP731" s="39"/>
      <c r="AQ731" s="39"/>
      <c r="AR731" s="142">
        <f>AU645</f>
        <v>7.25</v>
      </c>
      <c r="AS731" s="39"/>
      <c r="AT731" s="37">
        <f>AQ645</f>
        <v>35.961739899758598</v>
      </c>
      <c r="AU731" s="38">
        <f>AW645</f>
        <v>-4741.3167017399728</v>
      </c>
      <c r="AV731" s="39"/>
      <c r="AW731" s="39"/>
      <c r="AZ731" s="39"/>
      <c r="BA731" s="39"/>
      <c r="BB731" s="37">
        <f>BB645</f>
        <v>14.5</v>
      </c>
      <c r="BC731" s="38">
        <f>BC645</f>
        <v>-7.75</v>
      </c>
      <c r="BD731" s="39"/>
      <c r="BE731" s="39"/>
      <c r="BF731" s="39"/>
      <c r="BN731" s="26"/>
    </row>
    <row r="732" spans="28:66" x14ac:dyDescent="0.2">
      <c r="AB732" s="25"/>
      <c r="AP732" s="39"/>
      <c r="AQ732" s="39"/>
      <c r="AR732" s="142">
        <f>AU647</f>
        <v>7.25</v>
      </c>
      <c r="AS732" s="39"/>
      <c r="AT732" s="37">
        <f>AQ647</f>
        <v>35.75266742467295</v>
      </c>
      <c r="AU732" s="38">
        <f>AW647</f>
        <v>-4653.4674007506501</v>
      </c>
      <c r="AV732" s="39"/>
      <c r="AW732" s="39"/>
      <c r="AZ732" s="39"/>
      <c r="BA732" s="39"/>
      <c r="BB732" s="37">
        <f>BB647</f>
        <v>15</v>
      </c>
      <c r="BC732" s="38">
        <f>BC647</f>
        <v>-8.25</v>
      </c>
      <c r="BD732" s="39"/>
      <c r="BE732" s="39"/>
      <c r="BF732" s="39"/>
      <c r="BN732" s="26"/>
    </row>
    <row r="733" spans="28:66" x14ac:dyDescent="0.2">
      <c r="AB733" s="25"/>
      <c r="AP733" s="39"/>
      <c r="AQ733" s="39"/>
      <c r="AR733" s="142">
        <f>AU649</f>
        <v>7</v>
      </c>
      <c r="AS733" s="39"/>
      <c r="AT733" s="37">
        <f>AQ649</f>
        <v>34.93092345018453</v>
      </c>
      <c r="AU733" s="38">
        <f>AW649</f>
        <v>-4665.8979338296112</v>
      </c>
      <c r="AV733" s="39"/>
      <c r="AW733" s="39"/>
      <c r="AZ733" s="39"/>
      <c r="BA733" s="39"/>
      <c r="BB733" s="37">
        <f>BB649</f>
        <v>15.5</v>
      </c>
      <c r="BC733" s="38">
        <f>BC649</f>
        <v>-8.5</v>
      </c>
      <c r="BD733" s="39"/>
      <c r="BE733" s="39"/>
      <c r="BF733" s="39"/>
      <c r="BN733" s="26"/>
    </row>
    <row r="734" spans="28:66" x14ac:dyDescent="0.2">
      <c r="AB734" s="25"/>
      <c r="AP734" s="39"/>
      <c r="AQ734" s="39"/>
      <c r="AR734" s="143">
        <f>AU651</f>
        <v>7</v>
      </c>
      <c r="AS734" s="39"/>
      <c r="AT734" s="27">
        <f>AQ651</f>
        <v>34.694852117464201</v>
      </c>
      <c r="AU734" s="28">
        <f>AW651</f>
        <v>-4645.2987995068343</v>
      </c>
      <c r="AV734" s="39"/>
      <c r="AW734" s="39"/>
      <c r="AZ734" s="39"/>
      <c r="BA734" s="39"/>
      <c r="BB734" s="27">
        <f>BB651</f>
        <v>15</v>
      </c>
      <c r="BC734" s="28">
        <f>BC651</f>
        <v>-8</v>
      </c>
      <c r="BD734" s="39"/>
      <c r="BE734" s="39"/>
      <c r="BF734" s="39"/>
      <c r="BN734" s="26"/>
    </row>
    <row r="735" spans="28:66" x14ac:dyDescent="0.2">
      <c r="AB735" s="25"/>
      <c r="AP735" s="39"/>
      <c r="AQ735" s="39"/>
      <c r="AR735" s="142"/>
      <c r="AS735" s="39"/>
      <c r="AT735" s="37"/>
      <c r="AU735" s="38"/>
      <c r="AV735" s="39"/>
      <c r="AW735" s="39"/>
      <c r="AZ735" s="39"/>
      <c r="BA735" s="39"/>
      <c r="BB735" s="37"/>
      <c r="BC735" s="38"/>
      <c r="BD735" s="39"/>
      <c r="BE735" s="39"/>
      <c r="BF735" s="39"/>
      <c r="BN735" s="26"/>
    </row>
    <row r="736" spans="28:66" x14ac:dyDescent="0.2">
      <c r="AB736" s="25"/>
      <c r="AP736" s="39"/>
      <c r="AQ736" s="39"/>
      <c r="AR736" s="142" t="s">
        <v>201</v>
      </c>
      <c r="AS736" s="39"/>
      <c r="AT736" s="37" t="s">
        <v>201</v>
      </c>
      <c r="AU736" s="38"/>
      <c r="AV736" s="39"/>
      <c r="AW736" s="39"/>
      <c r="AZ736" s="39"/>
      <c r="BA736" s="39"/>
      <c r="BB736" s="37" t="s">
        <v>201</v>
      </c>
      <c r="BC736" s="38"/>
      <c r="BD736" s="39"/>
      <c r="BE736" s="39"/>
      <c r="BF736" s="39"/>
      <c r="BN736" s="26"/>
    </row>
    <row r="737" spans="28:66" x14ac:dyDescent="0.2">
      <c r="AB737" s="25"/>
      <c r="AP737" s="39"/>
      <c r="AQ737" s="39"/>
      <c r="AR737" s="144">
        <f>AU659</f>
        <v>25</v>
      </c>
      <c r="AS737" s="39"/>
      <c r="AT737" s="33">
        <f>AQ659</f>
        <v>69.990516683643804</v>
      </c>
      <c r="AU737" s="16">
        <f>AW659</f>
        <v>-5298.5601142031946</v>
      </c>
      <c r="AV737" s="39"/>
      <c r="AW737" s="39"/>
      <c r="AZ737" s="39"/>
      <c r="BA737" s="39"/>
      <c r="BB737" s="33">
        <f>BB659</f>
        <v>2.5</v>
      </c>
      <c r="BC737" s="16">
        <f>BC659</f>
        <v>-0.25</v>
      </c>
      <c r="BD737" s="39"/>
      <c r="BE737" s="39"/>
      <c r="BF737" s="39"/>
      <c r="BN737" s="26"/>
    </row>
    <row r="738" spans="28:66" x14ac:dyDescent="0.2">
      <c r="AB738" s="25"/>
      <c r="AP738" s="39"/>
      <c r="AQ738" s="39"/>
      <c r="AR738" s="142">
        <f>AU661</f>
        <v>26.75</v>
      </c>
      <c r="AS738" s="39"/>
      <c r="AT738" s="37">
        <f>AQ661</f>
        <v>71.455572332781827</v>
      </c>
      <c r="AU738" s="38">
        <f>AW661</f>
        <v>-5314.3107824049375</v>
      </c>
      <c r="AV738" s="39"/>
      <c r="AW738" s="39"/>
      <c r="AZ738" s="39"/>
      <c r="BA738" s="39"/>
      <c r="BB738" s="37">
        <f>BB661</f>
        <v>2.5</v>
      </c>
      <c r="BC738" s="38">
        <f>BC661</f>
        <v>0</v>
      </c>
      <c r="BD738" s="39"/>
      <c r="BE738" s="39"/>
      <c r="BF738" s="39"/>
      <c r="BN738" s="26"/>
    </row>
    <row r="739" spans="28:66" x14ac:dyDescent="0.2">
      <c r="AB739" s="25"/>
      <c r="AP739" s="39"/>
      <c r="AQ739" s="39"/>
      <c r="AR739" s="142">
        <f>AU664</f>
        <v>23.75</v>
      </c>
      <c r="AS739" s="39"/>
      <c r="AT739" s="37">
        <f>AQ664</f>
        <v>66.537093569600543</v>
      </c>
      <c r="AU739" s="38">
        <f>AW664</f>
        <v>-5164.3424022536574</v>
      </c>
      <c r="AV739" s="39"/>
      <c r="AW739" s="39"/>
      <c r="AZ739" s="39"/>
      <c r="BA739" s="39"/>
      <c r="BB739" s="37">
        <f>BB664</f>
        <v>2.75</v>
      </c>
      <c r="BC739" s="38">
        <f>BC664</f>
        <v>0</v>
      </c>
      <c r="BD739" s="39"/>
      <c r="BE739" s="39"/>
      <c r="BF739" s="39"/>
      <c r="BN739" s="26"/>
    </row>
    <row r="740" spans="28:66" x14ac:dyDescent="0.2">
      <c r="AB740" s="25"/>
      <c r="AP740" s="39"/>
      <c r="AQ740" s="39"/>
      <c r="AR740" s="142">
        <f>AU667</f>
        <v>23</v>
      </c>
      <c r="AS740" s="39"/>
      <c r="AT740" s="37">
        <f>AQ667</f>
        <v>64.61786016103234</v>
      </c>
      <c r="AU740" s="38">
        <f>AW667</f>
        <v>-4901.5066917254808</v>
      </c>
      <c r="AV740" s="39"/>
      <c r="AW740" s="39"/>
      <c r="AZ740" s="39"/>
      <c r="BA740" s="39"/>
      <c r="BB740" s="37">
        <f>BB667</f>
        <v>2.5</v>
      </c>
      <c r="BC740" s="38">
        <f>BC667</f>
        <v>0</v>
      </c>
      <c r="BD740" s="39"/>
      <c r="BE740" s="39"/>
      <c r="BF740" s="39"/>
      <c r="BN740" s="26"/>
    </row>
    <row r="741" spans="28:66" x14ac:dyDescent="0.2">
      <c r="AB741" s="25"/>
      <c r="AP741" s="39"/>
      <c r="AQ741" s="39"/>
      <c r="AR741" s="142"/>
      <c r="AS741" s="39"/>
      <c r="AT741" s="37"/>
      <c r="AU741" s="38"/>
      <c r="AV741" s="39"/>
      <c r="AW741" s="39"/>
      <c r="AZ741" s="39"/>
      <c r="BA741" s="39"/>
      <c r="BB741" s="37"/>
      <c r="BC741" s="38"/>
      <c r="BD741" s="39"/>
      <c r="BE741" s="39"/>
      <c r="BF741" s="39"/>
      <c r="BN741" s="26"/>
    </row>
    <row r="742" spans="28:66" x14ac:dyDescent="0.2">
      <c r="AB742" s="25"/>
      <c r="AP742" s="39"/>
      <c r="AQ742" s="39"/>
      <c r="AR742" s="142">
        <f>AU675</f>
        <v>6.75</v>
      </c>
      <c r="AS742" s="39"/>
      <c r="AT742" s="37">
        <f>AQ675</f>
        <v>34.031295198487832</v>
      </c>
      <c r="AU742" s="38">
        <f>AW675</f>
        <v>-6676.5010619298409</v>
      </c>
      <c r="AV742" s="39"/>
      <c r="AW742" s="39"/>
      <c r="AZ742" s="39"/>
      <c r="BA742" s="39"/>
      <c r="BB742" s="37">
        <f>BB675</f>
        <v>17</v>
      </c>
      <c r="BC742" s="38">
        <f>BC675</f>
        <v>-13.75</v>
      </c>
      <c r="BD742" s="39"/>
      <c r="BE742" s="39"/>
      <c r="BF742" s="39"/>
      <c r="BN742" s="26"/>
    </row>
    <row r="743" spans="28:66" x14ac:dyDescent="0.2">
      <c r="AB743" s="25"/>
      <c r="AP743" s="39"/>
      <c r="AQ743" s="39"/>
      <c r="AR743" s="142">
        <f>AU678</f>
        <v>6.75</v>
      </c>
      <c r="AS743" s="39"/>
      <c r="AT743" s="37">
        <f>AQ678</f>
        <v>33.557906531505878</v>
      </c>
      <c r="AU743" s="38">
        <f>AW678</f>
        <v>-6318.5515758745378</v>
      </c>
      <c r="AV743" s="39"/>
      <c r="AW743" s="39"/>
      <c r="AZ743" s="39"/>
      <c r="BA743" s="39"/>
      <c r="BB743" s="37">
        <f>BB678</f>
        <v>17</v>
      </c>
      <c r="BC743" s="38">
        <f>BC678</f>
        <v>-14</v>
      </c>
      <c r="BD743" s="39"/>
      <c r="BE743" s="39"/>
      <c r="BF743" s="39"/>
      <c r="BN743" s="26"/>
    </row>
    <row r="744" spans="28:66" x14ac:dyDescent="0.2">
      <c r="AB744" s="25"/>
      <c r="AP744" s="39"/>
      <c r="AQ744" s="39"/>
      <c r="AR744" s="143">
        <f>AU680</f>
        <v>7.5</v>
      </c>
      <c r="AS744" s="39"/>
      <c r="AT744" s="27">
        <f>AQ680</f>
        <v>35.072831214839908</v>
      </c>
      <c r="AU744" s="28">
        <f>AW680</f>
        <v>-5938.3039469625783</v>
      </c>
      <c r="AV744" s="39"/>
      <c r="AW744" s="39"/>
      <c r="AZ744" s="39"/>
      <c r="BA744" s="39"/>
      <c r="BB744" s="27">
        <f>BB680</f>
        <v>13.5</v>
      </c>
      <c r="BC744" s="28">
        <f>BC680</f>
        <v>-7.75</v>
      </c>
      <c r="BD744" s="39"/>
      <c r="BE744" s="39"/>
      <c r="BF744" s="39"/>
      <c r="BN744" s="26"/>
    </row>
    <row r="745" spans="28:66" x14ac:dyDescent="0.2">
      <c r="AB745" s="25"/>
      <c r="AP745" s="39"/>
      <c r="AQ745" s="39"/>
      <c r="AR745" s="142"/>
      <c r="AS745" s="39"/>
      <c r="AT745" s="37"/>
      <c r="AU745" s="38"/>
      <c r="AV745" s="39"/>
      <c r="AW745" s="39"/>
      <c r="AZ745" s="39"/>
      <c r="BA745" s="39"/>
      <c r="BB745" s="37"/>
      <c r="BC745" s="38"/>
      <c r="BD745" s="39"/>
      <c r="BE745" s="39"/>
      <c r="BF745" s="39"/>
      <c r="BN745" s="26"/>
    </row>
    <row r="746" spans="28:66" x14ac:dyDescent="0.2">
      <c r="AB746" s="25"/>
      <c r="AP746" s="39"/>
      <c r="AQ746" s="39"/>
      <c r="AR746" s="142" t="s">
        <v>204</v>
      </c>
      <c r="AS746" s="39"/>
      <c r="AT746" s="37" t="s">
        <v>204</v>
      </c>
      <c r="AU746" s="38"/>
      <c r="AV746" s="39"/>
      <c r="AW746" s="39"/>
      <c r="AZ746" s="39"/>
      <c r="BA746" s="39"/>
      <c r="BB746" s="37" t="s">
        <v>204</v>
      </c>
      <c r="BC746" s="38"/>
      <c r="BD746" s="39"/>
      <c r="BE746" s="39"/>
      <c r="BF746" s="39"/>
      <c r="BN746" s="26"/>
    </row>
    <row r="747" spans="28:66" x14ac:dyDescent="0.2">
      <c r="AB747" s="25"/>
      <c r="AP747" s="39"/>
      <c r="AQ747" s="39"/>
      <c r="AR747" s="144">
        <f>AU693</f>
        <v>28.75</v>
      </c>
      <c r="AS747" s="39"/>
      <c r="AT747" s="33">
        <f>AQ693</f>
        <v>70.279914981600484</v>
      </c>
      <c r="AU747" s="16">
        <f>AW693</f>
        <v>-7120.7894893969478</v>
      </c>
      <c r="AV747" s="39"/>
      <c r="AW747" s="39"/>
      <c r="AZ747" s="39"/>
      <c r="BA747" s="39"/>
      <c r="BB747" s="33">
        <f>BB693</f>
        <v>2.75</v>
      </c>
      <c r="BC747" s="16">
        <f>BC693</f>
        <v>-0.1</v>
      </c>
      <c r="BD747" s="39"/>
      <c r="BE747" s="39"/>
      <c r="BF747" s="39"/>
      <c r="BN747" s="26"/>
    </row>
    <row r="748" spans="28:66" x14ac:dyDescent="0.2">
      <c r="AB748" s="25"/>
      <c r="AP748" s="39"/>
      <c r="AQ748" s="39"/>
      <c r="AR748" s="142">
        <f>AU694</f>
        <v>29.5</v>
      </c>
      <c r="AS748" s="39"/>
      <c r="AT748" s="37">
        <f>AQ694</f>
        <v>70.802985443691654</v>
      </c>
      <c r="AU748" s="38">
        <f>AW694</f>
        <v>-6535.2700346251786</v>
      </c>
      <c r="AV748" s="39"/>
      <c r="AW748" s="39"/>
      <c r="AZ748" s="39"/>
      <c r="BA748" s="39"/>
      <c r="BB748" s="37">
        <f>BB694</f>
        <v>2.75</v>
      </c>
      <c r="BC748" s="38">
        <f>BC694</f>
        <v>0.25</v>
      </c>
      <c r="BD748" s="39"/>
      <c r="BE748" s="39"/>
      <c r="BF748" s="39"/>
      <c r="BN748" s="26"/>
    </row>
    <row r="749" spans="28:66" x14ac:dyDescent="0.2">
      <c r="AB749" s="25"/>
      <c r="AP749" s="39"/>
      <c r="AQ749" s="39"/>
      <c r="AR749" s="143">
        <f>AU696</f>
        <v>27</v>
      </c>
      <c r="AS749" s="39"/>
      <c r="AT749" s="27">
        <f>AQ696</f>
        <v>66.872150029735593</v>
      </c>
      <c r="AU749" s="28">
        <f>AW696</f>
        <v>-6111.459207976015</v>
      </c>
      <c r="AV749" s="39"/>
      <c r="AW749" s="39"/>
      <c r="AZ749" s="39"/>
      <c r="BA749" s="39"/>
      <c r="BB749" s="27">
        <f>BB696</f>
        <v>3</v>
      </c>
      <c r="BC749" s="28">
        <f>BC696</f>
        <v>0</v>
      </c>
      <c r="BD749" s="39"/>
      <c r="BE749" s="39"/>
      <c r="BF749" s="39"/>
      <c r="BN749" s="26"/>
    </row>
    <row r="750" spans="28:66" x14ac:dyDescent="0.2">
      <c r="AB750" s="25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N750" s="26"/>
    </row>
    <row r="751" spans="28:66" x14ac:dyDescent="0.2">
      <c r="AB751" s="25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N751" s="26"/>
    </row>
    <row r="752" spans="28:66" x14ac:dyDescent="0.2">
      <c r="AB752" s="25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N752" s="26"/>
    </row>
    <row r="753" spans="28:66" x14ac:dyDescent="0.2">
      <c r="AB753" s="25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N753" s="26"/>
    </row>
    <row r="754" spans="28:66" x14ac:dyDescent="0.2">
      <c r="AB754" s="25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N754" s="26"/>
    </row>
    <row r="755" spans="28:66" x14ac:dyDescent="0.2">
      <c r="AB755" s="25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N755" s="26"/>
    </row>
    <row r="756" spans="28:66" x14ac:dyDescent="0.2">
      <c r="AB756" s="25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N756" s="26"/>
    </row>
    <row r="757" spans="28:66" x14ac:dyDescent="0.2">
      <c r="AB757" s="25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N757" s="26"/>
    </row>
    <row r="758" spans="28:66" x14ac:dyDescent="0.2">
      <c r="AB758" s="25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N758" s="26"/>
    </row>
    <row r="759" spans="28:66" x14ac:dyDescent="0.2">
      <c r="AB759" s="25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N759" s="26"/>
    </row>
    <row r="760" spans="28:66" x14ac:dyDescent="0.2">
      <c r="AB760" s="25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N760" s="26"/>
    </row>
    <row r="761" spans="28:66" x14ac:dyDescent="0.2">
      <c r="AB761" s="25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N761" s="26"/>
    </row>
    <row r="762" spans="28:66" x14ac:dyDescent="0.2">
      <c r="AB762" s="25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N762" s="26"/>
    </row>
    <row r="763" spans="28:66" x14ac:dyDescent="0.2">
      <c r="AB763" s="25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N763" s="26"/>
    </row>
    <row r="764" spans="28:66" x14ac:dyDescent="0.2">
      <c r="AB764" s="25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N764" s="26"/>
    </row>
    <row r="765" spans="28:66" x14ac:dyDescent="0.2">
      <c r="AB765" s="25"/>
      <c r="BN765" s="26"/>
    </row>
    <row r="766" spans="28:66" x14ac:dyDescent="0.2">
      <c r="AB766" s="25"/>
      <c r="BN766" s="26"/>
    </row>
    <row r="767" spans="28:66" x14ac:dyDescent="0.2">
      <c r="AB767" s="25"/>
      <c r="BN767" s="26"/>
    </row>
    <row r="768" spans="28:66" x14ac:dyDescent="0.2">
      <c r="AB768" s="25"/>
      <c r="BN768" s="26"/>
    </row>
    <row r="769" spans="28:66" x14ac:dyDescent="0.2">
      <c r="AB769" s="25"/>
      <c r="BN769" s="26"/>
    </row>
    <row r="770" spans="28:66" x14ac:dyDescent="0.2">
      <c r="AB770" s="25"/>
      <c r="BN770" s="26"/>
    </row>
    <row r="771" spans="28:66" x14ac:dyDescent="0.2">
      <c r="AB771" s="25"/>
      <c r="BN771" s="26"/>
    </row>
    <row r="772" spans="28:66" x14ac:dyDescent="0.2">
      <c r="AB772" s="25"/>
      <c r="BN772" s="26"/>
    </row>
    <row r="773" spans="28:66" x14ac:dyDescent="0.2">
      <c r="AB773" s="25"/>
      <c r="BN773" s="26"/>
    </row>
    <row r="774" spans="28:66" x14ac:dyDescent="0.2">
      <c r="AB774" s="25"/>
      <c r="BN774" s="26"/>
    </row>
    <row r="775" spans="28:66" x14ac:dyDescent="0.2">
      <c r="AB775" s="25"/>
      <c r="BN775" s="26"/>
    </row>
    <row r="776" spans="28:66" x14ac:dyDescent="0.2">
      <c r="AB776" s="25"/>
      <c r="BN776" s="26"/>
    </row>
    <row r="777" spans="28:66" x14ac:dyDescent="0.2">
      <c r="AB777" s="25"/>
      <c r="BN777" s="26"/>
    </row>
    <row r="778" spans="28:66" x14ac:dyDescent="0.2">
      <c r="AB778" s="25"/>
      <c r="BN778" s="26"/>
    </row>
    <row r="779" spans="28:66" x14ac:dyDescent="0.2">
      <c r="AB779" s="25"/>
      <c r="BN779" s="26"/>
    </row>
    <row r="780" spans="28:66" x14ac:dyDescent="0.2">
      <c r="AB780" s="25"/>
      <c r="BN780" s="26"/>
    </row>
    <row r="781" spans="28:66" x14ac:dyDescent="0.2">
      <c r="AB781" s="25"/>
      <c r="BN781" s="26"/>
    </row>
    <row r="782" spans="28:66" x14ac:dyDescent="0.2">
      <c r="AB782" s="25"/>
      <c r="BN782" s="26"/>
    </row>
    <row r="783" spans="28:66" x14ac:dyDescent="0.2">
      <c r="AB783" s="25"/>
      <c r="BN783" s="26"/>
    </row>
    <row r="784" spans="28:66" x14ac:dyDescent="0.2">
      <c r="AB784" s="25"/>
      <c r="BN784" s="26"/>
    </row>
    <row r="785" spans="28:66" x14ac:dyDescent="0.2">
      <c r="AB785" s="25"/>
      <c r="BN785" s="26"/>
    </row>
    <row r="786" spans="28:66" x14ac:dyDescent="0.2">
      <c r="AB786" s="25"/>
      <c r="BN786" s="26"/>
    </row>
    <row r="787" spans="28:66" x14ac:dyDescent="0.2">
      <c r="AB787" s="25"/>
      <c r="BN787" s="26"/>
    </row>
    <row r="788" spans="28:66" x14ac:dyDescent="0.2">
      <c r="AB788" s="25"/>
      <c r="BN788" s="26"/>
    </row>
    <row r="789" spans="28:66" x14ac:dyDescent="0.2">
      <c r="AB789" s="25"/>
      <c r="BN789" s="26"/>
    </row>
    <row r="790" spans="28:66" x14ac:dyDescent="0.2">
      <c r="AB790" s="25"/>
      <c r="BN790" s="26"/>
    </row>
    <row r="791" spans="28:66" x14ac:dyDescent="0.2">
      <c r="AB791" s="25"/>
      <c r="BN791" s="26"/>
    </row>
    <row r="792" spans="28:66" x14ac:dyDescent="0.2">
      <c r="AB792" s="25"/>
      <c r="BN792" s="26"/>
    </row>
    <row r="793" spans="28:66" x14ac:dyDescent="0.2">
      <c r="AB793" s="25"/>
      <c r="BN793" s="26"/>
    </row>
    <row r="794" spans="28:66" x14ac:dyDescent="0.2">
      <c r="AB794" s="25"/>
      <c r="BN794" s="26"/>
    </row>
    <row r="795" spans="28:66" x14ac:dyDescent="0.2">
      <c r="AB795" s="25"/>
      <c r="BN795" s="26"/>
    </row>
    <row r="796" spans="28:66" x14ac:dyDescent="0.2">
      <c r="AB796" s="25"/>
      <c r="BN796" s="26"/>
    </row>
    <row r="797" spans="28:66" x14ac:dyDescent="0.2">
      <c r="AB797" s="25"/>
      <c r="BN797" s="26"/>
    </row>
    <row r="798" spans="28:66" x14ac:dyDescent="0.2">
      <c r="AB798" s="25"/>
      <c r="BN798" s="26"/>
    </row>
    <row r="799" spans="28:66" x14ac:dyDescent="0.2">
      <c r="AB799" s="25"/>
      <c r="BN799" s="26"/>
    </row>
    <row r="800" spans="28:66" x14ac:dyDescent="0.2">
      <c r="AB800" s="25"/>
      <c r="BN800" s="26"/>
    </row>
    <row r="801" spans="28:66" x14ac:dyDescent="0.2">
      <c r="AB801" s="25"/>
      <c r="BN801" s="26"/>
    </row>
    <row r="802" spans="28:66" x14ac:dyDescent="0.2">
      <c r="AB802" s="25"/>
      <c r="BN802" s="26"/>
    </row>
    <row r="803" spans="28:66" x14ac:dyDescent="0.2">
      <c r="AB803" s="25"/>
      <c r="BN803" s="26"/>
    </row>
    <row r="804" spans="28:66" x14ac:dyDescent="0.2">
      <c r="AB804" s="25"/>
      <c r="BN804" s="26"/>
    </row>
    <row r="805" spans="28:66" x14ac:dyDescent="0.2">
      <c r="AB805" s="25"/>
      <c r="BN805" s="26"/>
    </row>
    <row r="806" spans="28:66" x14ac:dyDescent="0.2">
      <c r="AB806" s="25"/>
      <c r="BN806" s="26"/>
    </row>
    <row r="807" spans="28:66" x14ac:dyDescent="0.2">
      <c r="AB807" s="25"/>
      <c r="BN807" s="26"/>
    </row>
    <row r="808" spans="28:66" x14ac:dyDescent="0.2">
      <c r="AB808" s="4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S808" s="71"/>
      <c r="AV808" s="71"/>
      <c r="AW808" s="71"/>
      <c r="AX808" s="71"/>
      <c r="AY808" s="71"/>
      <c r="AZ808" s="71"/>
      <c r="BA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32"/>
    </row>
  </sheetData>
  <mergeCells count="9">
    <mergeCell ref="FV168:FX168"/>
    <mergeCell ref="FV196:FX196"/>
    <mergeCell ref="CN260:CQ260"/>
    <mergeCell ref="BQ3:BV3"/>
    <mergeCell ref="BQ17:BV17"/>
    <mergeCell ref="BQ31:BV31"/>
    <mergeCell ref="BQ45:BV45"/>
    <mergeCell ref="FZ163:GC163"/>
    <mergeCell ref="GI163:GK163"/>
  </mergeCells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1"/>
  <sheetViews>
    <sheetView workbookViewId="0"/>
  </sheetViews>
  <sheetFormatPr baseColWidth="10" defaultRowHeight="14.25" x14ac:dyDescent="0.2"/>
  <cols>
    <col min="1" max="1" width="10.25" style="1" customWidth="1"/>
    <col min="2" max="2" width="11.25" style="1" customWidth="1"/>
    <col min="3" max="3" width="10.25" style="1" customWidth="1"/>
    <col min="4" max="4" width="10.875" style="1" customWidth="1"/>
    <col min="5" max="5" width="9.875" style="1" customWidth="1"/>
    <col min="6" max="7" width="11.25" style="1" customWidth="1"/>
    <col min="8" max="9" width="10.25" style="1" customWidth="1"/>
    <col min="10" max="10" width="13.875" style="1" customWidth="1"/>
    <col min="11" max="11" width="14" style="1" customWidth="1"/>
    <col min="12" max="12" width="12.25" style="1" customWidth="1"/>
    <col min="13" max="13" width="14.875" style="1" customWidth="1"/>
    <col min="14" max="14" width="14.375" style="1" customWidth="1"/>
    <col min="15" max="15" width="16.5" style="1" customWidth="1"/>
    <col min="16" max="16" width="11.625" style="6" customWidth="1"/>
    <col min="17" max="17" width="10.5" style="1" customWidth="1"/>
    <col min="18" max="18" width="12.5" style="6" customWidth="1"/>
    <col min="19" max="19" width="12" style="1" customWidth="1"/>
    <col min="20" max="20" width="9.125" style="6" customWidth="1"/>
    <col min="21" max="21" width="11.25" style="1" customWidth="1"/>
    <col min="22" max="22" width="12.875" style="6" customWidth="1"/>
    <col min="23" max="23" width="8.125" style="6" customWidth="1"/>
    <col min="24" max="24" width="11.25" style="6" customWidth="1"/>
    <col min="25" max="25" width="15.75" style="6" customWidth="1"/>
    <col min="26" max="26" width="14" style="6" customWidth="1"/>
    <col min="27" max="27" width="9.125" style="6" customWidth="1"/>
    <col min="28" max="28" width="8.625" style="6" customWidth="1"/>
    <col min="29" max="29" width="10.75" style="1" customWidth="1"/>
    <col min="30" max="30" width="10.25" style="1" customWidth="1"/>
    <col min="31" max="32" width="13.375" style="1" customWidth="1"/>
    <col min="33" max="33" width="8.125" style="1" customWidth="1"/>
    <col min="34" max="34" width="10.25" style="1" customWidth="1"/>
    <col min="35" max="35" width="8.625" style="1" customWidth="1"/>
    <col min="36" max="36" width="13.375" style="1" customWidth="1"/>
    <col min="37" max="37" width="10.25" style="1" customWidth="1"/>
    <col min="38" max="38" width="13.375" style="1" customWidth="1"/>
    <col min="39" max="39" width="9.125" style="1" customWidth="1"/>
    <col min="40" max="1024" width="10.75" style="1" customWidth="1"/>
    <col min="1025" max="1025" width="11" customWidth="1"/>
  </cols>
  <sheetData>
    <row r="1" spans="1:39" ht="15" x14ac:dyDescent="0.25">
      <c r="P1" s="1"/>
      <c r="R1" s="1"/>
      <c r="T1" s="1"/>
      <c r="V1" s="1"/>
      <c r="W1" s="1"/>
      <c r="X1" s="1"/>
      <c r="Y1" s="1"/>
      <c r="Z1" s="1"/>
      <c r="AA1" s="1"/>
      <c r="AB1" s="1"/>
      <c r="AD1" s="2" t="s">
        <v>0</v>
      </c>
      <c r="AE1" s="3">
        <v>-6.4999999999999997E-3</v>
      </c>
      <c r="AF1" s="4" t="s">
        <v>1</v>
      </c>
      <c r="AG1" s="5"/>
      <c r="AH1" s="6"/>
      <c r="AI1" s="7" t="s">
        <v>2</v>
      </c>
      <c r="AJ1" s="8">
        <v>9.81</v>
      </c>
      <c r="AK1" s="9" t="s">
        <v>3</v>
      </c>
    </row>
    <row r="2" spans="1:39" x14ac:dyDescent="0.2">
      <c r="B2" s="1" t="s">
        <v>206</v>
      </c>
      <c r="P2" s="1"/>
      <c r="R2" s="1"/>
      <c r="T2" s="1"/>
      <c r="V2" s="1"/>
      <c r="W2" s="1"/>
      <c r="X2" s="1"/>
      <c r="Y2" s="1"/>
      <c r="Z2" s="1"/>
      <c r="AA2" s="1"/>
      <c r="AB2" s="1"/>
      <c r="AF2" s="12"/>
      <c r="AG2" s="5"/>
      <c r="AH2" s="6"/>
      <c r="AI2" s="6"/>
      <c r="AJ2" s="6"/>
      <c r="AK2" s="13"/>
    </row>
    <row r="3" spans="1:39" ht="15" x14ac:dyDescent="0.25">
      <c r="B3" s="1" t="s">
        <v>207</v>
      </c>
      <c r="P3" s="1"/>
      <c r="R3" s="1"/>
      <c r="T3" s="1"/>
      <c r="V3" s="1"/>
      <c r="W3" s="1"/>
      <c r="X3" s="1"/>
      <c r="Y3" s="1"/>
      <c r="Z3" s="1"/>
      <c r="AA3" s="1"/>
      <c r="AB3" s="1"/>
      <c r="AD3" s="2" t="s">
        <v>17</v>
      </c>
      <c r="AE3" s="3">
        <v>101325</v>
      </c>
      <c r="AF3" s="4" t="s">
        <v>18</v>
      </c>
      <c r="AG3" s="5"/>
      <c r="AH3" s="6"/>
      <c r="AI3" s="7" t="s">
        <v>19</v>
      </c>
      <c r="AJ3" s="8">
        <v>293.14999999999998</v>
      </c>
      <c r="AK3" s="9" t="s">
        <v>20</v>
      </c>
    </row>
    <row r="4" spans="1:39" ht="15" x14ac:dyDescent="0.25">
      <c r="B4" s="1" t="s">
        <v>208</v>
      </c>
      <c r="F4" s="11"/>
      <c r="P4" s="1"/>
      <c r="R4" s="1"/>
      <c r="T4" s="1"/>
      <c r="V4" s="1"/>
      <c r="W4" s="1"/>
      <c r="X4" s="1"/>
      <c r="Y4" s="1"/>
      <c r="Z4" s="1"/>
      <c r="AA4" s="1"/>
      <c r="AB4" s="1"/>
      <c r="AF4" s="12"/>
      <c r="AG4" s="5"/>
      <c r="AH4" s="6"/>
      <c r="AI4" s="6"/>
      <c r="AJ4" s="6"/>
      <c r="AK4" s="6"/>
    </row>
    <row r="5" spans="1:39" ht="15" x14ac:dyDescent="0.25">
      <c r="B5" s="1" t="s">
        <v>209</v>
      </c>
      <c r="P5" s="1"/>
      <c r="R5" s="1"/>
      <c r="T5" s="1"/>
      <c r="V5" s="1"/>
      <c r="W5" s="1"/>
      <c r="X5" s="1"/>
      <c r="Y5" s="1"/>
      <c r="Z5" s="1"/>
      <c r="AA5" s="1"/>
      <c r="AB5" s="1"/>
      <c r="AD5" s="2" t="s">
        <v>38</v>
      </c>
      <c r="AE5" s="3">
        <v>1.2250000000000001</v>
      </c>
      <c r="AF5" s="4" t="s">
        <v>39</v>
      </c>
      <c r="AG5" s="5"/>
      <c r="AH5" s="6"/>
      <c r="AI5" s="7" t="s">
        <v>40</v>
      </c>
      <c r="AJ5" s="8">
        <v>100600</v>
      </c>
      <c r="AK5" s="9" t="s">
        <v>18</v>
      </c>
    </row>
    <row r="6" spans="1:39" ht="15" x14ac:dyDescent="0.25">
      <c r="B6" s="1" t="s">
        <v>210</v>
      </c>
      <c r="F6" s="11"/>
      <c r="P6" s="1"/>
      <c r="R6" s="1"/>
      <c r="T6" s="1"/>
      <c r="V6" s="1"/>
      <c r="W6" s="1"/>
      <c r="X6" s="1"/>
      <c r="Y6" s="1"/>
      <c r="Z6" s="1"/>
      <c r="AA6" s="1"/>
      <c r="AB6" s="1"/>
      <c r="AF6" s="12"/>
      <c r="AG6" s="5"/>
      <c r="AH6" s="6"/>
      <c r="AI6" s="6"/>
      <c r="AJ6" s="6"/>
      <c r="AK6" s="6"/>
    </row>
    <row r="7" spans="1:39" ht="15" x14ac:dyDescent="0.25">
      <c r="B7" s="1" t="s">
        <v>211</v>
      </c>
      <c r="P7" s="1"/>
      <c r="R7" s="1"/>
      <c r="T7" s="1"/>
      <c r="V7" s="1"/>
      <c r="W7" s="1"/>
      <c r="X7" s="1"/>
      <c r="Y7" s="1"/>
      <c r="Z7" s="1"/>
      <c r="AA7" s="1"/>
      <c r="AB7" s="1"/>
      <c r="AD7" s="2" t="s">
        <v>47</v>
      </c>
      <c r="AE7" s="3">
        <v>288.14999999999998</v>
      </c>
      <c r="AF7" s="4" t="s">
        <v>20</v>
      </c>
      <c r="AG7" s="5"/>
      <c r="AH7" s="6"/>
      <c r="AI7" s="7" t="s">
        <v>48</v>
      </c>
      <c r="AJ7" s="8">
        <v>28</v>
      </c>
      <c r="AK7" s="9" t="s">
        <v>49</v>
      </c>
    </row>
    <row r="8" spans="1:39" x14ac:dyDescent="0.2">
      <c r="P8" s="1"/>
      <c r="R8" s="1"/>
      <c r="T8" s="1"/>
      <c r="V8" s="1"/>
      <c r="W8" s="1"/>
      <c r="X8" s="1"/>
      <c r="Y8" s="1"/>
      <c r="Z8" s="1"/>
      <c r="AA8" s="1"/>
      <c r="AB8" s="1"/>
      <c r="AF8" s="12"/>
      <c r="AG8" s="5"/>
      <c r="AH8" s="6"/>
      <c r="AI8" s="6"/>
      <c r="AJ8" s="6"/>
      <c r="AK8" s="6"/>
    </row>
    <row r="9" spans="1:39" ht="15" x14ac:dyDescent="0.25">
      <c r="B9" s="1" t="s">
        <v>212</v>
      </c>
      <c r="P9" s="1"/>
      <c r="R9" s="1"/>
      <c r="T9" s="1"/>
      <c r="V9" s="1"/>
      <c r="W9" s="1"/>
      <c r="X9" s="1"/>
      <c r="Y9" s="1"/>
      <c r="Z9" s="1"/>
      <c r="AA9" s="1"/>
      <c r="AB9" s="1"/>
      <c r="AD9" s="2" t="s">
        <v>54</v>
      </c>
      <c r="AE9" s="3">
        <v>1.2350000000000001</v>
      </c>
      <c r="AF9" s="4" t="s">
        <v>55</v>
      </c>
      <c r="AG9" s="5"/>
      <c r="AH9" s="6"/>
      <c r="AI9" s="6"/>
      <c r="AJ9" s="6"/>
      <c r="AK9" s="6"/>
    </row>
    <row r="10" spans="1:39" x14ac:dyDescent="0.2">
      <c r="P10" s="1"/>
      <c r="R10" s="1"/>
      <c r="T10" s="1"/>
      <c r="V10" s="1"/>
      <c r="W10" s="1"/>
      <c r="X10" s="1"/>
      <c r="Y10" s="1"/>
      <c r="Z10" s="1"/>
      <c r="AA10" s="1"/>
      <c r="AB10" s="1"/>
    </row>
    <row r="11" spans="1:39" ht="15" x14ac:dyDescent="0.25">
      <c r="A11" s="43" t="s">
        <v>56</v>
      </c>
      <c r="B11" s="3" t="s">
        <v>57</v>
      </c>
      <c r="C11" s="3" t="s">
        <v>58</v>
      </c>
      <c r="D11" s="3" t="s">
        <v>59</v>
      </c>
      <c r="E11" s="44" t="s">
        <v>60</v>
      </c>
      <c r="F11" s="3" t="s">
        <v>61</v>
      </c>
      <c r="G11" s="44" t="s">
        <v>62</v>
      </c>
      <c r="H11" s="8" t="s">
        <v>63</v>
      </c>
      <c r="I11" s="3" t="s">
        <v>64</v>
      </c>
      <c r="J11" s="3" t="s">
        <v>65</v>
      </c>
      <c r="K11" s="3" t="s">
        <v>66</v>
      </c>
      <c r="L11" s="3" t="s">
        <v>67</v>
      </c>
      <c r="M11" s="3" t="s">
        <v>68</v>
      </c>
      <c r="N11" s="44" t="s">
        <v>69</v>
      </c>
      <c r="O11" s="3" t="s">
        <v>70</v>
      </c>
      <c r="P11" s="45" t="s">
        <v>71</v>
      </c>
      <c r="Q11" s="46" t="s">
        <v>72</v>
      </c>
      <c r="R11" s="47" t="s">
        <v>73</v>
      </c>
      <c r="S11" s="46" t="s">
        <v>74</v>
      </c>
      <c r="T11" s="45" t="s">
        <v>75</v>
      </c>
      <c r="U11" s="46" t="s">
        <v>76</v>
      </c>
      <c r="V11" s="47" t="s">
        <v>77</v>
      </c>
      <c r="W11" s="48" t="s">
        <v>78</v>
      </c>
      <c r="X11" s="49" t="s">
        <v>79</v>
      </c>
      <c r="Y11" s="47" t="s">
        <v>80</v>
      </c>
      <c r="Z11" s="47" t="s">
        <v>81</v>
      </c>
      <c r="AA11" s="48" t="s">
        <v>82</v>
      </c>
      <c r="AB11" s="49" t="s">
        <v>83</v>
      </c>
      <c r="AD11" s="1" t="s">
        <v>84</v>
      </c>
      <c r="AE11" s="1" t="s">
        <v>85</v>
      </c>
      <c r="AF11" s="1" t="s">
        <v>86</v>
      </c>
      <c r="AG11" s="1" t="s">
        <v>87</v>
      </c>
      <c r="AH11" s="1" t="s">
        <v>88</v>
      </c>
      <c r="AI11" s="1" t="s">
        <v>54</v>
      </c>
      <c r="AJ11" s="1" t="s">
        <v>2</v>
      </c>
      <c r="AK11" s="1" t="s">
        <v>89</v>
      </c>
      <c r="AL11" s="1" t="s">
        <v>90</v>
      </c>
      <c r="AM11" s="1" t="s">
        <v>91</v>
      </c>
    </row>
    <row r="12" spans="1:39" x14ac:dyDescent="0.2">
      <c r="A12" s="50">
        <v>7</v>
      </c>
      <c r="B12" s="51">
        <v>1917</v>
      </c>
      <c r="C12" s="51">
        <f t="shared" ref="C12:C33" si="0">A12+273.15</f>
        <v>280.14999999999998</v>
      </c>
      <c r="D12" s="51">
        <v>0</v>
      </c>
      <c r="E12" s="51">
        <f t="shared" ref="E12:E33" si="1">D12*1.94384</f>
        <v>0</v>
      </c>
      <c r="F12" s="51">
        <v>3696</v>
      </c>
      <c r="G12" s="51">
        <f t="shared" ref="G12:G33" si="2">F12 * 2.20462</f>
        <v>8148.2755199999992</v>
      </c>
      <c r="H12" s="51">
        <v>0</v>
      </c>
      <c r="I12" s="51">
        <f t="shared" ref="I12:I33" si="3">AH12+(B12*AE12)</f>
        <v>275.68949999999995</v>
      </c>
      <c r="J12" s="51">
        <f t="shared" ref="J12:J33" si="4">AG12 * ( ( 1 + ( AE12 * ( B12 / AH12 ) ) ) ^ 4.256 )</f>
        <v>1.0149104075239699</v>
      </c>
      <c r="K12" s="51">
        <f t="shared" ref="K12:K33" si="5">( J12 * I12 ) / C12</f>
        <v>0.99875117899368016</v>
      </c>
      <c r="L12" s="51">
        <f t="shared" ref="L12:L33" si="6">AF12 * ( ( 1+ ( AE12 * ( B12 / AH12 ) ) ) ^ 5.256 )</f>
        <v>80317.435204060894</v>
      </c>
      <c r="M12" s="51">
        <v>0</v>
      </c>
      <c r="N12" s="51">
        <f t="shared" ref="N12:N33" si="7">M12 * 3.28084</f>
        <v>0</v>
      </c>
      <c r="O12" s="51" t="e">
        <f xml:space="preserve"> F12 * AJ12 * COS( Y12 )</f>
        <v>#DIV/0!</v>
      </c>
      <c r="P12" s="52">
        <f t="shared" ref="P12:P33" si="8">-0.0125 * H12 + 57.3</f>
        <v>57.3</v>
      </c>
      <c r="Q12" s="51">
        <f t="shared" ref="Q12:Q33" si="9">P12 * 1.94384</f>
        <v>111.382032</v>
      </c>
      <c r="R12" s="51" t="e">
        <f t="shared" ref="R12:R33" si="10" xml:space="preserve"> ( M12 / H12 ) * ( ( ( C11 + C12 ) / 2 ) / ( ( I11 + I12 ) / 2 ) )</f>
        <v>#DIV/0!</v>
      </c>
      <c r="S12" s="51" t="e">
        <f t="shared" ref="S12:S33" si="11">R12 * 1.94384</f>
        <v>#DIV/0!</v>
      </c>
      <c r="T12" s="52">
        <f t="shared" ref="T12:T33" si="12">-0.009861 * H12 + 18.766667</f>
        <v>18.766667000000002</v>
      </c>
      <c r="U12" s="51">
        <f t="shared" ref="U12:U33" si="13">T12 * 100</f>
        <v>1876.6667000000002</v>
      </c>
      <c r="V12" s="53" t="e">
        <f t="shared" ref="V12:V33" si="14" xml:space="preserve"> - ( F12 * AJ12 * SIN( Y12 ) )</f>
        <v>#DIV/0!</v>
      </c>
      <c r="W12" s="50" t="e">
        <f t="shared" ref="W12:W33" si="15" xml:space="preserve"> - ( ( 2 * V12 ) / ( ( ( P12 ) ^ 2 ) * AM12 * K12 ) )</f>
        <v>#DIV/0!</v>
      </c>
      <c r="X12" s="54" t="e">
        <f t="shared" ref="X12:X33" si="16" xml:space="preserve"> ( ( 2 * O12 ) / ( ( ( P12 ) ^ 2 ) * AM12 * K12 ) )</f>
        <v>#DIV/0!</v>
      </c>
      <c r="Y12" s="51" t="e">
        <f t="shared" ref="Y12:Y33" si="17">ASIN( - ( R12 / P12 ) )</f>
        <v>#DIV/0!</v>
      </c>
      <c r="Z12" s="51" t="e">
        <f t="shared" ref="Z12:Z33" si="18">Y12 * ( 180 / 3.14159265359 )</f>
        <v>#DIV/0!</v>
      </c>
      <c r="AA12" s="50">
        <f t="shared" ref="AA12:AA33" si="19">-0.000139*H12+4.988889</f>
        <v>4.9888890000000004</v>
      </c>
      <c r="AB12" s="54">
        <f t="shared" ref="AB12:AB33" si="20">-0.000333 *H12 - 0.776667</f>
        <v>-0.776667</v>
      </c>
      <c r="AD12" s="1">
        <f>C6</f>
        <v>0</v>
      </c>
      <c r="AE12" s="1">
        <f>AE1</f>
        <v>-6.4999999999999997E-3</v>
      </c>
      <c r="AF12" s="1">
        <f>AE3</f>
        <v>101325</v>
      </c>
      <c r="AG12" s="1">
        <f>AE5</f>
        <v>1.2250000000000001</v>
      </c>
      <c r="AH12" s="1">
        <f>AE7</f>
        <v>288.14999999999998</v>
      </c>
      <c r="AI12" s="1">
        <f>AE9</f>
        <v>1.2350000000000001</v>
      </c>
      <c r="AJ12" s="1">
        <f>AJ1</f>
        <v>9.81</v>
      </c>
      <c r="AK12" s="1">
        <f>AJ3</f>
        <v>293.14999999999998</v>
      </c>
      <c r="AL12" s="1">
        <f>AJ5</f>
        <v>100600</v>
      </c>
      <c r="AM12" s="1">
        <f>AJ7</f>
        <v>28</v>
      </c>
    </row>
    <row r="13" spans="1:39" s="6" customFormat="1" x14ac:dyDescent="0.2">
      <c r="A13" s="55">
        <v>7.2</v>
      </c>
      <c r="B13" s="56">
        <v>1822</v>
      </c>
      <c r="C13" s="56">
        <f t="shared" si="0"/>
        <v>280.34999999999997</v>
      </c>
      <c r="D13" s="56">
        <f t="shared" ref="D13:D33" si="21">D12</f>
        <v>0</v>
      </c>
      <c r="E13" s="56">
        <f t="shared" si="1"/>
        <v>0</v>
      </c>
      <c r="F13" s="56">
        <f t="shared" ref="F13:F33" si="22">F12-0.38095</f>
        <v>3695.6190499999998</v>
      </c>
      <c r="G13" s="56">
        <f t="shared" si="2"/>
        <v>8147.4356700109984</v>
      </c>
      <c r="H13" s="56">
        <f t="shared" ref="H13:H33" si="23">H12+11.42857</f>
        <v>11.428570000000001</v>
      </c>
      <c r="I13" s="56">
        <f t="shared" si="3"/>
        <v>276.30699999999996</v>
      </c>
      <c r="J13" s="56">
        <f t="shared" si="4"/>
        <v>1.0246206366341153</v>
      </c>
      <c r="K13" s="56">
        <f t="shared" si="5"/>
        <v>1.0098443169126539</v>
      </c>
      <c r="L13" s="56">
        <f t="shared" si="6"/>
        <v>81267.497389108728</v>
      </c>
      <c r="M13" s="56">
        <f>B13-B12</f>
        <v>-95</v>
      </c>
      <c r="N13" s="56">
        <f t="shared" si="7"/>
        <v>-311.6798</v>
      </c>
      <c r="O13" s="56">
        <f xml:space="preserve"> F13 * AF13 * COS( Y13 )</f>
        <v>370353137.69256043</v>
      </c>
      <c r="P13" s="57">
        <f t="shared" si="8"/>
        <v>57.157142874999998</v>
      </c>
      <c r="Q13" s="56">
        <f t="shared" si="9"/>
        <v>111.10434060614</v>
      </c>
      <c r="R13" s="56">
        <f t="shared" si="10"/>
        <v>-8.440555025973179</v>
      </c>
      <c r="S13" s="56">
        <f t="shared" si="11"/>
        <v>-16.407088481687705</v>
      </c>
      <c r="T13" s="57">
        <f t="shared" si="12"/>
        <v>18.65396987123</v>
      </c>
      <c r="U13" s="56">
        <f t="shared" si="13"/>
        <v>1865.3969871229999</v>
      </c>
      <c r="V13" s="58">
        <f t="shared" si="14"/>
        <v>-5353.7328782330414</v>
      </c>
      <c r="W13" s="55">
        <f t="shared" si="15"/>
        <v>0.11591328502404073</v>
      </c>
      <c r="X13" s="59">
        <f t="shared" si="16"/>
        <v>8018.4891150329295</v>
      </c>
      <c r="Y13" s="56">
        <f t="shared" si="17"/>
        <v>0.14821485414554758</v>
      </c>
      <c r="Z13" s="56">
        <f t="shared" si="18"/>
        <v>8.492085603686391</v>
      </c>
      <c r="AA13" s="55">
        <f t="shared" si="19"/>
        <v>4.9873004287700002</v>
      </c>
      <c r="AB13" s="59">
        <f t="shared" si="20"/>
        <v>-0.78047271381000005</v>
      </c>
      <c r="AC13" s="1"/>
      <c r="AD13" s="6">
        <f t="shared" ref="AD13:AD44" si="24">AD12</f>
        <v>0</v>
      </c>
      <c r="AE13" s="6">
        <f t="shared" ref="AE13:AE44" si="25">AE12</f>
        <v>-6.4999999999999997E-3</v>
      </c>
      <c r="AF13" s="6">
        <f t="shared" ref="AF13:AF44" si="26">AF12</f>
        <v>101325</v>
      </c>
      <c r="AG13" s="6">
        <f t="shared" ref="AG13:AG44" si="27">AG12</f>
        <v>1.2250000000000001</v>
      </c>
      <c r="AH13" s="6">
        <f t="shared" ref="AH13:AH44" si="28">AH12</f>
        <v>288.14999999999998</v>
      </c>
      <c r="AI13" s="6">
        <f t="shared" ref="AI13:AI44" si="29">AI12</f>
        <v>1.2350000000000001</v>
      </c>
      <c r="AJ13" s="6">
        <f t="shared" ref="AJ13:AJ44" si="30">AJ12</f>
        <v>9.81</v>
      </c>
      <c r="AK13" s="6">
        <f t="shared" ref="AK13:AK44" si="31">AK12</f>
        <v>293.14999999999998</v>
      </c>
      <c r="AL13" s="6">
        <f t="shared" ref="AL13:AL44" si="32">AL12</f>
        <v>100600</v>
      </c>
      <c r="AM13" s="6">
        <f t="shared" ref="AM13:AM44" si="33">AM12</f>
        <v>28</v>
      </c>
    </row>
    <row r="14" spans="1:39" x14ac:dyDescent="0.2">
      <c r="A14" s="23">
        <v>8</v>
      </c>
      <c r="B14" s="1">
        <v>1663</v>
      </c>
      <c r="C14" s="1">
        <f t="shared" si="0"/>
        <v>281.14999999999998</v>
      </c>
      <c r="D14" s="1">
        <f t="shared" si="21"/>
        <v>0</v>
      </c>
      <c r="E14" s="1">
        <f t="shared" si="1"/>
        <v>0</v>
      </c>
      <c r="F14" s="1">
        <f t="shared" si="22"/>
        <v>3695.2380999999996</v>
      </c>
      <c r="G14" s="1">
        <f t="shared" si="2"/>
        <v>8146.5958200219984</v>
      </c>
      <c r="H14" s="6">
        <f t="shared" si="23"/>
        <v>22.857140000000001</v>
      </c>
      <c r="I14" s="1">
        <f t="shared" si="3"/>
        <v>277.34049999999996</v>
      </c>
      <c r="J14" s="1">
        <f t="shared" si="4"/>
        <v>1.0410313431153384</v>
      </c>
      <c r="K14" s="1">
        <f t="shared" si="5"/>
        <v>1.0269256738939339</v>
      </c>
      <c r="L14" s="1">
        <f t="shared" si="6"/>
        <v>82877.949833492879</v>
      </c>
      <c r="M14" s="1">
        <f t="shared" ref="M14:M33" si="34">M13 + (B14-B13)</f>
        <v>-254</v>
      </c>
      <c r="N14" s="1">
        <f t="shared" si="7"/>
        <v>-833.33335999999997</v>
      </c>
      <c r="O14" s="1">
        <f t="shared" ref="O14:O33" si="35" xml:space="preserve"> F14 * AJ14 * COS( Y14 )</f>
        <v>35535.005039172756</v>
      </c>
      <c r="P14" s="60">
        <f t="shared" si="8"/>
        <v>57.014285749999999</v>
      </c>
      <c r="Q14" s="6">
        <f t="shared" si="9"/>
        <v>110.82664921228</v>
      </c>
      <c r="R14" s="6">
        <f t="shared" si="10"/>
        <v>-11.270112354808234</v>
      </c>
      <c r="S14" s="6">
        <f t="shared" si="11"/>
        <v>-21.907295199770438</v>
      </c>
      <c r="T14" s="60">
        <f t="shared" si="12"/>
        <v>18.541272742460002</v>
      </c>
      <c r="U14" s="6">
        <f t="shared" si="13"/>
        <v>1854.1272742460003</v>
      </c>
      <c r="V14" s="61">
        <f t="shared" si="14"/>
        <v>-7165.6566077454545</v>
      </c>
      <c r="W14" s="62">
        <f t="shared" si="15"/>
        <v>0.1533280345459776</v>
      </c>
      <c r="X14" s="63">
        <f t="shared" si="16"/>
        <v>0.76036472001022182</v>
      </c>
      <c r="Y14" s="6">
        <f t="shared" si="17"/>
        <v>0.19898221139534825</v>
      </c>
      <c r="Z14" s="6">
        <f t="shared" si="18"/>
        <v>11.40084091113266</v>
      </c>
      <c r="AA14" s="62">
        <f t="shared" si="19"/>
        <v>4.9857118575400001</v>
      </c>
      <c r="AB14" s="63">
        <f t="shared" si="20"/>
        <v>-0.78427842762</v>
      </c>
      <c r="AD14" s="1">
        <f t="shared" si="24"/>
        <v>0</v>
      </c>
      <c r="AE14" s="1">
        <f t="shared" si="25"/>
        <v>-6.4999999999999997E-3</v>
      </c>
      <c r="AF14" s="1">
        <f t="shared" si="26"/>
        <v>101325</v>
      </c>
      <c r="AG14" s="1">
        <f t="shared" si="27"/>
        <v>1.2250000000000001</v>
      </c>
      <c r="AH14" s="1">
        <f t="shared" si="28"/>
        <v>288.14999999999998</v>
      </c>
      <c r="AI14" s="1">
        <f t="shared" si="29"/>
        <v>1.2350000000000001</v>
      </c>
      <c r="AJ14" s="1">
        <f t="shared" si="30"/>
        <v>9.81</v>
      </c>
      <c r="AK14" s="1">
        <f t="shared" si="31"/>
        <v>293.14999999999998</v>
      </c>
      <c r="AL14" s="1">
        <f t="shared" si="32"/>
        <v>100600</v>
      </c>
      <c r="AM14" s="1">
        <f t="shared" si="33"/>
        <v>28</v>
      </c>
    </row>
    <row r="15" spans="1:39" x14ac:dyDescent="0.2">
      <c r="A15" s="23">
        <v>8.5</v>
      </c>
      <c r="B15" s="1">
        <v>1585</v>
      </c>
      <c r="C15" s="1">
        <f t="shared" si="0"/>
        <v>281.64999999999998</v>
      </c>
      <c r="D15" s="1">
        <f t="shared" si="21"/>
        <v>0</v>
      </c>
      <c r="E15" s="1">
        <f t="shared" si="1"/>
        <v>0</v>
      </c>
      <c r="F15" s="1">
        <f t="shared" si="22"/>
        <v>3694.8571499999994</v>
      </c>
      <c r="G15" s="1">
        <f t="shared" si="2"/>
        <v>8145.7559700329975</v>
      </c>
      <c r="H15" s="6">
        <f t="shared" si="23"/>
        <v>34.285710000000002</v>
      </c>
      <c r="I15" s="1">
        <f t="shared" si="3"/>
        <v>277.84749999999997</v>
      </c>
      <c r="J15" s="1">
        <f t="shared" si="4"/>
        <v>1.0491550164463275</v>
      </c>
      <c r="K15" s="1">
        <f t="shared" si="5"/>
        <v>1.034990585592299</v>
      </c>
      <c r="L15" s="1">
        <f t="shared" si="6"/>
        <v>83677.376362593452</v>
      </c>
      <c r="M15" s="1">
        <f t="shared" si="34"/>
        <v>-332</v>
      </c>
      <c r="N15" s="1">
        <f t="shared" si="7"/>
        <v>-1089.2388799999999</v>
      </c>
      <c r="O15" s="1">
        <f t="shared" si="35"/>
        <v>35702.550277829927</v>
      </c>
      <c r="P15" s="60">
        <f t="shared" si="8"/>
        <v>56.871428625</v>
      </c>
      <c r="Q15" s="6">
        <f t="shared" si="9"/>
        <v>110.54895781842001</v>
      </c>
      <c r="R15" s="6">
        <f t="shared" si="10"/>
        <v>-9.8160995576680072</v>
      </c>
      <c r="S15" s="6">
        <f t="shared" si="11"/>
        <v>-19.08092696417738</v>
      </c>
      <c r="T15" s="60">
        <f t="shared" si="12"/>
        <v>18.428575613690001</v>
      </c>
      <c r="U15" s="6">
        <f t="shared" si="13"/>
        <v>1842.857561369</v>
      </c>
      <c r="V15" s="61">
        <f t="shared" si="14"/>
        <v>-6256.2122789793038</v>
      </c>
      <c r="W15" s="62">
        <f t="shared" si="15"/>
        <v>0.13349308365393175</v>
      </c>
      <c r="X15" s="63">
        <f t="shared" si="16"/>
        <v>0.76180975298917308</v>
      </c>
      <c r="Y15" s="6">
        <f t="shared" si="17"/>
        <v>0.17347030142778289</v>
      </c>
      <c r="Z15" s="6">
        <f t="shared" si="18"/>
        <v>9.9391161426735231</v>
      </c>
      <c r="AA15" s="62">
        <f t="shared" si="19"/>
        <v>4.98412328631</v>
      </c>
      <c r="AB15" s="63">
        <f t="shared" si="20"/>
        <v>-0.78808414143000005</v>
      </c>
      <c r="AD15" s="1">
        <f t="shared" si="24"/>
        <v>0</v>
      </c>
      <c r="AE15" s="1">
        <f t="shared" si="25"/>
        <v>-6.4999999999999997E-3</v>
      </c>
      <c r="AF15" s="1">
        <f t="shared" si="26"/>
        <v>101325</v>
      </c>
      <c r="AG15" s="1">
        <f t="shared" si="27"/>
        <v>1.2250000000000001</v>
      </c>
      <c r="AH15" s="1">
        <f t="shared" si="28"/>
        <v>288.14999999999998</v>
      </c>
      <c r="AI15" s="1">
        <f t="shared" si="29"/>
        <v>1.2350000000000001</v>
      </c>
      <c r="AJ15" s="1">
        <f t="shared" si="30"/>
        <v>9.81</v>
      </c>
      <c r="AK15" s="1">
        <f t="shared" si="31"/>
        <v>293.14999999999998</v>
      </c>
      <c r="AL15" s="1">
        <f t="shared" si="32"/>
        <v>100600</v>
      </c>
      <c r="AM15" s="1">
        <f t="shared" si="33"/>
        <v>28</v>
      </c>
    </row>
    <row r="16" spans="1:39" x14ac:dyDescent="0.2">
      <c r="A16" s="23">
        <v>8.6</v>
      </c>
      <c r="B16" s="1">
        <v>1482</v>
      </c>
      <c r="C16" s="1">
        <f t="shared" si="0"/>
        <v>281.75</v>
      </c>
      <c r="D16" s="1">
        <f t="shared" si="21"/>
        <v>0</v>
      </c>
      <c r="E16" s="1">
        <f t="shared" si="1"/>
        <v>0</v>
      </c>
      <c r="F16" s="1">
        <f t="shared" si="22"/>
        <v>3694.4761999999992</v>
      </c>
      <c r="G16" s="1">
        <f t="shared" si="2"/>
        <v>8144.9161200439976</v>
      </c>
      <c r="H16" s="6">
        <f t="shared" si="23"/>
        <v>45.714280000000002</v>
      </c>
      <c r="I16" s="1">
        <f t="shared" si="3"/>
        <v>278.517</v>
      </c>
      <c r="J16" s="1">
        <f t="shared" si="4"/>
        <v>1.059956633408407</v>
      </c>
      <c r="K16" s="1">
        <f t="shared" si="5"/>
        <v>1.0477939367063329</v>
      </c>
      <c r="L16" s="1">
        <f t="shared" si="6"/>
        <v>84742.584579062677</v>
      </c>
      <c r="M16" s="1">
        <f t="shared" si="34"/>
        <v>-435</v>
      </c>
      <c r="N16" s="1">
        <f t="shared" si="7"/>
        <v>-1427.1654000000001</v>
      </c>
      <c r="O16" s="1">
        <f t="shared" si="35"/>
        <v>35716.133877097389</v>
      </c>
      <c r="P16" s="60">
        <f t="shared" si="8"/>
        <v>56.728571499999994</v>
      </c>
      <c r="Q16" s="6">
        <f t="shared" si="9"/>
        <v>110.27126642455998</v>
      </c>
      <c r="R16" s="6">
        <f t="shared" si="10"/>
        <v>-9.6359559158393022</v>
      </c>
      <c r="S16" s="6">
        <f t="shared" si="11"/>
        <v>-18.730756547445068</v>
      </c>
      <c r="T16" s="60">
        <f t="shared" si="12"/>
        <v>18.315878484920002</v>
      </c>
      <c r="U16" s="6">
        <f t="shared" si="13"/>
        <v>1831.5878484920001</v>
      </c>
      <c r="V16" s="61">
        <f t="shared" si="14"/>
        <v>-6156.2300064627007</v>
      </c>
      <c r="W16" s="62">
        <f t="shared" si="15"/>
        <v>0.13040889816595039</v>
      </c>
      <c r="X16" s="63">
        <f t="shared" si="16"/>
        <v>0.75658343836573216</v>
      </c>
      <c r="Y16" s="6">
        <f t="shared" si="17"/>
        <v>0.17068833205716893</v>
      </c>
      <c r="Z16" s="6">
        <f t="shared" si="18"/>
        <v>9.7797210390026894</v>
      </c>
      <c r="AA16" s="62">
        <f t="shared" si="19"/>
        <v>4.9825347150800008</v>
      </c>
      <c r="AB16" s="63">
        <f t="shared" si="20"/>
        <v>-0.79188985524</v>
      </c>
      <c r="AD16" s="1">
        <f t="shared" si="24"/>
        <v>0</v>
      </c>
      <c r="AE16" s="1">
        <f t="shared" si="25"/>
        <v>-6.4999999999999997E-3</v>
      </c>
      <c r="AF16" s="1">
        <f t="shared" si="26"/>
        <v>101325</v>
      </c>
      <c r="AG16" s="1">
        <f t="shared" si="27"/>
        <v>1.2250000000000001</v>
      </c>
      <c r="AH16" s="1">
        <f t="shared" si="28"/>
        <v>288.14999999999998</v>
      </c>
      <c r="AI16" s="1">
        <f t="shared" si="29"/>
        <v>1.2350000000000001</v>
      </c>
      <c r="AJ16" s="1">
        <f t="shared" si="30"/>
        <v>9.81</v>
      </c>
      <c r="AK16" s="1">
        <f t="shared" si="31"/>
        <v>293.14999999999998</v>
      </c>
      <c r="AL16" s="1">
        <f t="shared" si="32"/>
        <v>100600</v>
      </c>
      <c r="AM16" s="1">
        <f t="shared" si="33"/>
        <v>28</v>
      </c>
    </row>
    <row r="17" spans="1:39" x14ac:dyDescent="0.2">
      <c r="A17" s="23">
        <v>9.4</v>
      </c>
      <c r="B17" s="1">
        <v>1382</v>
      </c>
      <c r="C17" s="1">
        <f t="shared" si="0"/>
        <v>282.54999999999995</v>
      </c>
      <c r="D17" s="1">
        <f t="shared" si="21"/>
        <v>0</v>
      </c>
      <c r="E17" s="1">
        <f t="shared" si="1"/>
        <v>0</v>
      </c>
      <c r="F17" s="1">
        <f t="shared" si="22"/>
        <v>3694.0952499999989</v>
      </c>
      <c r="G17" s="1">
        <f t="shared" si="2"/>
        <v>8144.0762700549967</v>
      </c>
      <c r="H17" s="6">
        <f t="shared" si="23"/>
        <v>57.142850000000003</v>
      </c>
      <c r="I17" s="1">
        <f t="shared" si="3"/>
        <v>279.16699999999997</v>
      </c>
      <c r="J17" s="1">
        <f t="shared" si="4"/>
        <v>1.0705248373877361</v>
      </c>
      <c r="K17" s="1">
        <f t="shared" si="5"/>
        <v>1.0577073342028742</v>
      </c>
      <c r="L17" s="1">
        <f t="shared" si="6"/>
        <v>85787.246233139391</v>
      </c>
      <c r="M17" s="1">
        <f t="shared" si="34"/>
        <v>-535</v>
      </c>
      <c r="N17" s="1">
        <f t="shared" si="7"/>
        <v>-1755.2493999999999</v>
      </c>
      <c r="O17" s="1">
        <f t="shared" si="35"/>
        <v>35727.584876152636</v>
      </c>
      <c r="P17" s="60">
        <f t="shared" si="8"/>
        <v>56.585714374999995</v>
      </c>
      <c r="Q17" s="6">
        <f t="shared" si="9"/>
        <v>109.99357503069999</v>
      </c>
      <c r="R17" s="6">
        <f t="shared" si="10"/>
        <v>-9.4735717904896433</v>
      </c>
      <c r="S17" s="6">
        <f t="shared" si="11"/>
        <v>-18.415107789225388</v>
      </c>
      <c r="T17" s="60">
        <f t="shared" si="12"/>
        <v>18.203181356150001</v>
      </c>
      <c r="U17" s="6">
        <f t="shared" si="13"/>
        <v>1820.3181356150001</v>
      </c>
      <c r="V17" s="61">
        <f t="shared" si="14"/>
        <v>-6067.1403863137903</v>
      </c>
      <c r="W17" s="62">
        <f t="shared" si="15"/>
        <v>0.12796078229304306</v>
      </c>
      <c r="X17" s="63">
        <f t="shared" si="16"/>
        <v>0.75352298102520576</v>
      </c>
      <c r="Y17" s="6">
        <f t="shared" si="17"/>
        <v>0.16821199553304028</v>
      </c>
      <c r="Z17" s="6">
        <f t="shared" si="18"/>
        <v>9.6378374075160291</v>
      </c>
      <c r="AA17" s="62">
        <f t="shared" si="19"/>
        <v>4.9809461438500007</v>
      </c>
      <c r="AB17" s="63">
        <f t="shared" si="20"/>
        <v>-0.79569556905000005</v>
      </c>
      <c r="AD17" s="1">
        <f t="shared" si="24"/>
        <v>0</v>
      </c>
      <c r="AE17" s="1">
        <f t="shared" si="25"/>
        <v>-6.4999999999999997E-3</v>
      </c>
      <c r="AF17" s="1">
        <f t="shared" si="26"/>
        <v>101325</v>
      </c>
      <c r="AG17" s="1">
        <f t="shared" si="27"/>
        <v>1.2250000000000001</v>
      </c>
      <c r="AH17" s="1">
        <f t="shared" si="28"/>
        <v>288.14999999999998</v>
      </c>
      <c r="AI17" s="1">
        <f t="shared" si="29"/>
        <v>1.2350000000000001</v>
      </c>
      <c r="AJ17" s="1">
        <f t="shared" si="30"/>
        <v>9.81</v>
      </c>
      <c r="AK17" s="1">
        <f t="shared" si="31"/>
        <v>293.14999999999998</v>
      </c>
      <c r="AL17" s="1">
        <f t="shared" si="32"/>
        <v>100600</v>
      </c>
      <c r="AM17" s="1">
        <f t="shared" si="33"/>
        <v>28</v>
      </c>
    </row>
    <row r="18" spans="1:39" x14ac:dyDescent="0.2">
      <c r="A18" s="23">
        <v>9.8000000000000007</v>
      </c>
      <c r="B18" s="1">
        <v>1328</v>
      </c>
      <c r="C18" s="1">
        <f t="shared" si="0"/>
        <v>282.95</v>
      </c>
      <c r="D18" s="1">
        <f t="shared" si="21"/>
        <v>0</v>
      </c>
      <c r="E18" s="1">
        <f t="shared" si="1"/>
        <v>0</v>
      </c>
      <c r="F18" s="1">
        <f t="shared" si="22"/>
        <v>3693.7142999999987</v>
      </c>
      <c r="G18" s="1">
        <f t="shared" si="2"/>
        <v>8143.2364200659968</v>
      </c>
      <c r="H18" s="6">
        <f t="shared" si="23"/>
        <v>68.571420000000003</v>
      </c>
      <c r="I18" s="1">
        <f t="shared" si="3"/>
        <v>279.51799999999997</v>
      </c>
      <c r="J18" s="1">
        <f t="shared" si="4"/>
        <v>1.0762650805994736</v>
      </c>
      <c r="K18" s="1">
        <f t="shared" si="5"/>
        <v>1.0632106831560475</v>
      </c>
      <c r="L18" s="1">
        <f t="shared" si="6"/>
        <v>86355.684271893653</v>
      </c>
      <c r="M18" s="1">
        <f t="shared" si="34"/>
        <v>-589</v>
      </c>
      <c r="N18" s="1">
        <f t="shared" si="7"/>
        <v>-1932.4147599999999</v>
      </c>
      <c r="O18" s="1">
        <f t="shared" si="35"/>
        <v>35802.864008801385</v>
      </c>
      <c r="P18" s="60">
        <f t="shared" si="8"/>
        <v>56.442857249999996</v>
      </c>
      <c r="Q18" s="6">
        <f t="shared" si="9"/>
        <v>109.71588363683999</v>
      </c>
      <c r="R18" s="6">
        <f t="shared" si="10"/>
        <v>-8.6943626232604192</v>
      </c>
      <c r="S18" s="6">
        <f t="shared" si="11"/>
        <v>-16.900449841598533</v>
      </c>
      <c r="T18" s="60">
        <f t="shared" si="12"/>
        <v>18.090484227380003</v>
      </c>
      <c r="U18" s="6">
        <f t="shared" si="13"/>
        <v>1809.0484227380002</v>
      </c>
      <c r="V18" s="61">
        <f t="shared" si="14"/>
        <v>-5581.630297685716</v>
      </c>
      <c r="W18" s="62">
        <f t="shared" si="15"/>
        <v>0.11770521879776653</v>
      </c>
      <c r="X18" s="63">
        <f t="shared" si="16"/>
        <v>0.75500950743548068</v>
      </c>
      <c r="Y18" s="6">
        <f t="shared" si="17"/>
        <v>0.15465407783827667</v>
      </c>
      <c r="Z18" s="6">
        <f t="shared" si="18"/>
        <v>8.8610259446203887</v>
      </c>
      <c r="AA18" s="62">
        <f t="shared" si="19"/>
        <v>4.9793575726200006</v>
      </c>
      <c r="AB18" s="63">
        <f t="shared" si="20"/>
        <v>-0.79950128286</v>
      </c>
      <c r="AD18" s="1">
        <f t="shared" si="24"/>
        <v>0</v>
      </c>
      <c r="AE18" s="1">
        <f t="shared" si="25"/>
        <v>-6.4999999999999997E-3</v>
      </c>
      <c r="AF18" s="1">
        <f t="shared" si="26"/>
        <v>101325</v>
      </c>
      <c r="AG18" s="1">
        <f t="shared" si="27"/>
        <v>1.2250000000000001</v>
      </c>
      <c r="AH18" s="1">
        <f t="shared" si="28"/>
        <v>288.14999999999998</v>
      </c>
      <c r="AI18" s="1">
        <f t="shared" si="29"/>
        <v>1.2350000000000001</v>
      </c>
      <c r="AJ18" s="1">
        <f t="shared" si="30"/>
        <v>9.81</v>
      </c>
      <c r="AK18" s="1">
        <f t="shared" si="31"/>
        <v>293.14999999999998</v>
      </c>
      <c r="AL18" s="1">
        <f t="shared" si="32"/>
        <v>100600</v>
      </c>
      <c r="AM18" s="1">
        <f t="shared" si="33"/>
        <v>28</v>
      </c>
    </row>
    <row r="19" spans="1:39" x14ac:dyDescent="0.2">
      <c r="A19" s="23">
        <v>10.4</v>
      </c>
      <c r="B19" s="1">
        <v>1255</v>
      </c>
      <c r="C19" s="1">
        <f t="shared" si="0"/>
        <v>283.54999999999995</v>
      </c>
      <c r="D19" s="1">
        <f t="shared" si="21"/>
        <v>0</v>
      </c>
      <c r="E19" s="1">
        <f t="shared" si="1"/>
        <v>0</v>
      </c>
      <c r="F19" s="1">
        <f t="shared" si="22"/>
        <v>3693.3333499999985</v>
      </c>
      <c r="G19" s="1">
        <f t="shared" si="2"/>
        <v>8142.3965700769959</v>
      </c>
      <c r="H19" s="6">
        <f t="shared" si="23"/>
        <v>79.999989999999997</v>
      </c>
      <c r="I19" s="1">
        <f t="shared" si="3"/>
        <v>279.99249999999995</v>
      </c>
      <c r="J19" s="1">
        <f t="shared" si="4"/>
        <v>1.0840624374578407</v>
      </c>
      <c r="K19" s="1">
        <f t="shared" si="5"/>
        <v>1.0704614777637611</v>
      </c>
      <c r="L19" s="1">
        <f t="shared" si="6"/>
        <v>87128.972915659251</v>
      </c>
      <c r="M19" s="1">
        <f t="shared" si="34"/>
        <v>-662</v>
      </c>
      <c r="N19" s="1">
        <f t="shared" si="7"/>
        <v>-2171.91608</v>
      </c>
      <c r="O19" s="1">
        <f t="shared" si="35"/>
        <v>35828.154624093477</v>
      </c>
      <c r="P19" s="60">
        <f t="shared" si="8"/>
        <v>56.300000124999997</v>
      </c>
      <c r="Q19" s="6">
        <f t="shared" si="9"/>
        <v>109.43819224297999</v>
      </c>
      <c r="R19" s="6">
        <f t="shared" si="10"/>
        <v>-8.3783737498644122</v>
      </c>
      <c r="S19" s="6">
        <f t="shared" si="11"/>
        <v>-16.286218029936439</v>
      </c>
      <c r="T19" s="60">
        <f t="shared" si="12"/>
        <v>17.977787098610001</v>
      </c>
      <c r="U19" s="6">
        <f t="shared" si="13"/>
        <v>1797.7787098610002</v>
      </c>
      <c r="V19" s="61">
        <f t="shared" si="14"/>
        <v>-5391.8630026903829</v>
      </c>
      <c r="W19" s="62">
        <f t="shared" si="15"/>
        <v>0.11350708708684014</v>
      </c>
      <c r="X19" s="63">
        <f t="shared" si="16"/>
        <v>0.754238278132913</v>
      </c>
      <c r="Y19" s="6">
        <f t="shared" si="17"/>
        <v>0.14937142369800974</v>
      </c>
      <c r="Z19" s="6">
        <f t="shared" si="18"/>
        <v>8.5583521577558024</v>
      </c>
      <c r="AA19" s="62">
        <f t="shared" si="19"/>
        <v>4.9777690013900004</v>
      </c>
      <c r="AB19" s="63">
        <f t="shared" si="20"/>
        <v>-0.80330699666999994</v>
      </c>
      <c r="AD19" s="1">
        <f t="shared" si="24"/>
        <v>0</v>
      </c>
      <c r="AE19" s="1">
        <f t="shared" si="25"/>
        <v>-6.4999999999999997E-3</v>
      </c>
      <c r="AF19" s="1">
        <f t="shared" si="26"/>
        <v>101325</v>
      </c>
      <c r="AG19" s="1">
        <f t="shared" si="27"/>
        <v>1.2250000000000001</v>
      </c>
      <c r="AH19" s="1">
        <f t="shared" si="28"/>
        <v>288.14999999999998</v>
      </c>
      <c r="AI19" s="1">
        <f t="shared" si="29"/>
        <v>1.2350000000000001</v>
      </c>
      <c r="AJ19" s="1">
        <f t="shared" si="30"/>
        <v>9.81</v>
      </c>
      <c r="AK19" s="1">
        <f t="shared" si="31"/>
        <v>293.14999999999998</v>
      </c>
      <c r="AL19" s="1">
        <f t="shared" si="32"/>
        <v>100600</v>
      </c>
      <c r="AM19" s="1">
        <f t="shared" si="33"/>
        <v>28</v>
      </c>
    </row>
    <row r="20" spans="1:39" x14ac:dyDescent="0.2">
      <c r="A20" s="23">
        <v>11</v>
      </c>
      <c r="B20" s="1">
        <v>1182</v>
      </c>
      <c r="C20" s="1">
        <f t="shared" si="0"/>
        <v>284.14999999999998</v>
      </c>
      <c r="D20" s="1">
        <f t="shared" si="21"/>
        <v>0</v>
      </c>
      <c r="E20" s="1">
        <f t="shared" si="1"/>
        <v>0</v>
      </c>
      <c r="F20" s="1">
        <f t="shared" si="22"/>
        <v>3692.9523999999983</v>
      </c>
      <c r="G20" s="1">
        <f t="shared" si="2"/>
        <v>8141.5567200879959</v>
      </c>
      <c r="H20" s="6">
        <f t="shared" si="23"/>
        <v>91.428560000000004</v>
      </c>
      <c r="I20" s="1">
        <f t="shared" si="3"/>
        <v>280.46699999999998</v>
      </c>
      <c r="J20" s="1">
        <f t="shared" si="4"/>
        <v>1.091902938299929</v>
      </c>
      <c r="K20" s="1">
        <f t="shared" si="5"/>
        <v>1.0777502776567525</v>
      </c>
      <c r="L20" s="1">
        <f t="shared" si="6"/>
        <v>87907.859135063685</v>
      </c>
      <c r="M20" s="1">
        <f t="shared" si="34"/>
        <v>-735</v>
      </c>
      <c r="N20" s="1">
        <f t="shared" si="7"/>
        <v>-2411.4173999999998</v>
      </c>
      <c r="O20" s="1">
        <f t="shared" si="35"/>
        <v>35844.981884349749</v>
      </c>
      <c r="P20" s="60">
        <f t="shared" si="8"/>
        <v>56.157142999999998</v>
      </c>
      <c r="Q20" s="6">
        <f t="shared" si="9"/>
        <v>109.16050084912</v>
      </c>
      <c r="R20" s="6">
        <f t="shared" si="10"/>
        <v>-8.1429190721578344</v>
      </c>
      <c r="S20" s="6">
        <f t="shared" si="11"/>
        <v>-15.828531809223286</v>
      </c>
      <c r="T20" s="60">
        <f t="shared" si="12"/>
        <v>17.865089969840003</v>
      </c>
      <c r="U20" s="6">
        <f t="shared" si="13"/>
        <v>1786.5089969840003</v>
      </c>
      <c r="V20" s="61">
        <f t="shared" si="14"/>
        <v>-5253.1261592939209</v>
      </c>
      <c r="W20" s="62">
        <f t="shared" si="15"/>
        <v>0.11039811092899787</v>
      </c>
      <c r="X20" s="63">
        <f t="shared" si="16"/>
        <v>0.75330730051384431</v>
      </c>
      <c r="Y20" s="6">
        <f t="shared" si="17"/>
        <v>0.14551537222381711</v>
      </c>
      <c r="Z20" s="6">
        <f t="shared" si="18"/>
        <v>8.337416682699379</v>
      </c>
      <c r="AA20" s="62">
        <f t="shared" si="19"/>
        <v>4.9761804301600003</v>
      </c>
      <c r="AB20" s="63">
        <f t="shared" si="20"/>
        <v>-0.80711271048</v>
      </c>
      <c r="AD20" s="1">
        <f t="shared" si="24"/>
        <v>0</v>
      </c>
      <c r="AE20" s="1">
        <f t="shared" si="25"/>
        <v>-6.4999999999999997E-3</v>
      </c>
      <c r="AF20" s="1">
        <f t="shared" si="26"/>
        <v>101325</v>
      </c>
      <c r="AG20" s="1">
        <f t="shared" si="27"/>
        <v>1.2250000000000001</v>
      </c>
      <c r="AH20" s="1">
        <f t="shared" si="28"/>
        <v>288.14999999999998</v>
      </c>
      <c r="AI20" s="1">
        <f t="shared" si="29"/>
        <v>1.2350000000000001</v>
      </c>
      <c r="AJ20" s="1">
        <f t="shared" si="30"/>
        <v>9.81</v>
      </c>
      <c r="AK20" s="1">
        <f t="shared" si="31"/>
        <v>293.14999999999998</v>
      </c>
      <c r="AL20" s="1">
        <f t="shared" si="32"/>
        <v>100600</v>
      </c>
      <c r="AM20" s="1">
        <f t="shared" si="33"/>
        <v>28</v>
      </c>
    </row>
    <row r="21" spans="1:39" x14ac:dyDescent="0.2">
      <c r="A21" s="23">
        <v>11.2</v>
      </c>
      <c r="B21" s="1">
        <v>1112</v>
      </c>
      <c r="C21" s="1">
        <f t="shared" si="0"/>
        <v>284.34999999999997</v>
      </c>
      <c r="D21" s="1">
        <f t="shared" si="21"/>
        <v>0</v>
      </c>
      <c r="E21" s="1">
        <f t="shared" si="1"/>
        <v>0</v>
      </c>
      <c r="F21" s="1">
        <f t="shared" si="22"/>
        <v>3692.5714499999981</v>
      </c>
      <c r="G21" s="1">
        <f t="shared" si="2"/>
        <v>8140.7168700989951</v>
      </c>
      <c r="H21" s="6">
        <f t="shared" si="23"/>
        <v>102.85713000000001</v>
      </c>
      <c r="I21" s="1">
        <f t="shared" si="3"/>
        <v>280.92199999999997</v>
      </c>
      <c r="J21" s="1">
        <f t="shared" si="4"/>
        <v>1.0994619005910882</v>
      </c>
      <c r="K21" s="1">
        <f t="shared" si="5"/>
        <v>1.0862072658267967</v>
      </c>
      <c r="L21" s="1">
        <f t="shared" si="6"/>
        <v>88660.022243333064</v>
      </c>
      <c r="M21" s="1">
        <f t="shared" si="34"/>
        <v>-805</v>
      </c>
      <c r="N21" s="1">
        <f t="shared" si="7"/>
        <v>-2641.0762</v>
      </c>
      <c r="O21" s="1">
        <f t="shared" si="35"/>
        <v>35859.693905290005</v>
      </c>
      <c r="P21" s="60">
        <f t="shared" si="8"/>
        <v>56.014285874999999</v>
      </c>
      <c r="Q21" s="6">
        <f t="shared" si="9"/>
        <v>108.88280945526</v>
      </c>
      <c r="R21" s="6">
        <f t="shared" si="10"/>
        <v>-7.9255251518931864</v>
      </c>
      <c r="S21" s="6">
        <f t="shared" si="11"/>
        <v>-15.405952811256052</v>
      </c>
      <c r="T21" s="60">
        <f t="shared" si="12"/>
        <v>17.752392841070002</v>
      </c>
      <c r="U21" s="6">
        <f t="shared" si="13"/>
        <v>1775.2392841070002</v>
      </c>
      <c r="V21" s="61">
        <f t="shared" si="14"/>
        <v>-5125.3928642533219</v>
      </c>
      <c r="W21" s="62">
        <f t="shared" si="15"/>
        <v>0.10742090666740835</v>
      </c>
      <c r="X21" s="63">
        <f t="shared" si="16"/>
        <v>0.75156791569833525</v>
      </c>
      <c r="Y21" s="6">
        <f t="shared" si="17"/>
        <v>0.14196754697294253</v>
      </c>
      <c r="Z21" s="6">
        <f t="shared" si="18"/>
        <v>8.1341412693743376</v>
      </c>
      <c r="AA21" s="62">
        <f t="shared" si="19"/>
        <v>4.9745918589300002</v>
      </c>
      <c r="AB21" s="63">
        <f t="shared" si="20"/>
        <v>-0.81091842429000005</v>
      </c>
      <c r="AD21" s="1">
        <f t="shared" si="24"/>
        <v>0</v>
      </c>
      <c r="AE21" s="1">
        <f t="shared" si="25"/>
        <v>-6.4999999999999997E-3</v>
      </c>
      <c r="AF21" s="1">
        <f t="shared" si="26"/>
        <v>101325</v>
      </c>
      <c r="AG21" s="1">
        <f t="shared" si="27"/>
        <v>1.2250000000000001</v>
      </c>
      <c r="AH21" s="1">
        <f t="shared" si="28"/>
        <v>288.14999999999998</v>
      </c>
      <c r="AI21" s="1">
        <f t="shared" si="29"/>
        <v>1.2350000000000001</v>
      </c>
      <c r="AJ21" s="1">
        <f t="shared" si="30"/>
        <v>9.81</v>
      </c>
      <c r="AK21" s="1">
        <f t="shared" si="31"/>
        <v>293.14999999999998</v>
      </c>
      <c r="AL21" s="1">
        <f t="shared" si="32"/>
        <v>100600</v>
      </c>
      <c r="AM21" s="1">
        <f t="shared" si="33"/>
        <v>28</v>
      </c>
    </row>
    <row r="22" spans="1:39" x14ac:dyDescent="0.2">
      <c r="A22" s="23">
        <v>11.3</v>
      </c>
      <c r="B22" s="1">
        <v>1043</v>
      </c>
      <c r="C22" s="1">
        <f t="shared" si="0"/>
        <v>284.45</v>
      </c>
      <c r="D22" s="1">
        <f t="shared" si="21"/>
        <v>0</v>
      </c>
      <c r="E22" s="1">
        <f t="shared" si="1"/>
        <v>0</v>
      </c>
      <c r="F22" s="1">
        <f t="shared" si="22"/>
        <v>3692.1904999999979</v>
      </c>
      <c r="G22" s="1">
        <f t="shared" si="2"/>
        <v>8139.8770201099942</v>
      </c>
      <c r="H22" s="6">
        <f t="shared" si="23"/>
        <v>114.28570000000002</v>
      </c>
      <c r="I22" s="1">
        <f t="shared" si="3"/>
        <v>281.37049999999999</v>
      </c>
      <c r="J22" s="1">
        <f t="shared" si="4"/>
        <v>1.1069519931280911</v>
      </c>
      <c r="K22" s="1">
        <f t="shared" si="5"/>
        <v>1.0949679584547287</v>
      </c>
      <c r="L22" s="1">
        <f t="shared" si="6"/>
        <v>89406.531874786015</v>
      </c>
      <c r="M22" s="1">
        <f t="shared" si="34"/>
        <v>-874</v>
      </c>
      <c r="N22" s="1">
        <f t="shared" si="7"/>
        <v>-2867.4541599999998</v>
      </c>
      <c r="O22" s="1">
        <f t="shared" si="35"/>
        <v>35871.510577702626</v>
      </c>
      <c r="P22" s="60">
        <f t="shared" si="8"/>
        <v>55.87142875</v>
      </c>
      <c r="Q22" s="6">
        <f t="shared" si="9"/>
        <v>108.60511806140001</v>
      </c>
      <c r="R22" s="6">
        <f t="shared" si="10"/>
        <v>-7.7360066935577407</v>
      </c>
      <c r="S22" s="6">
        <f t="shared" si="11"/>
        <v>-15.037559251205279</v>
      </c>
      <c r="T22" s="60">
        <f t="shared" si="12"/>
        <v>17.6396957123</v>
      </c>
      <c r="U22" s="6">
        <f t="shared" si="13"/>
        <v>1763.9695712299999</v>
      </c>
      <c r="V22" s="61">
        <f t="shared" si="14"/>
        <v>-5015.1065850225596</v>
      </c>
      <c r="W22" s="62">
        <f t="shared" si="15"/>
        <v>0.10480238505874966</v>
      </c>
      <c r="X22" s="63">
        <f t="shared" si="16"/>
        <v>0.74961913579878403</v>
      </c>
      <c r="Y22" s="6">
        <f t="shared" si="17"/>
        <v>0.13890714707956275</v>
      </c>
      <c r="Z22" s="6">
        <f t="shared" si="18"/>
        <v>7.958793271861401</v>
      </c>
      <c r="AA22" s="62">
        <f t="shared" si="19"/>
        <v>4.9730032877000001</v>
      </c>
      <c r="AB22" s="63">
        <f t="shared" si="20"/>
        <v>-0.81472413809999999</v>
      </c>
      <c r="AD22" s="1">
        <f t="shared" si="24"/>
        <v>0</v>
      </c>
      <c r="AE22" s="1">
        <f t="shared" si="25"/>
        <v>-6.4999999999999997E-3</v>
      </c>
      <c r="AF22" s="1">
        <f t="shared" si="26"/>
        <v>101325</v>
      </c>
      <c r="AG22" s="1">
        <f t="shared" si="27"/>
        <v>1.2250000000000001</v>
      </c>
      <c r="AH22" s="1">
        <f t="shared" si="28"/>
        <v>288.14999999999998</v>
      </c>
      <c r="AI22" s="1">
        <f t="shared" si="29"/>
        <v>1.2350000000000001</v>
      </c>
      <c r="AJ22" s="1">
        <f t="shared" si="30"/>
        <v>9.81</v>
      </c>
      <c r="AK22" s="1">
        <f t="shared" si="31"/>
        <v>293.14999999999998</v>
      </c>
      <c r="AL22" s="1">
        <f t="shared" si="32"/>
        <v>100600</v>
      </c>
      <c r="AM22" s="1">
        <f t="shared" si="33"/>
        <v>28</v>
      </c>
    </row>
    <row r="23" spans="1:39" x14ac:dyDescent="0.2">
      <c r="A23" s="23">
        <v>11.1</v>
      </c>
      <c r="B23" s="1">
        <v>985</v>
      </c>
      <c r="C23" s="1">
        <f t="shared" si="0"/>
        <v>284.25</v>
      </c>
      <c r="D23" s="1">
        <f t="shared" si="21"/>
        <v>0</v>
      </c>
      <c r="E23" s="1">
        <f t="shared" si="1"/>
        <v>0</v>
      </c>
      <c r="F23" s="1">
        <f t="shared" si="22"/>
        <v>3691.8095499999977</v>
      </c>
      <c r="G23" s="1">
        <f t="shared" si="2"/>
        <v>8139.0371701209942</v>
      </c>
      <c r="H23" s="6">
        <f t="shared" si="23"/>
        <v>125.71427000000003</v>
      </c>
      <c r="I23" s="1">
        <f t="shared" si="3"/>
        <v>281.7475</v>
      </c>
      <c r="J23" s="1">
        <f t="shared" si="4"/>
        <v>1.1132781571122345</v>
      </c>
      <c r="K23" s="1">
        <f t="shared" si="5"/>
        <v>1.1034770011292148</v>
      </c>
      <c r="L23" s="1">
        <f t="shared" si="6"/>
        <v>90037.962595670426</v>
      </c>
      <c r="M23" s="1">
        <f t="shared" si="34"/>
        <v>-932</v>
      </c>
      <c r="N23" s="1">
        <f t="shared" si="7"/>
        <v>-3057.7428799999998</v>
      </c>
      <c r="O23" s="1">
        <f t="shared" si="35"/>
        <v>35888.310074959714</v>
      </c>
      <c r="P23" s="60">
        <f t="shared" si="8"/>
        <v>55.728571624999994</v>
      </c>
      <c r="Q23" s="6">
        <f t="shared" si="9"/>
        <v>108.32742666753998</v>
      </c>
      <c r="R23" s="6">
        <f t="shared" si="10"/>
        <v>-7.4871261920537808</v>
      </c>
      <c r="S23" s="6">
        <f t="shared" si="11"/>
        <v>-14.553775377161822</v>
      </c>
      <c r="T23" s="60">
        <f t="shared" si="12"/>
        <v>17.526998583530002</v>
      </c>
      <c r="U23" s="6">
        <f t="shared" si="13"/>
        <v>1752.6998583530003</v>
      </c>
      <c r="V23" s="61">
        <f t="shared" si="14"/>
        <v>-4865.7023411192749</v>
      </c>
      <c r="W23" s="62">
        <f t="shared" si="15"/>
        <v>0.10141411198913913</v>
      </c>
      <c r="X23" s="63">
        <f t="shared" si="16"/>
        <v>0.74800734650070866</v>
      </c>
      <c r="Y23" s="6">
        <f t="shared" si="17"/>
        <v>0.13475735229144448</v>
      </c>
      <c r="Z23" s="6">
        <f t="shared" si="18"/>
        <v>7.7210275446568533</v>
      </c>
      <c r="AA23" s="62">
        <f t="shared" si="19"/>
        <v>4.97141471647</v>
      </c>
      <c r="AB23" s="63">
        <f t="shared" si="20"/>
        <v>-0.81852985191000005</v>
      </c>
      <c r="AD23" s="1">
        <f t="shared" si="24"/>
        <v>0</v>
      </c>
      <c r="AE23" s="1">
        <f t="shared" si="25"/>
        <v>-6.4999999999999997E-3</v>
      </c>
      <c r="AF23" s="1">
        <f t="shared" si="26"/>
        <v>101325</v>
      </c>
      <c r="AG23" s="1">
        <f t="shared" si="27"/>
        <v>1.2250000000000001</v>
      </c>
      <c r="AH23" s="1">
        <f t="shared" si="28"/>
        <v>288.14999999999998</v>
      </c>
      <c r="AI23" s="1">
        <f t="shared" si="29"/>
        <v>1.2350000000000001</v>
      </c>
      <c r="AJ23" s="1">
        <f t="shared" si="30"/>
        <v>9.81</v>
      </c>
      <c r="AK23" s="1">
        <f t="shared" si="31"/>
        <v>293.14999999999998</v>
      </c>
      <c r="AL23" s="1">
        <f t="shared" si="32"/>
        <v>100600</v>
      </c>
      <c r="AM23" s="1">
        <f t="shared" si="33"/>
        <v>28</v>
      </c>
    </row>
    <row r="24" spans="1:39" x14ac:dyDescent="0.2">
      <c r="A24" s="23">
        <v>10.6</v>
      </c>
      <c r="B24" s="1">
        <v>937</v>
      </c>
      <c r="C24" s="1">
        <f t="shared" si="0"/>
        <v>283.75</v>
      </c>
      <c r="D24" s="1">
        <f t="shared" si="21"/>
        <v>0</v>
      </c>
      <c r="E24" s="1">
        <f t="shared" si="1"/>
        <v>0</v>
      </c>
      <c r="F24" s="1">
        <f t="shared" si="22"/>
        <v>3691.4285999999975</v>
      </c>
      <c r="G24" s="1">
        <f t="shared" si="2"/>
        <v>8138.1973201319934</v>
      </c>
      <c r="H24" s="6">
        <f t="shared" si="23"/>
        <v>137.14284000000004</v>
      </c>
      <c r="I24" s="1">
        <f t="shared" si="3"/>
        <v>282.05949999999996</v>
      </c>
      <c r="J24" s="1">
        <f t="shared" si="4"/>
        <v>1.1185344883463821</v>
      </c>
      <c r="K24" s="1">
        <f t="shared" si="5"/>
        <v>1.1118705850774848</v>
      </c>
      <c r="L24" s="1">
        <f t="shared" si="6"/>
        <v>90563.25240356529</v>
      </c>
      <c r="M24" s="1">
        <f t="shared" si="34"/>
        <v>-980</v>
      </c>
      <c r="N24" s="1">
        <f t="shared" si="7"/>
        <v>-3215.2231999999999</v>
      </c>
      <c r="O24" s="1">
        <f t="shared" si="35"/>
        <v>35907.92751234708</v>
      </c>
      <c r="P24" s="60">
        <f t="shared" si="8"/>
        <v>55.585714499999995</v>
      </c>
      <c r="Q24" s="6">
        <f t="shared" si="9"/>
        <v>108.04973527367999</v>
      </c>
      <c r="R24" s="6">
        <f t="shared" si="10"/>
        <v>-7.1989773817770306</v>
      </c>
      <c r="S24" s="6">
        <f t="shared" si="11"/>
        <v>-13.993660193793463</v>
      </c>
      <c r="T24" s="60">
        <f t="shared" si="12"/>
        <v>17.41430145476</v>
      </c>
      <c r="U24" s="6">
        <f t="shared" si="13"/>
        <v>1741.430145476</v>
      </c>
      <c r="V24" s="61">
        <f t="shared" si="14"/>
        <v>-4689.9811441455486</v>
      </c>
      <c r="W24" s="62">
        <f t="shared" si="15"/>
        <v>9.7512981433709386E-2</v>
      </c>
      <c r="X24" s="63">
        <f t="shared" si="16"/>
        <v>0.74658915701726292</v>
      </c>
      <c r="Y24" s="6">
        <f t="shared" si="17"/>
        <v>0.1298760991319558</v>
      </c>
      <c r="Z24" s="6">
        <f t="shared" si="18"/>
        <v>7.4413523398832719</v>
      </c>
      <c r="AA24" s="62">
        <f t="shared" si="19"/>
        <v>4.9698261452400008</v>
      </c>
      <c r="AB24" s="63">
        <f t="shared" si="20"/>
        <v>-0.82233556571999999</v>
      </c>
      <c r="AD24" s="1">
        <f t="shared" si="24"/>
        <v>0</v>
      </c>
      <c r="AE24" s="1">
        <f t="shared" si="25"/>
        <v>-6.4999999999999997E-3</v>
      </c>
      <c r="AF24" s="1">
        <f t="shared" si="26"/>
        <v>101325</v>
      </c>
      <c r="AG24" s="1">
        <f t="shared" si="27"/>
        <v>1.2250000000000001</v>
      </c>
      <c r="AH24" s="1">
        <f t="shared" si="28"/>
        <v>288.14999999999998</v>
      </c>
      <c r="AI24" s="1">
        <f t="shared" si="29"/>
        <v>1.2350000000000001</v>
      </c>
      <c r="AJ24" s="1">
        <f t="shared" si="30"/>
        <v>9.81</v>
      </c>
      <c r="AK24" s="1">
        <f t="shared" si="31"/>
        <v>293.14999999999998</v>
      </c>
      <c r="AL24" s="1">
        <f t="shared" si="32"/>
        <v>100600</v>
      </c>
      <c r="AM24" s="1">
        <f t="shared" si="33"/>
        <v>28</v>
      </c>
    </row>
    <row r="25" spans="1:39" x14ac:dyDescent="0.2">
      <c r="A25" s="23">
        <v>11</v>
      </c>
      <c r="B25" s="1">
        <v>903</v>
      </c>
      <c r="C25" s="1">
        <f t="shared" si="0"/>
        <v>284.14999999999998</v>
      </c>
      <c r="D25" s="1">
        <f t="shared" si="21"/>
        <v>0</v>
      </c>
      <c r="E25" s="1">
        <f t="shared" si="1"/>
        <v>0</v>
      </c>
      <c r="F25" s="1">
        <f t="shared" si="22"/>
        <v>3691.0476499999972</v>
      </c>
      <c r="G25" s="1">
        <f t="shared" si="2"/>
        <v>8137.3574701429934</v>
      </c>
      <c r="H25" s="6">
        <f t="shared" si="23"/>
        <v>148.57141000000004</v>
      </c>
      <c r="I25" s="1">
        <f t="shared" si="3"/>
        <v>282.28049999999996</v>
      </c>
      <c r="J25" s="1">
        <f t="shared" si="4"/>
        <v>1.1222691949441672</v>
      </c>
      <c r="K25" s="1">
        <f t="shared" si="5"/>
        <v>1.1148854812016082</v>
      </c>
      <c r="L25" s="1">
        <f t="shared" si="6"/>
        <v>90936.831903477854</v>
      </c>
      <c r="M25" s="1">
        <f t="shared" si="34"/>
        <v>-1014</v>
      </c>
      <c r="N25" s="1">
        <f t="shared" si="7"/>
        <v>-3326.7717600000001</v>
      </c>
      <c r="O25" s="1">
        <f t="shared" si="35"/>
        <v>35930.282456687099</v>
      </c>
      <c r="P25" s="60">
        <f t="shared" si="8"/>
        <v>55.442857374999996</v>
      </c>
      <c r="Q25" s="6">
        <f t="shared" si="9"/>
        <v>107.77204387981999</v>
      </c>
      <c r="R25" s="6">
        <f t="shared" si="10"/>
        <v>-6.8680546913026683</v>
      </c>
      <c r="S25" s="6">
        <f t="shared" si="11"/>
        <v>-13.35039943114178</v>
      </c>
      <c r="T25" s="60">
        <f t="shared" si="12"/>
        <v>17.301604325990002</v>
      </c>
      <c r="U25" s="6">
        <f t="shared" si="13"/>
        <v>1730.1604325990002</v>
      </c>
      <c r="V25" s="61">
        <f t="shared" si="14"/>
        <v>-4485.4580518388184</v>
      </c>
      <c r="W25" s="62">
        <f t="shared" si="15"/>
        <v>9.3488306954770339E-2</v>
      </c>
      <c r="X25" s="63">
        <f t="shared" si="16"/>
        <v>0.74887809371114555</v>
      </c>
      <c r="Y25" s="6">
        <f t="shared" si="17"/>
        <v>0.12419530418934446</v>
      </c>
      <c r="Z25" s="6">
        <f t="shared" si="18"/>
        <v>7.1158667653924015</v>
      </c>
      <c r="AA25" s="62">
        <f t="shared" si="19"/>
        <v>4.9682375740100007</v>
      </c>
      <c r="AB25" s="63">
        <f t="shared" si="20"/>
        <v>-0.82614127953000005</v>
      </c>
      <c r="AD25" s="1">
        <f t="shared" si="24"/>
        <v>0</v>
      </c>
      <c r="AE25" s="1">
        <f t="shared" si="25"/>
        <v>-6.4999999999999997E-3</v>
      </c>
      <c r="AF25" s="1">
        <f t="shared" si="26"/>
        <v>101325</v>
      </c>
      <c r="AG25" s="1">
        <f t="shared" si="27"/>
        <v>1.2250000000000001</v>
      </c>
      <c r="AH25" s="1">
        <f t="shared" si="28"/>
        <v>288.14999999999998</v>
      </c>
      <c r="AI25" s="1">
        <f t="shared" si="29"/>
        <v>1.2350000000000001</v>
      </c>
      <c r="AJ25" s="1">
        <f t="shared" si="30"/>
        <v>9.81</v>
      </c>
      <c r="AK25" s="1">
        <f t="shared" si="31"/>
        <v>293.14999999999998</v>
      </c>
      <c r="AL25" s="1">
        <f t="shared" si="32"/>
        <v>100600</v>
      </c>
      <c r="AM25" s="1">
        <f t="shared" si="33"/>
        <v>28</v>
      </c>
    </row>
    <row r="26" spans="1:39" x14ac:dyDescent="0.2">
      <c r="A26" s="23">
        <v>10.1</v>
      </c>
      <c r="B26" s="1">
        <v>851</v>
      </c>
      <c r="C26" s="1">
        <f t="shared" si="0"/>
        <v>283.25</v>
      </c>
      <c r="D26" s="1">
        <f t="shared" si="21"/>
        <v>0</v>
      </c>
      <c r="E26" s="1">
        <f t="shared" si="1"/>
        <v>0</v>
      </c>
      <c r="F26" s="1">
        <f t="shared" si="22"/>
        <v>3690.666699999997</v>
      </c>
      <c r="G26" s="1">
        <f t="shared" si="2"/>
        <v>8136.5176201539925</v>
      </c>
      <c r="H26" s="6">
        <f t="shared" si="23"/>
        <v>159.99998000000005</v>
      </c>
      <c r="I26" s="1">
        <f t="shared" si="3"/>
        <v>282.61849999999998</v>
      </c>
      <c r="J26" s="1">
        <f t="shared" si="4"/>
        <v>1.127999543159274</v>
      </c>
      <c r="K26" s="1">
        <f t="shared" si="5"/>
        <v>1.1254846915740839</v>
      </c>
      <c r="L26" s="1">
        <f t="shared" si="6"/>
        <v>91510.601629290308</v>
      </c>
      <c r="M26" s="1">
        <f t="shared" si="34"/>
        <v>-1066</v>
      </c>
      <c r="N26" s="1">
        <f t="shared" si="7"/>
        <v>-3497.3754399999998</v>
      </c>
      <c r="O26" s="1">
        <f t="shared" si="35"/>
        <v>35939.365409470069</v>
      </c>
      <c r="P26" s="60">
        <f t="shared" si="8"/>
        <v>55.300000249999997</v>
      </c>
      <c r="Q26" s="6">
        <f t="shared" si="9"/>
        <v>107.49435248595999</v>
      </c>
      <c r="R26" s="6">
        <f t="shared" si="10"/>
        <v>-6.6919979899732001</v>
      </c>
      <c r="S26" s="6">
        <f t="shared" si="11"/>
        <v>-13.008173372829505</v>
      </c>
      <c r="T26" s="60">
        <f t="shared" si="12"/>
        <v>17.188907197220001</v>
      </c>
      <c r="U26" s="6">
        <f t="shared" si="13"/>
        <v>1718.8907197220001</v>
      </c>
      <c r="V26" s="61">
        <f t="shared" si="14"/>
        <v>-4381.3152404891443</v>
      </c>
      <c r="W26" s="62">
        <f t="shared" si="15"/>
        <v>9.0925690494285213E-2</v>
      </c>
      <c r="X26" s="63">
        <f t="shared" si="16"/>
        <v>0.74585174460481563</v>
      </c>
      <c r="Y26" s="6">
        <f t="shared" si="17"/>
        <v>0.12130993736190768</v>
      </c>
      <c r="Z26" s="6">
        <f t="shared" si="18"/>
        <v>6.9505474238332319</v>
      </c>
      <c r="AA26" s="62">
        <f t="shared" si="19"/>
        <v>4.9666490027800005</v>
      </c>
      <c r="AB26" s="63">
        <f t="shared" si="20"/>
        <v>-0.82994699333999999</v>
      </c>
      <c r="AD26" s="1">
        <f t="shared" si="24"/>
        <v>0</v>
      </c>
      <c r="AE26" s="1">
        <f t="shared" si="25"/>
        <v>-6.4999999999999997E-3</v>
      </c>
      <c r="AF26" s="1">
        <f t="shared" si="26"/>
        <v>101325</v>
      </c>
      <c r="AG26" s="1">
        <f t="shared" si="27"/>
        <v>1.2250000000000001</v>
      </c>
      <c r="AH26" s="1">
        <f t="shared" si="28"/>
        <v>288.14999999999998</v>
      </c>
      <c r="AI26" s="1">
        <f t="shared" si="29"/>
        <v>1.2350000000000001</v>
      </c>
      <c r="AJ26" s="1">
        <f t="shared" si="30"/>
        <v>9.81</v>
      </c>
      <c r="AK26" s="1">
        <f t="shared" si="31"/>
        <v>293.14999999999998</v>
      </c>
      <c r="AL26" s="1">
        <f t="shared" si="32"/>
        <v>100600</v>
      </c>
      <c r="AM26" s="1">
        <f t="shared" si="33"/>
        <v>28</v>
      </c>
    </row>
    <row r="27" spans="1:39" x14ac:dyDescent="0.2">
      <c r="A27" s="23">
        <v>8.1</v>
      </c>
      <c r="B27" s="1">
        <v>792</v>
      </c>
      <c r="C27" s="1">
        <f t="shared" si="0"/>
        <v>281.25</v>
      </c>
      <c r="D27" s="1">
        <f t="shared" si="21"/>
        <v>0</v>
      </c>
      <c r="E27" s="1">
        <f t="shared" si="1"/>
        <v>0</v>
      </c>
      <c r="F27" s="1">
        <f t="shared" si="22"/>
        <v>3690.2857499999968</v>
      </c>
      <c r="G27" s="1">
        <f t="shared" si="2"/>
        <v>8135.6777701649926</v>
      </c>
      <c r="H27" s="6">
        <f t="shared" si="23"/>
        <v>171.42855000000006</v>
      </c>
      <c r="I27" s="1">
        <f t="shared" si="3"/>
        <v>283.00199999999995</v>
      </c>
      <c r="J27" s="1">
        <f t="shared" si="4"/>
        <v>1.1345283625052343</v>
      </c>
      <c r="K27" s="1">
        <f t="shared" si="5"/>
        <v>1.1415957178514</v>
      </c>
      <c r="L27" s="1">
        <f t="shared" si="6"/>
        <v>92165.155885508007</v>
      </c>
      <c r="M27" s="1">
        <f t="shared" si="34"/>
        <v>-1125</v>
      </c>
      <c r="N27" s="1">
        <f t="shared" si="7"/>
        <v>-3690.9450000000002</v>
      </c>
      <c r="O27" s="1">
        <f t="shared" si="35"/>
        <v>35945.578865391632</v>
      </c>
      <c r="P27" s="60">
        <f t="shared" si="8"/>
        <v>55.157143124999997</v>
      </c>
      <c r="Q27" s="6">
        <f t="shared" si="9"/>
        <v>107.2166610921</v>
      </c>
      <c r="R27" s="6">
        <f t="shared" si="10"/>
        <v>-6.5495004390160236</v>
      </c>
      <c r="S27" s="6">
        <f t="shared" si="11"/>
        <v>-12.731180933376907</v>
      </c>
      <c r="T27" s="60">
        <f t="shared" si="12"/>
        <v>17.076210068450003</v>
      </c>
      <c r="U27" s="6">
        <f t="shared" si="13"/>
        <v>1707.6210068450002</v>
      </c>
      <c r="V27" s="61">
        <f t="shared" si="14"/>
        <v>-4298.6829559557409</v>
      </c>
      <c r="W27" s="62">
        <f t="shared" si="15"/>
        <v>8.8407990913752801E-2</v>
      </c>
      <c r="X27" s="63">
        <f t="shared" si="16"/>
        <v>0.73926745523724724</v>
      </c>
      <c r="Y27" s="6">
        <f t="shared" si="17"/>
        <v>0.11902338759586158</v>
      </c>
      <c r="Z27" s="6">
        <f t="shared" si="18"/>
        <v>6.8195377725921738</v>
      </c>
      <c r="AA27" s="62">
        <f t="shared" si="19"/>
        <v>4.9650604315500004</v>
      </c>
      <c r="AB27" s="63">
        <f t="shared" si="20"/>
        <v>-0.83375270715000005</v>
      </c>
      <c r="AD27" s="1">
        <f t="shared" si="24"/>
        <v>0</v>
      </c>
      <c r="AE27" s="1">
        <f t="shared" si="25"/>
        <v>-6.4999999999999997E-3</v>
      </c>
      <c r="AF27" s="1">
        <f t="shared" si="26"/>
        <v>101325</v>
      </c>
      <c r="AG27" s="1">
        <f t="shared" si="27"/>
        <v>1.2250000000000001</v>
      </c>
      <c r="AH27" s="1">
        <f t="shared" si="28"/>
        <v>288.14999999999998</v>
      </c>
      <c r="AI27" s="1">
        <f t="shared" si="29"/>
        <v>1.2350000000000001</v>
      </c>
      <c r="AJ27" s="1">
        <f t="shared" si="30"/>
        <v>9.81</v>
      </c>
      <c r="AK27" s="1">
        <f t="shared" si="31"/>
        <v>293.14999999999998</v>
      </c>
      <c r="AL27" s="1">
        <f t="shared" si="32"/>
        <v>100600</v>
      </c>
      <c r="AM27" s="1">
        <f t="shared" si="33"/>
        <v>28</v>
      </c>
    </row>
    <row r="28" spans="1:39" x14ac:dyDescent="0.2">
      <c r="A28" s="23">
        <v>7.4</v>
      </c>
      <c r="B28" s="1">
        <v>736</v>
      </c>
      <c r="C28" s="1">
        <f t="shared" si="0"/>
        <v>280.54999999999995</v>
      </c>
      <c r="D28" s="1">
        <f t="shared" si="21"/>
        <v>0</v>
      </c>
      <c r="E28" s="1">
        <f t="shared" si="1"/>
        <v>0</v>
      </c>
      <c r="F28" s="1">
        <f t="shared" si="22"/>
        <v>3689.9047999999966</v>
      </c>
      <c r="G28" s="1">
        <f t="shared" si="2"/>
        <v>8134.8379201759917</v>
      </c>
      <c r="H28" s="6">
        <f t="shared" si="23"/>
        <v>182.85712000000007</v>
      </c>
      <c r="I28" s="1">
        <f t="shared" si="3"/>
        <v>283.36599999999999</v>
      </c>
      <c r="J28" s="1">
        <f t="shared" si="4"/>
        <v>1.1407519123737968</v>
      </c>
      <c r="K28" s="1">
        <f t="shared" si="5"/>
        <v>1.152202125830381</v>
      </c>
      <c r="L28" s="1">
        <f t="shared" si="6"/>
        <v>92789.929553849419</v>
      </c>
      <c r="M28" s="1">
        <f t="shared" si="34"/>
        <v>-1181</v>
      </c>
      <c r="N28" s="1">
        <f t="shared" si="7"/>
        <v>-3874.6720399999999</v>
      </c>
      <c r="O28" s="1">
        <f t="shared" si="35"/>
        <v>35951.688313797618</v>
      </c>
      <c r="P28" s="60">
        <f t="shared" si="8"/>
        <v>55.014285999999998</v>
      </c>
      <c r="Q28" s="6">
        <f t="shared" si="9"/>
        <v>106.93896969824</v>
      </c>
      <c r="R28" s="6">
        <f t="shared" si="10"/>
        <v>-6.4065032316529207</v>
      </c>
      <c r="S28" s="6">
        <f t="shared" si="11"/>
        <v>-12.453217241816214</v>
      </c>
      <c r="T28" s="60">
        <f t="shared" si="12"/>
        <v>16.963512939680001</v>
      </c>
      <c r="U28" s="6">
        <f t="shared" si="13"/>
        <v>1696.3512939680002</v>
      </c>
      <c r="V28" s="61">
        <f t="shared" si="14"/>
        <v>-4215.3121231462437</v>
      </c>
      <c r="W28" s="62">
        <f t="shared" si="15"/>
        <v>8.6341992771901424E-2</v>
      </c>
      <c r="X28" s="63">
        <f t="shared" si="16"/>
        <v>0.73639633835956242</v>
      </c>
      <c r="Y28" s="6">
        <f t="shared" si="17"/>
        <v>0.11671644814457915</v>
      </c>
      <c r="Z28" s="6">
        <f t="shared" si="18"/>
        <v>6.6873598784414732</v>
      </c>
      <c r="AA28" s="62">
        <f t="shared" si="19"/>
        <v>4.9634718603200003</v>
      </c>
      <c r="AB28" s="63">
        <f t="shared" si="20"/>
        <v>-0.83755842095999999</v>
      </c>
      <c r="AD28" s="1">
        <f t="shared" si="24"/>
        <v>0</v>
      </c>
      <c r="AE28" s="1">
        <f t="shared" si="25"/>
        <v>-6.4999999999999997E-3</v>
      </c>
      <c r="AF28" s="1">
        <f t="shared" si="26"/>
        <v>101325</v>
      </c>
      <c r="AG28" s="1">
        <f t="shared" si="27"/>
        <v>1.2250000000000001</v>
      </c>
      <c r="AH28" s="1">
        <f t="shared" si="28"/>
        <v>288.14999999999998</v>
      </c>
      <c r="AI28" s="1">
        <f t="shared" si="29"/>
        <v>1.2350000000000001</v>
      </c>
      <c r="AJ28" s="1">
        <f t="shared" si="30"/>
        <v>9.81</v>
      </c>
      <c r="AK28" s="1">
        <f t="shared" si="31"/>
        <v>293.14999999999998</v>
      </c>
      <c r="AL28" s="1">
        <f t="shared" si="32"/>
        <v>100600</v>
      </c>
      <c r="AM28" s="1">
        <f t="shared" si="33"/>
        <v>28</v>
      </c>
    </row>
    <row r="29" spans="1:39" x14ac:dyDescent="0.2">
      <c r="A29" s="23">
        <v>7.3</v>
      </c>
      <c r="B29" s="1">
        <v>677</v>
      </c>
      <c r="C29" s="1">
        <f t="shared" si="0"/>
        <v>280.45</v>
      </c>
      <c r="D29" s="1">
        <f t="shared" si="21"/>
        <v>0</v>
      </c>
      <c r="E29" s="1">
        <f t="shared" si="1"/>
        <v>0</v>
      </c>
      <c r="F29" s="1">
        <f t="shared" si="22"/>
        <v>3689.5238499999964</v>
      </c>
      <c r="G29" s="1">
        <f t="shared" si="2"/>
        <v>8133.9980701869918</v>
      </c>
      <c r="H29" s="6">
        <f t="shared" si="23"/>
        <v>194.28569000000007</v>
      </c>
      <c r="I29" s="1">
        <f t="shared" si="3"/>
        <v>283.74949999999995</v>
      </c>
      <c r="J29" s="1">
        <f t="shared" si="4"/>
        <v>1.1473370863067707</v>
      </c>
      <c r="K29" s="1">
        <f t="shared" si="5"/>
        <v>1.1608355306507505</v>
      </c>
      <c r="L29" s="1">
        <f t="shared" si="6"/>
        <v>93451.878697409964</v>
      </c>
      <c r="M29" s="1">
        <f t="shared" si="34"/>
        <v>-1240</v>
      </c>
      <c r="N29" s="1">
        <f t="shared" si="7"/>
        <v>-4068.2415999999998</v>
      </c>
      <c r="O29" s="1">
        <f t="shared" si="35"/>
        <v>35953.844829271504</v>
      </c>
      <c r="P29" s="60">
        <f t="shared" si="8"/>
        <v>54.871428874999992</v>
      </c>
      <c r="Q29" s="6">
        <f t="shared" si="9"/>
        <v>106.66127830437999</v>
      </c>
      <c r="R29" s="6">
        <f t="shared" si="10"/>
        <v>-6.3135295148211528</v>
      </c>
      <c r="S29" s="6">
        <f t="shared" si="11"/>
        <v>-12.27249121208995</v>
      </c>
      <c r="T29" s="60">
        <f t="shared" si="12"/>
        <v>16.850815810909999</v>
      </c>
      <c r="U29" s="6">
        <f t="shared" si="13"/>
        <v>1685.0815810909999</v>
      </c>
      <c r="V29" s="61">
        <f t="shared" si="14"/>
        <v>-4164.5230959701212</v>
      </c>
      <c r="W29" s="62">
        <f t="shared" si="15"/>
        <v>8.5108709964787518E-2</v>
      </c>
      <c r="X29" s="63">
        <f t="shared" si="16"/>
        <v>0.7347744942643003</v>
      </c>
      <c r="Y29" s="6">
        <f t="shared" si="17"/>
        <v>0.11531582089272366</v>
      </c>
      <c r="Z29" s="6">
        <f t="shared" si="18"/>
        <v>6.6071098482391513</v>
      </c>
      <c r="AA29" s="62">
        <f t="shared" si="19"/>
        <v>4.9618832890900002</v>
      </c>
      <c r="AB29" s="63">
        <f t="shared" si="20"/>
        <v>-0.84136413477000005</v>
      </c>
      <c r="AD29" s="1">
        <f t="shared" si="24"/>
        <v>0</v>
      </c>
      <c r="AE29" s="1">
        <f t="shared" si="25"/>
        <v>-6.4999999999999997E-3</v>
      </c>
      <c r="AF29" s="1">
        <f t="shared" si="26"/>
        <v>101325</v>
      </c>
      <c r="AG29" s="1">
        <f t="shared" si="27"/>
        <v>1.2250000000000001</v>
      </c>
      <c r="AH29" s="1">
        <f t="shared" si="28"/>
        <v>288.14999999999998</v>
      </c>
      <c r="AI29" s="1">
        <f t="shared" si="29"/>
        <v>1.2350000000000001</v>
      </c>
      <c r="AJ29" s="1">
        <f t="shared" si="30"/>
        <v>9.81</v>
      </c>
      <c r="AK29" s="1">
        <f t="shared" si="31"/>
        <v>293.14999999999998</v>
      </c>
      <c r="AL29" s="1">
        <f t="shared" si="32"/>
        <v>100600</v>
      </c>
      <c r="AM29" s="1">
        <f t="shared" si="33"/>
        <v>28</v>
      </c>
    </row>
    <row r="30" spans="1:39" x14ac:dyDescent="0.2">
      <c r="A30" s="23">
        <v>7</v>
      </c>
      <c r="B30" s="1">
        <v>623</v>
      </c>
      <c r="C30" s="1">
        <f t="shared" si="0"/>
        <v>280.14999999999998</v>
      </c>
      <c r="D30" s="1">
        <f t="shared" si="21"/>
        <v>0</v>
      </c>
      <c r="E30" s="1">
        <f t="shared" si="1"/>
        <v>0</v>
      </c>
      <c r="F30" s="1">
        <f t="shared" si="22"/>
        <v>3689.1428999999962</v>
      </c>
      <c r="G30" s="1">
        <f t="shared" si="2"/>
        <v>8133.1582201979909</v>
      </c>
      <c r="H30" s="6">
        <f t="shared" si="23"/>
        <v>205.71426000000008</v>
      </c>
      <c r="I30" s="1">
        <f t="shared" si="3"/>
        <v>284.10049999999995</v>
      </c>
      <c r="J30" s="1">
        <f t="shared" si="4"/>
        <v>1.1533896476255587</v>
      </c>
      <c r="K30" s="1">
        <f t="shared" si="5"/>
        <v>1.1696540267187043</v>
      </c>
      <c r="L30" s="1">
        <f t="shared" si="6"/>
        <v>94061.076950921837</v>
      </c>
      <c r="M30" s="1">
        <f t="shared" si="34"/>
        <v>-1294</v>
      </c>
      <c r="N30" s="1">
        <f t="shared" si="7"/>
        <v>-4245.4069600000003</v>
      </c>
      <c r="O30" s="1">
        <f t="shared" si="35"/>
        <v>35956.759061712059</v>
      </c>
      <c r="P30" s="60">
        <f t="shared" si="8"/>
        <v>54.728571749999993</v>
      </c>
      <c r="Q30" s="6">
        <f t="shared" si="9"/>
        <v>106.38358691051999</v>
      </c>
      <c r="R30" s="6">
        <f t="shared" si="10"/>
        <v>-6.2099677080452427</v>
      </c>
      <c r="S30" s="6">
        <f t="shared" si="11"/>
        <v>-12.071183629606665</v>
      </c>
      <c r="T30" s="60">
        <f t="shared" si="12"/>
        <v>16.738118682140001</v>
      </c>
      <c r="U30" s="6">
        <f t="shared" si="13"/>
        <v>1673.8118682140002</v>
      </c>
      <c r="V30" s="61">
        <f t="shared" si="14"/>
        <v>-4106.480007320205</v>
      </c>
      <c r="W30" s="62">
        <f t="shared" si="15"/>
        <v>8.3725168022823829E-2</v>
      </c>
      <c r="X30" s="63">
        <f t="shared" si="16"/>
        <v>0.73310613679636771</v>
      </c>
      <c r="Y30" s="6">
        <f t="shared" si="17"/>
        <v>0.11371338528421439</v>
      </c>
      <c r="Z30" s="6">
        <f t="shared" si="18"/>
        <v>6.5152970509300987</v>
      </c>
      <c r="AA30" s="62">
        <f t="shared" si="19"/>
        <v>4.9602947178600001</v>
      </c>
      <c r="AB30" s="63">
        <f t="shared" si="20"/>
        <v>-0.84516984857999999</v>
      </c>
      <c r="AD30" s="1">
        <f t="shared" si="24"/>
        <v>0</v>
      </c>
      <c r="AE30" s="1">
        <f t="shared" si="25"/>
        <v>-6.4999999999999997E-3</v>
      </c>
      <c r="AF30" s="1">
        <f t="shared" si="26"/>
        <v>101325</v>
      </c>
      <c r="AG30" s="1">
        <f t="shared" si="27"/>
        <v>1.2250000000000001</v>
      </c>
      <c r="AH30" s="1">
        <f t="shared" si="28"/>
        <v>288.14999999999998</v>
      </c>
      <c r="AI30" s="1">
        <f t="shared" si="29"/>
        <v>1.2350000000000001</v>
      </c>
      <c r="AJ30" s="1">
        <f t="shared" si="30"/>
        <v>9.81</v>
      </c>
      <c r="AK30" s="1">
        <f t="shared" si="31"/>
        <v>293.14999999999998</v>
      </c>
      <c r="AL30" s="1">
        <f t="shared" si="32"/>
        <v>100600</v>
      </c>
      <c r="AM30" s="1">
        <f t="shared" si="33"/>
        <v>28</v>
      </c>
    </row>
    <row r="31" spans="1:39" x14ac:dyDescent="0.2">
      <c r="A31" s="23">
        <v>5.6</v>
      </c>
      <c r="B31" s="1">
        <v>574</v>
      </c>
      <c r="C31" s="1">
        <f t="shared" si="0"/>
        <v>278.75</v>
      </c>
      <c r="D31" s="1">
        <f t="shared" si="21"/>
        <v>0</v>
      </c>
      <c r="E31" s="1">
        <f t="shared" si="1"/>
        <v>0</v>
      </c>
      <c r="F31" s="1">
        <f t="shared" si="22"/>
        <v>3688.761949999996</v>
      </c>
      <c r="G31" s="1">
        <f t="shared" si="2"/>
        <v>8132.31837020899</v>
      </c>
      <c r="H31" s="6">
        <f t="shared" si="23"/>
        <v>217.14283000000009</v>
      </c>
      <c r="I31" s="1">
        <f t="shared" si="3"/>
        <v>284.41899999999998</v>
      </c>
      <c r="J31" s="1">
        <f t="shared" si="4"/>
        <v>1.1589028977004547</v>
      </c>
      <c r="K31" s="1">
        <f t="shared" si="5"/>
        <v>1.1824717605778137</v>
      </c>
      <c r="L31" s="1">
        <f t="shared" si="6"/>
        <v>94616.647028163396</v>
      </c>
      <c r="M31" s="1">
        <f t="shared" si="34"/>
        <v>-1343</v>
      </c>
      <c r="N31" s="1">
        <f t="shared" si="7"/>
        <v>-4406.1681200000003</v>
      </c>
      <c r="O31" s="1">
        <f t="shared" si="35"/>
        <v>35961.562399851005</v>
      </c>
      <c r="P31" s="60">
        <f t="shared" si="8"/>
        <v>54.585714624999994</v>
      </c>
      <c r="Q31" s="6">
        <f t="shared" si="9"/>
        <v>106.10589551665998</v>
      </c>
      <c r="R31" s="6">
        <f t="shared" si="10"/>
        <v>-6.0802195749077015</v>
      </c>
      <c r="S31" s="6">
        <f t="shared" si="11"/>
        <v>-11.818974018488586</v>
      </c>
      <c r="T31" s="60">
        <f t="shared" si="12"/>
        <v>16.62542155337</v>
      </c>
      <c r="U31" s="6">
        <f t="shared" si="13"/>
        <v>1662.5421553369999</v>
      </c>
      <c r="V31" s="61">
        <f t="shared" si="14"/>
        <v>-4030.787468300724</v>
      </c>
      <c r="W31" s="62">
        <f t="shared" si="15"/>
        <v>8.1717126254462563E-2</v>
      </c>
      <c r="X31" s="63">
        <f t="shared" si="16"/>
        <v>0.72905742563877418</v>
      </c>
      <c r="Y31" s="6">
        <f t="shared" si="17"/>
        <v>0.11162011194605087</v>
      </c>
      <c r="Z31" s="6">
        <f t="shared" si="18"/>
        <v>6.3953613232860755</v>
      </c>
      <c r="AA31" s="62">
        <f t="shared" si="19"/>
        <v>4.95870614663</v>
      </c>
      <c r="AB31" s="63">
        <f t="shared" si="20"/>
        <v>-0.84897556239000005</v>
      </c>
      <c r="AD31" s="1">
        <f t="shared" si="24"/>
        <v>0</v>
      </c>
      <c r="AE31" s="1">
        <f t="shared" si="25"/>
        <v>-6.4999999999999997E-3</v>
      </c>
      <c r="AF31" s="1">
        <f t="shared" si="26"/>
        <v>101325</v>
      </c>
      <c r="AG31" s="1">
        <f t="shared" si="27"/>
        <v>1.2250000000000001</v>
      </c>
      <c r="AH31" s="1">
        <f t="shared" si="28"/>
        <v>288.14999999999998</v>
      </c>
      <c r="AI31" s="1">
        <f t="shared" si="29"/>
        <v>1.2350000000000001</v>
      </c>
      <c r="AJ31" s="1">
        <f t="shared" si="30"/>
        <v>9.81</v>
      </c>
      <c r="AK31" s="1">
        <f t="shared" si="31"/>
        <v>293.14999999999998</v>
      </c>
      <c r="AL31" s="1">
        <f t="shared" si="32"/>
        <v>100600</v>
      </c>
      <c r="AM31" s="1">
        <f t="shared" si="33"/>
        <v>28</v>
      </c>
    </row>
    <row r="32" spans="1:39" x14ac:dyDescent="0.2">
      <c r="A32" s="23">
        <v>3.8</v>
      </c>
      <c r="B32" s="1">
        <v>524</v>
      </c>
      <c r="C32" s="1">
        <f t="shared" si="0"/>
        <v>276.95</v>
      </c>
      <c r="D32" s="1">
        <f t="shared" si="21"/>
        <v>0</v>
      </c>
      <c r="E32" s="1">
        <f t="shared" si="1"/>
        <v>0</v>
      </c>
      <c r="F32" s="1">
        <f t="shared" si="22"/>
        <v>3688.3809999999958</v>
      </c>
      <c r="G32" s="1">
        <f t="shared" si="2"/>
        <v>8131.4785202199901</v>
      </c>
      <c r="H32" s="6">
        <f t="shared" si="23"/>
        <v>228.5714000000001</v>
      </c>
      <c r="I32" s="1">
        <f t="shared" si="3"/>
        <v>284.74399999999997</v>
      </c>
      <c r="J32" s="1">
        <f t="shared" si="4"/>
        <v>1.1645494229881794</v>
      </c>
      <c r="K32" s="1">
        <f t="shared" si="5"/>
        <v>1.1973224802287279</v>
      </c>
      <c r="L32" s="1">
        <f t="shared" si="6"/>
        <v>95186.291297053322</v>
      </c>
      <c r="M32" s="1">
        <f t="shared" si="34"/>
        <v>-1393</v>
      </c>
      <c r="N32" s="1">
        <f t="shared" si="7"/>
        <v>-4570.2101199999997</v>
      </c>
      <c r="O32" s="1">
        <f t="shared" si="35"/>
        <v>35966.26634106339</v>
      </c>
      <c r="P32" s="60">
        <f t="shared" si="8"/>
        <v>54.442857499999995</v>
      </c>
      <c r="Q32" s="6">
        <f t="shared" si="9"/>
        <v>105.82820412279999</v>
      </c>
      <c r="R32" s="6">
        <f t="shared" si="10"/>
        <v>-5.9502192005288039</v>
      </c>
      <c r="S32" s="6">
        <f t="shared" si="11"/>
        <v>-11.566274090755911</v>
      </c>
      <c r="T32" s="60">
        <f t="shared" si="12"/>
        <v>16.512724424600002</v>
      </c>
      <c r="U32" s="6">
        <f t="shared" si="13"/>
        <v>1651.2724424600001</v>
      </c>
      <c r="V32" s="61">
        <f t="shared" si="14"/>
        <v>-3954.547869132211</v>
      </c>
      <c r="W32" s="62">
        <f t="shared" si="15"/>
        <v>7.9593177241279872E-2</v>
      </c>
      <c r="X32" s="63">
        <f t="shared" si="16"/>
        <v>0.7238929724270915</v>
      </c>
      <c r="Y32" s="6">
        <f t="shared" si="17"/>
        <v>0.10951168699951425</v>
      </c>
      <c r="Z32" s="6">
        <f t="shared" si="18"/>
        <v>6.2745574724294393</v>
      </c>
      <c r="AA32" s="62">
        <f t="shared" si="19"/>
        <v>4.9571175754000008</v>
      </c>
      <c r="AB32" s="63">
        <f t="shared" si="20"/>
        <v>-0.85278127619999999</v>
      </c>
      <c r="AD32" s="1">
        <f t="shared" si="24"/>
        <v>0</v>
      </c>
      <c r="AE32" s="1">
        <f t="shared" si="25"/>
        <v>-6.4999999999999997E-3</v>
      </c>
      <c r="AF32" s="1">
        <f t="shared" si="26"/>
        <v>101325</v>
      </c>
      <c r="AG32" s="1">
        <f t="shared" si="27"/>
        <v>1.2250000000000001</v>
      </c>
      <c r="AH32" s="1">
        <f t="shared" si="28"/>
        <v>288.14999999999998</v>
      </c>
      <c r="AI32" s="1">
        <f t="shared" si="29"/>
        <v>1.2350000000000001</v>
      </c>
      <c r="AJ32" s="1">
        <f t="shared" si="30"/>
        <v>9.81</v>
      </c>
      <c r="AK32" s="1">
        <f t="shared" si="31"/>
        <v>293.14999999999998</v>
      </c>
      <c r="AL32" s="1">
        <f t="shared" si="32"/>
        <v>100600</v>
      </c>
      <c r="AM32" s="1">
        <f t="shared" si="33"/>
        <v>28</v>
      </c>
    </row>
    <row r="33" spans="1:39" x14ac:dyDescent="0.2">
      <c r="A33" s="30">
        <v>2.1</v>
      </c>
      <c r="B33" s="64">
        <v>476</v>
      </c>
      <c r="C33" s="64">
        <f t="shared" si="0"/>
        <v>275.25</v>
      </c>
      <c r="D33" s="64">
        <f t="shared" si="21"/>
        <v>0</v>
      </c>
      <c r="E33" s="64">
        <f t="shared" si="1"/>
        <v>0</v>
      </c>
      <c r="F33" s="64">
        <f t="shared" si="22"/>
        <v>3688.0000499999956</v>
      </c>
      <c r="G33" s="64">
        <f t="shared" si="2"/>
        <v>8130.6386702309892</v>
      </c>
      <c r="H33" s="65">
        <f t="shared" si="23"/>
        <v>239.9999700000001</v>
      </c>
      <c r="I33" s="64">
        <f t="shared" si="3"/>
        <v>285.05599999999998</v>
      </c>
      <c r="J33" s="64">
        <f t="shared" si="4"/>
        <v>1.1699898653396628</v>
      </c>
      <c r="K33" s="64">
        <f t="shared" si="5"/>
        <v>1.2116716841208461</v>
      </c>
      <c r="L33" s="64">
        <f t="shared" si="6"/>
        <v>95735.759341820085</v>
      </c>
      <c r="M33" s="64">
        <f t="shared" si="34"/>
        <v>-1441</v>
      </c>
      <c r="N33" s="64">
        <f t="shared" si="7"/>
        <v>-4727.6904400000003</v>
      </c>
      <c r="O33" s="64">
        <f t="shared" si="35"/>
        <v>35970.958116514033</v>
      </c>
      <c r="P33" s="66">
        <f t="shared" si="8"/>
        <v>54.300000374999996</v>
      </c>
      <c r="Q33" s="65">
        <f t="shared" si="9"/>
        <v>105.55051272893999</v>
      </c>
      <c r="R33" s="65">
        <f t="shared" si="10"/>
        <v>-5.8187105085485928</v>
      </c>
      <c r="S33" s="65">
        <f t="shared" si="11"/>
        <v>-11.310642234937097</v>
      </c>
      <c r="T33" s="66">
        <f t="shared" si="12"/>
        <v>16.40002729583</v>
      </c>
      <c r="U33" s="65">
        <f t="shared" si="13"/>
        <v>1640.002729583</v>
      </c>
      <c r="V33" s="67">
        <f t="shared" si="14"/>
        <v>-3876.9200391888435</v>
      </c>
      <c r="W33" s="68">
        <f t="shared" si="15"/>
        <v>7.7512935450375881E-2</v>
      </c>
      <c r="X33" s="69">
        <f t="shared" si="16"/>
        <v>0.71918288909484362</v>
      </c>
      <c r="Y33" s="65">
        <f t="shared" si="17"/>
        <v>0.10736472211898235</v>
      </c>
      <c r="Z33" s="65">
        <f t="shared" si="18"/>
        <v>6.1515454460121601</v>
      </c>
      <c r="AA33" s="68">
        <f t="shared" si="19"/>
        <v>4.9555290041700006</v>
      </c>
      <c r="AB33" s="69">
        <f t="shared" si="20"/>
        <v>-0.85658699001000005</v>
      </c>
      <c r="AD33" s="1">
        <f t="shared" si="24"/>
        <v>0</v>
      </c>
      <c r="AE33" s="1">
        <f t="shared" si="25"/>
        <v>-6.4999999999999997E-3</v>
      </c>
      <c r="AF33" s="1">
        <f t="shared" si="26"/>
        <v>101325</v>
      </c>
      <c r="AG33" s="1">
        <f t="shared" si="27"/>
        <v>1.2250000000000001</v>
      </c>
      <c r="AH33" s="1">
        <f t="shared" si="28"/>
        <v>288.14999999999998</v>
      </c>
      <c r="AI33" s="1">
        <f t="shared" si="29"/>
        <v>1.2350000000000001</v>
      </c>
      <c r="AJ33" s="1">
        <f t="shared" si="30"/>
        <v>9.81</v>
      </c>
      <c r="AK33" s="1">
        <f t="shared" si="31"/>
        <v>293.14999999999998</v>
      </c>
      <c r="AL33" s="1">
        <f t="shared" si="32"/>
        <v>100600</v>
      </c>
      <c r="AM33" s="1">
        <f t="shared" si="33"/>
        <v>28</v>
      </c>
    </row>
    <row r="34" spans="1:39" s="6" customFormat="1" x14ac:dyDescent="0.2">
      <c r="E34" s="1"/>
      <c r="G34" s="1"/>
      <c r="N34" s="1"/>
      <c r="Q34" s="1"/>
      <c r="S34" s="1"/>
      <c r="U34" s="1"/>
      <c r="AC34" s="1"/>
      <c r="AD34" s="1">
        <f t="shared" si="24"/>
        <v>0</v>
      </c>
      <c r="AE34" s="1">
        <f t="shared" si="25"/>
        <v>-6.4999999999999997E-3</v>
      </c>
      <c r="AF34" s="1">
        <f t="shared" si="26"/>
        <v>101325</v>
      </c>
      <c r="AG34" s="1">
        <f t="shared" si="27"/>
        <v>1.2250000000000001</v>
      </c>
      <c r="AH34" s="1">
        <f t="shared" si="28"/>
        <v>288.14999999999998</v>
      </c>
      <c r="AI34" s="1">
        <f t="shared" si="29"/>
        <v>1.2350000000000001</v>
      </c>
      <c r="AJ34" s="1">
        <f t="shared" si="30"/>
        <v>9.81</v>
      </c>
      <c r="AK34" s="1">
        <f t="shared" si="31"/>
        <v>293.14999999999998</v>
      </c>
      <c r="AL34" s="1">
        <f t="shared" si="32"/>
        <v>100600</v>
      </c>
      <c r="AM34" s="1">
        <f t="shared" si="33"/>
        <v>28</v>
      </c>
    </row>
    <row r="35" spans="1:39" s="6" customFormat="1" ht="15" x14ac:dyDescent="0.25">
      <c r="A35" s="43" t="s">
        <v>56</v>
      </c>
      <c r="B35" s="3" t="s">
        <v>57</v>
      </c>
      <c r="C35" s="3" t="s">
        <v>58</v>
      </c>
      <c r="D35" s="3" t="s">
        <v>59</v>
      </c>
      <c r="E35" s="44" t="s">
        <v>60</v>
      </c>
      <c r="F35" s="3" t="s">
        <v>61</v>
      </c>
      <c r="G35" s="44" t="s">
        <v>62</v>
      </c>
      <c r="H35" s="8" t="s">
        <v>63</v>
      </c>
      <c r="I35" s="3" t="s">
        <v>64</v>
      </c>
      <c r="J35" s="3" t="s">
        <v>65</v>
      </c>
      <c r="K35" s="3" t="s">
        <v>66</v>
      </c>
      <c r="L35" s="3" t="s">
        <v>67</v>
      </c>
      <c r="M35" s="3" t="s">
        <v>68</v>
      </c>
      <c r="N35" s="44" t="s">
        <v>69</v>
      </c>
      <c r="O35" s="3" t="s">
        <v>70</v>
      </c>
      <c r="P35" s="45" t="s">
        <v>71</v>
      </c>
      <c r="Q35" s="46" t="s">
        <v>72</v>
      </c>
      <c r="R35" s="47" t="s">
        <v>73</v>
      </c>
      <c r="S35" s="46" t="s">
        <v>74</v>
      </c>
      <c r="T35" s="45" t="s">
        <v>75</v>
      </c>
      <c r="U35" s="46" t="s">
        <v>76</v>
      </c>
      <c r="V35" s="47" t="s">
        <v>77</v>
      </c>
      <c r="W35" s="48" t="s">
        <v>78</v>
      </c>
      <c r="X35" s="49" t="s">
        <v>79</v>
      </c>
      <c r="Y35" s="47" t="s">
        <v>80</v>
      </c>
      <c r="Z35" s="47" t="s">
        <v>81</v>
      </c>
      <c r="AA35" s="48" t="s">
        <v>82</v>
      </c>
      <c r="AB35" s="49" t="s">
        <v>83</v>
      </c>
      <c r="AC35" s="1"/>
      <c r="AD35" s="6">
        <f t="shared" si="24"/>
        <v>0</v>
      </c>
      <c r="AE35" s="6">
        <f t="shared" si="25"/>
        <v>-6.4999999999999997E-3</v>
      </c>
      <c r="AF35" s="6">
        <f t="shared" si="26"/>
        <v>101325</v>
      </c>
      <c r="AG35" s="6">
        <f t="shared" si="27"/>
        <v>1.2250000000000001</v>
      </c>
      <c r="AH35" s="6">
        <f t="shared" si="28"/>
        <v>288.14999999999998</v>
      </c>
      <c r="AI35" s="6">
        <f t="shared" si="29"/>
        <v>1.2350000000000001</v>
      </c>
      <c r="AJ35" s="6">
        <f t="shared" si="30"/>
        <v>9.81</v>
      </c>
      <c r="AK35" s="6">
        <f t="shared" si="31"/>
        <v>293.14999999999998</v>
      </c>
      <c r="AL35" s="6">
        <f t="shared" si="32"/>
        <v>100600</v>
      </c>
      <c r="AM35" s="6">
        <f t="shared" si="33"/>
        <v>28</v>
      </c>
    </row>
    <row r="36" spans="1:39" x14ac:dyDescent="0.2">
      <c r="A36" s="50">
        <v>6.2</v>
      </c>
      <c r="B36" s="51">
        <v>2039</v>
      </c>
      <c r="C36" s="51">
        <f t="shared" ref="C36:C68" si="36">A36+273.15</f>
        <v>279.34999999999997</v>
      </c>
      <c r="D36" s="51">
        <v>0</v>
      </c>
      <c r="E36" s="51">
        <f t="shared" ref="E36:E68" si="37">D36*1.94384</f>
        <v>0</v>
      </c>
      <c r="F36" s="51">
        <v>3657</v>
      </c>
      <c r="G36" s="51">
        <f t="shared" ref="G36:G68" si="38">F36 * 2.20462</f>
        <v>8062.2953399999997</v>
      </c>
      <c r="H36" s="51">
        <v>0</v>
      </c>
      <c r="I36" s="51">
        <f t="shared" ref="I36:I68" si="39">AH36+(B36*AE36)</f>
        <v>274.8965</v>
      </c>
      <c r="J36" s="51">
        <f t="shared" ref="J36:J68" si="40">AG36 * ( ( 1 + ( AE36 * ( B36 / AH36 ) ) ) ^ 4.256 )</f>
        <v>1.0025438676089231</v>
      </c>
      <c r="K36" s="51">
        <f t="shared" ref="K36:K68" si="41">( J36 * I36 ) / C36</f>
        <v>0.98656094613265222</v>
      </c>
      <c r="L36" s="51">
        <f t="shared" ref="L36:L68" si="42">AF36 * ( ( 1+ ( AE36 * ( B36 / AH36 ) ) ) ^ 5.256 )</f>
        <v>79110.566607148314</v>
      </c>
      <c r="M36" s="51">
        <v>0</v>
      </c>
      <c r="N36" s="51">
        <f t="shared" ref="N36:N68" si="43">M36 * 3.28084</f>
        <v>0</v>
      </c>
      <c r="O36" s="51" t="e">
        <f t="shared" ref="O36:O68" si="44" xml:space="preserve"> F36 * AJ36 * COS( Y36 )</f>
        <v>#DIV/0!</v>
      </c>
      <c r="P36" s="52">
        <f t="shared" ref="P36:P68" si="45">-0.05 * H36 + 53.8</f>
        <v>53.8</v>
      </c>
      <c r="Q36" s="51">
        <f t="shared" ref="Q36:Q68" si="46">P36 * 1.94384</f>
        <v>104.578592</v>
      </c>
      <c r="R36" s="51" t="e">
        <f t="shared" ref="R36:R68" si="47" xml:space="preserve"> ( M36 / H36 ) * ( ( ( C35 + C36 ) / 2 ) / ( ( I35 + I36 ) / 2 ) )</f>
        <v>#DIV/0!</v>
      </c>
      <c r="S36" s="51" t="e">
        <f t="shared" ref="S36:S68" si="48">R36 * 1.94384</f>
        <v>#DIV/0!</v>
      </c>
      <c r="T36" s="52">
        <f t="shared" ref="T36:T68" si="49">-0.018333 * H36 + 12.85</f>
        <v>12.85</v>
      </c>
      <c r="U36" s="51">
        <f t="shared" ref="U36:U68" si="50">T36 * 100</f>
        <v>1285</v>
      </c>
      <c r="V36" s="53" t="e">
        <f t="shared" ref="V36:V68" si="51" xml:space="preserve"> - ( F36 * AJ36 * SIN( Y36 ) )</f>
        <v>#DIV/0!</v>
      </c>
      <c r="W36" s="50" t="e">
        <f t="shared" ref="W36:W68" si="52" xml:space="preserve"> - ( ( 2 * V36 ) / ( ( ( P36 ) ^ 2 ) * AM36 * K36 ) )</f>
        <v>#DIV/0!</v>
      </c>
      <c r="X36" s="54" t="e">
        <f t="shared" ref="X36:X68" si="53" xml:space="preserve"> ( ( 2 * O36 ) / ( ( ( P36 ) ^ 2 ) * AM36 * K36 ) )</f>
        <v>#DIV/0!</v>
      </c>
      <c r="Y36" s="51" t="e">
        <f t="shared" ref="Y36:Y68" si="54">ASIN( - ( R36 / P36 ) )</f>
        <v>#DIV/0!</v>
      </c>
      <c r="Z36" s="51" t="e">
        <f t="shared" ref="Z36:Z68" si="55">Y36 * ( 180 / 3.14159265359 )</f>
        <v>#DIV/0!</v>
      </c>
      <c r="AA36" s="50">
        <f t="shared" ref="AA36:AA68" si="56">0.020208 * H36 + 7.433333</f>
        <v>7.4333330000000002</v>
      </c>
      <c r="AB36" s="54">
        <f t="shared" ref="AB36:AB68" si="57">-0.015417 * H36 - 2.061111</f>
        <v>-2.0611109999999999</v>
      </c>
      <c r="AD36" s="1">
        <f t="shared" si="24"/>
        <v>0</v>
      </c>
      <c r="AE36" s="1">
        <f t="shared" si="25"/>
        <v>-6.4999999999999997E-3</v>
      </c>
      <c r="AF36" s="1">
        <f t="shared" si="26"/>
        <v>101325</v>
      </c>
      <c r="AG36" s="1">
        <f t="shared" si="27"/>
        <v>1.2250000000000001</v>
      </c>
      <c r="AH36" s="1">
        <f t="shared" si="28"/>
        <v>288.14999999999998</v>
      </c>
      <c r="AI36" s="1">
        <f t="shared" si="29"/>
        <v>1.2350000000000001</v>
      </c>
      <c r="AJ36" s="1">
        <f t="shared" si="30"/>
        <v>9.81</v>
      </c>
      <c r="AK36" s="1">
        <f t="shared" si="31"/>
        <v>293.14999999999998</v>
      </c>
      <c r="AL36" s="1">
        <f t="shared" si="32"/>
        <v>100600</v>
      </c>
      <c r="AM36" s="1">
        <f t="shared" si="33"/>
        <v>28</v>
      </c>
    </row>
    <row r="37" spans="1:39" x14ac:dyDescent="0.2">
      <c r="A37" s="23">
        <v>6.2</v>
      </c>
      <c r="B37" s="1">
        <v>2018</v>
      </c>
      <c r="C37" s="1">
        <f t="shared" si="36"/>
        <v>279.34999999999997</v>
      </c>
      <c r="D37" s="1">
        <f t="shared" ref="D37:D68" si="58">D36</f>
        <v>0</v>
      </c>
      <c r="E37" s="1">
        <f t="shared" si="37"/>
        <v>0</v>
      </c>
      <c r="F37" s="1">
        <f t="shared" ref="F37:F68" si="59">F36-0.34375</f>
        <v>3656.65625</v>
      </c>
      <c r="G37" s="1">
        <f t="shared" si="38"/>
        <v>8061.5375018749992</v>
      </c>
      <c r="H37" s="6">
        <f t="shared" ref="H37:H68" si="60">H36+10</f>
        <v>10</v>
      </c>
      <c r="I37" s="1">
        <f t="shared" si="39"/>
        <v>275.03299999999996</v>
      </c>
      <c r="J37" s="1">
        <f t="shared" si="40"/>
        <v>1.0046642759848132</v>
      </c>
      <c r="K37" s="1">
        <f t="shared" si="41"/>
        <v>0.98913846363676805</v>
      </c>
      <c r="L37" s="1">
        <f t="shared" si="42"/>
        <v>79317.253148907126</v>
      </c>
      <c r="M37" s="1">
        <f t="shared" ref="M37:M68" si="61">M36 + (B37-B36)</f>
        <v>-21</v>
      </c>
      <c r="N37" s="1">
        <f t="shared" si="43"/>
        <v>-68.897639999999996</v>
      </c>
      <c r="O37" s="1">
        <f t="shared" si="44"/>
        <v>35843.04868343479</v>
      </c>
      <c r="P37" s="60">
        <f t="shared" si="45"/>
        <v>53.3</v>
      </c>
      <c r="Q37" s="6">
        <f t="shared" si="46"/>
        <v>103.60667199999999</v>
      </c>
      <c r="R37" s="6">
        <f t="shared" si="47"/>
        <v>-2.1334916566578079</v>
      </c>
      <c r="S37" s="6">
        <f t="shared" si="48"/>
        <v>-4.1471664218777136</v>
      </c>
      <c r="T37" s="60">
        <f t="shared" si="49"/>
        <v>12.66667</v>
      </c>
      <c r="U37" s="6">
        <f t="shared" si="50"/>
        <v>1266.6669999999999</v>
      </c>
      <c r="V37" s="61">
        <f t="shared" si="51"/>
        <v>-1435.8758225569338</v>
      </c>
      <c r="W37" s="62">
        <f t="shared" si="52"/>
        <v>3.6498695193697646E-2</v>
      </c>
      <c r="X37" s="63">
        <f t="shared" si="53"/>
        <v>0.91109863969986837</v>
      </c>
      <c r="Y37" s="6">
        <f t="shared" si="54"/>
        <v>4.0038682839057455E-2</v>
      </c>
      <c r="Z37" s="6">
        <f t="shared" si="55"/>
        <v>2.2940475439407177</v>
      </c>
      <c r="AA37" s="62">
        <f t="shared" si="56"/>
        <v>7.6354129999999998</v>
      </c>
      <c r="AB37" s="63">
        <f t="shared" si="57"/>
        <v>-2.2152810000000001</v>
      </c>
      <c r="AD37" s="1">
        <f t="shared" si="24"/>
        <v>0</v>
      </c>
      <c r="AE37" s="1">
        <f t="shared" si="25"/>
        <v>-6.4999999999999997E-3</v>
      </c>
      <c r="AF37" s="1">
        <f t="shared" si="26"/>
        <v>101325</v>
      </c>
      <c r="AG37" s="1">
        <f t="shared" si="27"/>
        <v>1.2250000000000001</v>
      </c>
      <c r="AH37" s="1">
        <f t="shared" si="28"/>
        <v>288.14999999999998</v>
      </c>
      <c r="AI37" s="1">
        <f t="shared" si="29"/>
        <v>1.2350000000000001</v>
      </c>
      <c r="AJ37" s="1">
        <f t="shared" si="30"/>
        <v>9.81</v>
      </c>
      <c r="AK37" s="1">
        <f t="shared" si="31"/>
        <v>293.14999999999998</v>
      </c>
      <c r="AL37" s="1">
        <f t="shared" si="32"/>
        <v>100600</v>
      </c>
      <c r="AM37" s="1">
        <f t="shared" si="33"/>
        <v>28</v>
      </c>
    </row>
    <row r="38" spans="1:39" x14ac:dyDescent="0.2">
      <c r="A38" s="23">
        <v>6.6</v>
      </c>
      <c r="B38" s="1">
        <v>1937</v>
      </c>
      <c r="C38" s="1">
        <f t="shared" si="36"/>
        <v>279.75</v>
      </c>
      <c r="D38" s="1">
        <f t="shared" si="58"/>
        <v>0</v>
      </c>
      <c r="E38" s="1">
        <f t="shared" si="37"/>
        <v>0</v>
      </c>
      <c r="F38" s="1">
        <f t="shared" si="59"/>
        <v>3656.3125</v>
      </c>
      <c r="G38" s="1">
        <f t="shared" si="38"/>
        <v>8060.7796637499996</v>
      </c>
      <c r="H38" s="6">
        <f t="shared" si="60"/>
        <v>20</v>
      </c>
      <c r="I38" s="1">
        <f t="shared" si="39"/>
        <v>275.55949999999996</v>
      </c>
      <c r="J38" s="1">
        <f t="shared" si="40"/>
        <v>1.0128751515177603</v>
      </c>
      <c r="K38" s="1">
        <f t="shared" si="41"/>
        <v>0.99770284294783995</v>
      </c>
      <c r="L38" s="1">
        <f t="shared" si="42"/>
        <v>80118.57287235673</v>
      </c>
      <c r="M38" s="1">
        <f t="shared" si="61"/>
        <v>-102</v>
      </c>
      <c r="N38" s="1">
        <f t="shared" si="43"/>
        <v>-334.64567999999997</v>
      </c>
      <c r="O38" s="1">
        <f t="shared" si="44"/>
        <v>35695.475240115891</v>
      </c>
      <c r="P38" s="60">
        <f t="shared" si="45"/>
        <v>52.8</v>
      </c>
      <c r="Q38" s="6">
        <f t="shared" si="46"/>
        <v>102.63475199999999</v>
      </c>
      <c r="R38" s="6">
        <f t="shared" si="47"/>
        <v>-5.1788028351276116</v>
      </c>
      <c r="S38" s="6">
        <f t="shared" si="48"/>
        <v>-10.066764103034457</v>
      </c>
      <c r="T38" s="60">
        <f t="shared" si="49"/>
        <v>12.48334</v>
      </c>
      <c r="U38" s="6">
        <f t="shared" si="50"/>
        <v>1248.3340000000001</v>
      </c>
      <c r="V38" s="61">
        <f t="shared" si="51"/>
        <v>-3518.0966726953393</v>
      </c>
      <c r="W38" s="62">
        <f t="shared" si="52"/>
        <v>9.0346363922638923E-2</v>
      </c>
      <c r="X38" s="63">
        <f t="shared" si="53"/>
        <v>0.91667645788832275</v>
      </c>
      <c r="Y38" s="6">
        <f t="shared" si="54"/>
        <v>9.8241337881770099E-2</v>
      </c>
      <c r="Z38" s="6">
        <f t="shared" si="55"/>
        <v>5.6288140343437512</v>
      </c>
      <c r="AA38" s="62">
        <f t="shared" si="56"/>
        <v>7.8374930000000003</v>
      </c>
      <c r="AB38" s="63">
        <f t="shared" si="57"/>
        <v>-2.3694509999999998</v>
      </c>
      <c r="AD38" s="1">
        <f t="shared" si="24"/>
        <v>0</v>
      </c>
      <c r="AE38" s="1">
        <f t="shared" si="25"/>
        <v>-6.4999999999999997E-3</v>
      </c>
      <c r="AF38" s="1">
        <f t="shared" si="26"/>
        <v>101325</v>
      </c>
      <c r="AG38" s="1">
        <f t="shared" si="27"/>
        <v>1.2250000000000001</v>
      </c>
      <c r="AH38" s="1">
        <f t="shared" si="28"/>
        <v>288.14999999999998</v>
      </c>
      <c r="AI38" s="1">
        <f t="shared" si="29"/>
        <v>1.2350000000000001</v>
      </c>
      <c r="AJ38" s="1">
        <f t="shared" si="30"/>
        <v>9.81</v>
      </c>
      <c r="AK38" s="1">
        <f t="shared" si="31"/>
        <v>293.14999999999998</v>
      </c>
      <c r="AL38" s="1">
        <f t="shared" si="32"/>
        <v>100600</v>
      </c>
      <c r="AM38" s="1">
        <f t="shared" si="33"/>
        <v>28</v>
      </c>
    </row>
    <row r="39" spans="1:39" x14ac:dyDescent="0.2">
      <c r="A39" s="23">
        <v>7.1</v>
      </c>
      <c r="B39" s="1">
        <v>1869</v>
      </c>
      <c r="C39" s="1">
        <f t="shared" si="36"/>
        <v>280.25</v>
      </c>
      <c r="D39" s="1">
        <f t="shared" si="58"/>
        <v>0</v>
      </c>
      <c r="E39" s="1">
        <f t="shared" si="37"/>
        <v>0</v>
      </c>
      <c r="F39" s="1">
        <f t="shared" si="59"/>
        <v>3655.96875</v>
      </c>
      <c r="G39" s="1">
        <f t="shared" si="38"/>
        <v>8060.0218256249991</v>
      </c>
      <c r="H39" s="6">
        <f t="shared" si="60"/>
        <v>30</v>
      </c>
      <c r="I39" s="1">
        <f t="shared" si="39"/>
        <v>276.00149999999996</v>
      </c>
      <c r="J39" s="1">
        <f t="shared" si="40"/>
        <v>1.0198077873787912</v>
      </c>
      <c r="K39" s="1">
        <f t="shared" si="41"/>
        <v>1.0043478288250756</v>
      </c>
      <c r="L39" s="1">
        <f t="shared" si="42"/>
        <v>80796.335914996482</v>
      </c>
      <c r="M39" s="1">
        <f t="shared" si="61"/>
        <v>-170</v>
      </c>
      <c r="N39" s="1">
        <f t="shared" si="43"/>
        <v>-557.74279999999999</v>
      </c>
      <c r="O39" s="1">
        <f t="shared" si="44"/>
        <v>35647.381567931567</v>
      </c>
      <c r="P39" s="60">
        <f t="shared" si="45"/>
        <v>52.3</v>
      </c>
      <c r="Q39" s="6">
        <f t="shared" si="46"/>
        <v>101.66283199999999</v>
      </c>
      <c r="R39" s="6">
        <f t="shared" si="47"/>
        <v>-5.7533678656274354</v>
      </c>
      <c r="S39" s="6">
        <f t="shared" si="48"/>
        <v>-11.183626591921234</v>
      </c>
      <c r="T39" s="60">
        <f t="shared" si="49"/>
        <v>12.30001</v>
      </c>
      <c r="U39" s="6">
        <f t="shared" si="50"/>
        <v>1230.001</v>
      </c>
      <c r="V39" s="61">
        <f t="shared" si="51"/>
        <v>-3945.4081442891643</v>
      </c>
      <c r="W39" s="62">
        <f t="shared" si="52"/>
        <v>0.1025832320898641</v>
      </c>
      <c r="X39" s="63">
        <f t="shared" si="53"/>
        <v>0.92685559593427302</v>
      </c>
      <c r="Y39" s="6">
        <f t="shared" si="54"/>
        <v>0.11023012669448576</v>
      </c>
      <c r="Z39" s="6">
        <f t="shared" si="55"/>
        <v>6.3157210347859705</v>
      </c>
      <c r="AA39" s="62">
        <f t="shared" si="56"/>
        <v>8.0395730000000007</v>
      </c>
      <c r="AB39" s="63">
        <f t="shared" si="57"/>
        <v>-2.5236209999999999</v>
      </c>
      <c r="AD39" s="1">
        <f t="shared" si="24"/>
        <v>0</v>
      </c>
      <c r="AE39" s="1">
        <f t="shared" si="25"/>
        <v>-6.4999999999999997E-3</v>
      </c>
      <c r="AF39" s="1">
        <f t="shared" si="26"/>
        <v>101325</v>
      </c>
      <c r="AG39" s="1">
        <f t="shared" si="27"/>
        <v>1.2250000000000001</v>
      </c>
      <c r="AH39" s="1">
        <f t="shared" si="28"/>
        <v>288.14999999999998</v>
      </c>
      <c r="AI39" s="1">
        <f t="shared" si="29"/>
        <v>1.2350000000000001</v>
      </c>
      <c r="AJ39" s="1">
        <f t="shared" si="30"/>
        <v>9.81</v>
      </c>
      <c r="AK39" s="1">
        <f t="shared" si="31"/>
        <v>293.14999999999998</v>
      </c>
      <c r="AL39" s="1">
        <f t="shared" si="32"/>
        <v>100600</v>
      </c>
      <c r="AM39" s="1">
        <f t="shared" si="33"/>
        <v>28</v>
      </c>
    </row>
    <row r="40" spans="1:39" x14ac:dyDescent="0.2">
      <c r="A40" s="23">
        <v>7.4</v>
      </c>
      <c r="B40" s="1">
        <v>1801</v>
      </c>
      <c r="C40" s="1">
        <f t="shared" si="36"/>
        <v>280.54999999999995</v>
      </c>
      <c r="D40" s="1">
        <f t="shared" si="58"/>
        <v>0</v>
      </c>
      <c r="E40" s="1">
        <f t="shared" si="37"/>
        <v>0</v>
      </c>
      <c r="F40" s="1">
        <f t="shared" si="59"/>
        <v>3655.625</v>
      </c>
      <c r="G40" s="1">
        <f t="shared" si="38"/>
        <v>8059.2639874999995</v>
      </c>
      <c r="H40" s="6">
        <f t="shared" si="60"/>
        <v>40</v>
      </c>
      <c r="I40" s="1">
        <f t="shared" si="39"/>
        <v>276.44349999999997</v>
      </c>
      <c r="J40" s="1">
        <f t="shared" si="40"/>
        <v>1.0267766664165261</v>
      </c>
      <c r="K40" s="1">
        <f t="shared" si="41"/>
        <v>1.011747408242798</v>
      </c>
      <c r="L40" s="1">
        <f t="shared" si="42"/>
        <v>81478.734184317349</v>
      </c>
      <c r="M40" s="1">
        <f t="shared" si="61"/>
        <v>-238</v>
      </c>
      <c r="N40" s="1">
        <f t="shared" si="43"/>
        <v>-780.83992000000001</v>
      </c>
      <c r="O40" s="1">
        <f t="shared" si="44"/>
        <v>35617.058562963932</v>
      </c>
      <c r="P40" s="60">
        <f t="shared" si="45"/>
        <v>51.8</v>
      </c>
      <c r="Q40" s="6">
        <f t="shared" si="46"/>
        <v>100.690912</v>
      </c>
      <c r="R40" s="6">
        <f t="shared" si="47"/>
        <v>-6.0399858809474258</v>
      </c>
      <c r="S40" s="6">
        <f t="shared" si="48"/>
        <v>-11.740766154820845</v>
      </c>
      <c r="T40" s="60">
        <f t="shared" si="49"/>
        <v>12.116679999999999</v>
      </c>
      <c r="U40" s="6">
        <f t="shared" si="50"/>
        <v>1211.6679999999999</v>
      </c>
      <c r="V40" s="61">
        <f t="shared" si="51"/>
        <v>-4181.5453362362368</v>
      </c>
      <c r="W40" s="62">
        <f t="shared" si="52"/>
        <v>0.11002139672789235</v>
      </c>
      <c r="X40" s="63">
        <f t="shared" si="53"/>
        <v>0.93712687902208747</v>
      </c>
      <c r="Y40" s="6">
        <f t="shared" si="54"/>
        <v>0.11686789474405412</v>
      </c>
      <c r="Z40" s="6">
        <f t="shared" si="55"/>
        <v>6.6960371294129963</v>
      </c>
      <c r="AA40" s="62">
        <f t="shared" si="56"/>
        <v>8.2416529999999995</v>
      </c>
      <c r="AB40" s="63">
        <f t="shared" si="57"/>
        <v>-2.677791</v>
      </c>
      <c r="AD40" s="1">
        <f t="shared" si="24"/>
        <v>0</v>
      </c>
      <c r="AE40" s="1">
        <f t="shared" si="25"/>
        <v>-6.4999999999999997E-3</v>
      </c>
      <c r="AF40" s="1">
        <f t="shared" si="26"/>
        <v>101325</v>
      </c>
      <c r="AG40" s="1">
        <f t="shared" si="27"/>
        <v>1.2250000000000001</v>
      </c>
      <c r="AH40" s="1">
        <f t="shared" si="28"/>
        <v>288.14999999999998</v>
      </c>
      <c r="AI40" s="1">
        <f t="shared" si="29"/>
        <v>1.2350000000000001</v>
      </c>
      <c r="AJ40" s="1">
        <f t="shared" si="30"/>
        <v>9.81</v>
      </c>
      <c r="AK40" s="1">
        <f t="shared" si="31"/>
        <v>293.14999999999998</v>
      </c>
      <c r="AL40" s="1">
        <f t="shared" si="32"/>
        <v>100600</v>
      </c>
      <c r="AM40" s="1">
        <f t="shared" si="33"/>
        <v>28</v>
      </c>
    </row>
    <row r="41" spans="1:39" x14ac:dyDescent="0.2">
      <c r="A41" s="23">
        <v>7.7</v>
      </c>
      <c r="B41" s="1">
        <v>1735</v>
      </c>
      <c r="C41" s="1">
        <f t="shared" si="36"/>
        <v>280.84999999999997</v>
      </c>
      <c r="D41" s="1">
        <f t="shared" si="58"/>
        <v>0</v>
      </c>
      <c r="E41" s="1">
        <f t="shared" si="37"/>
        <v>0</v>
      </c>
      <c r="F41" s="1">
        <f t="shared" si="59"/>
        <v>3655.28125</v>
      </c>
      <c r="G41" s="1">
        <f t="shared" si="38"/>
        <v>8058.506149374999</v>
      </c>
      <c r="H41" s="6">
        <f t="shared" si="60"/>
        <v>50</v>
      </c>
      <c r="I41" s="1">
        <f t="shared" si="39"/>
        <v>276.8725</v>
      </c>
      <c r="J41" s="1">
        <f t="shared" si="40"/>
        <v>1.033575362429018</v>
      </c>
      <c r="K41" s="1">
        <f t="shared" si="41"/>
        <v>1.0189374916650467</v>
      </c>
      <c r="L41" s="1">
        <f t="shared" si="42"/>
        <v>82145.517580258442</v>
      </c>
      <c r="M41" s="1">
        <f t="shared" si="61"/>
        <v>-304</v>
      </c>
      <c r="N41" s="1">
        <f t="shared" si="43"/>
        <v>-997.37536</v>
      </c>
      <c r="O41" s="1">
        <f t="shared" si="44"/>
        <v>35598.107941156391</v>
      </c>
      <c r="P41" s="60">
        <f t="shared" si="45"/>
        <v>51.3</v>
      </c>
      <c r="Q41" s="6">
        <f t="shared" si="46"/>
        <v>99.718992</v>
      </c>
      <c r="R41" s="6">
        <f t="shared" si="47"/>
        <v>-6.1688293850168776</v>
      </c>
      <c r="S41" s="6">
        <f t="shared" si="48"/>
        <v>-11.991217311771207</v>
      </c>
      <c r="T41" s="60">
        <f t="shared" si="49"/>
        <v>11.933349999999999</v>
      </c>
      <c r="U41" s="6">
        <f t="shared" si="50"/>
        <v>1193.3349999999998</v>
      </c>
      <c r="V41" s="61">
        <f t="shared" si="51"/>
        <v>-4311.9647298590062</v>
      </c>
      <c r="W41" s="62">
        <f t="shared" si="52"/>
        <v>0.11485896317071866</v>
      </c>
      <c r="X41" s="63">
        <f t="shared" si="53"/>
        <v>0.94823636674185985</v>
      </c>
      <c r="Y41" s="6">
        <f t="shared" si="54"/>
        <v>0.12054179200901158</v>
      </c>
      <c r="Z41" s="6">
        <f t="shared" si="55"/>
        <v>6.9065359370597008</v>
      </c>
      <c r="AA41" s="62">
        <f t="shared" si="56"/>
        <v>8.4437329999999999</v>
      </c>
      <c r="AB41" s="63">
        <f t="shared" si="57"/>
        <v>-2.8319609999999997</v>
      </c>
      <c r="AD41" s="1">
        <f t="shared" si="24"/>
        <v>0</v>
      </c>
      <c r="AE41" s="1">
        <f t="shared" si="25"/>
        <v>-6.4999999999999997E-3</v>
      </c>
      <c r="AF41" s="1">
        <f t="shared" si="26"/>
        <v>101325</v>
      </c>
      <c r="AG41" s="1">
        <f t="shared" si="27"/>
        <v>1.2250000000000001</v>
      </c>
      <c r="AH41" s="1">
        <f t="shared" si="28"/>
        <v>288.14999999999998</v>
      </c>
      <c r="AI41" s="1">
        <f t="shared" si="29"/>
        <v>1.2350000000000001</v>
      </c>
      <c r="AJ41" s="1">
        <f t="shared" si="30"/>
        <v>9.81</v>
      </c>
      <c r="AK41" s="1">
        <f t="shared" si="31"/>
        <v>293.14999999999998</v>
      </c>
      <c r="AL41" s="1">
        <f t="shared" si="32"/>
        <v>100600</v>
      </c>
      <c r="AM41" s="1">
        <f t="shared" si="33"/>
        <v>28</v>
      </c>
    </row>
    <row r="42" spans="1:39" x14ac:dyDescent="0.2">
      <c r="A42" s="23">
        <v>8</v>
      </c>
      <c r="B42" s="1">
        <v>1676</v>
      </c>
      <c r="C42" s="1">
        <f t="shared" si="36"/>
        <v>281.14999999999998</v>
      </c>
      <c r="D42" s="1">
        <f t="shared" si="58"/>
        <v>0</v>
      </c>
      <c r="E42" s="1">
        <f t="shared" si="37"/>
        <v>0</v>
      </c>
      <c r="F42" s="1">
        <f t="shared" si="59"/>
        <v>3654.9375</v>
      </c>
      <c r="G42" s="1">
        <f t="shared" si="38"/>
        <v>8057.7483112499995</v>
      </c>
      <c r="H42" s="6">
        <f t="shared" si="60"/>
        <v>60</v>
      </c>
      <c r="I42" s="1">
        <f t="shared" si="39"/>
        <v>277.25599999999997</v>
      </c>
      <c r="J42" s="1">
        <f t="shared" si="40"/>
        <v>1.039682090038015</v>
      </c>
      <c r="K42" s="1">
        <f t="shared" si="41"/>
        <v>1.0252822249887246</v>
      </c>
      <c r="L42" s="1">
        <f t="shared" si="42"/>
        <v>82745.315428314003</v>
      </c>
      <c r="M42" s="1">
        <f t="shared" si="61"/>
        <v>-363</v>
      </c>
      <c r="N42" s="1">
        <f t="shared" si="43"/>
        <v>-1190.9449199999999</v>
      </c>
      <c r="O42" s="1">
        <f t="shared" si="44"/>
        <v>35592.426362587947</v>
      </c>
      <c r="P42" s="60">
        <f t="shared" si="45"/>
        <v>50.8</v>
      </c>
      <c r="Q42" s="6">
        <f t="shared" si="46"/>
        <v>98.747071999999989</v>
      </c>
      <c r="R42" s="6">
        <f t="shared" si="47"/>
        <v>-6.1359413926553126</v>
      </c>
      <c r="S42" s="6">
        <f t="shared" si="48"/>
        <v>-11.927288316699103</v>
      </c>
      <c r="T42" s="60">
        <f t="shared" si="49"/>
        <v>11.750019999999999</v>
      </c>
      <c r="U42" s="6">
        <f t="shared" si="50"/>
        <v>1175.002</v>
      </c>
      <c r="V42" s="61">
        <f t="shared" si="51"/>
        <v>-4330.783293353461</v>
      </c>
      <c r="W42" s="62">
        <f t="shared" si="52"/>
        <v>0.11691428130272596</v>
      </c>
      <c r="X42" s="63">
        <f t="shared" si="53"/>
        <v>0.96085688572516181</v>
      </c>
      <c r="Y42" s="6">
        <f t="shared" si="54"/>
        <v>0.12108189114157149</v>
      </c>
      <c r="Z42" s="6">
        <f t="shared" si="55"/>
        <v>6.9374813378740585</v>
      </c>
      <c r="AA42" s="62">
        <f t="shared" si="56"/>
        <v>8.6458130000000004</v>
      </c>
      <c r="AB42" s="63">
        <f t="shared" si="57"/>
        <v>-2.9861309999999999</v>
      </c>
      <c r="AD42" s="1">
        <f t="shared" si="24"/>
        <v>0</v>
      </c>
      <c r="AE42" s="1">
        <f t="shared" si="25"/>
        <v>-6.4999999999999997E-3</v>
      </c>
      <c r="AF42" s="1">
        <f t="shared" si="26"/>
        <v>101325</v>
      </c>
      <c r="AG42" s="1">
        <f t="shared" si="27"/>
        <v>1.2250000000000001</v>
      </c>
      <c r="AH42" s="1">
        <f t="shared" si="28"/>
        <v>288.14999999999998</v>
      </c>
      <c r="AI42" s="1">
        <f t="shared" si="29"/>
        <v>1.2350000000000001</v>
      </c>
      <c r="AJ42" s="1">
        <f t="shared" si="30"/>
        <v>9.81</v>
      </c>
      <c r="AK42" s="1">
        <f t="shared" si="31"/>
        <v>293.14999999999998</v>
      </c>
      <c r="AL42" s="1">
        <f t="shared" si="32"/>
        <v>100600</v>
      </c>
      <c r="AM42" s="1">
        <f t="shared" si="33"/>
        <v>28</v>
      </c>
    </row>
    <row r="43" spans="1:39" x14ac:dyDescent="0.2">
      <c r="A43" s="23">
        <v>8.3000000000000007</v>
      </c>
      <c r="B43" s="1">
        <v>1616</v>
      </c>
      <c r="C43" s="1">
        <f t="shared" si="36"/>
        <v>281.45</v>
      </c>
      <c r="D43" s="1">
        <f t="shared" si="58"/>
        <v>0</v>
      </c>
      <c r="E43" s="1">
        <f t="shared" si="37"/>
        <v>0</v>
      </c>
      <c r="F43" s="1">
        <f t="shared" si="59"/>
        <v>3654.59375</v>
      </c>
      <c r="G43" s="1">
        <f t="shared" si="38"/>
        <v>8056.990473124999</v>
      </c>
      <c r="H43" s="6">
        <f t="shared" si="60"/>
        <v>70</v>
      </c>
      <c r="I43" s="1">
        <f t="shared" si="39"/>
        <v>277.64599999999996</v>
      </c>
      <c r="J43" s="1">
        <f t="shared" si="40"/>
        <v>1.0459205916121026</v>
      </c>
      <c r="K43" s="1">
        <f t="shared" si="41"/>
        <v>1.0317842195016302</v>
      </c>
      <c r="L43" s="1">
        <f t="shared" si="42"/>
        <v>83358.911334417528</v>
      </c>
      <c r="M43" s="1">
        <f t="shared" si="61"/>
        <v>-423</v>
      </c>
      <c r="N43" s="1">
        <f t="shared" si="43"/>
        <v>-1387.7953199999999</v>
      </c>
      <c r="O43" s="1">
        <f t="shared" si="44"/>
        <v>35584.624778137892</v>
      </c>
      <c r="P43" s="60">
        <f t="shared" si="45"/>
        <v>50.3</v>
      </c>
      <c r="Q43" s="6">
        <f t="shared" si="46"/>
        <v>97.775151999999991</v>
      </c>
      <c r="R43" s="6">
        <f t="shared" si="47"/>
        <v>-6.126688007200241</v>
      </c>
      <c r="S43" s="6">
        <f t="shared" si="48"/>
        <v>-11.909301215916116</v>
      </c>
      <c r="T43" s="60">
        <f t="shared" si="49"/>
        <v>11.566689999999999</v>
      </c>
      <c r="U43" s="6">
        <f t="shared" si="50"/>
        <v>1156.6689999999999</v>
      </c>
      <c r="V43" s="61">
        <f t="shared" si="51"/>
        <v>-4366.8260717747498</v>
      </c>
      <c r="W43" s="62">
        <f t="shared" si="52"/>
        <v>0.11948489532517503</v>
      </c>
      <c r="X43" s="63">
        <f t="shared" si="53"/>
        <v>0.97366487625494647</v>
      </c>
      <c r="Y43" s="6">
        <f t="shared" si="54"/>
        <v>0.12210614833894821</v>
      </c>
      <c r="Z43" s="6">
        <f t="shared" si="55"/>
        <v>6.9961669524196397</v>
      </c>
      <c r="AA43" s="62">
        <f t="shared" si="56"/>
        <v>8.8478930000000009</v>
      </c>
      <c r="AB43" s="63">
        <f t="shared" si="57"/>
        <v>-3.140301</v>
      </c>
      <c r="AD43" s="1">
        <f t="shared" si="24"/>
        <v>0</v>
      </c>
      <c r="AE43" s="1">
        <f t="shared" si="25"/>
        <v>-6.4999999999999997E-3</v>
      </c>
      <c r="AF43" s="1">
        <f t="shared" si="26"/>
        <v>101325</v>
      </c>
      <c r="AG43" s="1">
        <f t="shared" si="27"/>
        <v>1.2250000000000001</v>
      </c>
      <c r="AH43" s="1">
        <f t="shared" si="28"/>
        <v>288.14999999999998</v>
      </c>
      <c r="AI43" s="1">
        <f t="shared" si="29"/>
        <v>1.2350000000000001</v>
      </c>
      <c r="AJ43" s="1">
        <f t="shared" si="30"/>
        <v>9.81</v>
      </c>
      <c r="AK43" s="1">
        <f t="shared" si="31"/>
        <v>293.14999999999998</v>
      </c>
      <c r="AL43" s="1">
        <f t="shared" si="32"/>
        <v>100600</v>
      </c>
      <c r="AM43" s="1">
        <f t="shared" si="33"/>
        <v>28</v>
      </c>
    </row>
    <row r="44" spans="1:39" x14ac:dyDescent="0.2">
      <c r="A44" s="23">
        <v>8.3000000000000007</v>
      </c>
      <c r="B44" s="1">
        <v>1547</v>
      </c>
      <c r="C44" s="1">
        <f t="shared" si="36"/>
        <v>281.45</v>
      </c>
      <c r="D44" s="1">
        <f t="shared" si="58"/>
        <v>0</v>
      </c>
      <c r="E44" s="1">
        <f t="shared" si="37"/>
        <v>0</v>
      </c>
      <c r="F44" s="1">
        <f t="shared" si="59"/>
        <v>3654.25</v>
      </c>
      <c r="G44" s="1">
        <f t="shared" si="38"/>
        <v>8056.2326349999994</v>
      </c>
      <c r="H44" s="6">
        <f t="shared" si="60"/>
        <v>80</v>
      </c>
      <c r="I44" s="1">
        <f t="shared" si="39"/>
        <v>278.09449999999998</v>
      </c>
      <c r="J44" s="1">
        <f t="shared" si="40"/>
        <v>1.0531302279495158</v>
      </c>
      <c r="K44" s="1">
        <f t="shared" si="41"/>
        <v>1.0405746106822051</v>
      </c>
      <c r="L44" s="1">
        <f t="shared" si="42"/>
        <v>84069.096104805198</v>
      </c>
      <c r="M44" s="1">
        <f t="shared" si="61"/>
        <v>-492</v>
      </c>
      <c r="N44" s="1">
        <f t="shared" si="43"/>
        <v>-1614.17328</v>
      </c>
      <c r="O44" s="1">
        <f t="shared" si="44"/>
        <v>35566.642170896193</v>
      </c>
      <c r="P44" s="60">
        <f t="shared" si="45"/>
        <v>49.8</v>
      </c>
      <c r="Q44" s="6">
        <f t="shared" si="46"/>
        <v>96.803231999999994</v>
      </c>
      <c r="R44" s="6">
        <f t="shared" si="47"/>
        <v>-6.2292292895695045</v>
      </c>
      <c r="S44" s="6">
        <f t="shared" si="48"/>
        <v>-12.108625062236786</v>
      </c>
      <c r="T44" s="60">
        <f t="shared" si="49"/>
        <v>11.38336</v>
      </c>
      <c r="U44" s="6">
        <f t="shared" si="50"/>
        <v>1138.336</v>
      </c>
      <c r="V44" s="61">
        <f t="shared" si="51"/>
        <v>-4484.0684879342543</v>
      </c>
      <c r="W44" s="62">
        <f t="shared" si="52"/>
        <v>0.12411157611275497</v>
      </c>
      <c r="X44" s="63">
        <f t="shared" si="53"/>
        <v>0.98442564576034752</v>
      </c>
      <c r="Y44" s="6">
        <f t="shared" si="54"/>
        <v>0.12541342848130577</v>
      </c>
      <c r="Z44" s="6">
        <f t="shared" si="55"/>
        <v>7.1856601462441407</v>
      </c>
      <c r="AA44" s="62">
        <f t="shared" si="56"/>
        <v>9.0499729999999996</v>
      </c>
      <c r="AB44" s="63">
        <f t="shared" si="57"/>
        <v>-3.2944709999999997</v>
      </c>
      <c r="AD44" s="1">
        <f t="shared" si="24"/>
        <v>0</v>
      </c>
      <c r="AE44" s="1">
        <f t="shared" si="25"/>
        <v>-6.4999999999999997E-3</v>
      </c>
      <c r="AF44" s="1">
        <f t="shared" si="26"/>
        <v>101325</v>
      </c>
      <c r="AG44" s="1">
        <f t="shared" si="27"/>
        <v>1.2250000000000001</v>
      </c>
      <c r="AH44" s="1">
        <f t="shared" si="28"/>
        <v>288.14999999999998</v>
      </c>
      <c r="AI44" s="1">
        <f t="shared" si="29"/>
        <v>1.2350000000000001</v>
      </c>
      <c r="AJ44" s="1">
        <f t="shared" si="30"/>
        <v>9.81</v>
      </c>
      <c r="AK44" s="1">
        <f t="shared" si="31"/>
        <v>293.14999999999998</v>
      </c>
      <c r="AL44" s="1">
        <f t="shared" si="32"/>
        <v>100600</v>
      </c>
      <c r="AM44" s="1">
        <f t="shared" si="33"/>
        <v>28</v>
      </c>
    </row>
    <row r="45" spans="1:39" x14ac:dyDescent="0.2">
      <c r="A45" s="23">
        <v>8.6999999999999993</v>
      </c>
      <c r="B45" s="1">
        <v>1478</v>
      </c>
      <c r="C45" s="1">
        <f t="shared" si="36"/>
        <v>281.84999999999997</v>
      </c>
      <c r="D45" s="1">
        <f t="shared" si="58"/>
        <v>0</v>
      </c>
      <c r="E45" s="1">
        <f t="shared" si="37"/>
        <v>0</v>
      </c>
      <c r="F45" s="1">
        <f t="shared" si="59"/>
        <v>3653.90625</v>
      </c>
      <c r="G45" s="1">
        <f t="shared" si="38"/>
        <v>8055.4747968749989</v>
      </c>
      <c r="H45" s="6">
        <f t="shared" si="60"/>
        <v>90</v>
      </c>
      <c r="I45" s="1">
        <f t="shared" si="39"/>
        <v>278.54300000000001</v>
      </c>
      <c r="J45" s="1">
        <f t="shared" si="40"/>
        <v>1.0603778227357028</v>
      </c>
      <c r="K45" s="1">
        <f t="shared" si="41"/>
        <v>1.0479362067705196</v>
      </c>
      <c r="L45" s="1">
        <f t="shared" si="42"/>
        <v>84784.172286021087</v>
      </c>
      <c r="M45" s="1">
        <f t="shared" si="61"/>
        <v>-561</v>
      </c>
      <c r="N45" s="1">
        <f t="shared" si="43"/>
        <v>-1840.55124</v>
      </c>
      <c r="O45" s="1">
        <f t="shared" si="44"/>
        <v>35550.197511059123</v>
      </c>
      <c r="P45" s="60">
        <f t="shared" si="45"/>
        <v>49.3</v>
      </c>
      <c r="Q45" s="6">
        <f t="shared" si="46"/>
        <v>95.831311999999997</v>
      </c>
      <c r="R45" s="6">
        <f t="shared" si="47"/>
        <v>-6.3079412843487299</v>
      </c>
      <c r="S45" s="6">
        <f t="shared" si="48"/>
        <v>-12.261628586168435</v>
      </c>
      <c r="T45" s="60">
        <f t="shared" si="49"/>
        <v>11.20003</v>
      </c>
      <c r="U45" s="6">
        <f t="shared" si="50"/>
        <v>1120.0029999999999</v>
      </c>
      <c r="V45" s="61">
        <f t="shared" si="51"/>
        <v>-4586.3493281801366</v>
      </c>
      <c r="W45" s="62">
        <f t="shared" si="52"/>
        <v>0.12862056427963367</v>
      </c>
      <c r="X45" s="63">
        <f t="shared" si="53"/>
        <v>0.99697736411613802</v>
      </c>
      <c r="Y45" s="6">
        <f t="shared" si="54"/>
        <v>0.12830184171815948</v>
      </c>
      <c r="Z45" s="6">
        <f t="shared" si="55"/>
        <v>7.3511540342055683</v>
      </c>
      <c r="AA45" s="62">
        <f t="shared" si="56"/>
        <v>9.2520530000000001</v>
      </c>
      <c r="AB45" s="63">
        <f t="shared" si="57"/>
        <v>-3.4486409999999998</v>
      </c>
      <c r="AD45" s="1">
        <f t="shared" ref="AD45:AD76" si="62">AD44</f>
        <v>0</v>
      </c>
      <c r="AE45" s="1">
        <f t="shared" ref="AE45:AE76" si="63">AE44</f>
        <v>-6.4999999999999997E-3</v>
      </c>
      <c r="AF45" s="1">
        <f t="shared" ref="AF45:AF76" si="64">AF44</f>
        <v>101325</v>
      </c>
      <c r="AG45" s="1">
        <f t="shared" ref="AG45:AG76" si="65">AG44</f>
        <v>1.2250000000000001</v>
      </c>
      <c r="AH45" s="1">
        <f t="shared" ref="AH45:AH76" si="66">AH44</f>
        <v>288.14999999999998</v>
      </c>
      <c r="AI45" s="1">
        <f t="shared" ref="AI45:AI76" si="67">AI44</f>
        <v>1.2350000000000001</v>
      </c>
      <c r="AJ45" s="1">
        <f t="shared" ref="AJ45:AJ76" si="68">AJ44</f>
        <v>9.81</v>
      </c>
      <c r="AK45" s="1">
        <f t="shared" ref="AK45:AK76" si="69">AK44</f>
        <v>293.14999999999998</v>
      </c>
      <c r="AL45" s="1">
        <f t="shared" ref="AL45:AL76" si="70">AL44</f>
        <v>100600</v>
      </c>
      <c r="AM45" s="1">
        <f t="shared" ref="AM45:AM76" si="71">AM44</f>
        <v>28</v>
      </c>
    </row>
    <row r="46" spans="1:39" x14ac:dyDescent="0.2">
      <c r="A46" s="23">
        <v>9.1999999999999993</v>
      </c>
      <c r="B46" s="1">
        <v>1428</v>
      </c>
      <c r="C46" s="1">
        <f t="shared" si="36"/>
        <v>282.34999999999997</v>
      </c>
      <c r="D46" s="1">
        <f t="shared" si="58"/>
        <v>0</v>
      </c>
      <c r="E46" s="1">
        <f t="shared" si="37"/>
        <v>0</v>
      </c>
      <c r="F46" s="1">
        <f t="shared" si="59"/>
        <v>3653.5625</v>
      </c>
      <c r="G46" s="1">
        <f t="shared" si="38"/>
        <v>8054.7169587499993</v>
      </c>
      <c r="H46" s="6">
        <f t="shared" si="60"/>
        <v>100</v>
      </c>
      <c r="I46" s="1">
        <f t="shared" si="39"/>
        <v>278.86799999999999</v>
      </c>
      <c r="J46" s="1">
        <f t="shared" si="40"/>
        <v>1.0656535005094048</v>
      </c>
      <c r="K46" s="1">
        <f t="shared" si="41"/>
        <v>1.0525116358422408</v>
      </c>
      <c r="L46" s="1">
        <f t="shared" si="42"/>
        <v>85305.414521232902</v>
      </c>
      <c r="M46" s="1">
        <f t="shared" si="61"/>
        <v>-611</v>
      </c>
      <c r="N46" s="1">
        <f t="shared" si="43"/>
        <v>-2004.5932399999999</v>
      </c>
      <c r="O46" s="1">
        <f t="shared" si="44"/>
        <v>35552.468141676007</v>
      </c>
      <c r="P46" s="60">
        <f t="shared" si="45"/>
        <v>48.8</v>
      </c>
      <c r="Q46" s="6">
        <f t="shared" si="46"/>
        <v>94.859392</v>
      </c>
      <c r="R46" s="6">
        <f t="shared" si="47"/>
        <v>-6.184416884489182</v>
      </c>
      <c r="S46" s="6">
        <f t="shared" si="48"/>
        <v>-12.021516916745451</v>
      </c>
      <c r="T46" s="60">
        <f t="shared" si="49"/>
        <v>11.0167</v>
      </c>
      <c r="U46" s="6">
        <f t="shared" si="50"/>
        <v>1101.67</v>
      </c>
      <c r="V46" s="61">
        <f t="shared" si="51"/>
        <v>-4542.1814948523188</v>
      </c>
      <c r="W46" s="62">
        <f t="shared" si="52"/>
        <v>0.12944041543793663</v>
      </c>
      <c r="X46" s="63">
        <f t="shared" si="53"/>
        <v>1.0131533165986299</v>
      </c>
      <c r="Y46" s="6">
        <f t="shared" si="54"/>
        <v>0.12707155272908835</v>
      </c>
      <c r="Z46" s="6">
        <f t="shared" si="55"/>
        <v>7.2806636675503809</v>
      </c>
      <c r="AA46" s="62">
        <f t="shared" si="56"/>
        <v>9.4541330000000006</v>
      </c>
      <c r="AB46" s="63">
        <f t="shared" si="57"/>
        <v>-3.602811</v>
      </c>
      <c r="AD46" s="1">
        <f t="shared" si="62"/>
        <v>0</v>
      </c>
      <c r="AE46" s="1">
        <f t="shared" si="63"/>
        <v>-6.4999999999999997E-3</v>
      </c>
      <c r="AF46" s="1">
        <f t="shared" si="64"/>
        <v>101325</v>
      </c>
      <c r="AG46" s="1">
        <f t="shared" si="65"/>
        <v>1.2250000000000001</v>
      </c>
      <c r="AH46" s="1">
        <f t="shared" si="66"/>
        <v>288.14999999999998</v>
      </c>
      <c r="AI46" s="1">
        <f t="shared" si="67"/>
        <v>1.2350000000000001</v>
      </c>
      <c r="AJ46" s="1">
        <f t="shared" si="68"/>
        <v>9.81</v>
      </c>
      <c r="AK46" s="1">
        <f t="shared" si="69"/>
        <v>293.14999999999998</v>
      </c>
      <c r="AL46" s="1">
        <f t="shared" si="70"/>
        <v>100600</v>
      </c>
      <c r="AM46" s="1">
        <f t="shared" si="71"/>
        <v>28</v>
      </c>
    </row>
    <row r="47" spans="1:39" x14ac:dyDescent="0.2">
      <c r="A47" s="23">
        <v>9.5</v>
      </c>
      <c r="B47" s="1">
        <v>1388</v>
      </c>
      <c r="C47" s="1">
        <f t="shared" si="36"/>
        <v>282.64999999999998</v>
      </c>
      <c r="D47" s="1">
        <f t="shared" si="58"/>
        <v>0</v>
      </c>
      <c r="E47" s="1">
        <f t="shared" si="37"/>
        <v>0</v>
      </c>
      <c r="F47" s="1">
        <f t="shared" si="59"/>
        <v>3653.21875</v>
      </c>
      <c r="G47" s="1">
        <f t="shared" si="38"/>
        <v>8053.9591206249988</v>
      </c>
      <c r="H47" s="6">
        <f t="shared" si="60"/>
        <v>110</v>
      </c>
      <c r="I47" s="1">
        <f t="shared" si="39"/>
        <v>279.12799999999999</v>
      </c>
      <c r="J47" s="1">
        <f t="shared" si="40"/>
        <v>1.0698884814210528</v>
      </c>
      <c r="K47" s="1">
        <f t="shared" si="41"/>
        <v>1.056556985820257</v>
      </c>
      <c r="L47" s="1">
        <f t="shared" si="42"/>
        <v>85724.273940841013</v>
      </c>
      <c r="M47" s="1">
        <f t="shared" si="61"/>
        <v>-651</v>
      </c>
      <c r="N47" s="1">
        <f t="shared" si="43"/>
        <v>-2135.8268400000002</v>
      </c>
      <c r="O47" s="1">
        <f t="shared" si="44"/>
        <v>35561.18245121542</v>
      </c>
      <c r="P47" s="60">
        <f t="shared" si="45"/>
        <v>48.3</v>
      </c>
      <c r="Q47" s="6">
        <f t="shared" si="46"/>
        <v>93.887471999999988</v>
      </c>
      <c r="R47" s="6">
        <f t="shared" si="47"/>
        <v>-5.9924671991783578</v>
      </c>
      <c r="S47" s="6">
        <f t="shared" si="48"/>
        <v>-11.648397440450859</v>
      </c>
      <c r="T47" s="60">
        <f t="shared" si="49"/>
        <v>10.83337</v>
      </c>
      <c r="U47" s="6">
        <f t="shared" si="50"/>
        <v>1083.337</v>
      </c>
      <c r="V47" s="61">
        <f t="shared" si="51"/>
        <v>-4446.3456425907243</v>
      </c>
      <c r="W47" s="62">
        <f t="shared" si="52"/>
        <v>0.1288510604271805</v>
      </c>
      <c r="X47" s="63">
        <f t="shared" si="53"/>
        <v>1.0305307857743888</v>
      </c>
      <c r="Y47" s="6">
        <f t="shared" si="54"/>
        <v>0.12438816000889062</v>
      </c>
      <c r="Z47" s="6">
        <f t="shared" si="55"/>
        <v>7.1269165899069318</v>
      </c>
      <c r="AA47" s="62">
        <f t="shared" si="56"/>
        <v>9.656213000000001</v>
      </c>
      <c r="AB47" s="63">
        <f t="shared" si="57"/>
        <v>-3.7569809999999997</v>
      </c>
      <c r="AD47" s="1">
        <f t="shared" si="62"/>
        <v>0</v>
      </c>
      <c r="AE47" s="1">
        <f t="shared" si="63"/>
        <v>-6.4999999999999997E-3</v>
      </c>
      <c r="AF47" s="1">
        <f t="shared" si="64"/>
        <v>101325</v>
      </c>
      <c r="AG47" s="1">
        <f t="shared" si="65"/>
        <v>1.2250000000000001</v>
      </c>
      <c r="AH47" s="1">
        <f t="shared" si="66"/>
        <v>288.14999999999998</v>
      </c>
      <c r="AI47" s="1">
        <f t="shared" si="67"/>
        <v>1.2350000000000001</v>
      </c>
      <c r="AJ47" s="1">
        <f t="shared" si="68"/>
        <v>9.81</v>
      </c>
      <c r="AK47" s="1">
        <f t="shared" si="69"/>
        <v>293.14999999999998</v>
      </c>
      <c r="AL47" s="1">
        <f t="shared" si="70"/>
        <v>100600</v>
      </c>
      <c r="AM47" s="1">
        <f t="shared" si="71"/>
        <v>28</v>
      </c>
    </row>
    <row r="48" spans="1:39" x14ac:dyDescent="0.2">
      <c r="A48" s="23">
        <v>9.8000000000000007</v>
      </c>
      <c r="B48" s="1">
        <v>1342</v>
      </c>
      <c r="C48" s="1">
        <f t="shared" si="36"/>
        <v>282.95</v>
      </c>
      <c r="D48" s="1">
        <f t="shared" si="58"/>
        <v>0</v>
      </c>
      <c r="E48" s="1">
        <f t="shared" si="37"/>
        <v>0</v>
      </c>
      <c r="F48" s="1">
        <f t="shared" si="59"/>
        <v>3652.875</v>
      </c>
      <c r="G48" s="1">
        <f t="shared" si="38"/>
        <v>8053.2012824999993</v>
      </c>
      <c r="H48" s="6">
        <f t="shared" si="60"/>
        <v>120</v>
      </c>
      <c r="I48" s="1">
        <f t="shared" si="39"/>
        <v>279.42699999999996</v>
      </c>
      <c r="J48" s="1">
        <f t="shared" si="40"/>
        <v>1.0747746138388246</v>
      </c>
      <c r="K48" s="1">
        <f t="shared" si="41"/>
        <v>1.0613926348158373</v>
      </c>
      <c r="L48" s="1">
        <f t="shared" si="42"/>
        <v>86208.019457247341</v>
      </c>
      <c r="M48" s="1">
        <f t="shared" si="61"/>
        <v>-697</v>
      </c>
      <c r="N48" s="1">
        <f t="shared" si="43"/>
        <v>-2286.74548</v>
      </c>
      <c r="O48" s="1">
        <f t="shared" si="44"/>
        <v>35562.395213553435</v>
      </c>
      <c r="P48" s="60">
        <f t="shared" si="45"/>
        <v>47.8</v>
      </c>
      <c r="Q48" s="6">
        <f t="shared" si="46"/>
        <v>92.915551999999991</v>
      </c>
      <c r="R48" s="6">
        <f t="shared" si="47"/>
        <v>-5.881593277892657</v>
      </c>
      <c r="S48" s="6">
        <f t="shared" si="48"/>
        <v>-11.432876277298863</v>
      </c>
      <c r="T48" s="60">
        <f t="shared" si="49"/>
        <v>10.650040000000001</v>
      </c>
      <c r="U48" s="6">
        <f t="shared" si="50"/>
        <v>1065.0040000000001</v>
      </c>
      <c r="V48" s="61">
        <f t="shared" si="51"/>
        <v>-4409.3128178090965</v>
      </c>
      <c r="W48" s="62">
        <f t="shared" si="52"/>
        <v>0.12987064943702881</v>
      </c>
      <c r="X48" s="63">
        <f t="shared" si="53"/>
        <v>1.0474447045957875</v>
      </c>
      <c r="Y48" s="6">
        <f t="shared" si="54"/>
        <v>0.12335851088091454</v>
      </c>
      <c r="Z48" s="6">
        <f t="shared" si="55"/>
        <v>7.0679220404945804</v>
      </c>
      <c r="AA48" s="62">
        <f t="shared" si="56"/>
        <v>9.8582929999999998</v>
      </c>
      <c r="AB48" s="63">
        <f t="shared" si="57"/>
        <v>-3.9111509999999998</v>
      </c>
      <c r="AD48" s="1">
        <f t="shared" si="62"/>
        <v>0</v>
      </c>
      <c r="AE48" s="1">
        <f t="shared" si="63"/>
        <v>-6.4999999999999997E-3</v>
      </c>
      <c r="AF48" s="1">
        <f t="shared" si="64"/>
        <v>101325</v>
      </c>
      <c r="AG48" s="1">
        <f t="shared" si="65"/>
        <v>1.2250000000000001</v>
      </c>
      <c r="AH48" s="1">
        <f t="shared" si="66"/>
        <v>288.14999999999998</v>
      </c>
      <c r="AI48" s="1">
        <f t="shared" si="67"/>
        <v>1.2350000000000001</v>
      </c>
      <c r="AJ48" s="1">
        <f t="shared" si="68"/>
        <v>9.81</v>
      </c>
      <c r="AK48" s="1">
        <f t="shared" si="69"/>
        <v>293.14999999999998</v>
      </c>
      <c r="AL48" s="1">
        <f t="shared" si="70"/>
        <v>100600</v>
      </c>
      <c r="AM48" s="1">
        <f t="shared" si="71"/>
        <v>28</v>
      </c>
    </row>
    <row r="49" spans="1:39" x14ac:dyDescent="0.2">
      <c r="A49" s="23">
        <v>10.199999999999999</v>
      </c>
      <c r="B49" s="1">
        <v>1292</v>
      </c>
      <c r="C49" s="1">
        <f t="shared" si="36"/>
        <v>283.34999999999997</v>
      </c>
      <c r="D49" s="1">
        <f t="shared" si="58"/>
        <v>0</v>
      </c>
      <c r="E49" s="1">
        <f t="shared" si="37"/>
        <v>0</v>
      </c>
      <c r="F49" s="1">
        <f t="shared" si="59"/>
        <v>3652.53125</v>
      </c>
      <c r="G49" s="1">
        <f t="shared" si="38"/>
        <v>8052.4434443749997</v>
      </c>
      <c r="H49" s="6">
        <f t="shared" si="60"/>
        <v>130</v>
      </c>
      <c r="I49" s="1">
        <f t="shared" si="39"/>
        <v>279.75199999999995</v>
      </c>
      <c r="J49" s="1">
        <f t="shared" si="40"/>
        <v>1.0801049708405084</v>
      </c>
      <c r="K49" s="1">
        <f t="shared" si="41"/>
        <v>1.0663897152023079</v>
      </c>
      <c r="L49" s="1">
        <f t="shared" si="42"/>
        <v>86736.334468501169</v>
      </c>
      <c r="M49" s="1">
        <f t="shared" si="61"/>
        <v>-747</v>
      </c>
      <c r="N49" s="1">
        <f t="shared" si="43"/>
        <v>-2450.78748</v>
      </c>
      <c r="O49" s="1">
        <f t="shared" si="44"/>
        <v>35559.118217746385</v>
      </c>
      <c r="P49" s="60">
        <f t="shared" si="45"/>
        <v>47.3</v>
      </c>
      <c r="Q49" s="6">
        <f t="shared" si="46"/>
        <v>91.943631999999994</v>
      </c>
      <c r="R49" s="6">
        <f t="shared" si="47"/>
        <v>-5.8193296298268065</v>
      </c>
      <c r="S49" s="6">
        <f t="shared" si="48"/>
        <v>-11.31184570764254</v>
      </c>
      <c r="T49" s="60">
        <f t="shared" si="49"/>
        <v>10.466709999999999</v>
      </c>
      <c r="U49" s="6">
        <f t="shared" si="50"/>
        <v>1046.6709999999998</v>
      </c>
      <c r="V49" s="61">
        <f t="shared" si="51"/>
        <v>-4408.3367745836094</v>
      </c>
      <c r="W49" s="62">
        <f t="shared" si="52"/>
        <v>0.13198011425129219</v>
      </c>
      <c r="X49" s="63">
        <f t="shared" si="53"/>
        <v>1.0645957251069278</v>
      </c>
      <c r="Y49" s="6">
        <f t="shared" si="54"/>
        <v>0.1233427312438225</v>
      </c>
      <c r="Z49" s="6">
        <f t="shared" si="55"/>
        <v>7.0670179338869588</v>
      </c>
      <c r="AA49" s="62">
        <f t="shared" si="56"/>
        <v>10.060373</v>
      </c>
      <c r="AB49" s="63">
        <f t="shared" si="57"/>
        <v>-4.065321</v>
      </c>
      <c r="AD49" s="1">
        <f t="shared" si="62"/>
        <v>0</v>
      </c>
      <c r="AE49" s="1">
        <f t="shared" si="63"/>
        <v>-6.4999999999999997E-3</v>
      </c>
      <c r="AF49" s="1">
        <f t="shared" si="64"/>
        <v>101325</v>
      </c>
      <c r="AG49" s="1">
        <f t="shared" si="65"/>
        <v>1.2250000000000001</v>
      </c>
      <c r="AH49" s="1">
        <f t="shared" si="66"/>
        <v>288.14999999999998</v>
      </c>
      <c r="AI49" s="1">
        <f t="shared" si="67"/>
        <v>1.2350000000000001</v>
      </c>
      <c r="AJ49" s="1">
        <f t="shared" si="68"/>
        <v>9.81</v>
      </c>
      <c r="AK49" s="1">
        <f t="shared" si="69"/>
        <v>293.14999999999998</v>
      </c>
      <c r="AL49" s="1">
        <f t="shared" si="70"/>
        <v>100600</v>
      </c>
      <c r="AM49" s="1">
        <f t="shared" si="71"/>
        <v>28</v>
      </c>
    </row>
    <row r="50" spans="1:39" x14ac:dyDescent="0.2">
      <c r="A50" s="23">
        <v>10.7</v>
      </c>
      <c r="B50" s="1">
        <v>1245</v>
      </c>
      <c r="C50" s="1">
        <f t="shared" si="36"/>
        <v>283.84999999999997</v>
      </c>
      <c r="D50" s="1">
        <f t="shared" si="58"/>
        <v>0</v>
      </c>
      <c r="E50" s="1">
        <f t="shared" si="37"/>
        <v>0</v>
      </c>
      <c r="F50" s="1">
        <f t="shared" si="59"/>
        <v>3652.1875</v>
      </c>
      <c r="G50" s="1">
        <f t="shared" si="38"/>
        <v>8051.6856062499992</v>
      </c>
      <c r="H50" s="6">
        <f t="shared" si="60"/>
        <v>140</v>
      </c>
      <c r="I50" s="1">
        <f t="shared" si="39"/>
        <v>280.0575</v>
      </c>
      <c r="J50" s="1">
        <f t="shared" si="40"/>
        <v>1.0851339247099052</v>
      </c>
      <c r="K50" s="1">
        <f t="shared" si="41"/>
        <v>1.0706355262266842</v>
      </c>
      <c r="L50" s="1">
        <f t="shared" si="42"/>
        <v>87235.338090358811</v>
      </c>
      <c r="M50" s="1">
        <f t="shared" si="61"/>
        <v>-794</v>
      </c>
      <c r="N50" s="1">
        <f t="shared" si="43"/>
        <v>-2604.9869600000002</v>
      </c>
      <c r="O50" s="1">
        <f t="shared" si="44"/>
        <v>35556.863190548502</v>
      </c>
      <c r="P50" s="60">
        <f t="shared" si="45"/>
        <v>46.8</v>
      </c>
      <c r="Q50" s="6">
        <f t="shared" si="46"/>
        <v>90.971711999999997</v>
      </c>
      <c r="R50" s="6">
        <f t="shared" si="47"/>
        <v>-5.7463017074813587</v>
      </c>
      <c r="S50" s="6">
        <f t="shared" si="48"/>
        <v>-11.169891111070564</v>
      </c>
      <c r="T50" s="60">
        <f t="shared" si="49"/>
        <v>10.283379999999999</v>
      </c>
      <c r="U50" s="6">
        <f t="shared" si="50"/>
        <v>1028.338</v>
      </c>
      <c r="V50" s="61">
        <f t="shared" si="51"/>
        <v>-4399.1082079516082</v>
      </c>
      <c r="W50" s="62">
        <f t="shared" si="52"/>
        <v>0.13399952309775745</v>
      </c>
      <c r="X50" s="63">
        <f t="shared" si="53"/>
        <v>1.0830837717911663</v>
      </c>
      <c r="Y50" s="6">
        <f t="shared" si="54"/>
        <v>0.12309485164771998</v>
      </c>
      <c r="Z50" s="6">
        <f t="shared" si="55"/>
        <v>7.0528154792028781</v>
      </c>
      <c r="AA50" s="62">
        <f t="shared" si="56"/>
        <v>10.262453000000001</v>
      </c>
      <c r="AB50" s="63">
        <f t="shared" si="57"/>
        <v>-4.2194909999999997</v>
      </c>
      <c r="AD50" s="1">
        <f t="shared" si="62"/>
        <v>0</v>
      </c>
      <c r="AE50" s="1">
        <f t="shared" si="63"/>
        <v>-6.4999999999999997E-3</v>
      </c>
      <c r="AF50" s="1">
        <f t="shared" si="64"/>
        <v>101325</v>
      </c>
      <c r="AG50" s="1">
        <f t="shared" si="65"/>
        <v>1.2250000000000001</v>
      </c>
      <c r="AH50" s="1">
        <f t="shared" si="66"/>
        <v>288.14999999999998</v>
      </c>
      <c r="AI50" s="1">
        <f t="shared" si="67"/>
        <v>1.2350000000000001</v>
      </c>
      <c r="AJ50" s="1">
        <f t="shared" si="68"/>
        <v>9.81</v>
      </c>
      <c r="AK50" s="1">
        <f t="shared" si="69"/>
        <v>293.14999999999998</v>
      </c>
      <c r="AL50" s="1">
        <f t="shared" si="70"/>
        <v>100600</v>
      </c>
      <c r="AM50" s="1">
        <f t="shared" si="71"/>
        <v>28</v>
      </c>
    </row>
    <row r="51" spans="1:39" x14ac:dyDescent="0.2">
      <c r="A51" s="23">
        <v>11.1</v>
      </c>
      <c r="B51" s="1">
        <v>1198</v>
      </c>
      <c r="C51" s="1">
        <f t="shared" si="36"/>
        <v>284.25</v>
      </c>
      <c r="D51" s="1">
        <f t="shared" si="58"/>
        <v>0</v>
      </c>
      <c r="E51" s="1">
        <f t="shared" si="37"/>
        <v>0</v>
      </c>
      <c r="F51" s="1">
        <f t="shared" si="59"/>
        <v>3651.84375</v>
      </c>
      <c r="G51" s="1">
        <f t="shared" si="38"/>
        <v>8050.9277681249996</v>
      </c>
      <c r="H51" s="6">
        <f t="shared" si="60"/>
        <v>150</v>
      </c>
      <c r="I51" s="1">
        <f t="shared" si="39"/>
        <v>280.363</v>
      </c>
      <c r="J51" s="1">
        <f t="shared" si="40"/>
        <v>1.0901807721697327</v>
      </c>
      <c r="K51" s="1">
        <f t="shared" si="41"/>
        <v>1.0752730055508277</v>
      </c>
      <c r="L51" s="1">
        <f t="shared" si="42"/>
        <v>87736.663795299741</v>
      </c>
      <c r="M51" s="1">
        <f t="shared" si="61"/>
        <v>-841</v>
      </c>
      <c r="N51" s="1">
        <f t="shared" si="43"/>
        <v>-2759.1864399999999</v>
      </c>
      <c r="O51" s="1">
        <f t="shared" si="44"/>
        <v>35553.651880896417</v>
      </c>
      <c r="P51" s="60">
        <f t="shared" si="45"/>
        <v>46.3</v>
      </c>
      <c r="Q51" s="6">
        <f t="shared" si="46"/>
        <v>89.999791999999999</v>
      </c>
      <c r="R51" s="6">
        <f t="shared" si="47"/>
        <v>-5.6834953991392769</v>
      </c>
      <c r="S51" s="6">
        <f t="shared" si="48"/>
        <v>-11.047805696662891</v>
      </c>
      <c r="T51" s="60">
        <f t="shared" si="49"/>
        <v>10.10005</v>
      </c>
      <c r="U51" s="6">
        <f t="shared" si="50"/>
        <v>1010.005</v>
      </c>
      <c r="V51" s="61">
        <f t="shared" si="51"/>
        <v>-4397.5999234604787</v>
      </c>
      <c r="W51" s="62">
        <f t="shared" si="52"/>
        <v>0.13627210219529903</v>
      </c>
      <c r="X51" s="63">
        <f t="shared" si="53"/>
        <v>1.1017307092176511</v>
      </c>
      <c r="Y51" s="6">
        <f t="shared" si="54"/>
        <v>0.12306407463638495</v>
      </c>
      <c r="Z51" s="6">
        <f t="shared" si="55"/>
        <v>7.0510520863473545</v>
      </c>
      <c r="AA51" s="62">
        <f t="shared" si="56"/>
        <v>10.464532999999999</v>
      </c>
      <c r="AB51" s="63">
        <f t="shared" si="57"/>
        <v>-4.3736610000000002</v>
      </c>
      <c r="AD51" s="1">
        <f t="shared" si="62"/>
        <v>0</v>
      </c>
      <c r="AE51" s="1">
        <f t="shared" si="63"/>
        <v>-6.4999999999999997E-3</v>
      </c>
      <c r="AF51" s="1">
        <f t="shared" si="64"/>
        <v>101325</v>
      </c>
      <c r="AG51" s="1">
        <f t="shared" si="65"/>
        <v>1.2250000000000001</v>
      </c>
      <c r="AH51" s="1">
        <f t="shared" si="66"/>
        <v>288.14999999999998</v>
      </c>
      <c r="AI51" s="1">
        <f t="shared" si="67"/>
        <v>1.2350000000000001</v>
      </c>
      <c r="AJ51" s="1">
        <f t="shared" si="68"/>
        <v>9.81</v>
      </c>
      <c r="AK51" s="1">
        <f t="shared" si="69"/>
        <v>293.14999999999998</v>
      </c>
      <c r="AL51" s="1">
        <f t="shared" si="70"/>
        <v>100600</v>
      </c>
      <c r="AM51" s="1">
        <f t="shared" si="71"/>
        <v>28</v>
      </c>
    </row>
    <row r="52" spans="1:39" x14ac:dyDescent="0.2">
      <c r="A52" s="23">
        <v>11.5</v>
      </c>
      <c r="B52" s="1">
        <v>1147</v>
      </c>
      <c r="C52" s="1">
        <f t="shared" si="36"/>
        <v>284.64999999999998</v>
      </c>
      <c r="D52" s="1">
        <f t="shared" si="58"/>
        <v>0</v>
      </c>
      <c r="E52" s="1">
        <f t="shared" si="37"/>
        <v>0</v>
      </c>
      <c r="F52" s="1">
        <f t="shared" si="59"/>
        <v>3651.5</v>
      </c>
      <c r="G52" s="1">
        <f t="shared" si="38"/>
        <v>8050.1699299999991</v>
      </c>
      <c r="H52" s="6">
        <f t="shared" si="60"/>
        <v>160</v>
      </c>
      <c r="I52" s="1">
        <f t="shared" si="39"/>
        <v>280.69450000000001</v>
      </c>
      <c r="J52" s="1">
        <f t="shared" si="40"/>
        <v>1.0956774325094505</v>
      </c>
      <c r="K52" s="1">
        <f t="shared" si="41"/>
        <v>1.0804518850501457</v>
      </c>
      <c r="L52" s="1">
        <f t="shared" si="42"/>
        <v>88283.292053763842</v>
      </c>
      <c r="M52" s="1">
        <f t="shared" si="61"/>
        <v>-892</v>
      </c>
      <c r="N52" s="1">
        <f t="shared" si="43"/>
        <v>-2926.5092799999998</v>
      </c>
      <c r="O52" s="1">
        <f t="shared" si="44"/>
        <v>35547.316423582641</v>
      </c>
      <c r="P52" s="60">
        <f t="shared" si="45"/>
        <v>45.8</v>
      </c>
      <c r="Q52" s="6">
        <f t="shared" si="46"/>
        <v>89.027872000000002</v>
      </c>
      <c r="R52" s="6">
        <f t="shared" si="47"/>
        <v>-5.6529277302237295</v>
      </c>
      <c r="S52" s="6">
        <f t="shared" si="48"/>
        <v>-10.988387039118095</v>
      </c>
      <c r="T52" s="60">
        <f t="shared" si="49"/>
        <v>9.9167199999999998</v>
      </c>
      <c r="U52" s="6">
        <f t="shared" si="50"/>
        <v>991.67200000000003</v>
      </c>
      <c r="V52" s="61">
        <f t="shared" si="51"/>
        <v>-4421.282524100573</v>
      </c>
      <c r="W52" s="62">
        <f t="shared" si="52"/>
        <v>0.13934257901511418</v>
      </c>
      <c r="X52" s="63">
        <f t="shared" si="53"/>
        <v>1.1203207939162352</v>
      </c>
      <c r="Y52" s="6">
        <f t="shared" si="54"/>
        <v>0.12374191863720205</v>
      </c>
      <c r="Z52" s="6">
        <f t="shared" si="55"/>
        <v>7.0898896867624339</v>
      </c>
      <c r="AA52" s="62">
        <f t="shared" si="56"/>
        <v>10.666613</v>
      </c>
      <c r="AB52" s="63">
        <f t="shared" si="57"/>
        <v>-4.5278309999999999</v>
      </c>
      <c r="AD52" s="1">
        <f t="shared" si="62"/>
        <v>0</v>
      </c>
      <c r="AE52" s="1">
        <f t="shared" si="63"/>
        <v>-6.4999999999999997E-3</v>
      </c>
      <c r="AF52" s="1">
        <f t="shared" si="64"/>
        <v>101325</v>
      </c>
      <c r="AG52" s="1">
        <f t="shared" si="65"/>
        <v>1.2250000000000001</v>
      </c>
      <c r="AH52" s="1">
        <f t="shared" si="66"/>
        <v>288.14999999999998</v>
      </c>
      <c r="AI52" s="1">
        <f t="shared" si="67"/>
        <v>1.2350000000000001</v>
      </c>
      <c r="AJ52" s="1">
        <f t="shared" si="68"/>
        <v>9.81</v>
      </c>
      <c r="AK52" s="1">
        <f t="shared" si="69"/>
        <v>293.14999999999998</v>
      </c>
      <c r="AL52" s="1">
        <f t="shared" si="70"/>
        <v>100600</v>
      </c>
      <c r="AM52" s="1">
        <f t="shared" si="71"/>
        <v>28</v>
      </c>
    </row>
    <row r="53" spans="1:39" x14ac:dyDescent="0.2">
      <c r="A53" s="23">
        <v>11.7</v>
      </c>
      <c r="B53" s="1">
        <v>1102</v>
      </c>
      <c r="C53" s="1">
        <f t="shared" si="36"/>
        <v>284.84999999999997</v>
      </c>
      <c r="D53" s="1">
        <f t="shared" si="58"/>
        <v>0</v>
      </c>
      <c r="E53" s="1">
        <f t="shared" si="37"/>
        <v>0</v>
      </c>
      <c r="F53" s="1">
        <f t="shared" si="59"/>
        <v>3651.15625</v>
      </c>
      <c r="G53" s="1">
        <f t="shared" si="38"/>
        <v>8049.4120918749995</v>
      </c>
      <c r="H53" s="6">
        <f t="shared" si="60"/>
        <v>170</v>
      </c>
      <c r="I53" s="1">
        <f t="shared" si="39"/>
        <v>280.98699999999997</v>
      </c>
      <c r="J53" s="1">
        <f t="shared" si="40"/>
        <v>1.1005450116744702</v>
      </c>
      <c r="K53" s="1">
        <f t="shared" si="41"/>
        <v>1.0856199445159711</v>
      </c>
      <c r="L53" s="1">
        <f t="shared" si="42"/>
        <v>88767.898193957386</v>
      </c>
      <c r="M53" s="1">
        <f t="shared" si="61"/>
        <v>-937</v>
      </c>
      <c r="N53" s="1">
        <f t="shared" si="43"/>
        <v>-3074.1470800000002</v>
      </c>
      <c r="O53" s="1">
        <f t="shared" si="44"/>
        <v>35544.238146961754</v>
      </c>
      <c r="P53" s="60">
        <f t="shared" si="45"/>
        <v>45.3</v>
      </c>
      <c r="Q53" s="6">
        <f t="shared" si="46"/>
        <v>88.055951999999991</v>
      </c>
      <c r="R53" s="6">
        <f t="shared" si="47"/>
        <v>-5.5884874257030006</v>
      </c>
      <c r="S53" s="6">
        <f t="shared" si="48"/>
        <v>-10.863125397578521</v>
      </c>
      <c r="T53" s="60">
        <f t="shared" si="49"/>
        <v>9.73339</v>
      </c>
      <c r="U53" s="6">
        <f t="shared" si="50"/>
        <v>973.33899999999994</v>
      </c>
      <c r="V53" s="61">
        <f t="shared" si="51"/>
        <v>-4418.7100259042572</v>
      </c>
      <c r="W53" s="62">
        <f t="shared" si="52"/>
        <v>0.14167500909740011</v>
      </c>
      <c r="X53" s="63">
        <f t="shared" si="53"/>
        <v>1.1396380919565856</v>
      </c>
      <c r="Y53" s="6">
        <f t="shared" si="54"/>
        <v>0.12368125368614168</v>
      </c>
      <c r="Z53" s="6">
        <f t="shared" si="55"/>
        <v>7.0864138411023072</v>
      </c>
      <c r="AA53" s="62">
        <f t="shared" si="56"/>
        <v>10.868693</v>
      </c>
      <c r="AB53" s="63">
        <f t="shared" si="57"/>
        <v>-4.6820009999999996</v>
      </c>
      <c r="AD53" s="1">
        <f t="shared" si="62"/>
        <v>0</v>
      </c>
      <c r="AE53" s="1">
        <f t="shared" si="63"/>
        <v>-6.4999999999999997E-3</v>
      </c>
      <c r="AF53" s="1">
        <f t="shared" si="64"/>
        <v>101325</v>
      </c>
      <c r="AG53" s="1">
        <f t="shared" si="65"/>
        <v>1.2250000000000001</v>
      </c>
      <c r="AH53" s="1">
        <f t="shared" si="66"/>
        <v>288.14999999999998</v>
      </c>
      <c r="AI53" s="1">
        <f t="shared" si="67"/>
        <v>1.2350000000000001</v>
      </c>
      <c r="AJ53" s="1">
        <f t="shared" si="68"/>
        <v>9.81</v>
      </c>
      <c r="AK53" s="1">
        <f t="shared" si="69"/>
        <v>293.14999999999998</v>
      </c>
      <c r="AL53" s="1">
        <f t="shared" si="70"/>
        <v>100600</v>
      </c>
      <c r="AM53" s="1">
        <f t="shared" si="71"/>
        <v>28</v>
      </c>
    </row>
    <row r="54" spans="1:39" x14ac:dyDescent="0.2">
      <c r="A54" s="23">
        <v>11.7</v>
      </c>
      <c r="B54" s="1">
        <v>1059</v>
      </c>
      <c r="C54" s="1">
        <f t="shared" si="36"/>
        <v>284.84999999999997</v>
      </c>
      <c r="D54" s="1">
        <f t="shared" si="58"/>
        <v>0</v>
      </c>
      <c r="E54" s="1">
        <f t="shared" si="37"/>
        <v>0</v>
      </c>
      <c r="F54" s="1">
        <f t="shared" si="59"/>
        <v>3650.8125</v>
      </c>
      <c r="G54" s="1">
        <f t="shared" si="38"/>
        <v>8048.654253749999</v>
      </c>
      <c r="H54" s="6">
        <f t="shared" si="60"/>
        <v>180</v>
      </c>
      <c r="I54" s="1">
        <f t="shared" si="39"/>
        <v>281.26649999999995</v>
      </c>
      <c r="J54" s="1">
        <f t="shared" si="40"/>
        <v>1.1052116942335819</v>
      </c>
      <c r="K54" s="1">
        <f t="shared" si="41"/>
        <v>1.0913077935620492</v>
      </c>
      <c r="L54" s="1">
        <f t="shared" si="42"/>
        <v>89232.976610778467</v>
      </c>
      <c r="M54" s="1">
        <f t="shared" si="61"/>
        <v>-980</v>
      </c>
      <c r="N54" s="1">
        <f t="shared" si="43"/>
        <v>-3215.2231999999999</v>
      </c>
      <c r="O54" s="1">
        <f t="shared" si="44"/>
        <v>35541.909773494153</v>
      </c>
      <c r="P54" s="60">
        <f t="shared" si="45"/>
        <v>44.8</v>
      </c>
      <c r="Q54" s="6">
        <f t="shared" si="46"/>
        <v>87.084031999999993</v>
      </c>
      <c r="R54" s="6">
        <f t="shared" si="47"/>
        <v>-5.5165508084876311</v>
      </c>
      <c r="S54" s="6">
        <f t="shared" si="48"/>
        <v>-10.723292123570596</v>
      </c>
      <c r="T54" s="60">
        <f t="shared" si="49"/>
        <v>9.5500600000000002</v>
      </c>
      <c r="U54" s="6">
        <f t="shared" si="50"/>
        <v>955.00599999999997</v>
      </c>
      <c r="V54" s="61">
        <f t="shared" si="51"/>
        <v>-4410.0970286138463</v>
      </c>
      <c r="W54" s="62">
        <f t="shared" si="52"/>
        <v>0.14381918531261154</v>
      </c>
      <c r="X54" s="63">
        <f t="shared" si="53"/>
        <v>1.1590693980002802</v>
      </c>
      <c r="Y54" s="6">
        <f t="shared" si="54"/>
        <v>0.12345062171240982</v>
      </c>
      <c r="Z54" s="6">
        <f t="shared" si="55"/>
        <v>7.0731996023867003</v>
      </c>
      <c r="AA54" s="62">
        <f t="shared" si="56"/>
        <v>11.070773000000001</v>
      </c>
      <c r="AB54" s="63">
        <f t="shared" si="57"/>
        <v>-4.8361710000000002</v>
      </c>
      <c r="AD54" s="1">
        <f t="shared" si="62"/>
        <v>0</v>
      </c>
      <c r="AE54" s="1">
        <f t="shared" si="63"/>
        <v>-6.4999999999999997E-3</v>
      </c>
      <c r="AF54" s="1">
        <f t="shared" si="64"/>
        <v>101325</v>
      </c>
      <c r="AG54" s="1">
        <f t="shared" si="65"/>
        <v>1.2250000000000001</v>
      </c>
      <c r="AH54" s="1">
        <f t="shared" si="66"/>
        <v>288.14999999999998</v>
      </c>
      <c r="AI54" s="1">
        <f t="shared" si="67"/>
        <v>1.2350000000000001</v>
      </c>
      <c r="AJ54" s="1">
        <f t="shared" si="68"/>
        <v>9.81</v>
      </c>
      <c r="AK54" s="1">
        <f t="shared" si="69"/>
        <v>293.14999999999998</v>
      </c>
      <c r="AL54" s="1">
        <f t="shared" si="70"/>
        <v>100600</v>
      </c>
      <c r="AM54" s="1">
        <f t="shared" si="71"/>
        <v>28</v>
      </c>
    </row>
    <row r="55" spans="1:39" x14ac:dyDescent="0.2">
      <c r="A55" s="23">
        <v>11.9</v>
      </c>
      <c r="B55" s="1">
        <v>1032</v>
      </c>
      <c r="C55" s="1">
        <f t="shared" si="36"/>
        <v>285.04999999999995</v>
      </c>
      <c r="D55" s="1">
        <f t="shared" si="58"/>
        <v>0</v>
      </c>
      <c r="E55" s="1">
        <f t="shared" si="37"/>
        <v>0</v>
      </c>
      <c r="F55" s="1">
        <f t="shared" si="59"/>
        <v>3650.46875</v>
      </c>
      <c r="G55" s="1">
        <f t="shared" si="38"/>
        <v>8047.8964156249995</v>
      </c>
      <c r="H55" s="6">
        <f t="shared" si="60"/>
        <v>190</v>
      </c>
      <c r="I55" s="1">
        <f t="shared" si="39"/>
        <v>281.44199999999995</v>
      </c>
      <c r="J55" s="1">
        <f t="shared" si="40"/>
        <v>1.1081496641689135</v>
      </c>
      <c r="K55" s="1">
        <f t="shared" si="41"/>
        <v>1.0941233390037797</v>
      </c>
      <c r="L55" s="1">
        <f t="shared" si="42"/>
        <v>89526.009596377291</v>
      </c>
      <c r="M55" s="1">
        <f t="shared" si="61"/>
        <v>-1007</v>
      </c>
      <c r="N55" s="1">
        <f t="shared" si="43"/>
        <v>-3303.8058799999999</v>
      </c>
      <c r="O55" s="1">
        <f t="shared" si="44"/>
        <v>35547.243525177095</v>
      </c>
      <c r="P55" s="60">
        <f t="shared" si="45"/>
        <v>44.3</v>
      </c>
      <c r="Q55" s="6">
        <f t="shared" si="46"/>
        <v>86.112111999999996</v>
      </c>
      <c r="R55" s="6">
        <f t="shared" si="47"/>
        <v>-5.3677348040770658</v>
      </c>
      <c r="S55" s="6">
        <f t="shared" si="48"/>
        <v>-10.434017621557164</v>
      </c>
      <c r="T55" s="60">
        <f t="shared" si="49"/>
        <v>9.3667300000000004</v>
      </c>
      <c r="U55" s="6">
        <f t="shared" si="50"/>
        <v>936.673</v>
      </c>
      <c r="V55" s="61">
        <f t="shared" si="51"/>
        <v>-4339.1530351060637</v>
      </c>
      <c r="W55" s="62">
        <f t="shared" si="52"/>
        <v>0.1443454826431062</v>
      </c>
      <c r="X55" s="63">
        <f t="shared" si="53"/>
        <v>1.1825081949773404</v>
      </c>
      <c r="Y55" s="6">
        <f t="shared" si="54"/>
        <v>0.12146629512124292</v>
      </c>
      <c r="Z55" s="6">
        <f t="shared" si="55"/>
        <v>6.9595060635372628</v>
      </c>
      <c r="AA55" s="62">
        <f t="shared" si="56"/>
        <v>11.272853000000001</v>
      </c>
      <c r="AB55" s="63">
        <f t="shared" si="57"/>
        <v>-4.9903409999999999</v>
      </c>
      <c r="AD55" s="1">
        <f t="shared" si="62"/>
        <v>0</v>
      </c>
      <c r="AE55" s="1">
        <f t="shared" si="63"/>
        <v>-6.4999999999999997E-3</v>
      </c>
      <c r="AF55" s="1">
        <f t="shared" si="64"/>
        <v>101325</v>
      </c>
      <c r="AG55" s="1">
        <f t="shared" si="65"/>
        <v>1.2250000000000001</v>
      </c>
      <c r="AH55" s="1">
        <f t="shared" si="66"/>
        <v>288.14999999999998</v>
      </c>
      <c r="AI55" s="1">
        <f t="shared" si="67"/>
        <v>1.2350000000000001</v>
      </c>
      <c r="AJ55" s="1">
        <f t="shared" si="68"/>
        <v>9.81</v>
      </c>
      <c r="AK55" s="1">
        <f t="shared" si="69"/>
        <v>293.14999999999998</v>
      </c>
      <c r="AL55" s="1">
        <f t="shared" si="70"/>
        <v>100600</v>
      </c>
      <c r="AM55" s="1">
        <f t="shared" si="71"/>
        <v>28</v>
      </c>
    </row>
    <row r="56" spans="1:39" x14ac:dyDescent="0.2">
      <c r="A56" s="23">
        <v>12</v>
      </c>
      <c r="B56" s="1">
        <v>1007</v>
      </c>
      <c r="C56" s="1">
        <f t="shared" si="36"/>
        <v>285.14999999999998</v>
      </c>
      <c r="D56" s="1">
        <f t="shared" si="58"/>
        <v>0</v>
      </c>
      <c r="E56" s="1">
        <f t="shared" si="37"/>
        <v>0</v>
      </c>
      <c r="F56" s="1">
        <f t="shared" si="59"/>
        <v>3650.125</v>
      </c>
      <c r="G56" s="1">
        <f t="shared" si="38"/>
        <v>8047.138577499999</v>
      </c>
      <c r="H56" s="6">
        <f t="shared" si="60"/>
        <v>200</v>
      </c>
      <c r="I56" s="1">
        <f t="shared" si="39"/>
        <v>281.60449999999997</v>
      </c>
      <c r="J56" s="1">
        <f t="shared" si="40"/>
        <v>1.1108753306230814</v>
      </c>
      <c r="K56" s="1">
        <f t="shared" si="41"/>
        <v>1.0970629214183676</v>
      </c>
      <c r="L56" s="1">
        <f t="shared" si="42"/>
        <v>89798.030734278815</v>
      </c>
      <c r="M56" s="1">
        <f t="shared" si="61"/>
        <v>-1032</v>
      </c>
      <c r="N56" s="1">
        <f t="shared" si="43"/>
        <v>-3385.8268800000001</v>
      </c>
      <c r="O56" s="1">
        <f t="shared" si="44"/>
        <v>35551.97512823945</v>
      </c>
      <c r="P56" s="60">
        <f t="shared" si="45"/>
        <v>43.8</v>
      </c>
      <c r="Q56" s="6">
        <f t="shared" si="46"/>
        <v>85.140191999999999</v>
      </c>
      <c r="R56" s="6">
        <f t="shared" si="47"/>
        <v>-5.225557747006687</v>
      </c>
      <c r="S56" s="6">
        <f t="shared" si="48"/>
        <v>-10.157648170941478</v>
      </c>
      <c r="T56" s="60">
        <f t="shared" si="49"/>
        <v>9.1833999999999989</v>
      </c>
      <c r="U56" s="6">
        <f t="shared" si="50"/>
        <v>918.33999999999992</v>
      </c>
      <c r="V56" s="61">
        <f t="shared" si="51"/>
        <v>-4272.0397558991372</v>
      </c>
      <c r="W56" s="62">
        <f t="shared" si="52"/>
        <v>0.14498647525795388</v>
      </c>
      <c r="X56" s="63">
        <f t="shared" si="53"/>
        <v>1.2065794928954261</v>
      </c>
      <c r="Y56" s="6">
        <f t="shared" si="54"/>
        <v>0.11958982444113032</v>
      </c>
      <c r="Z56" s="6">
        <f t="shared" si="55"/>
        <v>6.851992213186775</v>
      </c>
      <c r="AA56" s="62">
        <f t="shared" si="56"/>
        <v>11.474933</v>
      </c>
      <c r="AB56" s="63">
        <f t="shared" si="57"/>
        <v>-5.1445109999999996</v>
      </c>
      <c r="AD56" s="1">
        <f t="shared" si="62"/>
        <v>0</v>
      </c>
      <c r="AE56" s="1">
        <f t="shared" si="63"/>
        <v>-6.4999999999999997E-3</v>
      </c>
      <c r="AF56" s="1">
        <f t="shared" si="64"/>
        <v>101325</v>
      </c>
      <c r="AG56" s="1">
        <f t="shared" si="65"/>
        <v>1.2250000000000001</v>
      </c>
      <c r="AH56" s="1">
        <f t="shared" si="66"/>
        <v>288.14999999999998</v>
      </c>
      <c r="AI56" s="1">
        <f t="shared" si="67"/>
        <v>1.2350000000000001</v>
      </c>
      <c r="AJ56" s="1">
        <f t="shared" si="68"/>
        <v>9.81</v>
      </c>
      <c r="AK56" s="1">
        <f t="shared" si="69"/>
        <v>293.14999999999998</v>
      </c>
      <c r="AL56" s="1">
        <f t="shared" si="70"/>
        <v>100600</v>
      </c>
      <c r="AM56" s="1">
        <f t="shared" si="71"/>
        <v>28</v>
      </c>
    </row>
    <row r="57" spans="1:39" x14ac:dyDescent="0.2">
      <c r="A57" s="23">
        <v>11.9</v>
      </c>
      <c r="B57" s="1">
        <v>982</v>
      </c>
      <c r="C57" s="1">
        <f t="shared" si="36"/>
        <v>285.04999999999995</v>
      </c>
      <c r="D57" s="1">
        <f t="shared" si="58"/>
        <v>0</v>
      </c>
      <c r="E57" s="1">
        <f t="shared" si="37"/>
        <v>0</v>
      </c>
      <c r="F57" s="1">
        <f t="shared" si="59"/>
        <v>3649.78125</v>
      </c>
      <c r="G57" s="1">
        <f t="shared" si="38"/>
        <v>8046.3807393749994</v>
      </c>
      <c r="H57" s="6">
        <f t="shared" si="60"/>
        <v>210</v>
      </c>
      <c r="I57" s="1">
        <f t="shared" si="39"/>
        <v>281.767</v>
      </c>
      <c r="J57" s="1">
        <f t="shared" si="40"/>
        <v>1.1136061230810241</v>
      </c>
      <c r="K57" s="1">
        <f t="shared" si="41"/>
        <v>1.1007804121458376</v>
      </c>
      <c r="L57" s="1">
        <f t="shared" si="42"/>
        <v>90070.72075713391</v>
      </c>
      <c r="M57" s="1">
        <f t="shared" si="61"/>
        <v>-1057</v>
      </c>
      <c r="N57" s="1">
        <f t="shared" si="43"/>
        <v>-3467.8478799999998</v>
      </c>
      <c r="O57" s="1">
        <f t="shared" si="44"/>
        <v>35555.687802497821</v>
      </c>
      <c r="P57" s="60">
        <f t="shared" si="45"/>
        <v>43.3</v>
      </c>
      <c r="Q57" s="6">
        <f t="shared" si="46"/>
        <v>84.168272000000002</v>
      </c>
      <c r="R57" s="6">
        <f t="shared" si="47"/>
        <v>-5.0943412413774327</v>
      </c>
      <c r="S57" s="6">
        <f t="shared" si="48"/>
        <v>-9.9025842786391092</v>
      </c>
      <c r="T57" s="60">
        <f t="shared" si="49"/>
        <v>9.0000700000000009</v>
      </c>
      <c r="U57" s="6">
        <f t="shared" si="50"/>
        <v>900.00700000000006</v>
      </c>
      <c r="V57" s="61">
        <f t="shared" si="51"/>
        <v>-4212.4618365236356</v>
      </c>
      <c r="W57" s="62">
        <f t="shared" si="52"/>
        <v>0.14579124948895172</v>
      </c>
      <c r="X57" s="63">
        <f t="shared" si="53"/>
        <v>1.2305650121789897</v>
      </c>
      <c r="Y57" s="6">
        <f t="shared" si="54"/>
        <v>0.1179253519791441</v>
      </c>
      <c r="Z57" s="6">
        <f t="shared" si="55"/>
        <v>6.7566249659992215</v>
      </c>
      <c r="AA57" s="62">
        <f t="shared" si="56"/>
        <v>11.677013000000001</v>
      </c>
      <c r="AB57" s="63">
        <f t="shared" si="57"/>
        <v>-5.2986810000000002</v>
      </c>
      <c r="AD57" s="1">
        <f t="shared" si="62"/>
        <v>0</v>
      </c>
      <c r="AE57" s="1">
        <f t="shared" si="63"/>
        <v>-6.4999999999999997E-3</v>
      </c>
      <c r="AF57" s="1">
        <f t="shared" si="64"/>
        <v>101325</v>
      </c>
      <c r="AG57" s="1">
        <f t="shared" si="65"/>
        <v>1.2250000000000001</v>
      </c>
      <c r="AH57" s="1">
        <f t="shared" si="66"/>
        <v>288.14999999999998</v>
      </c>
      <c r="AI57" s="1">
        <f t="shared" si="67"/>
        <v>1.2350000000000001</v>
      </c>
      <c r="AJ57" s="1">
        <f t="shared" si="68"/>
        <v>9.81</v>
      </c>
      <c r="AK57" s="1">
        <f t="shared" si="69"/>
        <v>293.14999999999998</v>
      </c>
      <c r="AL57" s="1">
        <f t="shared" si="70"/>
        <v>100600</v>
      </c>
      <c r="AM57" s="1">
        <f t="shared" si="71"/>
        <v>28</v>
      </c>
    </row>
    <row r="58" spans="1:39" x14ac:dyDescent="0.2">
      <c r="A58" s="23">
        <v>11.3</v>
      </c>
      <c r="B58" s="1">
        <v>958</v>
      </c>
      <c r="C58" s="1">
        <f t="shared" si="36"/>
        <v>284.45</v>
      </c>
      <c r="D58" s="1">
        <f t="shared" si="58"/>
        <v>0</v>
      </c>
      <c r="E58" s="1">
        <f t="shared" si="37"/>
        <v>0</v>
      </c>
      <c r="F58" s="1">
        <f t="shared" si="59"/>
        <v>3649.4375</v>
      </c>
      <c r="G58" s="1">
        <f t="shared" si="38"/>
        <v>8045.6229012499989</v>
      </c>
      <c r="H58" s="6">
        <f t="shared" si="60"/>
        <v>220</v>
      </c>
      <c r="I58" s="1">
        <f t="shared" si="39"/>
        <v>281.923</v>
      </c>
      <c r="J58" s="1">
        <f t="shared" si="40"/>
        <v>1.1162325125816059</v>
      </c>
      <c r="K58" s="1">
        <f t="shared" si="41"/>
        <v>1.1063161140606228</v>
      </c>
      <c r="L58" s="1">
        <f t="shared" si="42"/>
        <v>90333.133633371021</v>
      </c>
      <c r="M58" s="1">
        <f t="shared" si="61"/>
        <v>-1081</v>
      </c>
      <c r="N58" s="1">
        <f t="shared" si="43"/>
        <v>-3546.5880400000001</v>
      </c>
      <c r="O58" s="1">
        <f t="shared" si="44"/>
        <v>35559.347725225976</v>
      </c>
      <c r="P58" s="60">
        <f t="shared" si="45"/>
        <v>42.8</v>
      </c>
      <c r="Q58" s="6">
        <f t="shared" si="46"/>
        <v>83.19635199999999</v>
      </c>
      <c r="R58" s="6">
        <f t="shared" si="47"/>
        <v>-4.9642816248131227</v>
      </c>
      <c r="S58" s="6">
        <f t="shared" si="48"/>
        <v>-9.6497691935767413</v>
      </c>
      <c r="T58" s="60">
        <f t="shared" si="49"/>
        <v>8.8167399999999994</v>
      </c>
      <c r="U58" s="6">
        <f t="shared" si="50"/>
        <v>881.67399999999998</v>
      </c>
      <c r="V58" s="61">
        <f t="shared" si="51"/>
        <v>-4152.4802914095835</v>
      </c>
      <c r="W58" s="62">
        <f t="shared" si="52"/>
        <v>0.14635675371865672</v>
      </c>
      <c r="X58" s="63">
        <f t="shared" si="53"/>
        <v>1.2533113542244718</v>
      </c>
      <c r="Y58" s="6">
        <f t="shared" si="54"/>
        <v>0.11624954344388667</v>
      </c>
      <c r="Z58" s="6">
        <f t="shared" si="55"/>
        <v>6.660608209656977</v>
      </c>
      <c r="AA58" s="62">
        <f t="shared" si="56"/>
        <v>11.879093000000001</v>
      </c>
      <c r="AB58" s="63">
        <f t="shared" si="57"/>
        <v>-5.4528509999999999</v>
      </c>
      <c r="AD58" s="1">
        <f t="shared" si="62"/>
        <v>0</v>
      </c>
      <c r="AE58" s="1">
        <f t="shared" si="63"/>
        <v>-6.4999999999999997E-3</v>
      </c>
      <c r="AF58" s="1">
        <f t="shared" si="64"/>
        <v>101325</v>
      </c>
      <c r="AG58" s="1">
        <f t="shared" si="65"/>
        <v>1.2250000000000001</v>
      </c>
      <c r="AH58" s="1">
        <f t="shared" si="66"/>
        <v>288.14999999999998</v>
      </c>
      <c r="AI58" s="1">
        <f t="shared" si="67"/>
        <v>1.2350000000000001</v>
      </c>
      <c r="AJ58" s="1">
        <f t="shared" si="68"/>
        <v>9.81</v>
      </c>
      <c r="AK58" s="1">
        <f t="shared" si="69"/>
        <v>293.14999999999998</v>
      </c>
      <c r="AL58" s="1">
        <f t="shared" si="70"/>
        <v>100600</v>
      </c>
      <c r="AM58" s="1">
        <f t="shared" si="71"/>
        <v>28</v>
      </c>
    </row>
    <row r="59" spans="1:39" x14ac:dyDescent="0.2">
      <c r="A59" s="23">
        <v>10.7</v>
      </c>
      <c r="B59" s="1">
        <v>931</v>
      </c>
      <c r="C59" s="1">
        <f t="shared" si="36"/>
        <v>283.84999999999997</v>
      </c>
      <c r="D59" s="1">
        <f t="shared" si="58"/>
        <v>0</v>
      </c>
      <c r="E59" s="1">
        <f t="shared" si="37"/>
        <v>0</v>
      </c>
      <c r="F59" s="1">
        <f t="shared" si="59"/>
        <v>3649.09375</v>
      </c>
      <c r="G59" s="1">
        <f t="shared" si="38"/>
        <v>8044.8650631249993</v>
      </c>
      <c r="H59" s="6">
        <f t="shared" si="60"/>
        <v>230</v>
      </c>
      <c r="I59" s="1">
        <f t="shared" si="39"/>
        <v>282.0985</v>
      </c>
      <c r="J59" s="1">
        <f t="shared" si="40"/>
        <v>1.1191928622885081</v>
      </c>
      <c r="K59" s="1">
        <f t="shared" si="41"/>
        <v>1.1122868686358807</v>
      </c>
      <c r="L59" s="1">
        <f t="shared" si="42"/>
        <v>90629.087735290959</v>
      </c>
      <c r="M59" s="1">
        <f t="shared" si="61"/>
        <v>-1108</v>
      </c>
      <c r="N59" s="1">
        <f t="shared" si="43"/>
        <v>-3635.1707200000001</v>
      </c>
      <c r="O59" s="1">
        <f t="shared" si="44"/>
        <v>35561.14412168628</v>
      </c>
      <c r="P59" s="60">
        <f t="shared" si="45"/>
        <v>42.3</v>
      </c>
      <c r="Q59" s="6">
        <f t="shared" si="46"/>
        <v>82.224431999999993</v>
      </c>
      <c r="R59" s="6">
        <f t="shared" si="47"/>
        <v>-4.8539346075652592</v>
      </c>
      <c r="S59" s="6">
        <f t="shared" si="48"/>
        <v>-9.4352722475696531</v>
      </c>
      <c r="T59" s="60">
        <f t="shared" si="49"/>
        <v>8.6334099999999996</v>
      </c>
      <c r="U59" s="6">
        <f t="shared" si="50"/>
        <v>863.34100000000001</v>
      </c>
      <c r="V59" s="61">
        <f t="shared" si="51"/>
        <v>-4107.7838423231597</v>
      </c>
      <c r="W59" s="62">
        <f t="shared" si="52"/>
        <v>0.14742868838014772</v>
      </c>
      <c r="X59" s="63">
        <f t="shared" si="53"/>
        <v>1.2762922871308091</v>
      </c>
      <c r="Y59" s="6">
        <f t="shared" si="54"/>
        <v>0.11500356226580054</v>
      </c>
      <c r="Z59" s="6">
        <f t="shared" si="55"/>
        <v>6.5892187467999079</v>
      </c>
      <c r="AA59" s="62">
        <f t="shared" si="56"/>
        <v>12.081173</v>
      </c>
      <c r="AB59" s="63">
        <f t="shared" si="57"/>
        <v>-5.6070209999999996</v>
      </c>
      <c r="AD59" s="1">
        <f t="shared" si="62"/>
        <v>0</v>
      </c>
      <c r="AE59" s="1">
        <f t="shared" si="63"/>
        <v>-6.4999999999999997E-3</v>
      </c>
      <c r="AF59" s="1">
        <f t="shared" si="64"/>
        <v>101325</v>
      </c>
      <c r="AG59" s="1">
        <f t="shared" si="65"/>
        <v>1.2250000000000001</v>
      </c>
      <c r="AH59" s="1">
        <f t="shared" si="66"/>
        <v>288.14999999999998</v>
      </c>
      <c r="AI59" s="1">
        <f t="shared" si="67"/>
        <v>1.2350000000000001</v>
      </c>
      <c r="AJ59" s="1">
        <f t="shared" si="68"/>
        <v>9.81</v>
      </c>
      <c r="AK59" s="1">
        <f t="shared" si="69"/>
        <v>293.14999999999998</v>
      </c>
      <c r="AL59" s="1">
        <f t="shared" si="70"/>
        <v>100600</v>
      </c>
      <c r="AM59" s="1">
        <f t="shared" si="71"/>
        <v>28</v>
      </c>
    </row>
    <row r="60" spans="1:39" x14ac:dyDescent="0.2">
      <c r="A60" s="23">
        <v>9.5</v>
      </c>
      <c r="B60" s="1">
        <v>900</v>
      </c>
      <c r="C60" s="1">
        <f t="shared" si="36"/>
        <v>282.64999999999998</v>
      </c>
      <c r="D60" s="1">
        <f t="shared" si="58"/>
        <v>0</v>
      </c>
      <c r="E60" s="1">
        <f t="shared" si="37"/>
        <v>0</v>
      </c>
      <c r="F60" s="1">
        <f t="shared" si="59"/>
        <v>3648.75</v>
      </c>
      <c r="G60" s="1">
        <f t="shared" si="38"/>
        <v>8044.1072249999988</v>
      </c>
      <c r="H60" s="6">
        <f t="shared" si="60"/>
        <v>240</v>
      </c>
      <c r="I60" s="1">
        <f t="shared" si="39"/>
        <v>282.29999999999995</v>
      </c>
      <c r="J60" s="1">
        <f t="shared" si="40"/>
        <v>1.1225991852915929</v>
      </c>
      <c r="K60" s="1">
        <f t="shared" si="41"/>
        <v>1.1212090925449023</v>
      </c>
      <c r="L60" s="1">
        <f t="shared" si="42"/>
        <v>90969.854616655924</v>
      </c>
      <c r="M60" s="1">
        <f t="shared" si="61"/>
        <v>-1139</v>
      </c>
      <c r="N60" s="1">
        <f t="shared" si="43"/>
        <v>-3736.8767600000001</v>
      </c>
      <c r="O60" s="1">
        <f t="shared" si="44"/>
        <v>35561.052514655712</v>
      </c>
      <c r="P60" s="60">
        <f t="shared" si="45"/>
        <v>41.8</v>
      </c>
      <c r="Q60" s="6">
        <f t="shared" si="46"/>
        <v>81.252511999999996</v>
      </c>
      <c r="R60" s="6">
        <f t="shared" si="47"/>
        <v>-4.7635041257787423</v>
      </c>
      <c r="S60" s="6">
        <f t="shared" si="48"/>
        <v>-9.2594898598537512</v>
      </c>
      <c r="T60" s="60">
        <f t="shared" si="49"/>
        <v>8.4500799999999998</v>
      </c>
      <c r="U60" s="6">
        <f t="shared" si="50"/>
        <v>845.00800000000004</v>
      </c>
      <c r="V60" s="61">
        <f t="shared" si="51"/>
        <v>-4079.0908614917275</v>
      </c>
      <c r="W60" s="62">
        <f t="shared" si="52"/>
        <v>0.14872917503760841</v>
      </c>
      <c r="X60" s="63">
        <f t="shared" si="53"/>
        <v>1.2966041168398084</v>
      </c>
      <c r="Y60" s="6">
        <f t="shared" si="54"/>
        <v>0.11420754204446691</v>
      </c>
      <c r="Z60" s="6">
        <f t="shared" si="55"/>
        <v>6.5436101477104245</v>
      </c>
      <c r="AA60" s="62">
        <f t="shared" si="56"/>
        <v>12.283253</v>
      </c>
      <c r="AB60" s="63">
        <f t="shared" si="57"/>
        <v>-5.7611910000000002</v>
      </c>
      <c r="AD60" s="1">
        <f t="shared" si="62"/>
        <v>0</v>
      </c>
      <c r="AE60" s="1">
        <f t="shared" si="63"/>
        <v>-6.4999999999999997E-3</v>
      </c>
      <c r="AF60" s="1">
        <f t="shared" si="64"/>
        <v>101325</v>
      </c>
      <c r="AG60" s="1">
        <f t="shared" si="65"/>
        <v>1.2250000000000001</v>
      </c>
      <c r="AH60" s="1">
        <f t="shared" si="66"/>
        <v>288.14999999999998</v>
      </c>
      <c r="AI60" s="1">
        <f t="shared" si="67"/>
        <v>1.2350000000000001</v>
      </c>
      <c r="AJ60" s="1">
        <f t="shared" si="68"/>
        <v>9.81</v>
      </c>
      <c r="AK60" s="1">
        <f t="shared" si="69"/>
        <v>293.14999999999998</v>
      </c>
      <c r="AL60" s="1">
        <f t="shared" si="70"/>
        <v>100600</v>
      </c>
      <c r="AM60" s="1">
        <f t="shared" si="71"/>
        <v>28</v>
      </c>
    </row>
    <row r="61" spans="1:39" x14ac:dyDescent="0.2">
      <c r="A61" s="23">
        <v>8.8000000000000007</v>
      </c>
      <c r="B61" s="1">
        <v>861</v>
      </c>
      <c r="C61" s="1">
        <f t="shared" si="36"/>
        <v>281.95</v>
      </c>
      <c r="D61" s="1">
        <f t="shared" si="58"/>
        <v>0</v>
      </c>
      <c r="E61" s="1">
        <f t="shared" si="37"/>
        <v>0</v>
      </c>
      <c r="F61" s="1">
        <f t="shared" si="59"/>
        <v>3648.40625</v>
      </c>
      <c r="G61" s="1">
        <f t="shared" si="38"/>
        <v>8043.3493868749993</v>
      </c>
      <c r="H61" s="6">
        <f t="shared" si="60"/>
        <v>250</v>
      </c>
      <c r="I61" s="1">
        <f t="shared" si="39"/>
        <v>282.55349999999999</v>
      </c>
      <c r="J61" s="1">
        <f t="shared" si="40"/>
        <v>1.1268958186191085</v>
      </c>
      <c r="K61" s="1">
        <f t="shared" si="41"/>
        <v>1.1293078832636789</v>
      </c>
      <c r="L61" s="1">
        <f t="shared" si="42"/>
        <v>91400.034258102896</v>
      </c>
      <c r="M61" s="1">
        <f t="shared" si="61"/>
        <v>-1178</v>
      </c>
      <c r="N61" s="1">
        <f t="shared" si="43"/>
        <v>-3864.8295199999998</v>
      </c>
      <c r="O61" s="1">
        <f t="shared" si="44"/>
        <v>35557.368082881389</v>
      </c>
      <c r="P61" s="60">
        <f t="shared" si="45"/>
        <v>41.3</v>
      </c>
      <c r="Q61" s="6">
        <f t="shared" si="46"/>
        <v>80.280591999999999</v>
      </c>
      <c r="R61" s="6">
        <f t="shared" si="47"/>
        <v>-4.7098853065440851</v>
      </c>
      <c r="S61" s="6">
        <f t="shared" si="48"/>
        <v>-9.1552634542726548</v>
      </c>
      <c r="T61" s="60">
        <f t="shared" si="49"/>
        <v>8.26675</v>
      </c>
      <c r="U61" s="6">
        <f t="shared" si="50"/>
        <v>826.67499999999995</v>
      </c>
      <c r="V61" s="61">
        <f t="shared" si="51"/>
        <v>-4081.6191439186955</v>
      </c>
      <c r="W61" s="62">
        <f t="shared" si="52"/>
        <v>0.15135332962346923</v>
      </c>
      <c r="X61" s="63">
        <f t="shared" si="53"/>
        <v>1.3185272467201494</v>
      </c>
      <c r="Y61" s="6">
        <f t="shared" si="54"/>
        <v>0.11428945365536183</v>
      </c>
      <c r="Z61" s="6">
        <f t="shared" si="55"/>
        <v>6.5483033373078205</v>
      </c>
      <c r="AA61" s="62">
        <f t="shared" si="56"/>
        <v>12.485333000000001</v>
      </c>
      <c r="AB61" s="63">
        <f t="shared" si="57"/>
        <v>-5.9153609999999999</v>
      </c>
      <c r="AD61" s="1">
        <f t="shared" si="62"/>
        <v>0</v>
      </c>
      <c r="AE61" s="1">
        <f t="shared" si="63"/>
        <v>-6.4999999999999997E-3</v>
      </c>
      <c r="AF61" s="1">
        <f t="shared" si="64"/>
        <v>101325</v>
      </c>
      <c r="AG61" s="1">
        <f t="shared" si="65"/>
        <v>1.2250000000000001</v>
      </c>
      <c r="AH61" s="1">
        <f t="shared" si="66"/>
        <v>288.14999999999998</v>
      </c>
      <c r="AI61" s="1">
        <f t="shared" si="67"/>
        <v>1.2350000000000001</v>
      </c>
      <c r="AJ61" s="1">
        <f t="shared" si="68"/>
        <v>9.81</v>
      </c>
      <c r="AK61" s="1">
        <f t="shared" si="69"/>
        <v>293.14999999999998</v>
      </c>
      <c r="AL61" s="1">
        <f t="shared" si="70"/>
        <v>100600</v>
      </c>
      <c r="AM61" s="1">
        <f t="shared" si="71"/>
        <v>28</v>
      </c>
    </row>
    <row r="62" spans="1:39" x14ac:dyDescent="0.2">
      <c r="A62" s="23">
        <v>8.6999999999999993</v>
      </c>
      <c r="B62" s="1">
        <v>827</v>
      </c>
      <c r="C62" s="1">
        <f t="shared" si="36"/>
        <v>281.84999999999997</v>
      </c>
      <c r="D62" s="1">
        <f t="shared" si="58"/>
        <v>0</v>
      </c>
      <c r="E62" s="1">
        <f t="shared" si="37"/>
        <v>0</v>
      </c>
      <c r="F62" s="1">
        <f t="shared" si="59"/>
        <v>3648.0625</v>
      </c>
      <c r="G62" s="1">
        <f t="shared" si="38"/>
        <v>8042.5915487499997</v>
      </c>
      <c r="H62" s="6">
        <f t="shared" si="60"/>
        <v>260</v>
      </c>
      <c r="I62" s="1">
        <f t="shared" si="39"/>
        <v>282.77449999999999</v>
      </c>
      <c r="J62" s="1">
        <f t="shared" si="40"/>
        <v>1.1306518563721324</v>
      </c>
      <c r="K62" s="1">
        <f t="shared" si="41"/>
        <v>1.1343605228302345</v>
      </c>
      <c r="L62" s="1">
        <f t="shared" si="42"/>
        <v>91776.405262768487</v>
      </c>
      <c r="M62" s="1">
        <f t="shared" si="61"/>
        <v>-1212</v>
      </c>
      <c r="N62" s="1">
        <f t="shared" si="43"/>
        <v>-3976.37808</v>
      </c>
      <c r="O62" s="1">
        <f t="shared" si="44"/>
        <v>35554.413014731006</v>
      </c>
      <c r="P62" s="60">
        <f t="shared" si="45"/>
        <v>40.799999999999997</v>
      </c>
      <c r="Q62" s="6">
        <f t="shared" si="46"/>
        <v>79.308672000000001</v>
      </c>
      <c r="R62" s="6">
        <f t="shared" si="47"/>
        <v>-4.6489389957960414</v>
      </c>
      <c r="S62" s="6">
        <f t="shared" si="48"/>
        <v>-9.0367935775881776</v>
      </c>
      <c r="T62" s="60">
        <f t="shared" si="49"/>
        <v>8.0834200000000003</v>
      </c>
      <c r="U62" s="6">
        <f t="shared" si="50"/>
        <v>808.34199999999998</v>
      </c>
      <c r="V62" s="61">
        <f t="shared" si="51"/>
        <v>-4077.7909889851776</v>
      </c>
      <c r="W62" s="62">
        <f t="shared" si="52"/>
        <v>0.1542501147808075</v>
      </c>
      <c r="X62" s="63">
        <f t="shared" si="53"/>
        <v>1.3449125527278045</v>
      </c>
      <c r="Y62" s="6">
        <f t="shared" si="54"/>
        <v>0.11419259909382132</v>
      </c>
      <c r="Z62" s="6">
        <f t="shared" si="55"/>
        <v>6.5427539797049592</v>
      </c>
      <c r="AA62" s="62">
        <f t="shared" si="56"/>
        <v>12.687412999999999</v>
      </c>
      <c r="AB62" s="63">
        <f t="shared" si="57"/>
        <v>-6.0695309999999996</v>
      </c>
      <c r="AD62" s="1">
        <f t="shared" si="62"/>
        <v>0</v>
      </c>
      <c r="AE62" s="1">
        <f t="shared" si="63"/>
        <v>-6.4999999999999997E-3</v>
      </c>
      <c r="AF62" s="1">
        <f t="shared" si="64"/>
        <v>101325</v>
      </c>
      <c r="AG62" s="1">
        <f t="shared" si="65"/>
        <v>1.2250000000000001</v>
      </c>
      <c r="AH62" s="1">
        <f t="shared" si="66"/>
        <v>288.14999999999998</v>
      </c>
      <c r="AI62" s="1">
        <f t="shared" si="67"/>
        <v>1.2350000000000001</v>
      </c>
      <c r="AJ62" s="1">
        <f t="shared" si="68"/>
        <v>9.81</v>
      </c>
      <c r="AK62" s="1">
        <f t="shared" si="69"/>
        <v>293.14999999999998</v>
      </c>
      <c r="AL62" s="1">
        <f t="shared" si="70"/>
        <v>100600</v>
      </c>
      <c r="AM62" s="1">
        <f t="shared" si="71"/>
        <v>28</v>
      </c>
    </row>
    <row r="63" spans="1:39" x14ac:dyDescent="0.2">
      <c r="A63" s="23">
        <v>8.6999999999999993</v>
      </c>
      <c r="B63" s="1">
        <v>791</v>
      </c>
      <c r="C63" s="1">
        <f t="shared" si="36"/>
        <v>281.84999999999997</v>
      </c>
      <c r="D63" s="1">
        <f t="shared" si="58"/>
        <v>0</v>
      </c>
      <c r="E63" s="1">
        <f t="shared" si="37"/>
        <v>0</v>
      </c>
      <c r="F63" s="1">
        <f t="shared" si="59"/>
        <v>3647.71875</v>
      </c>
      <c r="G63" s="1">
        <f t="shared" si="38"/>
        <v>8041.8337106249992</v>
      </c>
      <c r="H63" s="6">
        <f t="shared" si="60"/>
        <v>270</v>
      </c>
      <c r="I63" s="1">
        <f t="shared" si="39"/>
        <v>283.00849999999997</v>
      </c>
      <c r="J63" s="1">
        <f t="shared" si="40"/>
        <v>1.1346392690225362</v>
      </c>
      <c r="K63" s="1">
        <f t="shared" si="41"/>
        <v>1.1393030248968048</v>
      </c>
      <c r="L63" s="1">
        <f t="shared" si="42"/>
        <v>92176.28260647392</v>
      </c>
      <c r="M63" s="1">
        <f t="shared" si="61"/>
        <v>-1248</v>
      </c>
      <c r="N63" s="1">
        <f t="shared" si="43"/>
        <v>-4094.4883199999999</v>
      </c>
      <c r="O63" s="1">
        <f t="shared" si="44"/>
        <v>35549.712644073908</v>
      </c>
      <c r="P63" s="60">
        <f t="shared" si="45"/>
        <v>40.299999999999997</v>
      </c>
      <c r="Q63" s="6">
        <f t="shared" si="46"/>
        <v>78.33675199999999</v>
      </c>
      <c r="R63" s="6">
        <f t="shared" si="47"/>
        <v>-4.605204940174354</v>
      </c>
      <c r="S63" s="6">
        <f t="shared" si="48"/>
        <v>-8.9517815709085156</v>
      </c>
      <c r="T63" s="60">
        <f t="shared" si="49"/>
        <v>7.9000899999999996</v>
      </c>
      <c r="U63" s="6">
        <f t="shared" si="50"/>
        <v>790.00900000000001</v>
      </c>
      <c r="V63" s="61">
        <f t="shared" si="51"/>
        <v>-4089.1615513938355</v>
      </c>
      <c r="W63" s="62">
        <f t="shared" si="52"/>
        <v>0.15785447212006387</v>
      </c>
      <c r="X63" s="63">
        <f t="shared" si="53"/>
        <v>1.3723305017228882</v>
      </c>
      <c r="Y63" s="6">
        <f t="shared" si="54"/>
        <v>0.11452325103760311</v>
      </c>
      <c r="Z63" s="6">
        <f t="shared" si="55"/>
        <v>6.5616989405714516</v>
      </c>
      <c r="AA63" s="62">
        <f t="shared" si="56"/>
        <v>12.889493</v>
      </c>
      <c r="AB63" s="63">
        <f t="shared" si="57"/>
        <v>-6.2237010000000001</v>
      </c>
      <c r="AD63" s="1">
        <f t="shared" si="62"/>
        <v>0</v>
      </c>
      <c r="AE63" s="1">
        <f t="shared" si="63"/>
        <v>-6.4999999999999997E-3</v>
      </c>
      <c r="AF63" s="1">
        <f t="shared" si="64"/>
        <v>101325</v>
      </c>
      <c r="AG63" s="1">
        <f t="shared" si="65"/>
        <v>1.2250000000000001</v>
      </c>
      <c r="AH63" s="1">
        <f t="shared" si="66"/>
        <v>288.14999999999998</v>
      </c>
      <c r="AI63" s="1">
        <f t="shared" si="67"/>
        <v>1.2350000000000001</v>
      </c>
      <c r="AJ63" s="1">
        <f t="shared" si="68"/>
        <v>9.81</v>
      </c>
      <c r="AK63" s="1">
        <f t="shared" si="69"/>
        <v>293.14999999999998</v>
      </c>
      <c r="AL63" s="1">
        <f t="shared" si="70"/>
        <v>100600</v>
      </c>
      <c r="AM63" s="1">
        <f t="shared" si="71"/>
        <v>28</v>
      </c>
    </row>
    <row r="64" spans="1:39" x14ac:dyDescent="0.2">
      <c r="A64" s="23">
        <v>7.9</v>
      </c>
      <c r="B64" s="1">
        <v>756</v>
      </c>
      <c r="C64" s="1">
        <f t="shared" si="36"/>
        <v>281.04999999999995</v>
      </c>
      <c r="D64" s="1">
        <f t="shared" si="58"/>
        <v>0</v>
      </c>
      <c r="E64" s="1">
        <f t="shared" si="37"/>
        <v>0</v>
      </c>
      <c r="F64" s="1">
        <f t="shared" si="59"/>
        <v>3647.375</v>
      </c>
      <c r="G64" s="1">
        <f t="shared" si="38"/>
        <v>8041.0758724999996</v>
      </c>
      <c r="H64" s="6">
        <f t="shared" si="60"/>
        <v>280</v>
      </c>
      <c r="I64" s="1">
        <f t="shared" si="39"/>
        <v>283.23599999999999</v>
      </c>
      <c r="J64" s="1">
        <f t="shared" si="40"/>
        <v>1.1385262255081821</v>
      </c>
      <c r="K64" s="1">
        <f t="shared" si="41"/>
        <v>1.1473816545384645</v>
      </c>
      <c r="L64" s="1">
        <f t="shared" si="42"/>
        <v>92566.403664089885</v>
      </c>
      <c r="M64" s="1">
        <f t="shared" si="61"/>
        <v>-1283</v>
      </c>
      <c r="N64" s="1">
        <f t="shared" si="43"/>
        <v>-4209.31772</v>
      </c>
      <c r="O64" s="1">
        <f t="shared" si="44"/>
        <v>35545.637050743499</v>
      </c>
      <c r="P64" s="60">
        <f t="shared" si="45"/>
        <v>39.799999999999997</v>
      </c>
      <c r="Q64" s="6">
        <f t="shared" si="46"/>
        <v>77.364831999999993</v>
      </c>
      <c r="R64" s="6">
        <f t="shared" si="47"/>
        <v>-4.5550786176037272</v>
      </c>
      <c r="S64" s="6">
        <f t="shared" si="48"/>
        <v>-8.8543440200428289</v>
      </c>
      <c r="T64" s="60">
        <f t="shared" si="49"/>
        <v>7.7167599999999998</v>
      </c>
      <c r="U64" s="6">
        <f t="shared" si="50"/>
        <v>771.67599999999993</v>
      </c>
      <c r="V64" s="61">
        <f t="shared" si="51"/>
        <v>-4095.0784812305601</v>
      </c>
      <c r="W64" s="62">
        <f t="shared" si="52"/>
        <v>0.16093857359078007</v>
      </c>
      <c r="X64" s="63">
        <f t="shared" si="53"/>
        <v>1.3969608032037513</v>
      </c>
      <c r="Y64" s="6">
        <f t="shared" si="54"/>
        <v>0.11470055031438532</v>
      </c>
      <c r="Z64" s="6">
        <f t="shared" si="55"/>
        <v>6.5718574408417938</v>
      </c>
      <c r="AA64" s="62">
        <f t="shared" si="56"/>
        <v>13.091573</v>
      </c>
      <c r="AB64" s="63">
        <f t="shared" si="57"/>
        <v>-6.3778710000000007</v>
      </c>
      <c r="AD64" s="1">
        <f t="shared" si="62"/>
        <v>0</v>
      </c>
      <c r="AE64" s="1">
        <f t="shared" si="63"/>
        <v>-6.4999999999999997E-3</v>
      </c>
      <c r="AF64" s="1">
        <f t="shared" si="64"/>
        <v>101325</v>
      </c>
      <c r="AG64" s="1">
        <f t="shared" si="65"/>
        <v>1.2250000000000001</v>
      </c>
      <c r="AH64" s="1">
        <f t="shared" si="66"/>
        <v>288.14999999999998</v>
      </c>
      <c r="AI64" s="1">
        <f t="shared" si="67"/>
        <v>1.2350000000000001</v>
      </c>
      <c r="AJ64" s="1">
        <f t="shared" si="68"/>
        <v>9.81</v>
      </c>
      <c r="AK64" s="1">
        <f t="shared" si="69"/>
        <v>293.14999999999998</v>
      </c>
      <c r="AL64" s="1">
        <f t="shared" si="70"/>
        <v>100600</v>
      </c>
      <c r="AM64" s="1">
        <f t="shared" si="71"/>
        <v>28</v>
      </c>
    </row>
    <row r="65" spans="1:39" x14ac:dyDescent="0.2">
      <c r="A65" s="23">
        <v>9.4</v>
      </c>
      <c r="B65" s="1">
        <v>714</v>
      </c>
      <c r="C65" s="1">
        <f t="shared" si="36"/>
        <v>282.54999999999995</v>
      </c>
      <c r="D65" s="1">
        <f t="shared" si="58"/>
        <v>0</v>
      </c>
      <c r="E65" s="1">
        <f t="shared" si="37"/>
        <v>0</v>
      </c>
      <c r="F65" s="1">
        <f t="shared" si="59"/>
        <v>3647.03125</v>
      </c>
      <c r="G65" s="1">
        <f t="shared" si="38"/>
        <v>8040.3180343749991</v>
      </c>
      <c r="H65" s="6">
        <f t="shared" si="60"/>
        <v>290</v>
      </c>
      <c r="I65" s="1">
        <f t="shared" si="39"/>
        <v>283.50899999999996</v>
      </c>
      <c r="J65" s="1">
        <f t="shared" si="40"/>
        <v>1.1432040108821944</v>
      </c>
      <c r="K65" s="1">
        <f t="shared" si="41"/>
        <v>1.1470841476595295</v>
      </c>
      <c r="L65" s="1">
        <f t="shared" si="42"/>
        <v>93036.312638940435</v>
      </c>
      <c r="M65" s="1">
        <f t="shared" si="61"/>
        <v>-1325</v>
      </c>
      <c r="N65" s="1">
        <f t="shared" si="43"/>
        <v>-4347.1130000000003</v>
      </c>
      <c r="O65" s="1">
        <f t="shared" si="44"/>
        <v>35537.463272127199</v>
      </c>
      <c r="P65" s="60">
        <f t="shared" si="45"/>
        <v>39.299999999999997</v>
      </c>
      <c r="Q65" s="6">
        <f t="shared" si="46"/>
        <v>76.392911999999995</v>
      </c>
      <c r="R65" s="6">
        <f t="shared" si="47"/>
        <v>-4.5436112634734167</v>
      </c>
      <c r="S65" s="6">
        <f t="shared" si="48"/>
        <v>-8.8320533183901659</v>
      </c>
      <c r="T65" s="60">
        <f t="shared" si="49"/>
        <v>7.5334300000000001</v>
      </c>
      <c r="U65" s="6">
        <f t="shared" si="50"/>
        <v>753.34299999999996</v>
      </c>
      <c r="V65" s="61">
        <f t="shared" si="51"/>
        <v>-4136.3483747304035</v>
      </c>
      <c r="W65" s="62">
        <f t="shared" si="52"/>
        <v>0.16676645413637606</v>
      </c>
      <c r="X65" s="63">
        <f t="shared" si="53"/>
        <v>1.4327750474548993</v>
      </c>
      <c r="Y65" s="6">
        <f t="shared" si="54"/>
        <v>0.11587263751951124</v>
      </c>
      <c r="Z65" s="6">
        <f t="shared" si="55"/>
        <v>6.639013090916789</v>
      </c>
      <c r="AA65" s="62">
        <f t="shared" si="56"/>
        <v>13.293652999999999</v>
      </c>
      <c r="AB65" s="63">
        <f t="shared" si="57"/>
        <v>-6.5320409999999995</v>
      </c>
      <c r="AD65" s="1">
        <f t="shared" si="62"/>
        <v>0</v>
      </c>
      <c r="AE65" s="1">
        <f t="shared" si="63"/>
        <v>-6.4999999999999997E-3</v>
      </c>
      <c r="AF65" s="1">
        <f t="shared" si="64"/>
        <v>101325</v>
      </c>
      <c r="AG65" s="1">
        <f t="shared" si="65"/>
        <v>1.2250000000000001</v>
      </c>
      <c r="AH65" s="1">
        <f t="shared" si="66"/>
        <v>288.14999999999998</v>
      </c>
      <c r="AI65" s="1">
        <f t="shared" si="67"/>
        <v>1.2350000000000001</v>
      </c>
      <c r="AJ65" s="1">
        <f t="shared" si="68"/>
        <v>9.81</v>
      </c>
      <c r="AK65" s="1">
        <f t="shared" si="69"/>
        <v>293.14999999999998</v>
      </c>
      <c r="AL65" s="1">
        <f t="shared" si="70"/>
        <v>100600</v>
      </c>
      <c r="AM65" s="1">
        <f t="shared" si="71"/>
        <v>28</v>
      </c>
    </row>
    <row r="66" spans="1:39" x14ac:dyDescent="0.2">
      <c r="A66" s="23">
        <v>6.8</v>
      </c>
      <c r="B66" s="1">
        <v>676</v>
      </c>
      <c r="C66" s="1">
        <f t="shared" si="36"/>
        <v>279.95</v>
      </c>
      <c r="D66" s="1">
        <f t="shared" si="58"/>
        <v>0</v>
      </c>
      <c r="E66" s="1">
        <f t="shared" si="37"/>
        <v>0</v>
      </c>
      <c r="F66" s="1">
        <f t="shared" si="59"/>
        <v>3646.6875</v>
      </c>
      <c r="G66" s="1">
        <f t="shared" si="38"/>
        <v>8039.5601962499995</v>
      </c>
      <c r="H66" s="6">
        <f t="shared" si="60"/>
        <v>300</v>
      </c>
      <c r="I66" s="1">
        <f t="shared" si="39"/>
        <v>283.75599999999997</v>
      </c>
      <c r="J66" s="1">
        <f t="shared" si="40"/>
        <v>1.1474489494708215</v>
      </c>
      <c r="K66" s="1">
        <f t="shared" si="41"/>
        <v>1.1630488448152971</v>
      </c>
      <c r="L66" s="1">
        <f t="shared" si="42"/>
        <v>93463.131036612176</v>
      </c>
      <c r="M66" s="1">
        <f t="shared" si="61"/>
        <v>-1363</v>
      </c>
      <c r="N66" s="1">
        <f t="shared" si="43"/>
        <v>-4471.7849200000001</v>
      </c>
      <c r="O66" s="1">
        <f t="shared" si="44"/>
        <v>35532.030962744364</v>
      </c>
      <c r="P66" s="60">
        <f t="shared" si="45"/>
        <v>38.799999999999997</v>
      </c>
      <c r="Q66" s="6">
        <f t="shared" si="46"/>
        <v>75.420991999999998</v>
      </c>
      <c r="R66" s="6">
        <f t="shared" si="47"/>
        <v>-4.5051695415722817</v>
      </c>
      <c r="S66" s="6">
        <f t="shared" si="48"/>
        <v>-8.7573287616898643</v>
      </c>
      <c r="T66" s="60">
        <f t="shared" si="49"/>
        <v>7.3501000000000003</v>
      </c>
      <c r="U66" s="6">
        <f t="shared" si="50"/>
        <v>735.01</v>
      </c>
      <c r="V66" s="61">
        <f t="shared" si="51"/>
        <v>-4153.8132703691645</v>
      </c>
      <c r="W66" s="62">
        <f t="shared" si="52"/>
        <v>0.16945622538207064</v>
      </c>
      <c r="X66" s="63">
        <f t="shared" si="53"/>
        <v>1.4495412901818774</v>
      </c>
      <c r="Y66" s="6">
        <f t="shared" si="54"/>
        <v>0.11637512054596981</v>
      </c>
      <c r="Z66" s="6">
        <f t="shared" si="55"/>
        <v>6.6678032476098235</v>
      </c>
      <c r="AA66" s="62">
        <f t="shared" si="56"/>
        <v>13.495733000000001</v>
      </c>
      <c r="AB66" s="63">
        <f t="shared" si="57"/>
        <v>-6.6862110000000001</v>
      </c>
      <c r="AD66" s="1">
        <f t="shared" si="62"/>
        <v>0</v>
      </c>
      <c r="AE66" s="1">
        <f t="shared" si="63"/>
        <v>-6.4999999999999997E-3</v>
      </c>
      <c r="AF66" s="1">
        <f t="shared" si="64"/>
        <v>101325</v>
      </c>
      <c r="AG66" s="1">
        <f t="shared" si="65"/>
        <v>1.2250000000000001</v>
      </c>
      <c r="AH66" s="1">
        <f t="shared" si="66"/>
        <v>288.14999999999998</v>
      </c>
      <c r="AI66" s="1">
        <f t="shared" si="67"/>
        <v>1.2350000000000001</v>
      </c>
      <c r="AJ66" s="1">
        <f t="shared" si="68"/>
        <v>9.81</v>
      </c>
      <c r="AK66" s="1">
        <f t="shared" si="69"/>
        <v>293.14999999999998</v>
      </c>
      <c r="AL66" s="1">
        <f t="shared" si="70"/>
        <v>100600</v>
      </c>
      <c r="AM66" s="1">
        <f t="shared" si="71"/>
        <v>28</v>
      </c>
    </row>
    <row r="67" spans="1:39" x14ac:dyDescent="0.2">
      <c r="A67" s="23">
        <v>5.4</v>
      </c>
      <c r="B67" s="1">
        <v>641</v>
      </c>
      <c r="C67" s="1">
        <f t="shared" si="36"/>
        <v>278.54999999999995</v>
      </c>
      <c r="D67" s="1">
        <f t="shared" si="58"/>
        <v>0</v>
      </c>
      <c r="E67" s="1">
        <f t="shared" si="37"/>
        <v>0</v>
      </c>
      <c r="F67" s="1">
        <f t="shared" si="59"/>
        <v>3646.34375</v>
      </c>
      <c r="G67" s="1">
        <f t="shared" si="38"/>
        <v>8038.802358124999</v>
      </c>
      <c r="H67" s="6">
        <f t="shared" si="60"/>
        <v>310</v>
      </c>
      <c r="I67" s="1">
        <f t="shared" si="39"/>
        <v>283.98349999999999</v>
      </c>
      <c r="J67" s="1">
        <f t="shared" si="40"/>
        <v>1.151369419790526</v>
      </c>
      <c r="K67" s="1">
        <f t="shared" si="41"/>
        <v>1.1738284603305793</v>
      </c>
      <c r="L67" s="1">
        <f t="shared" si="42"/>
        <v>93857.654646599214</v>
      </c>
      <c r="M67" s="1">
        <f t="shared" si="61"/>
        <v>-1398</v>
      </c>
      <c r="N67" s="1">
        <f t="shared" si="43"/>
        <v>-4586.6143199999997</v>
      </c>
      <c r="O67" s="1">
        <f t="shared" si="44"/>
        <v>35529.862266681375</v>
      </c>
      <c r="P67" s="60">
        <f t="shared" si="45"/>
        <v>38.299999999999997</v>
      </c>
      <c r="Q67" s="6">
        <f t="shared" si="46"/>
        <v>74.449072000000001</v>
      </c>
      <c r="R67" s="6">
        <f t="shared" si="47"/>
        <v>-4.4362860761135661</v>
      </c>
      <c r="S67" s="6">
        <f t="shared" si="48"/>
        <v>-8.6234303261925938</v>
      </c>
      <c r="T67" s="60">
        <f t="shared" si="49"/>
        <v>7.1667699999999996</v>
      </c>
      <c r="U67" s="6">
        <f t="shared" si="50"/>
        <v>716.67699999999991</v>
      </c>
      <c r="V67" s="61">
        <f t="shared" si="51"/>
        <v>-4143.3095954878863</v>
      </c>
      <c r="W67" s="62">
        <f t="shared" si="52"/>
        <v>0.17187676345660818</v>
      </c>
      <c r="X67" s="63">
        <f t="shared" si="53"/>
        <v>1.4738840030459215</v>
      </c>
      <c r="Y67" s="6">
        <f t="shared" si="54"/>
        <v>0.11609050674024989</v>
      </c>
      <c r="Z67" s="6">
        <f t="shared" si="55"/>
        <v>6.6514960777509167</v>
      </c>
      <c r="AA67" s="62">
        <f t="shared" si="56"/>
        <v>13.697813</v>
      </c>
      <c r="AB67" s="63">
        <f t="shared" si="57"/>
        <v>-6.8403810000000007</v>
      </c>
      <c r="AD67" s="1">
        <f t="shared" si="62"/>
        <v>0</v>
      </c>
      <c r="AE67" s="1">
        <f t="shared" si="63"/>
        <v>-6.4999999999999997E-3</v>
      </c>
      <c r="AF67" s="1">
        <f t="shared" si="64"/>
        <v>101325</v>
      </c>
      <c r="AG67" s="1">
        <f t="shared" si="65"/>
        <v>1.2250000000000001</v>
      </c>
      <c r="AH67" s="1">
        <f t="shared" si="66"/>
        <v>288.14999999999998</v>
      </c>
      <c r="AI67" s="1">
        <f t="shared" si="67"/>
        <v>1.2350000000000001</v>
      </c>
      <c r="AJ67" s="1">
        <f t="shared" si="68"/>
        <v>9.81</v>
      </c>
      <c r="AK67" s="1">
        <f t="shared" si="69"/>
        <v>293.14999999999998</v>
      </c>
      <c r="AL67" s="1">
        <f t="shared" si="70"/>
        <v>100600</v>
      </c>
      <c r="AM67" s="1">
        <f t="shared" si="71"/>
        <v>28</v>
      </c>
    </row>
    <row r="68" spans="1:39" x14ac:dyDescent="0.2">
      <c r="A68" s="30">
        <v>3.8</v>
      </c>
      <c r="B68" s="64">
        <v>613</v>
      </c>
      <c r="C68" s="64">
        <f t="shared" si="36"/>
        <v>276.95</v>
      </c>
      <c r="D68" s="64">
        <f t="shared" si="58"/>
        <v>0</v>
      </c>
      <c r="E68" s="64">
        <f t="shared" si="37"/>
        <v>0</v>
      </c>
      <c r="F68" s="64">
        <f t="shared" si="59"/>
        <v>3646</v>
      </c>
      <c r="G68" s="64">
        <f t="shared" si="38"/>
        <v>8038.0445199999995</v>
      </c>
      <c r="H68" s="65">
        <f t="shared" si="60"/>
        <v>320</v>
      </c>
      <c r="I68" s="64">
        <f t="shared" si="39"/>
        <v>284.16549999999995</v>
      </c>
      <c r="J68" s="64">
        <f t="shared" si="40"/>
        <v>1.1545131675742191</v>
      </c>
      <c r="K68" s="64">
        <f t="shared" si="41"/>
        <v>1.1845922062477403</v>
      </c>
      <c r="L68" s="64">
        <f t="shared" si="42"/>
        <v>94174.243509214182</v>
      </c>
      <c r="M68" s="64">
        <f t="shared" si="61"/>
        <v>-1426</v>
      </c>
      <c r="N68" s="64">
        <f t="shared" si="43"/>
        <v>-4678.4778399999996</v>
      </c>
      <c r="O68" s="64">
        <f t="shared" si="44"/>
        <v>35528.860922780324</v>
      </c>
      <c r="P68" s="66">
        <f t="shared" si="45"/>
        <v>37.799999999999997</v>
      </c>
      <c r="Q68" s="65">
        <f t="shared" si="46"/>
        <v>73.47715199999999</v>
      </c>
      <c r="R68" s="65">
        <f t="shared" si="47"/>
        <v>-4.357038162524268</v>
      </c>
      <c r="S68" s="65">
        <f t="shared" si="48"/>
        <v>-8.469385061841173</v>
      </c>
      <c r="T68" s="66">
        <f t="shared" si="49"/>
        <v>6.9834399999999999</v>
      </c>
      <c r="U68" s="65">
        <f t="shared" si="50"/>
        <v>698.34399999999994</v>
      </c>
      <c r="V68" s="67">
        <f t="shared" si="51"/>
        <v>-4122.7332483843329</v>
      </c>
      <c r="W68" s="68">
        <f t="shared" si="52"/>
        <v>0.17398216443094194</v>
      </c>
      <c r="X68" s="69">
        <f t="shared" si="53"/>
        <v>1.4993422447435016</v>
      </c>
      <c r="Y68" s="65">
        <f t="shared" si="54"/>
        <v>0.11552233728905305</v>
      </c>
      <c r="Z68" s="65">
        <f t="shared" si="55"/>
        <v>6.6189423661490761</v>
      </c>
      <c r="AA68" s="68">
        <f t="shared" si="56"/>
        <v>13.899893</v>
      </c>
      <c r="AB68" s="69">
        <f t="shared" si="57"/>
        <v>-6.9945509999999995</v>
      </c>
      <c r="AD68" s="1">
        <f t="shared" si="62"/>
        <v>0</v>
      </c>
      <c r="AE68" s="1">
        <f t="shared" si="63"/>
        <v>-6.4999999999999997E-3</v>
      </c>
      <c r="AF68" s="1">
        <f t="shared" si="64"/>
        <v>101325</v>
      </c>
      <c r="AG68" s="1">
        <f t="shared" si="65"/>
        <v>1.2250000000000001</v>
      </c>
      <c r="AH68" s="1">
        <f t="shared" si="66"/>
        <v>288.14999999999998</v>
      </c>
      <c r="AI68" s="1">
        <f t="shared" si="67"/>
        <v>1.2350000000000001</v>
      </c>
      <c r="AJ68" s="1">
        <f t="shared" si="68"/>
        <v>9.81</v>
      </c>
      <c r="AK68" s="1">
        <f t="shared" si="69"/>
        <v>293.14999999999998</v>
      </c>
      <c r="AL68" s="1">
        <f t="shared" si="70"/>
        <v>100600</v>
      </c>
      <c r="AM68" s="1">
        <f t="shared" si="71"/>
        <v>28</v>
      </c>
    </row>
    <row r="69" spans="1:39" s="6" customFormat="1" x14ac:dyDescent="0.2">
      <c r="E69" s="1"/>
      <c r="G69" s="1"/>
      <c r="N69" s="1"/>
      <c r="Q69" s="1"/>
      <c r="S69" s="1"/>
      <c r="U69" s="1"/>
      <c r="AC69" s="1"/>
      <c r="AD69" s="1">
        <f t="shared" si="62"/>
        <v>0</v>
      </c>
      <c r="AE69" s="1">
        <f t="shared" si="63"/>
        <v>-6.4999999999999997E-3</v>
      </c>
      <c r="AF69" s="1">
        <f t="shared" si="64"/>
        <v>101325</v>
      </c>
      <c r="AG69" s="1">
        <f t="shared" si="65"/>
        <v>1.2250000000000001</v>
      </c>
      <c r="AH69" s="1">
        <f t="shared" si="66"/>
        <v>288.14999999999998</v>
      </c>
      <c r="AI69" s="1">
        <f t="shared" si="67"/>
        <v>1.2350000000000001</v>
      </c>
      <c r="AJ69" s="1">
        <f t="shared" si="68"/>
        <v>9.81</v>
      </c>
      <c r="AK69" s="1">
        <f t="shared" si="69"/>
        <v>293.14999999999998</v>
      </c>
      <c r="AL69" s="1">
        <f t="shared" si="70"/>
        <v>100600</v>
      </c>
      <c r="AM69" s="1">
        <f t="shared" si="71"/>
        <v>28</v>
      </c>
    </row>
    <row r="70" spans="1:39" s="6" customFormat="1" ht="15" x14ac:dyDescent="0.25">
      <c r="A70" s="43" t="s">
        <v>56</v>
      </c>
      <c r="B70" s="3" t="s">
        <v>57</v>
      </c>
      <c r="C70" s="3" t="s">
        <v>58</v>
      </c>
      <c r="D70" s="3" t="s">
        <v>59</v>
      </c>
      <c r="E70" s="44" t="s">
        <v>60</v>
      </c>
      <c r="F70" s="3" t="s">
        <v>61</v>
      </c>
      <c r="G70" s="44" t="s">
        <v>62</v>
      </c>
      <c r="H70" s="8" t="s">
        <v>63</v>
      </c>
      <c r="I70" s="3" t="s">
        <v>64</v>
      </c>
      <c r="J70" s="3" t="s">
        <v>65</v>
      </c>
      <c r="K70" s="3" t="s">
        <v>66</v>
      </c>
      <c r="L70" s="3" t="s">
        <v>67</v>
      </c>
      <c r="M70" s="3" t="s">
        <v>68</v>
      </c>
      <c r="N70" s="44" t="s">
        <v>69</v>
      </c>
      <c r="O70" s="3" t="s">
        <v>70</v>
      </c>
      <c r="P70" s="45" t="s">
        <v>71</v>
      </c>
      <c r="Q70" s="46" t="s">
        <v>72</v>
      </c>
      <c r="R70" s="47" t="s">
        <v>73</v>
      </c>
      <c r="S70" s="46" t="s">
        <v>74</v>
      </c>
      <c r="T70" s="45" t="s">
        <v>75</v>
      </c>
      <c r="U70" s="46" t="s">
        <v>76</v>
      </c>
      <c r="V70" s="47" t="s">
        <v>77</v>
      </c>
      <c r="W70" s="48" t="s">
        <v>78</v>
      </c>
      <c r="X70" s="49" t="s">
        <v>79</v>
      </c>
      <c r="Y70" s="47" t="s">
        <v>80</v>
      </c>
      <c r="Z70" s="47" t="s">
        <v>81</v>
      </c>
      <c r="AA70" s="48" t="s">
        <v>82</v>
      </c>
      <c r="AB70" s="49" t="s">
        <v>83</v>
      </c>
      <c r="AC70" s="1"/>
      <c r="AD70" s="6">
        <f t="shared" si="62"/>
        <v>0</v>
      </c>
      <c r="AE70" s="6">
        <f t="shared" si="63"/>
        <v>-6.4999999999999997E-3</v>
      </c>
      <c r="AF70" s="6">
        <f t="shared" si="64"/>
        <v>101325</v>
      </c>
      <c r="AG70" s="6">
        <f t="shared" si="65"/>
        <v>1.2250000000000001</v>
      </c>
      <c r="AH70" s="6">
        <f t="shared" si="66"/>
        <v>288.14999999999998</v>
      </c>
      <c r="AI70" s="6">
        <f t="shared" si="67"/>
        <v>1.2350000000000001</v>
      </c>
      <c r="AJ70" s="6">
        <f t="shared" si="68"/>
        <v>9.81</v>
      </c>
      <c r="AK70" s="6">
        <f t="shared" si="69"/>
        <v>293.14999999999998</v>
      </c>
      <c r="AL70" s="6">
        <f t="shared" si="70"/>
        <v>100600</v>
      </c>
      <c r="AM70" s="6">
        <f t="shared" si="71"/>
        <v>28</v>
      </c>
    </row>
    <row r="71" spans="1:39" x14ac:dyDescent="0.2">
      <c r="A71" s="50">
        <v>6.2</v>
      </c>
      <c r="B71" s="51">
        <v>2069</v>
      </c>
      <c r="C71" s="51">
        <f t="shared" ref="C71:C97" si="72">A71+273.15</f>
        <v>279.34999999999997</v>
      </c>
      <c r="D71" s="51">
        <v>0</v>
      </c>
      <c r="E71" s="51">
        <f t="shared" ref="E71:E97" si="73">D71*1.94384</f>
        <v>0</v>
      </c>
      <c r="F71" s="51">
        <v>3616</v>
      </c>
      <c r="G71" s="51">
        <f t="shared" ref="G71:G97" si="74">F71 * 2.20462</f>
        <v>7971.9059199999992</v>
      </c>
      <c r="H71" s="51">
        <v>0</v>
      </c>
      <c r="I71" s="51">
        <f t="shared" ref="I71:I97" si="75">AH71+(B71*AE71)</f>
        <v>274.70149999999995</v>
      </c>
      <c r="J71" s="51">
        <f t="shared" ref="J71:J97" si="76">AG71 * ( ( 1 + ( AE71 * ( B71 / AH71 ) ) ) ^ 4.256 )</f>
        <v>0.99952065392452827</v>
      </c>
      <c r="K71" s="51">
        <f t="shared" ref="K71:K97" si="77">( J71 * I71 ) / C71</f>
        <v>0.98288821519258562</v>
      </c>
      <c r="L71" s="51">
        <f t="shared" ref="L71:L97" si="78">AF71 * ( ( 1+ ( AE71 * ( B71 / AH71 ) ) ) ^ 5.256 )</f>
        <v>78816.05684897957</v>
      </c>
      <c r="M71" s="51">
        <v>0</v>
      </c>
      <c r="N71" s="51">
        <f t="shared" ref="N71:N97" si="79">M71 * 3.28084</f>
        <v>0</v>
      </c>
      <c r="O71" s="51" t="e">
        <f t="shared" ref="O71:O97" si="80" xml:space="preserve"> F71 * AJ71 * COS( Y71 )</f>
        <v>#DIV/0!</v>
      </c>
      <c r="P71" s="52">
        <f t="shared" ref="P71:P97" si="81">-0.096296 * H71 + 65.2</f>
        <v>65.2</v>
      </c>
      <c r="Q71" s="51">
        <f t="shared" ref="Q71:Q97" si="82">P71 * 1.94384</f>
        <v>126.73836800000001</v>
      </c>
      <c r="R71" s="51" t="e">
        <f t="shared" ref="R71:R97" si="83" xml:space="preserve"> ( M71 / H71 ) * ( ( ( C70 + C71 ) / 2 ) / ( ( I70 + I71 ) / 2 ) )</f>
        <v>#DIV/0!</v>
      </c>
      <c r="S71" s="51" t="e">
        <f t="shared" ref="S71:S97" si="84">R71 * 1.94384</f>
        <v>#DIV/0!</v>
      </c>
      <c r="T71" s="52">
        <f t="shared" ref="T71:T97" si="85">-0.063838 * H71 + 24.418182</f>
        <v>24.418182000000002</v>
      </c>
      <c r="U71" s="51">
        <f t="shared" ref="U71:U97" si="86">T71 * 100</f>
        <v>2441.8182000000002</v>
      </c>
      <c r="V71" s="53" t="e">
        <f t="shared" ref="V71:V97" si="87" xml:space="preserve"> - ( F71 * AJ71 * SIN( Y71 ) )</f>
        <v>#DIV/0!</v>
      </c>
      <c r="W71" s="50" t="e">
        <f t="shared" ref="W71:W97" si="88" xml:space="preserve"> - ( ( 2 * V71 ) / ( ( ( P71 ) ^ 2 ) * AM71 * K71 ) )</f>
        <v>#DIV/0!</v>
      </c>
      <c r="X71" s="54" t="e">
        <f t="shared" ref="X71:X97" si="89" xml:space="preserve"> ( ( 2 * O71 ) / ( ( ( P71 ) ^ 2 ) * AM71 * K71 ) )</f>
        <v>#DIV/0!</v>
      </c>
      <c r="Y71" s="51" t="e">
        <f t="shared" ref="Y71:Y97" si="90">ASIN( - ( R71 / P71 ) )</f>
        <v>#DIV/0!</v>
      </c>
      <c r="Z71" s="51" t="e">
        <f t="shared" ref="Z71:Z97" si="91">Y71 * ( 180 / 3.14159265359 )</f>
        <v>#DIV/0!</v>
      </c>
      <c r="AA71" s="50">
        <f t="shared" ref="AA71:AA97" si="92">0.049192 * H71 + 1.609091</f>
        <v>1.609091</v>
      </c>
      <c r="AB71" s="54">
        <f t="shared" ref="AB71:AB97" si="93">-0.04602 *H71 + 2.032727</f>
        <v>2.032727</v>
      </c>
      <c r="AD71" s="1">
        <f t="shared" si="62"/>
        <v>0</v>
      </c>
      <c r="AE71" s="1">
        <f t="shared" si="63"/>
        <v>-6.4999999999999997E-3</v>
      </c>
      <c r="AF71" s="1">
        <f t="shared" si="64"/>
        <v>101325</v>
      </c>
      <c r="AG71" s="1">
        <f t="shared" si="65"/>
        <v>1.2250000000000001</v>
      </c>
      <c r="AH71" s="1">
        <f t="shared" si="66"/>
        <v>288.14999999999998</v>
      </c>
      <c r="AI71" s="1">
        <f t="shared" si="67"/>
        <v>1.2350000000000001</v>
      </c>
      <c r="AJ71" s="1">
        <f t="shared" si="68"/>
        <v>9.81</v>
      </c>
      <c r="AK71" s="1">
        <f t="shared" si="69"/>
        <v>293.14999999999998</v>
      </c>
      <c r="AL71" s="1">
        <f t="shared" si="70"/>
        <v>100600</v>
      </c>
      <c r="AM71" s="1">
        <f t="shared" si="71"/>
        <v>28</v>
      </c>
    </row>
    <row r="72" spans="1:39" x14ac:dyDescent="0.2">
      <c r="A72" s="23">
        <v>6.4</v>
      </c>
      <c r="B72" s="1">
        <v>2043</v>
      </c>
      <c r="C72" s="1">
        <f t="shared" si="72"/>
        <v>279.54999999999995</v>
      </c>
      <c r="D72" s="1">
        <f t="shared" ref="D72:D97" si="94">D71</f>
        <v>0</v>
      </c>
      <c r="E72" s="1">
        <f t="shared" si="73"/>
        <v>0</v>
      </c>
      <c r="F72" s="1">
        <f t="shared" ref="F72:F97" si="95">F71-0.38461</f>
        <v>3615.6153899999999</v>
      </c>
      <c r="G72" s="1">
        <f t="shared" si="74"/>
        <v>7971.0580011017992</v>
      </c>
      <c r="H72" s="6">
        <f t="shared" ref="H72:H97" si="96">H71+11.15384</f>
        <v>11.153840000000001</v>
      </c>
      <c r="I72" s="1">
        <f t="shared" si="75"/>
        <v>274.87049999999999</v>
      </c>
      <c r="J72" s="1">
        <f t="shared" si="76"/>
        <v>1.0021403687884545</v>
      </c>
      <c r="K72" s="1">
        <f t="shared" si="77"/>
        <v>0.98536513768222833</v>
      </c>
      <c r="L72" s="1">
        <f t="shared" si="78"/>
        <v>79071.247234535433</v>
      </c>
      <c r="M72" s="1">
        <f t="shared" ref="M72:M97" si="97">M71 + (B72-B71)</f>
        <v>-26</v>
      </c>
      <c r="N72" s="1">
        <f t="shared" si="79"/>
        <v>-85.301839999999999</v>
      </c>
      <c r="O72" s="1">
        <f t="shared" si="80"/>
        <v>35444.942140410669</v>
      </c>
      <c r="P72" s="60">
        <f t="shared" si="81"/>
        <v>64.125929823359996</v>
      </c>
      <c r="Q72" s="6">
        <f t="shared" si="82"/>
        <v>124.6505474278401</v>
      </c>
      <c r="R72" s="6">
        <f t="shared" si="83"/>
        <v>-2.3706009243716335</v>
      </c>
      <c r="S72" s="6">
        <f t="shared" si="84"/>
        <v>-4.6080689008305562</v>
      </c>
      <c r="T72" s="60">
        <f t="shared" si="85"/>
        <v>23.70614316208</v>
      </c>
      <c r="U72" s="6">
        <f t="shared" si="86"/>
        <v>2370.6143162080002</v>
      </c>
      <c r="V72" s="61">
        <f t="shared" si="87"/>
        <v>-1311.2213368818666</v>
      </c>
      <c r="W72" s="62">
        <f t="shared" si="88"/>
        <v>2.3114442779198902E-2</v>
      </c>
      <c r="X72" s="63">
        <f t="shared" si="89"/>
        <v>0.62482973993150603</v>
      </c>
      <c r="Y72" s="6">
        <f t="shared" si="90"/>
        <v>3.697632482235505E-2</v>
      </c>
      <c r="Z72" s="6">
        <f t="shared" si="91"/>
        <v>2.1185873542256282</v>
      </c>
      <c r="AA72" s="62">
        <f t="shared" si="92"/>
        <v>2.1577706972800001</v>
      </c>
      <c r="AB72" s="63">
        <f t="shared" si="93"/>
        <v>1.5194272832</v>
      </c>
      <c r="AD72" s="1">
        <f t="shared" si="62"/>
        <v>0</v>
      </c>
      <c r="AE72" s="1">
        <f t="shared" si="63"/>
        <v>-6.4999999999999997E-3</v>
      </c>
      <c r="AF72" s="1">
        <f t="shared" si="64"/>
        <v>101325</v>
      </c>
      <c r="AG72" s="1">
        <f t="shared" si="65"/>
        <v>1.2250000000000001</v>
      </c>
      <c r="AH72" s="1">
        <f t="shared" si="66"/>
        <v>288.14999999999998</v>
      </c>
      <c r="AI72" s="1">
        <f t="shared" si="67"/>
        <v>1.2350000000000001</v>
      </c>
      <c r="AJ72" s="1">
        <f t="shared" si="68"/>
        <v>9.81</v>
      </c>
      <c r="AK72" s="1">
        <f t="shared" si="69"/>
        <v>293.14999999999998</v>
      </c>
      <c r="AL72" s="1">
        <f t="shared" si="70"/>
        <v>100600</v>
      </c>
      <c r="AM72" s="1">
        <f t="shared" si="71"/>
        <v>28</v>
      </c>
    </row>
    <row r="73" spans="1:39" x14ac:dyDescent="0.2">
      <c r="A73" s="23">
        <v>6.7</v>
      </c>
      <c r="B73" s="1">
        <v>1907</v>
      </c>
      <c r="C73" s="1">
        <f t="shared" si="72"/>
        <v>279.84999999999997</v>
      </c>
      <c r="D73" s="1">
        <f t="shared" si="94"/>
        <v>0</v>
      </c>
      <c r="E73" s="1">
        <f t="shared" si="73"/>
        <v>0</v>
      </c>
      <c r="F73" s="1">
        <f t="shared" si="95"/>
        <v>3615.2307799999999</v>
      </c>
      <c r="G73" s="1">
        <f t="shared" si="74"/>
        <v>7970.2100822035991</v>
      </c>
      <c r="H73" s="6">
        <f t="shared" si="96"/>
        <v>22.307680000000001</v>
      </c>
      <c r="I73" s="1">
        <f t="shared" si="75"/>
        <v>275.75449999999995</v>
      </c>
      <c r="J73" s="1">
        <f t="shared" si="76"/>
        <v>1.015929208030856</v>
      </c>
      <c r="K73" s="1">
        <f t="shared" si="77"/>
        <v>1.0010614643414137</v>
      </c>
      <c r="L73" s="1">
        <f t="shared" si="78"/>
        <v>80417.016142808527</v>
      </c>
      <c r="M73" s="1">
        <f t="shared" si="97"/>
        <v>-162</v>
      </c>
      <c r="N73" s="1">
        <f t="shared" si="79"/>
        <v>-531.49608000000001</v>
      </c>
      <c r="O73" s="1">
        <f t="shared" si="80"/>
        <v>35221.785626737423</v>
      </c>
      <c r="P73" s="60">
        <f t="shared" si="81"/>
        <v>63.051859646720004</v>
      </c>
      <c r="Q73" s="6">
        <f t="shared" si="82"/>
        <v>122.56272685568021</v>
      </c>
      <c r="R73" s="6">
        <f t="shared" si="83"/>
        <v>-7.3778045323704502</v>
      </c>
      <c r="S73" s="6">
        <f t="shared" si="84"/>
        <v>-14.341271562202976</v>
      </c>
      <c r="T73" s="60">
        <f t="shared" si="85"/>
        <v>22.994104324160002</v>
      </c>
      <c r="U73" s="6">
        <f t="shared" si="86"/>
        <v>2299.4104324160003</v>
      </c>
      <c r="V73" s="61">
        <f t="shared" si="87"/>
        <v>-4149.8679541261681</v>
      </c>
      <c r="W73" s="62">
        <f t="shared" si="88"/>
        <v>7.4481720203141991E-2</v>
      </c>
      <c r="X73" s="63">
        <f t="shared" si="89"/>
        <v>0.63215967618856583</v>
      </c>
      <c r="Y73" s="6">
        <f t="shared" si="90"/>
        <v>0.11728036225499479</v>
      </c>
      <c r="Z73" s="6">
        <f t="shared" si="91"/>
        <v>6.7196697769761613</v>
      </c>
      <c r="AA73" s="62">
        <f t="shared" si="92"/>
        <v>2.70645039456</v>
      </c>
      <c r="AB73" s="63">
        <f t="shared" si="93"/>
        <v>1.0061275664</v>
      </c>
      <c r="AD73" s="1">
        <f t="shared" si="62"/>
        <v>0</v>
      </c>
      <c r="AE73" s="1">
        <f t="shared" si="63"/>
        <v>-6.4999999999999997E-3</v>
      </c>
      <c r="AF73" s="1">
        <f t="shared" si="64"/>
        <v>101325</v>
      </c>
      <c r="AG73" s="1">
        <f t="shared" si="65"/>
        <v>1.2250000000000001</v>
      </c>
      <c r="AH73" s="1">
        <f t="shared" si="66"/>
        <v>288.14999999999998</v>
      </c>
      <c r="AI73" s="1">
        <f t="shared" si="67"/>
        <v>1.2350000000000001</v>
      </c>
      <c r="AJ73" s="1">
        <f t="shared" si="68"/>
        <v>9.81</v>
      </c>
      <c r="AK73" s="1">
        <f t="shared" si="69"/>
        <v>293.14999999999998</v>
      </c>
      <c r="AL73" s="1">
        <f t="shared" si="70"/>
        <v>100600</v>
      </c>
      <c r="AM73" s="1">
        <f t="shared" si="71"/>
        <v>28</v>
      </c>
    </row>
    <row r="74" spans="1:39" x14ac:dyDescent="0.2">
      <c r="A74" s="23">
        <v>7.6</v>
      </c>
      <c r="B74" s="1">
        <v>1724</v>
      </c>
      <c r="C74" s="1">
        <f t="shared" si="72"/>
        <v>280.75</v>
      </c>
      <c r="D74" s="1">
        <f t="shared" si="94"/>
        <v>0</v>
      </c>
      <c r="E74" s="1">
        <f t="shared" si="73"/>
        <v>0</v>
      </c>
      <c r="F74" s="1">
        <f t="shared" si="95"/>
        <v>3614.8461699999998</v>
      </c>
      <c r="G74" s="1">
        <f t="shared" si="74"/>
        <v>7969.362163305399</v>
      </c>
      <c r="H74" s="6">
        <f t="shared" si="96"/>
        <v>33.46152</v>
      </c>
      <c r="I74" s="1">
        <f t="shared" si="75"/>
        <v>276.94399999999996</v>
      </c>
      <c r="J74" s="1">
        <f t="shared" si="76"/>
        <v>1.0347118182810831</v>
      </c>
      <c r="K74" s="1">
        <f t="shared" si="77"/>
        <v>1.0206847009867719</v>
      </c>
      <c r="L74" s="1">
        <f t="shared" si="78"/>
        <v>82257.076450945169</v>
      </c>
      <c r="M74" s="1">
        <f t="shared" si="97"/>
        <v>-345</v>
      </c>
      <c r="N74" s="1">
        <f t="shared" si="79"/>
        <v>-1131.8897999999999</v>
      </c>
      <c r="O74" s="1">
        <f t="shared" si="80"/>
        <v>34953.179644440301</v>
      </c>
      <c r="P74" s="60">
        <f t="shared" si="81"/>
        <v>61.977789470080005</v>
      </c>
      <c r="Q74" s="6">
        <f t="shared" si="82"/>
        <v>120.47490628352031</v>
      </c>
      <c r="R74" s="6">
        <f t="shared" si="83"/>
        <v>-10.457749567441724</v>
      </c>
      <c r="S74" s="6">
        <f t="shared" si="84"/>
        <v>-20.328191919175921</v>
      </c>
      <c r="T74" s="60">
        <f t="shared" si="85"/>
        <v>22.28206548624</v>
      </c>
      <c r="U74" s="6">
        <f t="shared" si="86"/>
        <v>2228.2065486239999</v>
      </c>
      <c r="V74" s="61">
        <f t="shared" si="87"/>
        <v>-5983.578363204726</v>
      </c>
      <c r="W74" s="62">
        <f t="shared" si="88"/>
        <v>0.10901071228616802</v>
      </c>
      <c r="X74" s="63">
        <f t="shared" si="89"/>
        <v>0.6367880185438225</v>
      </c>
      <c r="Y74" s="6">
        <f t="shared" si="90"/>
        <v>0.16954493493934009</v>
      </c>
      <c r="Z74" s="6">
        <f t="shared" si="91"/>
        <v>9.714209209843677</v>
      </c>
      <c r="AA74" s="62">
        <f t="shared" si="92"/>
        <v>3.2551300918399999</v>
      </c>
      <c r="AB74" s="63">
        <f t="shared" si="93"/>
        <v>0.49282784960000003</v>
      </c>
      <c r="AD74" s="1">
        <f t="shared" si="62"/>
        <v>0</v>
      </c>
      <c r="AE74" s="1">
        <f t="shared" si="63"/>
        <v>-6.4999999999999997E-3</v>
      </c>
      <c r="AF74" s="1">
        <f t="shared" si="64"/>
        <v>101325</v>
      </c>
      <c r="AG74" s="1">
        <f t="shared" si="65"/>
        <v>1.2250000000000001</v>
      </c>
      <c r="AH74" s="1">
        <f t="shared" si="66"/>
        <v>288.14999999999998</v>
      </c>
      <c r="AI74" s="1">
        <f t="shared" si="67"/>
        <v>1.2350000000000001</v>
      </c>
      <c r="AJ74" s="1">
        <f t="shared" si="68"/>
        <v>9.81</v>
      </c>
      <c r="AK74" s="1">
        <f t="shared" si="69"/>
        <v>293.14999999999998</v>
      </c>
      <c r="AL74" s="1">
        <f t="shared" si="70"/>
        <v>100600</v>
      </c>
      <c r="AM74" s="1">
        <f t="shared" si="71"/>
        <v>28</v>
      </c>
    </row>
    <row r="75" spans="1:39" x14ac:dyDescent="0.2">
      <c r="A75" s="23">
        <v>8.1999999999999993</v>
      </c>
      <c r="B75" s="1">
        <v>1599</v>
      </c>
      <c r="C75" s="1">
        <f t="shared" si="72"/>
        <v>281.34999999999997</v>
      </c>
      <c r="D75" s="1">
        <f t="shared" si="94"/>
        <v>0</v>
      </c>
      <c r="E75" s="1">
        <f t="shared" si="73"/>
        <v>0</v>
      </c>
      <c r="F75" s="1">
        <f t="shared" si="95"/>
        <v>3614.4615599999997</v>
      </c>
      <c r="G75" s="1">
        <f t="shared" si="74"/>
        <v>7968.5142444071989</v>
      </c>
      <c r="H75" s="6">
        <f t="shared" si="96"/>
        <v>44.615360000000003</v>
      </c>
      <c r="I75" s="1">
        <f t="shared" si="75"/>
        <v>277.75649999999996</v>
      </c>
      <c r="J75" s="1">
        <f t="shared" si="76"/>
        <v>1.0476933623447764</v>
      </c>
      <c r="K75" s="1">
        <f t="shared" si="77"/>
        <v>1.0343118585324929</v>
      </c>
      <c r="L75" s="1">
        <f t="shared" si="78"/>
        <v>83533.431679685513</v>
      </c>
      <c r="M75" s="1">
        <f t="shared" si="97"/>
        <v>-470</v>
      </c>
      <c r="N75" s="1">
        <f t="shared" si="79"/>
        <v>-1541.9947999999999</v>
      </c>
      <c r="O75" s="1">
        <f t="shared" si="80"/>
        <v>34908.950935420675</v>
      </c>
      <c r="P75" s="60">
        <f t="shared" si="81"/>
        <v>60.903719293440005</v>
      </c>
      <c r="Q75" s="6">
        <f t="shared" si="82"/>
        <v>118.38708571136043</v>
      </c>
      <c r="R75" s="6">
        <f t="shared" si="83"/>
        <v>-10.675014761334946</v>
      </c>
      <c r="S75" s="6">
        <f t="shared" si="84"/>
        <v>-20.750520693673323</v>
      </c>
      <c r="T75" s="60">
        <f t="shared" si="85"/>
        <v>21.570026648320002</v>
      </c>
      <c r="U75" s="6">
        <f t="shared" si="86"/>
        <v>2157.0026648320004</v>
      </c>
      <c r="V75" s="61">
        <f t="shared" si="87"/>
        <v>-6214.94496013751</v>
      </c>
      <c r="W75" s="62">
        <f t="shared" si="88"/>
        <v>0.11570979308958743</v>
      </c>
      <c r="X75" s="63">
        <f t="shared" si="89"/>
        <v>0.64993455543373202</v>
      </c>
      <c r="Y75" s="6">
        <f t="shared" si="90"/>
        <v>0.17618700925184722</v>
      </c>
      <c r="Z75" s="6">
        <f t="shared" si="91"/>
        <v>10.094772035162569</v>
      </c>
      <c r="AA75" s="62">
        <f t="shared" si="92"/>
        <v>3.8038097891199998</v>
      </c>
      <c r="AB75" s="63">
        <f t="shared" si="93"/>
        <v>-2.0471867199999938E-2</v>
      </c>
      <c r="AD75" s="1">
        <f t="shared" si="62"/>
        <v>0</v>
      </c>
      <c r="AE75" s="1">
        <f t="shared" si="63"/>
        <v>-6.4999999999999997E-3</v>
      </c>
      <c r="AF75" s="1">
        <f t="shared" si="64"/>
        <v>101325</v>
      </c>
      <c r="AG75" s="1">
        <f t="shared" si="65"/>
        <v>1.2250000000000001</v>
      </c>
      <c r="AH75" s="1">
        <f t="shared" si="66"/>
        <v>288.14999999999998</v>
      </c>
      <c r="AI75" s="1">
        <f t="shared" si="67"/>
        <v>1.2350000000000001</v>
      </c>
      <c r="AJ75" s="1">
        <f t="shared" si="68"/>
        <v>9.81</v>
      </c>
      <c r="AK75" s="1">
        <f t="shared" si="69"/>
        <v>293.14999999999998</v>
      </c>
      <c r="AL75" s="1">
        <f t="shared" si="70"/>
        <v>100600</v>
      </c>
      <c r="AM75" s="1">
        <f t="shared" si="71"/>
        <v>28</v>
      </c>
    </row>
    <row r="76" spans="1:39" x14ac:dyDescent="0.2">
      <c r="A76" s="23">
        <v>8.6999999999999993</v>
      </c>
      <c r="B76" s="1">
        <v>1479</v>
      </c>
      <c r="C76" s="1">
        <f t="shared" si="72"/>
        <v>281.84999999999997</v>
      </c>
      <c r="D76" s="1">
        <f t="shared" si="94"/>
        <v>0</v>
      </c>
      <c r="E76" s="1">
        <f t="shared" si="73"/>
        <v>0</v>
      </c>
      <c r="F76" s="1">
        <f t="shared" si="95"/>
        <v>3614.0769499999997</v>
      </c>
      <c r="G76" s="1">
        <f t="shared" si="74"/>
        <v>7967.6663255089989</v>
      </c>
      <c r="H76" s="6">
        <f t="shared" si="96"/>
        <v>55.769200000000005</v>
      </c>
      <c r="I76" s="1">
        <f t="shared" si="75"/>
        <v>278.53649999999999</v>
      </c>
      <c r="J76" s="1">
        <f t="shared" si="76"/>
        <v>1.0602725134021995</v>
      </c>
      <c r="K76" s="1">
        <f t="shared" si="77"/>
        <v>1.0478076811397969</v>
      </c>
      <c r="L76" s="1">
        <f t="shared" si="78"/>
        <v>84773.773810285697</v>
      </c>
      <c r="M76" s="1">
        <f t="shared" si="97"/>
        <v>-590</v>
      </c>
      <c r="N76" s="1">
        <f t="shared" si="79"/>
        <v>-1935.6956</v>
      </c>
      <c r="O76" s="1">
        <f t="shared" si="80"/>
        <v>34881.353010814448</v>
      </c>
      <c r="P76" s="60">
        <f t="shared" si="81"/>
        <v>59.829649116799999</v>
      </c>
      <c r="Q76" s="6">
        <f t="shared" si="82"/>
        <v>116.29926513920051</v>
      </c>
      <c r="R76" s="6">
        <f t="shared" si="83"/>
        <v>-10.710670228690201</v>
      </c>
      <c r="S76" s="6">
        <f t="shared" si="84"/>
        <v>-20.819829217337162</v>
      </c>
      <c r="T76" s="60">
        <f t="shared" si="85"/>
        <v>20.857987810400001</v>
      </c>
      <c r="U76" s="6">
        <f t="shared" si="86"/>
        <v>2085.79878104</v>
      </c>
      <c r="V76" s="61">
        <f t="shared" si="87"/>
        <v>-6346.9721804600922</v>
      </c>
      <c r="W76" s="62">
        <f t="shared" si="88"/>
        <v>0.12087154395078928</v>
      </c>
      <c r="X76" s="63">
        <f t="shared" si="89"/>
        <v>0.66427941916771172</v>
      </c>
      <c r="Y76" s="6">
        <f t="shared" si="90"/>
        <v>0.17998969930002126</v>
      </c>
      <c r="Z76" s="6">
        <f t="shared" si="91"/>
        <v>10.312650125719326</v>
      </c>
      <c r="AA76" s="62">
        <f t="shared" si="92"/>
        <v>4.3524894864000006</v>
      </c>
      <c r="AB76" s="63">
        <f t="shared" si="93"/>
        <v>-0.53377158400000013</v>
      </c>
      <c r="AD76" s="1">
        <f t="shared" si="62"/>
        <v>0</v>
      </c>
      <c r="AE76" s="1">
        <f t="shared" si="63"/>
        <v>-6.4999999999999997E-3</v>
      </c>
      <c r="AF76" s="1">
        <f t="shared" si="64"/>
        <v>101325</v>
      </c>
      <c r="AG76" s="1">
        <f t="shared" si="65"/>
        <v>1.2250000000000001</v>
      </c>
      <c r="AH76" s="1">
        <f t="shared" si="66"/>
        <v>288.14999999999998</v>
      </c>
      <c r="AI76" s="1">
        <f t="shared" si="67"/>
        <v>1.2350000000000001</v>
      </c>
      <c r="AJ76" s="1">
        <f t="shared" si="68"/>
        <v>9.81</v>
      </c>
      <c r="AK76" s="1">
        <f t="shared" si="69"/>
        <v>293.14999999999998</v>
      </c>
      <c r="AL76" s="1">
        <f t="shared" si="70"/>
        <v>100600</v>
      </c>
      <c r="AM76" s="1">
        <f t="shared" si="71"/>
        <v>28</v>
      </c>
    </row>
    <row r="77" spans="1:39" x14ac:dyDescent="0.2">
      <c r="A77" s="23">
        <v>9.6</v>
      </c>
      <c r="B77" s="1">
        <v>1375</v>
      </c>
      <c r="C77" s="1">
        <f t="shared" si="72"/>
        <v>282.75</v>
      </c>
      <c r="D77" s="1">
        <f t="shared" si="94"/>
        <v>0</v>
      </c>
      <c r="E77" s="1">
        <f t="shared" si="73"/>
        <v>0</v>
      </c>
      <c r="F77" s="1">
        <f t="shared" si="95"/>
        <v>3613.6923399999996</v>
      </c>
      <c r="G77" s="1">
        <f t="shared" si="74"/>
        <v>7966.8184066107988</v>
      </c>
      <c r="H77" s="6">
        <f t="shared" si="96"/>
        <v>66.92304</v>
      </c>
      <c r="I77" s="1">
        <f t="shared" si="75"/>
        <v>279.21249999999998</v>
      </c>
      <c r="J77" s="1">
        <f t="shared" si="76"/>
        <v>1.0712676186141423</v>
      </c>
      <c r="K77" s="1">
        <f t="shared" si="77"/>
        <v>1.0578649335536734</v>
      </c>
      <c r="L77" s="1">
        <f t="shared" si="78"/>
        <v>85860.76124447702</v>
      </c>
      <c r="M77" s="1">
        <f t="shared" si="97"/>
        <v>-694</v>
      </c>
      <c r="N77" s="1">
        <f t="shared" si="79"/>
        <v>-2276.9029599999999</v>
      </c>
      <c r="O77" s="1">
        <f t="shared" si="80"/>
        <v>34879.932087414032</v>
      </c>
      <c r="P77" s="60">
        <f t="shared" si="81"/>
        <v>58.755578940159999</v>
      </c>
      <c r="Q77" s="6">
        <f t="shared" si="82"/>
        <v>114.21144456704062</v>
      </c>
      <c r="R77" s="6">
        <f t="shared" si="83"/>
        <v>-10.497499998888513</v>
      </c>
      <c r="S77" s="6">
        <f t="shared" si="84"/>
        <v>-20.405460397839448</v>
      </c>
      <c r="T77" s="60">
        <f t="shared" si="85"/>
        <v>20.145948972479999</v>
      </c>
      <c r="U77" s="6">
        <f t="shared" si="86"/>
        <v>2014.5948972480001</v>
      </c>
      <c r="V77" s="61">
        <f t="shared" si="87"/>
        <v>-6333.6922271954318</v>
      </c>
      <c r="W77" s="62">
        <f t="shared" si="88"/>
        <v>0.12387979534433187</v>
      </c>
      <c r="X77" s="63">
        <f t="shared" si="89"/>
        <v>0.68221168531997867</v>
      </c>
      <c r="Y77" s="6">
        <f t="shared" si="90"/>
        <v>0.17962831893878997</v>
      </c>
      <c r="Z77" s="6">
        <f t="shared" si="91"/>
        <v>10.291944556221862</v>
      </c>
      <c r="AA77" s="62">
        <f t="shared" si="92"/>
        <v>4.9011691836800004</v>
      </c>
      <c r="AB77" s="63">
        <f t="shared" si="93"/>
        <v>-1.0470713007999999</v>
      </c>
      <c r="AD77" s="1">
        <f t="shared" ref="AD77:AD108" si="98">AD76</f>
        <v>0</v>
      </c>
      <c r="AE77" s="1">
        <f t="shared" ref="AE77:AE108" si="99">AE76</f>
        <v>-6.4999999999999997E-3</v>
      </c>
      <c r="AF77" s="1">
        <f t="shared" ref="AF77:AF108" si="100">AF76</f>
        <v>101325</v>
      </c>
      <c r="AG77" s="1">
        <f t="shared" ref="AG77:AG108" si="101">AG76</f>
        <v>1.2250000000000001</v>
      </c>
      <c r="AH77" s="1">
        <f t="shared" ref="AH77:AH108" si="102">AH76</f>
        <v>288.14999999999998</v>
      </c>
      <c r="AI77" s="1">
        <f t="shared" ref="AI77:AI108" si="103">AI76</f>
        <v>1.2350000000000001</v>
      </c>
      <c r="AJ77" s="1">
        <f t="shared" ref="AJ77:AJ108" si="104">AJ76</f>
        <v>9.81</v>
      </c>
      <c r="AK77" s="1">
        <f t="shared" ref="AK77:AK108" si="105">AK76</f>
        <v>293.14999999999998</v>
      </c>
      <c r="AL77" s="1">
        <f t="shared" ref="AL77:AL108" si="106">AL76</f>
        <v>100600</v>
      </c>
      <c r="AM77" s="1">
        <f t="shared" ref="AM77:AM108" si="107">AM76</f>
        <v>28</v>
      </c>
    </row>
    <row r="78" spans="1:39" x14ac:dyDescent="0.2">
      <c r="A78" s="23">
        <v>10.6</v>
      </c>
      <c r="B78" s="1">
        <v>1283</v>
      </c>
      <c r="C78" s="1">
        <f t="shared" si="72"/>
        <v>283.75</v>
      </c>
      <c r="D78" s="1">
        <f t="shared" si="94"/>
        <v>0</v>
      </c>
      <c r="E78" s="1">
        <f t="shared" si="73"/>
        <v>0</v>
      </c>
      <c r="F78" s="1">
        <f t="shared" si="95"/>
        <v>3613.3077299999995</v>
      </c>
      <c r="G78" s="1">
        <f t="shared" si="74"/>
        <v>7965.9704877125987</v>
      </c>
      <c r="H78" s="6">
        <f t="shared" si="96"/>
        <v>78.076880000000003</v>
      </c>
      <c r="I78" s="1">
        <f t="shared" si="75"/>
        <v>279.81049999999999</v>
      </c>
      <c r="J78" s="1">
        <f t="shared" si="76"/>
        <v>1.0810665789079204</v>
      </c>
      <c r="K78" s="1">
        <f t="shared" si="77"/>
        <v>1.0660573743700956</v>
      </c>
      <c r="L78" s="1">
        <f t="shared" si="78"/>
        <v>86831.708984398501</v>
      </c>
      <c r="M78" s="1">
        <f t="shared" si="97"/>
        <v>-786</v>
      </c>
      <c r="N78" s="1">
        <f t="shared" si="79"/>
        <v>-2578.7402400000001</v>
      </c>
      <c r="O78" s="1">
        <f t="shared" si="80"/>
        <v>34887.759458618275</v>
      </c>
      <c r="P78" s="60">
        <f t="shared" si="81"/>
        <v>57.68150876352</v>
      </c>
      <c r="Q78" s="6">
        <f t="shared" si="82"/>
        <v>112.12362399488072</v>
      </c>
      <c r="R78" s="6">
        <f t="shared" si="83"/>
        <v>-10.201647974802487</v>
      </c>
      <c r="S78" s="6">
        <f t="shared" si="84"/>
        <v>-19.830371399340066</v>
      </c>
      <c r="T78" s="60">
        <f t="shared" si="85"/>
        <v>19.433910134560001</v>
      </c>
      <c r="U78" s="6">
        <f t="shared" si="86"/>
        <v>1943.3910134560001</v>
      </c>
      <c r="V78" s="61">
        <f t="shared" si="87"/>
        <v>-6269.1358261985552</v>
      </c>
      <c r="W78" s="62">
        <f t="shared" si="88"/>
        <v>0.12624838804258798</v>
      </c>
      <c r="X78" s="63">
        <f t="shared" si="89"/>
        <v>0.70257265373988553</v>
      </c>
      <c r="Y78" s="6">
        <f t="shared" si="90"/>
        <v>0.17779693601872662</v>
      </c>
      <c r="Z78" s="6">
        <f t="shared" si="91"/>
        <v>10.187014044229894</v>
      </c>
      <c r="AA78" s="62">
        <f t="shared" si="92"/>
        <v>5.4498488809600003</v>
      </c>
      <c r="AB78" s="63">
        <f t="shared" si="93"/>
        <v>-1.5603710176000001</v>
      </c>
      <c r="AD78" s="1">
        <f t="shared" si="98"/>
        <v>0</v>
      </c>
      <c r="AE78" s="1">
        <f t="shared" si="99"/>
        <v>-6.4999999999999997E-3</v>
      </c>
      <c r="AF78" s="1">
        <f t="shared" si="100"/>
        <v>101325</v>
      </c>
      <c r="AG78" s="1">
        <f t="shared" si="101"/>
        <v>1.2250000000000001</v>
      </c>
      <c r="AH78" s="1">
        <f t="shared" si="102"/>
        <v>288.14999999999998</v>
      </c>
      <c r="AI78" s="1">
        <f t="shared" si="103"/>
        <v>1.2350000000000001</v>
      </c>
      <c r="AJ78" s="1">
        <f t="shared" si="104"/>
        <v>9.81</v>
      </c>
      <c r="AK78" s="1">
        <f t="shared" si="105"/>
        <v>293.14999999999998</v>
      </c>
      <c r="AL78" s="1">
        <f t="shared" si="106"/>
        <v>100600</v>
      </c>
      <c r="AM78" s="1">
        <f t="shared" si="107"/>
        <v>28</v>
      </c>
    </row>
    <row r="79" spans="1:39" x14ac:dyDescent="0.2">
      <c r="A79" s="23">
        <v>11.1</v>
      </c>
      <c r="B79" s="1">
        <v>1216</v>
      </c>
      <c r="C79" s="1">
        <f t="shared" si="72"/>
        <v>284.25</v>
      </c>
      <c r="D79" s="1">
        <f t="shared" si="94"/>
        <v>0</v>
      </c>
      <c r="E79" s="1">
        <f t="shared" si="73"/>
        <v>0</v>
      </c>
      <c r="F79" s="1">
        <f t="shared" si="95"/>
        <v>3612.9231199999995</v>
      </c>
      <c r="G79" s="1">
        <f t="shared" si="74"/>
        <v>7965.1225688143977</v>
      </c>
      <c r="H79" s="6">
        <f t="shared" si="96"/>
        <v>89.230720000000005</v>
      </c>
      <c r="I79" s="1">
        <f t="shared" si="75"/>
        <v>280.24599999999998</v>
      </c>
      <c r="J79" s="1">
        <f t="shared" si="76"/>
        <v>1.0882458199857845</v>
      </c>
      <c r="K79" s="1">
        <f t="shared" si="77"/>
        <v>1.0729165807132319</v>
      </c>
      <c r="L79" s="1">
        <f t="shared" si="78"/>
        <v>87544.391830256674</v>
      </c>
      <c r="M79" s="1">
        <f t="shared" si="97"/>
        <v>-853</v>
      </c>
      <c r="N79" s="1">
        <f t="shared" si="79"/>
        <v>-2798.5565200000001</v>
      </c>
      <c r="O79" s="1">
        <f t="shared" si="80"/>
        <v>34919.086900787857</v>
      </c>
      <c r="P79" s="60">
        <f t="shared" si="81"/>
        <v>56.607438586880001</v>
      </c>
      <c r="Q79" s="6">
        <f t="shared" si="82"/>
        <v>110.03580342272082</v>
      </c>
      <c r="R79" s="6">
        <f t="shared" si="83"/>
        <v>-9.6950739838611266</v>
      </c>
      <c r="S79" s="6">
        <f t="shared" si="84"/>
        <v>-18.845672612788611</v>
      </c>
      <c r="T79" s="60">
        <f t="shared" si="85"/>
        <v>18.72187129664</v>
      </c>
      <c r="U79" s="6">
        <f t="shared" si="86"/>
        <v>1872.1871296639999</v>
      </c>
      <c r="V79" s="61">
        <f t="shared" si="87"/>
        <v>-6070.232856708848</v>
      </c>
      <c r="W79" s="62">
        <f t="shared" si="88"/>
        <v>0.12611430486638261</v>
      </c>
      <c r="X79" s="63">
        <f t="shared" si="89"/>
        <v>0.72547404276173244</v>
      </c>
      <c r="Y79" s="6">
        <f t="shared" si="90"/>
        <v>0.17211710116831055</v>
      </c>
      <c r="Z79" s="6">
        <f t="shared" si="91"/>
        <v>9.8615834789697558</v>
      </c>
      <c r="AA79" s="62">
        <f t="shared" si="92"/>
        <v>5.9985285782400002</v>
      </c>
      <c r="AB79" s="63">
        <f t="shared" si="93"/>
        <v>-2.0736707343999998</v>
      </c>
      <c r="AD79" s="1">
        <f t="shared" si="98"/>
        <v>0</v>
      </c>
      <c r="AE79" s="1">
        <f t="shared" si="99"/>
        <v>-6.4999999999999997E-3</v>
      </c>
      <c r="AF79" s="1">
        <f t="shared" si="100"/>
        <v>101325</v>
      </c>
      <c r="AG79" s="1">
        <f t="shared" si="101"/>
        <v>1.2250000000000001</v>
      </c>
      <c r="AH79" s="1">
        <f t="shared" si="102"/>
        <v>288.14999999999998</v>
      </c>
      <c r="AI79" s="1">
        <f t="shared" si="103"/>
        <v>1.2350000000000001</v>
      </c>
      <c r="AJ79" s="1">
        <f t="shared" si="104"/>
        <v>9.81</v>
      </c>
      <c r="AK79" s="1">
        <f t="shared" si="105"/>
        <v>293.14999999999998</v>
      </c>
      <c r="AL79" s="1">
        <f t="shared" si="106"/>
        <v>100600</v>
      </c>
      <c r="AM79" s="1">
        <f t="shared" si="107"/>
        <v>28</v>
      </c>
    </row>
    <row r="80" spans="1:39" x14ac:dyDescent="0.2">
      <c r="A80" s="23">
        <v>11.5</v>
      </c>
      <c r="B80" s="1">
        <v>1127</v>
      </c>
      <c r="C80" s="1">
        <f t="shared" si="72"/>
        <v>284.64999999999998</v>
      </c>
      <c r="D80" s="1">
        <f t="shared" si="94"/>
        <v>0</v>
      </c>
      <c r="E80" s="1">
        <f t="shared" si="73"/>
        <v>0</v>
      </c>
      <c r="F80" s="1">
        <f t="shared" si="95"/>
        <v>3612.5385099999994</v>
      </c>
      <c r="G80" s="1">
        <f t="shared" si="74"/>
        <v>7964.2746499161976</v>
      </c>
      <c r="H80" s="6">
        <f t="shared" si="96"/>
        <v>100.38456000000001</v>
      </c>
      <c r="I80" s="1">
        <f t="shared" si="75"/>
        <v>280.8245</v>
      </c>
      <c r="J80" s="1">
        <f t="shared" si="76"/>
        <v>1.0978387632386126</v>
      </c>
      <c r="K80" s="1">
        <f t="shared" si="77"/>
        <v>1.0830845661939288</v>
      </c>
      <c r="L80" s="1">
        <f t="shared" si="78"/>
        <v>88498.407378672768</v>
      </c>
      <c r="M80" s="1">
        <f t="shared" si="97"/>
        <v>-942</v>
      </c>
      <c r="N80" s="1">
        <f t="shared" si="79"/>
        <v>-3090.5512800000001</v>
      </c>
      <c r="O80" s="1">
        <f t="shared" si="80"/>
        <v>34914.954399393187</v>
      </c>
      <c r="P80" s="60">
        <f t="shared" si="81"/>
        <v>55.533368410240001</v>
      </c>
      <c r="Q80" s="6">
        <f t="shared" si="82"/>
        <v>107.94798285056092</v>
      </c>
      <c r="R80" s="6">
        <f t="shared" si="83"/>
        <v>-9.5148617379458962</v>
      </c>
      <c r="S80" s="6">
        <f t="shared" si="84"/>
        <v>-18.495368840688752</v>
      </c>
      <c r="T80" s="60">
        <f t="shared" si="85"/>
        <v>18.009832458720002</v>
      </c>
      <c r="U80" s="6">
        <f t="shared" si="86"/>
        <v>1800.9832458720002</v>
      </c>
      <c r="V80" s="61">
        <f t="shared" si="87"/>
        <v>-6071.9747651701828</v>
      </c>
      <c r="W80" s="62">
        <f t="shared" si="88"/>
        <v>0.12984688089629254</v>
      </c>
      <c r="X80" s="63">
        <f t="shared" si="89"/>
        <v>0.74664307753762982</v>
      </c>
      <c r="Y80" s="6">
        <f t="shared" si="90"/>
        <v>0.17218549864073626</v>
      </c>
      <c r="Z80" s="6">
        <f t="shared" si="91"/>
        <v>9.8655023654691121</v>
      </c>
      <c r="AA80" s="62">
        <f t="shared" si="92"/>
        <v>6.547208275520001</v>
      </c>
      <c r="AB80" s="63">
        <f t="shared" si="93"/>
        <v>-2.5869704512000005</v>
      </c>
      <c r="AD80" s="1">
        <f t="shared" si="98"/>
        <v>0</v>
      </c>
      <c r="AE80" s="1">
        <f t="shared" si="99"/>
        <v>-6.4999999999999997E-3</v>
      </c>
      <c r="AF80" s="1">
        <f t="shared" si="100"/>
        <v>101325</v>
      </c>
      <c r="AG80" s="1">
        <f t="shared" si="101"/>
        <v>1.2250000000000001</v>
      </c>
      <c r="AH80" s="1">
        <f t="shared" si="102"/>
        <v>288.14999999999998</v>
      </c>
      <c r="AI80" s="1">
        <f t="shared" si="103"/>
        <v>1.2350000000000001</v>
      </c>
      <c r="AJ80" s="1">
        <f t="shared" si="104"/>
        <v>9.81</v>
      </c>
      <c r="AK80" s="1">
        <f t="shared" si="105"/>
        <v>293.14999999999998</v>
      </c>
      <c r="AL80" s="1">
        <f t="shared" si="106"/>
        <v>100600</v>
      </c>
      <c r="AM80" s="1">
        <f t="shared" si="107"/>
        <v>28</v>
      </c>
    </row>
    <row r="81" spans="1:39" x14ac:dyDescent="0.2">
      <c r="A81" s="23">
        <v>11.3</v>
      </c>
      <c r="B81" s="1">
        <v>1047</v>
      </c>
      <c r="C81" s="1">
        <f t="shared" si="72"/>
        <v>284.45</v>
      </c>
      <c r="D81" s="1">
        <f t="shared" si="94"/>
        <v>0</v>
      </c>
      <c r="E81" s="1">
        <f t="shared" si="73"/>
        <v>0</v>
      </c>
      <c r="F81" s="1">
        <f t="shared" si="95"/>
        <v>3612.1538999999993</v>
      </c>
      <c r="G81" s="1">
        <f t="shared" si="74"/>
        <v>7963.4267310179976</v>
      </c>
      <c r="H81" s="6">
        <f t="shared" si="96"/>
        <v>111.53840000000001</v>
      </c>
      <c r="I81" s="1">
        <f t="shared" si="75"/>
        <v>281.34449999999998</v>
      </c>
      <c r="J81" s="1">
        <f t="shared" si="76"/>
        <v>1.1065167220029943</v>
      </c>
      <c r="K81" s="1">
        <f t="shared" si="77"/>
        <v>1.0944362590739021</v>
      </c>
      <c r="L81" s="1">
        <f t="shared" si="78"/>
        <v>89363.117455877582</v>
      </c>
      <c r="M81" s="1">
        <f t="shared" si="97"/>
        <v>-1022</v>
      </c>
      <c r="N81" s="1">
        <f t="shared" si="79"/>
        <v>-3353.0184800000002</v>
      </c>
      <c r="O81" s="1">
        <f t="shared" si="80"/>
        <v>34917.453523279</v>
      </c>
      <c r="P81" s="60">
        <f t="shared" si="81"/>
        <v>54.459298233600002</v>
      </c>
      <c r="Q81" s="6">
        <f t="shared" si="82"/>
        <v>105.86016227840103</v>
      </c>
      <c r="R81" s="6">
        <f t="shared" si="83"/>
        <v>-9.2757316892533961</v>
      </c>
      <c r="S81" s="6">
        <f t="shared" si="84"/>
        <v>-18.030538286838322</v>
      </c>
      <c r="T81" s="60">
        <f t="shared" si="85"/>
        <v>17.2977936208</v>
      </c>
      <c r="U81" s="6">
        <f t="shared" si="86"/>
        <v>1729.7793620800001</v>
      </c>
      <c r="V81" s="61">
        <f t="shared" si="87"/>
        <v>-6035.4740926268369</v>
      </c>
      <c r="W81" s="62">
        <f t="shared" si="88"/>
        <v>0.13281551176558981</v>
      </c>
      <c r="X81" s="63">
        <f t="shared" si="89"/>
        <v>0.76838693830380933</v>
      </c>
      <c r="Y81" s="6">
        <f t="shared" si="90"/>
        <v>0.17115857934965162</v>
      </c>
      <c r="Z81" s="6">
        <f t="shared" si="91"/>
        <v>9.8066642241893991</v>
      </c>
      <c r="AA81" s="62">
        <f t="shared" si="92"/>
        <v>7.0958879728000008</v>
      </c>
      <c r="AB81" s="63">
        <f t="shared" si="93"/>
        <v>-3.1002701680000002</v>
      </c>
      <c r="AD81" s="1">
        <f t="shared" si="98"/>
        <v>0</v>
      </c>
      <c r="AE81" s="1">
        <f t="shared" si="99"/>
        <v>-6.4999999999999997E-3</v>
      </c>
      <c r="AF81" s="1">
        <f t="shared" si="100"/>
        <v>101325</v>
      </c>
      <c r="AG81" s="1">
        <f t="shared" si="101"/>
        <v>1.2250000000000001</v>
      </c>
      <c r="AH81" s="1">
        <f t="shared" si="102"/>
        <v>288.14999999999998</v>
      </c>
      <c r="AI81" s="1">
        <f t="shared" si="103"/>
        <v>1.2350000000000001</v>
      </c>
      <c r="AJ81" s="1">
        <f t="shared" si="104"/>
        <v>9.81</v>
      </c>
      <c r="AK81" s="1">
        <f t="shared" si="105"/>
        <v>293.14999999999998</v>
      </c>
      <c r="AL81" s="1">
        <f t="shared" si="106"/>
        <v>100600</v>
      </c>
      <c r="AM81" s="1">
        <f t="shared" si="107"/>
        <v>28</v>
      </c>
    </row>
    <row r="82" spans="1:39" x14ac:dyDescent="0.2">
      <c r="A82" s="23">
        <v>11.6</v>
      </c>
      <c r="B82" s="1">
        <v>984</v>
      </c>
      <c r="C82" s="1">
        <f t="shared" si="72"/>
        <v>284.75</v>
      </c>
      <c r="D82" s="1">
        <f t="shared" si="94"/>
        <v>0</v>
      </c>
      <c r="E82" s="1">
        <f t="shared" si="73"/>
        <v>0</v>
      </c>
      <c r="F82" s="1">
        <f t="shared" si="95"/>
        <v>3611.7692899999993</v>
      </c>
      <c r="G82" s="1">
        <f t="shared" si="74"/>
        <v>7962.5788121197975</v>
      </c>
      <c r="H82" s="6">
        <f t="shared" si="96"/>
        <v>122.69224000000001</v>
      </c>
      <c r="I82" s="1">
        <f t="shared" si="75"/>
        <v>281.75399999999996</v>
      </c>
      <c r="J82" s="1">
        <f t="shared" si="76"/>
        <v>1.1133874708902571</v>
      </c>
      <c r="K82" s="1">
        <f t="shared" si="77"/>
        <v>1.101672953373884</v>
      </c>
      <c r="L82" s="1">
        <f t="shared" si="78"/>
        <v>90048.880910731314</v>
      </c>
      <c r="M82" s="1">
        <f t="shared" si="97"/>
        <v>-1085</v>
      </c>
      <c r="N82" s="1">
        <f t="shared" si="79"/>
        <v>-3559.7114000000001</v>
      </c>
      <c r="O82" s="1">
        <f t="shared" si="80"/>
        <v>34931.215120805377</v>
      </c>
      <c r="P82" s="60">
        <f t="shared" si="81"/>
        <v>53.385228056960003</v>
      </c>
      <c r="Q82" s="6">
        <f t="shared" si="82"/>
        <v>103.77234170624114</v>
      </c>
      <c r="R82" s="6">
        <f t="shared" si="83"/>
        <v>-8.9390869913713509</v>
      </c>
      <c r="S82" s="6">
        <f t="shared" si="84"/>
        <v>-17.376154857307288</v>
      </c>
      <c r="T82" s="60">
        <f t="shared" si="85"/>
        <v>16.585754782880002</v>
      </c>
      <c r="U82" s="6">
        <f t="shared" si="86"/>
        <v>1658.5754782880003</v>
      </c>
      <c r="V82" s="61">
        <f t="shared" si="87"/>
        <v>-5932.8186000507112</v>
      </c>
      <c r="W82" s="62">
        <f t="shared" si="88"/>
        <v>0.13497027785375137</v>
      </c>
      <c r="X82" s="63">
        <f t="shared" si="89"/>
        <v>0.79467722316403933</v>
      </c>
      <c r="Y82" s="6">
        <f t="shared" si="90"/>
        <v>0.16823745815319613</v>
      </c>
      <c r="Z82" s="6">
        <f t="shared" si="91"/>
        <v>9.6392963081863048</v>
      </c>
      <c r="AA82" s="62">
        <f t="shared" si="92"/>
        <v>7.6445676700800007</v>
      </c>
      <c r="AB82" s="63">
        <f t="shared" si="93"/>
        <v>-3.6135698848000009</v>
      </c>
      <c r="AD82" s="1">
        <f t="shared" si="98"/>
        <v>0</v>
      </c>
      <c r="AE82" s="1">
        <f t="shared" si="99"/>
        <v>-6.4999999999999997E-3</v>
      </c>
      <c r="AF82" s="1">
        <f t="shared" si="100"/>
        <v>101325</v>
      </c>
      <c r="AG82" s="1">
        <f t="shared" si="101"/>
        <v>1.2250000000000001</v>
      </c>
      <c r="AH82" s="1">
        <f t="shared" si="102"/>
        <v>288.14999999999998</v>
      </c>
      <c r="AI82" s="1">
        <f t="shared" si="103"/>
        <v>1.2350000000000001</v>
      </c>
      <c r="AJ82" s="1">
        <f t="shared" si="104"/>
        <v>9.81</v>
      </c>
      <c r="AK82" s="1">
        <f t="shared" si="105"/>
        <v>293.14999999999998</v>
      </c>
      <c r="AL82" s="1">
        <f t="shared" si="106"/>
        <v>100600</v>
      </c>
      <c r="AM82" s="1">
        <f t="shared" si="107"/>
        <v>28</v>
      </c>
    </row>
    <row r="83" spans="1:39" x14ac:dyDescent="0.2">
      <c r="A83" s="23">
        <v>10.8</v>
      </c>
      <c r="B83" s="1">
        <v>920</v>
      </c>
      <c r="C83" s="1">
        <f t="shared" si="72"/>
        <v>283.95</v>
      </c>
      <c r="D83" s="1">
        <f t="shared" si="94"/>
        <v>0</v>
      </c>
      <c r="E83" s="1">
        <f t="shared" si="73"/>
        <v>0</v>
      </c>
      <c r="F83" s="1">
        <f t="shared" si="95"/>
        <v>3611.3846799999992</v>
      </c>
      <c r="G83" s="1">
        <f t="shared" si="74"/>
        <v>7961.7308932215974</v>
      </c>
      <c r="H83" s="6">
        <f t="shared" si="96"/>
        <v>133.84608</v>
      </c>
      <c r="I83" s="1">
        <f t="shared" si="75"/>
        <v>282.16999999999996</v>
      </c>
      <c r="J83" s="1">
        <f t="shared" si="76"/>
        <v>1.1204006511374123</v>
      </c>
      <c r="K83" s="1">
        <f t="shared" si="77"/>
        <v>1.1133771851785299</v>
      </c>
      <c r="L83" s="1">
        <f t="shared" si="78"/>
        <v>90749.886493892496</v>
      </c>
      <c r="M83" s="1">
        <f t="shared" si="97"/>
        <v>-1149</v>
      </c>
      <c r="N83" s="1">
        <f t="shared" si="79"/>
        <v>-3769.68516</v>
      </c>
      <c r="O83" s="1">
        <f t="shared" si="80"/>
        <v>34939.163196727131</v>
      </c>
      <c r="P83" s="60">
        <f t="shared" si="81"/>
        <v>52.311157880320003</v>
      </c>
      <c r="Q83" s="6">
        <f t="shared" si="82"/>
        <v>101.68452113408124</v>
      </c>
      <c r="R83" s="6">
        <f t="shared" si="83"/>
        <v>-8.6571914625796129</v>
      </c>
      <c r="S83" s="6">
        <f t="shared" si="84"/>
        <v>-16.828195052620757</v>
      </c>
      <c r="T83" s="60">
        <f t="shared" si="85"/>
        <v>15.873715944960001</v>
      </c>
      <c r="U83" s="6">
        <f t="shared" si="86"/>
        <v>1587.3715944960002</v>
      </c>
      <c r="V83" s="61">
        <f t="shared" si="87"/>
        <v>-5863.0749803283134</v>
      </c>
      <c r="W83" s="62">
        <f t="shared" si="88"/>
        <v>0.13745686314914507</v>
      </c>
      <c r="X83" s="63">
        <f t="shared" si="89"/>
        <v>0.81913122213034295</v>
      </c>
      <c r="Y83" s="6">
        <f t="shared" si="90"/>
        <v>0.1662590660342867</v>
      </c>
      <c r="Z83" s="6">
        <f t="shared" si="91"/>
        <v>9.5259427895508573</v>
      </c>
      <c r="AA83" s="62">
        <f t="shared" si="92"/>
        <v>8.1932473673599997</v>
      </c>
      <c r="AB83" s="63">
        <f t="shared" si="93"/>
        <v>-4.1268696015999993</v>
      </c>
      <c r="AD83" s="1">
        <f t="shared" si="98"/>
        <v>0</v>
      </c>
      <c r="AE83" s="1">
        <f t="shared" si="99"/>
        <v>-6.4999999999999997E-3</v>
      </c>
      <c r="AF83" s="1">
        <f t="shared" si="100"/>
        <v>101325</v>
      </c>
      <c r="AG83" s="1">
        <f t="shared" si="101"/>
        <v>1.2250000000000001</v>
      </c>
      <c r="AH83" s="1">
        <f t="shared" si="102"/>
        <v>288.14999999999998</v>
      </c>
      <c r="AI83" s="1">
        <f t="shared" si="103"/>
        <v>1.2350000000000001</v>
      </c>
      <c r="AJ83" s="1">
        <f t="shared" si="104"/>
        <v>9.81</v>
      </c>
      <c r="AK83" s="1">
        <f t="shared" si="105"/>
        <v>293.14999999999998</v>
      </c>
      <c r="AL83" s="1">
        <f t="shared" si="106"/>
        <v>100600</v>
      </c>
      <c r="AM83" s="1">
        <f t="shared" si="107"/>
        <v>28</v>
      </c>
    </row>
    <row r="84" spans="1:39" x14ac:dyDescent="0.2">
      <c r="A84" s="23">
        <v>8.6999999999999993</v>
      </c>
      <c r="B84" s="1">
        <v>862</v>
      </c>
      <c r="C84" s="1">
        <f t="shared" si="72"/>
        <v>281.84999999999997</v>
      </c>
      <c r="D84" s="1">
        <f t="shared" si="94"/>
        <v>0</v>
      </c>
      <c r="E84" s="1">
        <f t="shared" si="73"/>
        <v>0</v>
      </c>
      <c r="F84" s="1">
        <f t="shared" si="95"/>
        <v>3611.0000699999991</v>
      </c>
      <c r="G84" s="1">
        <f t="shared" si="74"/>
        <v>7960.8829743233973</v>
      </c>
      <c r="H84" s="6">
        <f t="shared" si="96"/>
        <v>144.99992</v>
      </c>
      <c r="I84" s="1">
        <f t="shared" si="75"/>
        <v>282.54699999999997</v>
      </c>
      <c r="J84" s="1">
        <f t="shared" si="76"/>
        <v>1.126785491624672</v>
      </c>
      <c r="K84" s="1">
        <f t="shared" si="77"/>
        <v>1.1295719719782729</v>
      </c>
      <c r="L84" s="1">
        <f t="shared" si="78"/>
        <v>91388.983473340821</v>
      </c>
      <c r="M84" s="1">
        <f t="shared" si="97"/>
        <v>-1207</v>
      </c>
      <c r="N84" s="1">
        <f t="shared" si="79"/>
        <v>-3959.97388</v>
      </c>
      <c r="O84" s="1">
        <f t="shared" si="80"/>
        <v>34951.470806456811</v>
      </c>
      <c r="P84" s="60">
        <f t="shared" si="81"/>
        <v>51.237087703680004</v>
      </c>
      <c r="Q84" s="6">
        <f t="shared" si="82"/>
        <v>99.596700561921338</v>
      </c>
      <c r="R84" s="6">
        <f t="shared" si="83"/>
        <v>-8.3401063539605982</v>
      </c>
      <c r="S84" s="6">
        <f t="shared" si="84"/>
        <v>-16.211832335082768</v>
      </c>
      <c r="T84" s="60">
        <f t="shared" si="85"/>
        <v>15.161677107040001</v>
      </c>
      <c r="U84" s="6">
        <f t="shared" si="86"/>
        <v>1516.167710704</v>
      </c>
      <c r="V84" s="61">
        <f t="shared" si="87"/>
        <v>-5766.1197355496843</v>
      </c>
      <c r="W84" s="62">
        <f t="shared" si="88"/>
        <v>0.13889059542923848</v>
      </c>
      <c r="X84" s="63">
        <f t="shared" si="89"/>
        <v>0.84188862078384508</v>
      </c>
      <c r="Y84" s="6">
        <f t="shared" si="90"/>
        <v>0.16350230468514024</v>
      </c>
      <c r="Z84" s="6">
        <f t="shared" si="91"/>
        <v>9.3679919991199849</v>
      </c>
      <c r="AA84" s="62">
        <f t="shared" si="92"/>
        <v>8.7419270646400005</v>
      </c>
      <c r="AB84" s="63">
        <f t="shared" si="93"/>
        <v>-4.6401693183999999</v>
      </c>
      <c r="AD84" s="1">
        <f t="shared" si="98"/>
        <v>0</v>
      </c>
      <c r="AE84" s="1">
        <f t="shared" si="99"/>
        <v>-6.4999999999999997E-3</v>
      </c>
      <c r="AF84" s="1">
        <f t="shared" si="100"/>
        <v>101325</v>
      </c>
      <c r="AG84" s="1">
        <f t="shared" si="101"/>
        <v>1.2250000000000001</v>
      </c>
      <c r="AH84" s="1">
        <f t="shared" si="102"/>
        <v>288.14999999999998</v>
      </c>
      <c r="AI84" s="1">
        <f t="shared" si="103"/>
        <v>1.2350000000000001</v>
      </c>
      <c r="AJ84" s="1">
        <f t="shared" si="104"/>
        <v>9.81</v>
      </c>
      <c r="AK84" s="1">
        <f t="shared" si="105"/>
        <v>293.14999999999998</v>
      </c>
      <c r="AL84" s="1">
        <f t="shared" si="106"/>
        <v>100600</v>
      </c>
      <c r="AM84" s="1">
        <f t="shared" si="107"/>
        <v>28</v>
      </c>
    </row>
    <row r="85" spans="1:39" x14ac:dyDescent="0.2">
      <c r="A85" s="23">
        <v>7.6</v>
      </c>
      <c r="B85" s="1">
        <v>798</v>
      </c>
      <c r="C85" s="1">
        <f t="shared" si="72"/>
        <v>280.75</v>
      </c>
      <c r="D85" s="1">
        <f t="shared" si="94"/>
        <v>0</v>
      </c>
      <c r="E85" s="1">
        <f t="shared" si="73"/>
        <v>0</v>
      </c>
      <c r="F85" s="1">
        <f t="shared" si="95"/>
        <v>3610.6154599999991</v>
      </c>
      <c r="G85" s="1">
        <f t="shared" si="74"/>
        <v>7960.0350554251972</v>
      </c>
      <c r="H85" s="6">
        <f t="shared" si="96"/>
        <v>156.15376000000001</v>
      </c>
      <c r="I85" s="1">
        <f t="shared" si="75"/>
        <v>282.96299999999997</v>
      </c>
      <c r="J85" s="1">
        <f t="shared" si="76"/>
        <v>1.1338630975543844</v>
      </c>
      <c r="K85" s="1">
        <f t="shared" si="77"/>
        <v>1.1428007254613757</v>
      </c>
      <c r="L85" s="1">
        <f t="shared" si="78"/>
        <v>92098.418396584049</v>
      </c>
      <c r="M85" s="1">
        <f t="shared" si="97"/>
        <v>-1271</v>
      </c>
      <c r="N85" s="1">
        <f t="shared" si="79"/>
        <v>-4169.9476400000003</v>
      </c>
      <c r="O85" s="1">
        <f t="shared" si="80"/>
        <v>34955.606052183408</v>
      </c>
      <c r="P85" s="60">
        <f t="shared" si="81"/>
        <v>50.163017527039997</v>
      </c>
      <c r="Q85" s="6">
        <f t="shared" si="82"/>
        <v>97.508879989761425</v>
      </c>
      <c r="R85" s="6">
        <f t="shared" si="83"/>
        <v>-8.0975295839955681</v>
      </c>
      <c r="S85" s="6">
        <f t="shared" si="84"/>
        <v>-15.740301906553945</v>
      </c>
      <c r="T85" s="60">
        <f t="shared" si="85"/>
        <v>14.449638269120001</v>
      </c>
      <c r="U85" s="6">
        <f t="shared" si="86"/>
        <v>1444.9638269120001</v>
      </c>
      <c r="V85" s="61">
        <f t="shared" si="87"/>
        <v>-5717.6706412745853</v>
      </c>
      <c r="W85" s="62">
        <f t="shared" si="88"/>
        <v>0.14202123504169809</v>
      </c>
      <c r="X85" s="63">
        <f t="shared" si="89"/>
        <v>0.86826238421726742</v>
      </c>
      <c r="Y85" s="6">
        <f t="shared" si="90"/>
        <v>0.1621337027297784</v>
      </c>
      <c r="Z85" s="6">
        <f t="shared" si="91"/>
        <v>9.2895768832444041</v>
      </c>
      <c r="AA85" s="62">
        <f t="shared" si="92"/>
        <v>9.2906067619199995</v>
      </c>
      <c r="AB85" s="63">
        <f t="shared" si="93"/>
        <v>-5.1534690352000005</v>
      </c>
      <c r="AD85" s="1">
        <f t="shared" si="98"/>
        <v>0</v>
      </c>
      <c r="AE85" s="1">
        <f t="shared" si="99"/>
        <v>-6.4999999999999997E-3</v>
      </c>
      <c r="AF85" s="1">
        <f t="shared" si="100"/>
        <v>101325</v>
      </c>
      <c r="AG85" s="1">
        <f t="shared" si="101"/>
        <v>1.2250000000000001</v>
      </c>
      <c r="AH85" s="1">
        <f t="shared" si="102"/>
        <v>288.14999999999998</v>
      </c>
      <c r="AI85" s="1">
        <f t="shared" si="103"/>
        <v>1.2350000000000001</v>
      </c>
      <c r="AJ85" s="1">
        <f t="shared" si="104"/>
        <v>9.81</v>
      </c>
      <c r="AK85" s="1">
        <f t="shared" si="105"/>
        <v>293.14999999999998</v>
      </c>
      <c r="AL85" s="1">
        <f t="shared" si="106"/>
        <v>100600</v>
      </c>
      <c r="AM85" s="1">
        <f t="shared" si="107"/>
        <v>28</v>
      </c>
    </row>
    <row r="86" spans="1:39" x14ac:dyDescent="0.2">
      <c r="A86" s="23">
        <v>7.3</v>
      </c>
      <c r="B86" s="1">
        <v>794</v>
      </c>
      <c r="C86" s="1">
        <f t="shared" si="72"/>
        <v>280.45</v>
      </c>
      <c r="D86" s="1">
        <f t="shared" si="94"/>
        <v>0</v>
      </c>
      <c r="E86" s="1">
        <f t="shared" si="73"/>
        <v>0</v>
      </c>
      <c r="F86" s="1">
        <f t="shared" si="95"/>
        <v>3610.230849999999</v>
      </c>
      <c r="G86" s="1">
        <f t="shared" si="74"/>
        <v>7959.1871365269972</v>
      </c>
      <c r="H86" s="6">
        <f t="shared" si="96"/>
        <v>167.30760000000001</v>
      </c>
      <c r="I86" s="1">
        <f t="shared" si="75"/>
        <v>282.98899999999998</v>
      </c>
      <c r="J86" s="1">
        <f t="shared" si="76"/>
        <v>1.1343065743513436</v>
      </c>
      <c r="K86" s="1">
        <f t="shared" si="77"/>
        <v>1.1445758002107769</v>
      </c>
      <c r="L86" s="1">
        <f t="shared" si="78"/>
        <v>92142.905706311722</v>
      </c>
      <c r="M86" s="1">
        <f t="shared" si="97"/>
        <v>-1275</v>
      </c>
      <c r="N86" s="1">
        <f t="shared" si="79"/>
        <v>-4183.0709999999999</v>
      </c>
      <c r="O86" s="1">
        <f t="shared" si="80"/>
        <v>34994.213691187011</v>
      </c>
      <c r="P86" s="60">
        <f t="shared" si="81"/>
        <v>49.088947350400005</v>
      </c>
      <c r="Q86" s="6">
        <f t="shared" si="82"/>
        <v>95.421059417601541</v>
      </c>
      <c r="R86" s="6">
        <f t="shared" si="83"/>
        <v>-7.5567069187136084</v>
      </c>
      <c r="S86" s="6">
        <f t="shared" si="84"/>
        <v>-14.689029176872261</v>
      </c>
      <c r="T86" s="60">
        <f t="shared" si="85"/>
        <v>13.7375994312</v>
      </c>
      <c r="U86" s="6">
        <f t="shared" si="86"/>
        <v>1373.7599431199999</v>
      </c>
      <c r="V86" s="61">
        <f t="shared" si="87"/>
        <v>-5451.9622470017393</v>
      </c>
      <c r="W86" s="62">
        <f t="shared" si="88"/>
        <v>0.14119288301144184</v>
      </c>
      <c r="X86" s="63">
        <f t="shared" si="89"/>
        <v>0.90626708255259625</v>
      </c>
      <c r="Y86" s="6">
        <f t="shared" si="90"/>
        <v>0.15455363517504675</v>
      </c>
      <c r="Z86" s="6">
        <f t="shared" si="91"/>
        <v>8.8552710039342593</v>
      </c>
      <c r="AA86" s="62">
        <f t="shared" si="92"/>
        <v>9.8392864592000002</v>
      </c>
      <c r="AB86" s="63">
        <f t="shared" si="93"/>
        <v>-5.6667687519999994</v>
      </c>
      <c r="AD86" s="1">
        <f t="shared" si="98"/>
        <v>0</v>
      </c>
      <c r="AE86" s="1">
        <f t="shared" si="99"/>
        <v>-6.4999999999999997E-3</v>
      </c>
      <c r="AF86" s="1">
        <f t="shared" si="100"/>
        <v>101325</v>
      </c>
      <c r="AG86" s="1">
        <f t="shared" si="101"/>
        <v>1.2250000000000001</v>
      </c>
      <c r="AH86" s="1">
        <f t="shared" si="102"/>
        <v>288.14999999999998</v>
      </c>
      <c r="AI86" s="1">
        <f t="shared" si="103"/>
        <v>1.2350000000000001</v>
      </c>
      <c r="AJ86" s="1">
        <f t="shared" si="104"/>
        <v>9.81</v>
      </c>
      <c r="AK86" s="1">
        <f t="shared" si="105"/>
        <v>293.14999999999998</v>
      </c>
      <c r="AL86" s="1">
        <f t="shared" si="106"/>
        <v>100600</v>
      </c>
      <c r="AM86" s="1">
        <f t="shared" si="107"/>
        <v>28</v>
      </c>
    </row>
    <row r="87" spans="1:39" x14ac:dyDescent="0.2">
      <c r="A87" s="23">
        <v>7</v>
      </c>
      <c r="B87" s="1">
        <v>786</v>
      </c>
      <c r="C87" s="1">
        <f t="shared" si="72"/>
        <v>280.14999999999998</v>
      </c>
      <c r="D87" s="1">
        <f t="shared" si="94"/>
        <v>0</v>
      </c>
      <c r="E87" s="1">
        <f t="shared" si="73"/>
        <v>0</v>
      </c>
      <c r="F87" s="1">
        <f t="shared" si="95"/>
        <v>3609.8462399999989</v>
      </c>
      <c r="G87" s="1">
        <f t="shared" si="74"/>
        <v>7958.3392176287971</v>
      </c>
      <c r="H87" s="6">
        <f t="shared" si="96"/>
        <v>178.46144000000001</v>
      </c>
      <c r="I87" s="1">
        <f t="shared" si="75"/>
        <v>283.041</v>
      </c>
      <c r="J87" s="1">
        <f t="shared" si="76"/>
        <v>1.1351939260298041</v>
      </c>
      <c r="K87" s="1">
        <f t="shared" si="77"/>
        <v>1.1469085276366295</v>
      </c>
      <c r="L87" s="1">
        <f t="shared" si="78"/>
        <v>92231.932528234625</v>
      </c>
      <c r="M87" s="1">
        <f t="shared" si="97"/>
        <v>-1283</v>
      </c>
      <c r="N87" s="1">
        <f t="shared" si="79"/>
        <v>-4209.31772</v>
      </c>
      <c r="O87" s="1">
        <f t="shared" si="80"/>
        <v>35021.052246983701</v>
      </c>
      <c r="P87" s="60">
        <f t="shared" si="81"/>
        <v>48.014877173759999</v>
      </c>
      <c r="Q87" s="6">
        <f t="shared" si="82"/>
        <v>93.333238845441642</v>
      </c>
      <c r="R87" s="6">
        <f t="shared" si="83"/>
        <v>-7.1202608966443464</v>
      </c>
      <c r="S87" s="6">
        <f t="shared" si="84"/>
        <v>-13.840647941333147</v>
      </c>
      <c r="T87" s="60">
        <f t="shared" si="85"/>
        <v>13.02556059328</v>
      </c>
      <c r="U87" s="6">
        <f t="shared" si="86"/>
        <v>1302.5560593279999</v>
      </c>
      <c r="V87" s="61">
        <f t="shared" si="87"/>
        <v>-5251.4326009490514</v>
      </c>
      <c r="W87" s="62">
        <f t="shared" si="88"/>
        <v>0.14186306343929431</v>
      </c>
      <c r="X87" s="63">
        <f t="shared" si="89"/>
        <v>0.94606446167219693</v>
      </c>
      <c r="Y87" s="6">
        <f t="shared" si="90"/>
        <v>0.14884176845575645</v>
      </c>
      <c r="Z87" s="6">
        <f t="shared" si="91"/>
        <v>8.5280051477777121</v>
      </c>
      <c r="AA87" s="62">
        <f t="shared" si="92"/>
        <v>10.387966156479999</v>
      </c>
      <c r="AB87" s="63">
        <f t="shared" si="93"/>
        <v>-6.1800684688</v>
      </c>
      <c r="AD87" s="1">
        <f t="shared" si="98"/>
        <v>0</v>
      </c>
      <c r="AE87" s="1">
        <f t="shared" si="99"/>
        <v>-6.4999999999999997E-3</v>
      </c>
      <c r="AF87" s="1">
        <f t="shared" si="100"/>
        <v>101325</v>
      </c>
      <c r="AG87" s="1">
        <f t="shared" si="101"/>
        <v>1.2250000000000001</v>
      </c>
      <c r="AH87" s="1">
        <f t="shared" si="102"/>
        <v>288.14999999999998</v>
      </c>
      <c r="AI87" s="1">
        <f t="shared" si="103"/>
        <v>1.2350000000000001</v>
      </c>
      <c r="AJ87" s="1">
        <f t="shared" si="104"/>
        <v>9.81</v>
      </c>
      <c r="AK87" s="1">
        <f t="shared" si="105"/>
        <v>293.14999999999998</v>
      </c>
      <c r="AL87" s="1">
        <f t="shared" si="106"/>
        <v>100600</v>
      </c>
      <c r="AM87" s="1">
        <f t="shared" si="107"/>
        <v>28</v>
      </c>
    </row>
    <row r="88" spans="1:39" x14ac:dyDescent="0.2">
      <c r="A88" s="23">
        <v>6.3</v>
      </c>
      <c r="B88" s="1">
        <v>731</v>
      </c>
      <c r="C88" s="1">
        <f t="shared" si="72"/>
        <v>279.45</v>
      </c>
      <c r="D88" s="1">
        <f t="shared" si="94"/>
        <v>0</v>
      </c>
      <c r="E88" s="1">
        <f t="shared" si="73"/>
        <v>0</v>
      </c>
      <c r="F88" s="1">
        <f t="shared" si="95"/>
        <v>3609.4616299999989</v>
      </c>
      <c r="G88" s="1">
        <f t="shared" si="74"/>
        <v>7957.491298730597</v>
      </c>
      <c r="H88" s="6">
        <f t="shared" si="96"/>
        <v>189.61528000000001</v>
      </c>
      <c r="I88" s="1">
        <f t="shared" si="75"/>
        <v>283.39849999999996</v>
      </c>
      <c r="J88" s="1">
        <f t="shared" si="76"/>
        <v>1.1413088538181864</v>
      </c>
      <c r="K88" s="1">
        <f t="shared" si="77"/>
        <v>1.1574350231125183</v>
      </c>
      <c r="L88" s="1">
        <f t="shared" si="78"/>
        <v>92845.879261243565</v>
      </c>
      <c r="M88" s="1">
        <f t="shared" si="97"/>
        <v>-1338</v>
      </c>
      <c r="N88" s="1">
        <f t="shared" si="79"/>
        <v>-4389.7639200000003</v>
      </c>
      <c r="O88" s="1">
        <f t="shared" si="80"/>
        <v>35016.165584902716</v>
      </c>
      <c r="P88" s="60">
        <f t="shared" si="81"/>
        <v>46.940806997119999</v>
      </c>
      <c r="Q88" s="6">
        <f t="shared" si="82"/>
        <v>91.245418273281743</v>
      </c>
      <c r="R88" s="6">
        <f t="shared" si="83"/>
        <v>-6.9711905969663155</v>
      </c>
      <c r="S88" s="6">
        <f t="shared" si="84"/>
        <v>-13.550879130007003</v>
      </c>
      <c r="T88" s="60">
        <f t="shared" si="85"/>
        <v>12.31352175536</v>
      </c>
      <c r="U88" s="6">
        <f t="shared" si="86"/>
        <v>1231.352175536</v>
      </c>
      <c r="V88" s="61">
        <f t="shared" si="87"/>
        <v>-5258.5722103484513</v>
      </c>
      <c r="W88" s="62">
        <f t="shared" si="88"/>
        <v>0.14727942617120368</v>
      </c>
      <c r="X88" s="63">
        <f t="shared" si="89"/>
        <v>0.98071502449114256</v>
      </c>
      <c r="Y88" s="6">
        <f t="shared" si="90"/>
        <v>0.14906163818047832</v>
      </c>
      <c r="Z88" s="6">
        <f t="shared" si="91"/>
        <v>8.5406027550469776</v>
      </c>
      <c r="AA88" s="62">
        <f t="shared" si="92"/>
        <v>10.93664585376</v>
      </c>
      <c r="AB88" s="63">
        <f t="shared" si="93"/>
        <v>-6.6933681856000007</v>
      </c>
      <c r="AD88" s="1">
        <f t="shared" si="98"/>
        <v>0</v>
      </c>
      <c r="AE88" s="1">
        <f t="shared" si="99"/>
        <v>-6.4999999999999997E-3</v>
      </c>
      <c r="AF88" s="1">
        <f t="shared" si="100"/>
        <v>101325</v>
      </c>
      <c r="AG88" s="1">
        <f t="shared" si="101"/>
        <v>1.2250000000000001</v>
      </c>
      <c r="AH88" s="1">
        <f t="shared" si="102"/>
        <v>288.14999999999998</v>
      </c>
      <c r="AI88" s="1">
        <f t="shared" si="103"/>
        <v>1.2350000000000001</v>
      </c>
      <c r="AJ88" s="1">
        <f t="shared" si="104"/>
        <v>9.81</v>
      </c>
      <c r="AK88" s="1">
        <f t="shared" si="105"/>
        <v>293.14999999999998</v>
      </c>
      <c r="AL88" s="1">
        <f t="shared" si="106"/>
        <v>100600</v>
      </c>
      <c r="AM88" s="1">
        <f t="shared" si="107"/>
        <v>28</v>
      </c>
    </row>
    <row r="89" spans="1:39" x14ac:dyDescent="0.2">
      <c r="A89" s="23">
        <v>6.1</v>
      </c>
      <c r="B89" s="1">
        <v>718</v>
      </c>
      <c r="C89" s="1">
        <f t="shared" si="72"/>
        <v>279.25</v>
      </c>
      <c r="D89" s="1">
        <f t="shared" si="94"/>
        <v>0</v>
      </c>
      <c r="E89" s="1">
        <f t="shared" si="73"/>
        <v>0</v>
      </c>
      <c r="F89" s="1">
        <f t="shared" si="95"/>
        <v>3609.0770199999988</v>
      </c>
      <c r="G89" s="1">
        <f t="shared" si="74"/>
        <v>7956.6433798323969</v>
      </c>
      <c r="H89" s="6">
        <f t="shared" si="96"/>
        <v>200.76912000000002</v>
      </c>
      <c r="I89" s="1">
        <f t="shared" si="75"/>
        <v>283.483</v>
      </c>
      <c r="J89" s="1">
        <f t="shared" si="76"/>
        <v>1.1427578751423151</v>
      </c>
      <c r="K89" s="1">
        <f t="shared" si="77"/>
        <v>1.1600803248664957</v>
      </c>
      <c r="L89" s="1">
        <f t="shared" si="78"/>
        <v>92991.476357196385</v>
      </c>
      <c r="M89" s="1">
        <f t="shared" si="97"/>
        <v>-1351</v>
      </c>
      <c r="N89" s="1">
        <f t="shared" si="79"/>
        <v>-4432.4148400000004</v>
      </c>
      <c r="O89" s="1">
        <f t="shared" si="80"/>
        <v>35032.982052158957</v>
      </c>
      <c r="P89" s="60">
        <f t="shared" si="81"/>
        <v>45.86673682048</v>
      </c>
      <c r="Q89" s="6">
        <f t="shared" si="82"/>
        <v>89.157597701121844</v>
      </c>
      <c r="R89" s="6">
        <f t="shared" si="83"/>
        <v>-6.6320046310282423</v>
      </c>
      <c r="S89" s="6">
        <f t="shared" si="84"/>
        <v>-12.891555881977938</v>
      </c>
      <c r="T89" s="60">
        <f t="shared" si="85"/>
        <v>11.60148291744</v>
      </c>
      <c r="U89" s="6">
        <f t="shared" si="86"/>
        <v>1160.1482917440001</v>
      </c>
      <c r="V89" s="61">
        <f t="shared" si="87"/>
        <v>-5119.3183215938006</v>
      </c>
      <c r="W89" s="62">
        <f t="shared" si="88"/>
        <v>0.14983054226268316</v>
      </c>
      <c r="X89" s="63">
        <f t="shared" si="89"/>
        <v>1.0253339152232375</v>
      </c>
      <c r="Y89" s="6">
        <f t="shared" si="90"/>
        <v>0.14510153966715184</v>
      </c>
      <c r="Z89" s="6">
        <f t="shared" si="91"/>
        <v>8.3137058237773527</v>
      </c>
      <c r="AA89" s="62">
        <f t="shared" si="92"/>
        <v>11.485325551040001</v>
      </c>
      <c r="AB89" s="63">
        <f t="shared" si="93"/>
        <v>-7.2066679024000013</v>
      </c>
      <c r="AD89" s="1">
        <f t="shared" si="98"/>
        <v>0</v>
      </c>
      <c r="AE89" s="1">
        <f t="shared" si="99"/>
        <v>-6.4999999999999997E-3</v>
      </c>
      <c r="AF89" s="1">
        <f t="shared" si="100"/>
        <v>101325</v>
      </c>
      <c r="AG89" s="1">
        <f t="shared" si="101"/>
        <v>1.2250000000000001</v>
      </c>
      <c r="AH89" s="1">
        <f t="shared" si="102"/>
        <v>288.14999999999998</v>
      </c>
      <c r="AI89" s="1">
        <f t="shared" si="103"/>
        <v>1.2350000000000001</v>
      </c>
      <c r="AJ89" s="1">
        <f t="shared" si="104"/>
        <v>9.81</v>
      </c>
      <c r="AK89" s="1">
        <f t="shared" si="105"/>
        <v>293.14999999999998</v>
      </c>
      <c r="AL89" s="1">
        <f t="shared" si="106"/>
        <v>100600</v>
      </c>
      <c r="AM89" s="1">
        <f t="shared" si="107"/>
        <v>28</v>
      </c>
    </row>
    <row r="90" spans="1:39" x14ac:dyDescent="0.2">
      <c r="A90" s="23">
        <v>5.8</v>
      </c>
      <c r="B90" s="1">
        <v>687</v>
      </c>
      <c r="C90" s="1">
        <f t="shared" si="72"/>
        <v>278.95</v>
      </c>
      <c r="D90" s="1">
        <f t="shared" si="94"/>
        <v>0</v>
      </c>
      <c r="E90" s="1">
        <f t="shared" si="73"/>
        <v>0</v>
      </c>
      <c r="F90" s="1">
        <f t="shared" si="95"/>
        <v>3608.6924099999987</v>
      </c>
      <c r="G90" s="1">
        <f t="shared" si="74"/>
        <v>7955.7954609341969</v>
      </c>
      <c r="H90" s="6">
        <f t="shared" si="96"/>
        <v>211.92296000000002</v>
      </c>
      <c r="I90" s="1">
        <f t="shared" si="75"/>
        <v>283.68449999999996</v>
      </c>
      <c r="J90" s="1">
        <f t="shared" si="76"/>
        <v>1.1462189134720713</v>
      </c>
      <c r="K90" s="1">
        <f t="shared" si="77"/>
        <v>1.1656732007846129</v>
      </c>
      <c r="L90" s="1">
        <f t="shared" si="78"/>
        <v>93339.415626179049</v>
      </c>
      <c r="M90" s="1">
        <f t="shared" si="97"/>
        <v>-1382</v>
      </c>
      <c r="N90" s="1">
        <f t="shared" si="79"/>
        <v>-4534.1208800000004</v>
      </c>
      <c r="O90" s="1">
        <f t="shared" si="80"/>
        <v>35035.981900807048</v>
      </c>
      <c r="P90" s="60">
        <f t="shared" si="81"/>
        <v>44.792666643840001</v>
      </c>
      <c r="Q90" s="6">
        <f t="shared" si="82"/>
        <v>87.069777128961945</v>
      </c>
      <c r="R90" s="6">
        <f t="shared" si="83"/>
        <v>-6.4181302596212797</v>
      </c>
      <c r="S90" s="6">
        <f t="shared" si="84"/>
        <v>-12.475818323862228</v>
      </c>
      <c r="T90" s="60">
        <f t="shared" si="85"/>
        <v>10.889444079519999</v>
      </c>
      <c r="U90" s="6">
        <f t="shared" si="86"/>
        <v>1088.9444079519999</v>
      </c>
      <c r="V90" s="61">
        <f t="shared" si="87"/>
        <v>-5072.4816260252364</v>
      </c>
      <c r="W90" s="62">
        <f t="shared" si="88"/>
        <v>0.15491797043647576</v>
      </c>
      <c r="X90" s="63">
        <f t="shared" si="89"/>
        <v>1.0700291511110389</v>
      </c>
      <c r="Y90" s="6">
        <f t="shared" si="90"/>
        <v>0.14378016711352426</v>
      </c>
      <c r="Z90" s="6">
        <f t="shared" si="91"/>
        <v>8.2379967532900729</v>
      </c>
      <c r="AA90" s="62">
        <f t="shared" si="92"/>
        <v>12.03400524832</v>
      </c>
      <c r="AB90" s="63">
        <f t="shared" si="93"/>
        <v>-7.7199676192000002</v>
      </c>
      <c r="AD90" s="1">
        <f t="shared" si="98"/>
        <v>0</v>
      </c>
      <c r="AE90" s="1">
        <f t="shared" si="99"/>
        <v>-6.4999999999999997E-3</v>
      </c>
      <c r="AF90" s="1">
        <f t="shared" si="100"/>
        <v>101325</v>
      </c>
      <c r="AG90" s="1">
        <f t="shared" si="101"/>
        <v>1.2250000000000001</v>
      </c>
      <c r="AH90" s="1">
        <f t="shared" si="102"/>
        <v>288.14999999999998</v>
      </c>
      <c r="AI90" s="1">
        <f t="shared" si="103"/>
        <v>1.2350000000000001</v>
      </c>
      <c r="AJ90" s="1">
        <f t="shared" si="104"/>
        <v>9.81</v>
      </c>
      <c r="AK90" s="1">
        <f t="shared" si="105"/>
        <v>293.14999999999998</v>
      </c>
      <c r="AL90" s="1">
        <f t="shared" si="106"/>
        <v>100600</v>
      </c>
      <c r="AM90" s="1">
        <f t="shared" si="107"/>
        <v>28</v>
      </c>
    </row>
    <row r="91" spans="1:39" x14ac:dyDescent="0.2">
      <c r="A91" s="23">
        <v>5.2</v>
      </c>
      <c r="B91" s="1">
        <v>650</v>
      </c>
      <c r="C91" s="1">
        <f t="shared" si="72"/>
        <v>278.34999999999997</v>
      </c>
      <c r="D91" s="1">
        <f t="shared" si="94"/>
        <v>0</v>
      </c>
      <c r="E91" s="1">
        <f t="shared" si="73"/>
        <v>0</v>
      </c>
      <c r="F91" s="1">
        <f t="shared" si="95"/>
        <v>3608.3077999999987</v>
      </c>
      <c r="G91" s="1">
        <f t="shared" si="74"/>
        <v>7954.9475420359968</v>
      </c>
      <c r="H91" s="6">
        <f t="shared" si="96"/>
        <v>223.07680000000002</v>
      </c>
      <c r="I91" s="1">
        <f t="shared" si="75"/>
        <v>283.92499999999995</v>
      </c>
      <c r="J91" s="1">
        <f t="shared" si="76"/>
        <v>1.1503603216181821</v>
      </c>
      <c r="K91" s="1">
        <f t="shared" si="77"/>
        <v>1.1734005903195341</v>
      </c>
      <c r="L91" s="1">
        <f t="shared" si="78"/>
        <v>93756.077166476345</v>
      </c>
      <c r="M91" s="1">
        <f t="shared" si="97"/>
        <v>-1419</v>
      </c>
      <c r="N91" s="1">
        <f t="shared" si="79"/>
        <v>-4655.5119599999998</v>
      </c>
      <c r="O91" s="1">
        <f t="shared" si="80"/>
        <v>35034.439977922906</v>
      </c>
      <c r="P91" s="60">
        <f t="shared" si="81"/>
        <v>43.718596467200001</v>
      </c>
      <c r="Q91" s="6">
        <f t="shared" si="82"/>
        <v>84.981956556802047</v>
      </c>
      <c r="R91" s="6">
        <f t="shared" si="83"/>
        <v>-6.2455023622878398</v>
      </c>
      <c r="S91" s="6">
        <f t="shared" si="84"/>
        <v>-12.140257311909595</v>
      </c>
      <c r="T91" s="60">
        <f t="shared" si="85"/>
        <v>10.177405241599999</v>
      </c>
      <c r="U91" s="6">
        <f t="shared" si="86"/>
        <v>1017.7405241599999</v>
      </c>
      <c r="V91" s="61">
        <f t="shared" si="87"/>
        <v>-5056.7764000524085</v>
      </c>
      <c r="W91" s="62">
        <f t="shared" si="88"/>
        <v>0.16105232189230598</v>
      </c>
      <c r="X91" s="63">
        <f t="shared" si="89"/>
        <v>1.1158052993172953</v>
      </c>
      <c r="Y91" s="6">
        <f t="shared" si="90"/>
        <v>0.1433473050114272</v>
      </c>
      <c r="Z91" s="6">
        <f t="shared" si="91"/>
        <v>8.213195581728753</v>
      </c>
      <c r="AA91" s="62">
        <f t="shared" si="92"/>
        <v>12.582684945600001</v>
      </c>
      <c r="AB91" s="63">
        <f t="shared" si="93"/>
        <v>-8.2332673360000008</v>
      </c>
      <c r="AD91" s="1">
        <f t="shared" si="98"/>
        <v>0</v>
      </c>
      <c r="AE91" s="1">
        <f t="shared" si="99"/>
        <v>-6.4999999999999997E-3</v>
      </c>
      <c r="AF91" s="1">
        <f t="shared" si="100"/>
        <v>101325</v>
      </c>
      <c r="AG91" s="1">
        <f t="shared" si="101"/>
        <v>1.2250000000000001</v>
      </c>
      <c r="AH91" s="1">
        <f t="shared" si="102"/>
        <v>288.14999999999998</v>
      </c>
      <c r="AI91" s="1">
        <f t="shared" si="103"/>
        <v>1.2350000000000001</v>
      </c>
      <c r="AJ91" s="1">
        <f t="shared" si="104"/>
        <v>9.81</v>
      </c>
      <c r="AK91" s="1">
        <f t="shared" si="105"/>
        <v>293.14999999999998</v>
      </c>
      <c r="AL91" s="1">
        <f t="shared" si="106"/>
        <v>100600</v>
      </c>
      <c r="AM91" s="1">
        <f t="shared" si="107"/>
        <v>28</v>
      </c>
    </row>
    <row r="92" spans="1:39" x14ac:dyDescent="0.2">
      <c r="A92" s="23">
        <v>4</v>
      </c>
      <c r="B92" s="1">
        <v>600</v>
      </c>
      <c r="C92" s="1">
        <f t="shared" si="72"/>
        <v>277.14999999999998</v>
      </c>
      <c r="D92" s="1">
        <f t="shared" si="94"/>
        <v>0</v>
      </c>
      <c r="E92" s="1">
        <f t="shared" si="73"/>
        <v>0</v>
      </c>
      <c r="F92" s="1">
        <f t="shared" si="95"/>
        <v>3607.9231899999986</v>
      </c>
      <c r="G92" s="1">
        <f t="shared" si="74"/>
        <v>7954.0996231377958</v>
      </c>
      <c r="H92" s="6">
        <f t="shared" si="96"/>
        <v>234.23064000000002</v>
      </c>
      <c r="I92" s="1">
        <f t="shared" si="75"/>
        <v>284.25</v>
      </c>
      <c r="J92" s="1">
        <f t="shared" si="76"/>
        <v>1.1559749950123086</v>
      </c>
      <c r="K92" s="1">
        <f t="shared" si="77"/>
        <v>1.1855886427286622</v>
      </c>
      <c r="L92" s="1">
        <f t="shared" si="78"/>
        <v>94321.524831001705</v>
      </c>
      <c r="M92" s="1">
        <f t="shared" si="97"/>
        <v>-1469</v>
      </c>
      <c r="N92" s="1">
        <f t="shared" si="79"/>
        <v>-4819.5539600000002</v>
      </c>
      <c r="O92" s="1">
        <f t="shared" si="80"/>
        <v>35025.943134301742</v>
      </c>
      <c r="P92" s="60">
        <f t="shared" si="81"/>
        <v>42.644526290559995</v>
      </c>
      <c r="Q92" s="6">
        <f t="shared" si="82"/>
        <v>82.894135984642134</v>
      </c>
      <c r="R92" s="6">
        <f t="shared" si="83"/>
        <v>-6.1316877875151468</v>
      </c>
      <c r="S92" s="6">
        <f t="shared" si="84"/>
        <v>-11.919019988883443</v>
      </c>
      <c r="T92" s="60">
        <f t="shared" si="85"/>
        <v>9.4653664036799992</v>
      </c>
      <c r="U92" s="6">
        <f t="shared" si="86"/>
        <v>946.53664036799989</v>
      </c>
      <c r="V92" s="61">
        <f t="shared" si="87"/>
        <v>-5089.1239597457834</v>
      </c>
      <c r="W92" s="62">
        <f t="shared" si="88"/>
        <v>0.16859875932531709</v>
      </c>
      <c r="X92" s="63">
        <f t="shared" si="89"/>
        <v>1.1603825340771166</v>
      </c>
      <c r="Y92" s="6">
        <f t="shared" si="90"/>
        <v>0.14428616121721696</v>
      </c>
      <c r="Z92" s="6">
        <f t="shared" si="91"/>
        <v>8.2669880798901687</v>
      </c>
      <c r="AA92" s="62">
        <f t="shared" si="92"/>
        <v>13.131364642880001</v>
      </c>
      <c r="AB92" s="63">
        <f t="shared" si="93"/>
        <v>-8.7465670528000015</v>
      </c>
      <c r="AD92" s="1">
        <f t="shared" si="98"/>
        <v>0</v>
      </c>
      <c r="AE92" s="1">
        <f t="shared" si="99"/>
        <v>-6.4999999999999997E-3</v>
      </c>
      <c r="AF92" s="1">
        <f t="shared" si="100"/>
        <v>101325</v>
      </c>
      <c r="AG92" s="1">
        <f t="shared" si="101"/>
        <v>1.2250000000000001</v>
      </c>
      <c r="AH92" s="1">
        <f t="shared" si="102"/>
        <v>288.14999999999998</v>
      </c>
      <c r="AI92" s="1">
        <f t="shared" si="103"/>
        <v>1.2350000000000001</v>
      </c>
      <c r="AJ92" s="1">
        <f t="shared" si="104"/>
        <v>9.81</v>
      </c>
      <c r="AK92" s="1">
        <f t="shared" si="105"/>
        <v>293.14999999999998</v>
      </c>
      <c r="AL92" s="1">
        <f t="shared" si="106"/>
        <v>100600</v>
      </c>
      <c r="AM92" s="1">
        <f t="shared" si="107"/>
        <v>28</v>
      </c>
    </row>
    <row r="93" spans="1:39" x14ac:dyDescent="0.2">
      <c r="A93" s="23">
        <v>2.4</v>
      </c>
      <c r="B93" s="1">
        <v>556</v>
      </c>
      <c r="C93" s="1">
        <f t="shared" si="72"/>
        <v>275.54999999999995</v>
      </c>
      <c r="D93" s="1">
        <f t="shared" si="94"/>
        <v>0</v>
      </c>
      <c r="E93" s="1">
        <f t="shared" si="73"/>
        <v>0</v>
      </c>
      <c r="F93" s="1">
        <f t="shared" si="95"/>
        <v>3607.5385799999985</v>
      </c>
      <c r="G93" s="1">
        <f t="shared" si="74"/>
        <v>7953.2517042395957</v>
      </c>
      <c r="H93" s="6">
        <f t="shared" si="96"/>
        <v>245.38448000000002</v>
      </c>
      <c r="I93" s="1">
        <f t="shared" si="75"/>
        <v>284.536</v>
      </c>
      <c r="J93" s="1">
        <f t="shared" si="76"/>
        <v>1.1609332283240772</v>
      </c>
      <c r="K93" s="1">
        <f t="shared" si="77"/>
        <v>1.1987925859351103</v>
      </c>
      <c r="L93" s="1">
        <f t="shared" si="78"/>
        <v>94821.400061728229</v>
      </c>
      <c r="M93" s="1">
        <f t="shared" si="97"/>
        <v>-1513</v>
      </c>
      <c r="N93" s="1">
        <f t="shared" si="79"/>
        <v>-4963.9109200000003</v>
      </c>
      <c r="O93" s="1">
        <f t="shared" si="80"/>
        <v>35020.450122653536</v>
      </c>
      <c r="P93" s="60">
        <f t="shared" si="81"/>
        <v>41.570456113920002</v>
      </c>
      <c r="Q93" s="6">
        <f t="shared" si="82"/>
        <v>80.806315412482263</v>
      </c>
      <c r="R93" s="6">
        <f t="shared" si="83"/>
        <v>-5.9914563995863679</v>
      </c>
      <c r="S93" s="6">
        <f t="shared" si="84"/>
        <v>-11.646432607771965</v>
      </c>
      <c r="T93" s="60">
        <f t="shared" si="85"/>
        <v>8.7533275657599994</v>
      </c>
      <c r="U93" s="6">
        <f t="shared" si="86"/>
        <v>875.33275657599995</v>
      </c>
      <c r="V93" s="61">
        <f t="shared" si="87"/>
        <v>-5100.6744457320374</v>
      </c>
      <c r="W93" s="62">
        <f t="shared" si="88"/>
        <v>0.17586764251215017</v>
      </c>
      <c r="X93" s="63">
        <f t="shared" si="89"/>
        <v>1.2074803182035856</v>
      </c>
      <c r="Y93" s="6">
        <f t="shared" si="90"/>
        <v>0.14463146489862949</v>
      </c>
      <c r="Z93" s="6">
        <f t="shared" si="91"/>
        <v>8.2867725234854355</v>
      </c>
      <c r="AA93" s="62">
        <f t="shared" si="92"/>
        <v>13.68004434016</v>
      </c>
      <c r="AB93" s="63">
        <f t="shared" si="93"/>
        <v>-9.2598667696000021</v>
      </c>
      <c r="AD93" s="1">
        <f t="shared" si="98"/>
        <v>0</v>
      </c>
      <c r="AE93" s="1">
        <f t="shared" si="99"/>
        <v>-6.4999999999999997E-3</v>
      </c>
      <c r="AF93" s="1">
        <f t="shared" si="100"/>
        <v>101325</v>
      </c>
      <c r="AG93" s="1">
        <f t="shared" si="101"/>
        <v>1.2250000000000001</v>
      </c>
      <c r="AH93" s="1">
        <f t="shared" si="102"/>
        <v>288.14999999999998</v>
      </c>
      <c r="AI93" s="1">
        <f t="shared" si="103"/>
        <v>1.2350000000000001</v>
      </c>
      <c r="AJ93" s="1">
        <f t="shared" si="104"/>
        <v>9.81</v>
      </c>
      <c r="AK93" s="1">
        <f t="shared" si="105"/>
        <v>293.14999999999998</v>
      </c>
      <c r="AL93" s="1">
        <f t="shared" si="106"/>
        <v>100600</v>
      </c>
      <c r="AM93" s="1">
        <f t="shared" si="107"/>
        <v>28</v>
      </c>
    </row>
    <row r="94" spans="1:39" x14ac:dyDescent="0.2">
      <c r="A94" s="23">
        <v>1.9</v>
      </c>
      <c r="B94" s="1">
        <v>498</v>
      </c>
      <c r="C94" s="1">
        <f t="shared" si="72"/>
        <v>275.04999999999995</v>
      </c>
      <c r="D94" s="1">
        <f t="shared" si="94"/>
        <v>0</v>
      </c>
      <c r="E94" s="1">
        <f t="shared" si="73"/>
        <v>0</v>
      </c>
      <c r="F94" s="1">
        <f t="shared" si="95"/>
        <v>3607.1539699999985</v>
      </c>
      <c r="G94" s="1">
        <f t="shared" si="74"/>
        <v>7952.4037853413956</v>
      </c>
      <c r="H94" s="6">
        <f t="shared" si="96"/>
        <v>256.53832</v>
      </c>
      <c r="I94" s="1">
        <f t="shared" si="75"/>
        <v>284.91299999999995</v>
      </c>
      <c r="J94" s="1">
        <f t="shared" si="76"/>
        <v>1.1674939211365702</v>
      </c>
      <c r="K94" s="1">
        <f t="shared" si="77"/>
        <v>1.2093590094629472</v>
      </c>
      <c r="L94" s="1">
        <f t="shared" si="78"/>
        <v>95483.6019062798</v>
      </c>
      <c r="M94" s="1">
        <f t="shared" si="97"/>
        <v>-1571</v>
      </c>
      <c r="N94" s="1">
        <f t="shared" si="79"/>
        <v>-5154.1996399999998</v>
      </c>
      <c r="O94" s="1">
        <f t="shared" si="80"/>
        <v>35005.884444066709</v>
      </c>
      <c r="P94" s="60">
        <f t="shared" si="81"/>
        <v>40.496385937280003</v>
      </c>
      <c r="Q94" s="6">
        <f t="shared" si="82"/>
        <v>78.718494840322364</v>
      </c>
      <c r="R94" s="6">
        <f t="shared" si="83"/>
        <v>-5.9211397467949656</v>
      </c>
      <c r="S94" s="6">
        <f t="shared" si="84"/>
        <v>-11.509748285409925</v>
      </c>
      <c r="T94" s="60">
        <f t="shared" si="85"/>
        <v>8.0412887278400014</v>
      </c>
      <c r="U94" s="6">
        <f t="shared" si="86"/>
        <v>804.12887278400012</v>
      </c>
      <c r="V94" s="61">
        <f t="shared" si="87"/>
        <v>-5173.9560129835672</v>
      </c>
      <c r="W94" s="62">
        <f t="shared" si="88"/>
        <v>0.18634035506703978</v>
      </c>
      <c r="X94" s="63">
        <f t="shared" si="89"/>
        <v>1.2607391559522854</v>
      </c>
      <c r="Y94" s="6">
        <f t="shared" si="90"/>
        <v>0.14674007944287898</v>
      </c>
      <c r="Z94" s="6">
        <f t="shared" si="91"/>
        <v>8.4075872374908247</v>
      </c>
      <c r="AA94" s="62">
        <f t="shared" si="92"/>
        <v>14.228724037439999</v>
      </c>
      <c r="AB94" s="63">
        <f t="shared" si="93"/>
        <v>-9.7731664863999992</v>
      </c>
      <c r="AD94" s="1">
        <f t="shared" si="98"/>
        <v>0</v>
      </c>
      <c r="AE94" s="1">
        <f t="shared" si="99"/>
        <v>-6.4999999999999997E-3</v>
      </c>
      <c r="AF94" s="1">
        <f t="shared" si="100"/>
        <v>101325</v>
      </c>
      <c r="AG94" s="1">
        <f t="shared" si="101"/>
        <v>1.2250000000000001</v>
      </c>
      <c r="AH94" s="1">
        <f t="shared" si="102"/>
        <v>288.14999999999998</v>
      </c>
      <c r="AI94" s="1">
        <f t="shared" si="103"/>
        <v>1.2350000000000001</v>
      </c>
      <c r="AJ94" s="1">
        <f t="shared" si="104"/>
        <v>9.81</v>
      </c>
      <c r="AK94" s="1">
        <f t="shared" si="105"/>
        <v>293.14999999999998</v>
      </c>
      <c r="AL94" s="1">
        <f t="shared" si="106"/>
        <v>100600</v>
      </c>
      <c r="AM94" s="1">
        <f t="shared" si="107"/>
        <v>28</v>
      </c>
    </row>
    <row r="95" spans="1:39" x14ac:dyDescent="0.2">
      <c r="A95" s="23">
        <v>1.7</v>
      </c>
      <c r="B95" s="1">
        <v>435</v>
      </c>
      <c r="C95" s="1">
        <f t="shared" si="72"/>
        <v>274.84999999999997</v>
      </c>
      <c r="D95" s="1">
        <f t="shared" si="94"/>
        <v>0</v>
      </c>
      <c r="E95" s="1">
        <f t="shared" si="73"/>
        <v>0</v>
      </c>
      <c r="F95" s="1">
        <f t="shared" si="95"/>
        <v>3606.7693599999984</v>
      </c>
      <c r="G95" s="1">
        <f t="shared" si="74"/>
        <v>7951.5558664431956</v>
      </c>
      <c r="H95" s="6">
        <f t="shared" si="96"/>
        <v>267.69216</v>
      </c>
      <c r="I95" s="1">
        <f t="shared" si="75"/>
        <v>285.32249999999999</v>
      </c>
      <c r="J95" s="1">
        <f t="shared" si="76"/>
        <v>1.1746522887845152</v>
      </c>
      <c r="K95" s="1">
        <f t="shared" si="77"/>
        <v>1.2194095967499359</v>
      </c>
      <c r="L95" s="1">
        <f t="shared" si="78"/>
        <v>96207.127894217178</v>
      </c>
      <c r="M95" s="1">
        <f t="shared" si="97"/>
        <v>-1634</v>
      </c>
      <c r="N95" s="1">
        <f t="shared" si="79"/>
        <v>-5360.8925600000002</v>
      </c>
      <c r="O95" s="1">
        <f t="shared" si="80"/>
        <v>34985.758755209026</v>
      </c>
      <c r="P95" s="60">
        <f t="shared" si="81"/>
        <v>39.422315760640004</v>
      </c>
      <c r="Q95" s="6">
        <f t="shared" si="82"/>
        <v>76.630674268162466</v>
      </c>
      <c r="R95" s="6">
        <f t="shared" si="83"/>
        <v>-5.8863471202666426</v>
      </c>
      <c r="S95" s="6">
        <f t="shared" si="84"/>
        <v>-11.44211698625911</v>
      </c>
      <c r="T95" s="60">
        <f t="shared" si="85"/>
        <v>7.3292498899199998</v>
      </c>
      <c r="U95" s="6">
        <f t="shared" si="86"/>
        <v>732.92498899199995</v>
      </c>
      <c r="V95" s="61">
        <f t="shared" si="87"/>
        <v>-5283.1277923601856</v>
      </c>
      <c r="W95" s="62">
        <f t="shared" si="88"/>
        <v>0.19912656735570097</v>
      </c>
      <c r="X95" s="63">
        <f t="shared" si="89"/>
        <v>1.3186495426693394</v>
      </c>
      <c r="Y95" s="6">
        <f t="shared" si="90"/>
        <v>0.14987557405624302</v>
      </c>
      <c r="Z95" s="6">
        <f t="shared" si="91"/>
        <v>8.5872378455225764</v>
      </c>
      <c r="AA95" s="62">
        <f t="shared" si="92"/>
        <v>14.77740373472</v>
      </c>
      <c r="AB95" s="63">
        <f t="shared" si="93"/>
        <v>-10.2864662032</v>
      </c>
      <c r="AD95" s="1">
        <f t="shared" si="98"/>
        <v>0</v>
      </c>
      <c r="AE95" s="1">
        <f t="shared" si="99"/>
        <v>-6.4999999999999997E-3</v>
      </c>
      <c r="AF95" s="1">
        <f t="shared" si="100"/>
        <v>101325</v>
      </c>
      <c r="AG95" s="1">
        <f t="shared" si="101"/>
        <v>1.2250000000000001</v>
      </c>
      <c r="AH95" s="1">
        <f t="shared" si="102"/>
        <v>288.14999999999998</v>
      </c>
      <c r="AI95" s="1">
        <f t="shared" si="103"/>
        <v>1.2350000000000001</v>
      </c>
      <c r="AJ95" s="1">
        <f t="shared" si="104"/>
        <v>9.81</v>
      </c>
      <c r="AK95" s="1">
        <f t="shared" si="105"/>
        <v>293.14999999999998</v>
      </c>
      <c r="AL95" s="1">
        <f t="shared" si="106"/>
        <v>100600</v>
      </c>
      <c r="AM95" s="1">
        <f t="shared" si="107"/>
        <v>28</v>
      </c>
    </row>
    <row r="96" spans="1:39" x14ac:dyDescent="0.2">
      <c r="A96" s="23">
        <v>1.7</v>
      </c>
      <c r="B96" s="1">
        <v>381</v>
      </c>
      <c r="C96" s="1">
        <f t="shared" si="72"/>
        <v>274.84999999999997</v>
      </c>
      <c r="D96" s="1">
        <f t="shared" si="94"/>
        <v>0</v>
      </c>
      <c r="E96" s="1">
        <f t="shared" si="73"/>
        <v>0</v>
      </c>
      <c r="F96" s="1">
        <f t="shared" si="95"/>
        <v>3606.3847499999983</v>
      </c>
      <c r="G96" s="1">
        <f t="shared" si="74"/>
        <v>7950.7079475449955</v>
      </c>
      <c r="H96" s="6">
        <f t="shared" si="96"/>
        <v>278.846</v>
      </c>
      <c r="I96" s="1">
        <f t="shared" si="75"/>
        <v>285.67349999999999</v>
      </c>
      <c r="J96" s="1">
        <f t="shared" si="76"/>
        <v>1.1808147153725077</v>
      </c>
      <c r="K96" s="1">
        <f t="shared" si="77"/>
        <v>1.2273147993158744</v>
      </c>
      <c r="L96" s="1">
        <f t="shared" si="78"/>
        <v>96830.820570015378</v>
      </c>
      <c r="M96" s="1">
        <f t="shared" si="97"/>
        <v>-1688</v>
      </c>
      <c r="N96" s="1">
        <f t="shared" si="79"/>
        <v>-5538.0579200000002</v>
      </c>
      <c r="O96" s="1">
        <f t="shared" si="80"/>
        <v>34967.720413462863</v>
      </c>
      <c r="P96" s="60">
        <f t="shared" si="81"/>
        <v>38.348245583999997</v>
      </c>
      <c r="Q96" s="6">
        <f t="shared" si="82"/>
        <v>74.542853696002553</v>
      </c>
      <c r="R96" s="6">
        <f t="shared" si="83"/>
        <v>-5.8277470656793184</v>
      </c>
      <c r="S96" s="6">
        <f t="shared" si="84"/>
        <v>-11.328207856150087</v>
      </c>
      <c r="T96" s="60">
        <f t="shared" si="85"/>
        <v>6.6172110519999983</v>
      </c>
      <c r="U96" s="6">
        <f t="shared" si="86"/>
        <v>661.72110519999978</v>
      </c>
      <c r="V96" s="61">
        <f t="shared" si="87"/>
        <v>-5376.45802716449</v>
      </c>
      <c r="W96" s="62">
        <f t="shared" si="88"/>
        <v>0.21277532034028945</v>
      </c>
      <c r="X96" s="63">
        <f t="shared" si="89"/>
        <v>1.3838605035047933</v>
      </c>
      <c r="Y96" s="6">
        <f t="shared" si="90"/>
        <v>0.15256017407226033</v>
      </c>
      <c r="Z96" s="6">
        <f t="shared" si="91"/>
        <v>8.7410540961211112</v>
      </c>
      <c r="AA96" s="62">
        <f t="shared" si="92"/>
        <v>15.326083431999999</v>
      </c>
      <c r="AB96" s="63">
        <f t="shared" si="93"/>
        <v>-10.79976592</v>
      </c>
      <c r="AD96" s="1">
        <f t="shared" si="98"/>
        <v>0</v>
      </c>
      <c r="AE96" s="1">
        <f t="shared" si="99"/>
        <v>-6.4999999999999997E-3</v>
      </c>
      <c r="AF96" s="1">
        <f t="shared" si="100"/>
        <v>101325</v>
      </c>
      <c r="AG96" s="1">
        <f t="shared" si="101"/>
        <v>1.2250000000000001</v>
      </c>
      <c r="AH96" s="1">
        <f t="shared" si="102"/>
        <v>288.14999999999998</v>
      </c>
      <c r="AI96" s="1">
        <f t="shared" si="103"/>
        <v>1.2350000000000001</v>
      </c>
      <c r="AJ96" s="1">
        <f t="shared" si="104"/>
        <v>9.81</v>
      </c>
      <c r="AK96" s="1">
        <f t="shared" si="105"/>
        <v>293.14999999999998</v>
      </c>
      <c r="AL96" s="1">
        <f t="shared" si="106"/>
        <v>100600</v>
      </c>
      <c r="AM96" s="1">
        <f t="shared" si="107"/>
        <v>28</v>
      </c>
    </row>
    <row r="97" spans="1:39" x14ac:dyDescent="0.2">
      <c r="A97" s="30">
        <v>2.1</v>
      </c>
      <c r="B97" s="64">
        <v>340</v>
      </c>
      <c r="C97" s="64">
        <f t="shared" si="72"/>
        <v>275.25</v>
      </c>
      <c r="D97" s="64">
        <f t="shared" si="94"/>
        <v>0</v>
      </c>
      <c r="E97" s="64">
        <f t="shared" si="73"/>
        <v>0</v>
      </c>
      <c r="F97" s="64">
        <f t="shared" si="95"/>
        <v>3606.0001399999983</v>
      </c>
      <c r="G97" s="64">
        <f t="shared" si="74"/>
        <v>7949.8600286467954</v>
      </c>
      <c r="H97" s="65">
        <f t="shared" si="96"/>
        <v>289.99984000000001</v>
      </c>
      <c r="I97" s="64">
        <f t="shared" si="75"/>
        <v>285.94</v>
      </c>
      <c r="J97" s="64">
        <f t="shared" si="76"/>
        <v>1.1855100891821579</v>
      </c>
      <c r="K97" s="64">
        <f t="shared" si="77"/>
        <v>1.2315522430544823</v>
      </c>
      <c r="L97" s="64">
        <f t="shared" si="78"/>
        <v>97306.548220188924</v>
      </c>
      <c r="M97" s="64">
        <f t="shared" si="97"/>
        <v>-1729</v>
      </c>
      <c r="N97" s="64">
        <f t="shared" si="79"/>
        <v>-5672.5723600000001</v>
      </c>
      <c r="O97" s="64">
        <f t="shared" si="80"/>
        <v>34953.245178310346</v>
      </c>
      <c r="P97" s="66">
        <f t="shared" si="81"/>
        <v>37.274175407360005</v>
      </c>
      <c r="Q97" s="65">
        <f t="shared" si="82"/>
        <v>72.455033123842668</v>
      </c>
      <c r="R97" s="65">
        <f t="shared" si="83"/>
        <v>-5.737681050990787</v>
      </c>
      <c r="S97" s="65">
        <f t="shared" si="84"/>
        <v>-11.153133934157932</v>
      </c>
      <c r="T97" s="66">
        <f t="shared" si="85"/>
        <v>5.9051722140800003</v>
      </c>
      <c r="U97" s="65">
        <f t="shared" si="86"/>
        <v>590.51722140800007</v>
      </c>
      <c r="V97" s="67">
        <f t="shared" si="87"/>
        <v>-5445.3162159961694</v>
      </c>
      <c r="W97" s="68">
        <f t="shared" si="88"/>
        <v>0.22731397703953754</v>
      </c>
      <c r="X97" s="69">
        <f t="shared" si="89"/>
        <v>1.4591184160397257</v>
      </c>
      <c r="Y97" s="65">
        <f t="shared" si="90"/>
        <v>0.15454628086198463</v>
      </c>
      <c r="Z97" s="65">
        <f t="shared" si="91"/>
        <v>8.8548496328345827</v>
      </c>
      <c r="AA97" s="68">
        <f t="shared" si="92"/>
        <v>15.87476312928</v>
      </c>
      <c r="AB97" s="69">
        <f t="shared" si="93"/>
        <v>-11.313065636800001</v>
      </c>
      <c r="AD97" s="1">
        <f t="shared" si="98"/>
        <v>0</v>
      </c>
      <c r="AE97" s="1">
        <f t="shared" si="99"/>
        <v>-6.4999999999999997E-3</v>
      </c>
      <c r="AF97" s="1">
        <f t="shared" si="100"/>
        <v>101325</v>
      </c>
      <c r="AG97" s="1">
        <f t="shared" si="101"/>
        <v>1.2250000000000001</v>
      </c>
      <c r="AH97" s="1">
        <f t="shared" si="102"/>
        <v>288.14999999999998</v>
      </c>
      <c r="AI97" s="1">
        <f t="shared" si="103"/>
        <v>1.2350000000000001</v>
      </c>
      <c r="AJ97" s="1">
        <f t="shared" si="104"/>
        <v>9.81</v>
      </c>
      <c r="AK97" s="1">
        <f t="shared" si="105"/>
        <v>293.14999999999998</v>
      </c>
      <c r="AL97" s="1">
        <f t="shared" si="106"/>
        <v>100600</v>
      </c>
      <c r="AM97" s="1">
        <f t="shared" si="107"/>
        <v>28</v>
      </c>
    </row>
    <row r="98" spans="1:39" s="6" customFormat="1" x14ac:dyDescent="0.2">
      <c r="E98" s="1"/>
      <c r="G98" s="1"/>
      <c r="N98" s="1"/>
      <c r="Q98" s="1"/>
      <c r="S98" s="1"/>
      <c r="U98" s="1"/>
      <c r="AC98" s="1"/>
      <c r="AD98" s="1">
        <f t="shared" si="98"/>
        <v>0</v>
      </c>
      <c r="AE98" s="1">
        <f t="shared" si="99"/>
        <v>-6.4999999999999997E-3</v>
      </c>
      <c r="AF98" s="1">
        <f t="shared" si="100"/>
        <v>101325</v>
      </c>
      <c r="AG98" s="1">
        <f t="shared" si="101"/>
        <v>1.2250000000000001</v>
      </c>
      <c r="AH98" s="1">
        <f t="shared" si="102"/>
        <v>288.14999999999998</v>
      </c>
      <c r="AI98" s="1">
        <f t="shared" si="103"/>
        <v>1.2350000000000001</v>
      </c>
      <c r="AJ98" s="1">
        <f t="shared" si="104"/>
        <v>9.81</v>
      </c>
      <c r="AK98" s="1">
        <f t="shared" si="105"/>
        <v>293.14999999999998</v>
      </c>
      <c r="AL98" s="1">
        <f t="shared" si="106"/>
        <v>100600</v>
      </c>
      <c r="AM98" s="1">
        <f t="shared" si="107"/>
        <v>28</v>
      </c>
    </row>
    <row r="99" spans="1:39" s="6" customFormat="1" ht="15" x14ac:dyDescent="0.25">
      <c r="A99" s="43" t="s">
        <v>56</v>
      </c>
      <c r="B99" s="3" t="s">
        <v>57</v>
      </c>
      <c r="C99" s="3" t="s">
        <v>58</v>
      </c>
      <c r="D99" s="3" t="s">
        <v>59</v>
      </c>
      <c r="E99" s="44" t="s">
        <v>60</v>
      </c>
      <c r="F99" s="3" t="s">
        <v>61</v>
      </c>
      <c r="G99" s="44" t="s">
        <v>62</v>
      </c>
      <c r="H99" s="8" t="s">
        <v>63</v>
      </c>
      <c r="I99" s="3" t="s">
        <v>64</v>
      </c>
      <c r="J99" s="3" t="s">
        <v>65</v>
      </c>
      <c r="K99" s="3" t="s">
        <v>66</v>
      </c>
      <c r="L99" s="3" t="s">
        <v>67</v>
      </c>
      <c r="M99" s="3" t="s">
        <v>68</v>
      </c>
      <c r="N99" s="44" t="s">
        <v>69</v>
      </c>
      <c r="O99" s="3" t="s">
        <v>70</v>
      </c>
      <c r="P99" s="45" t="s">
        <v>71</v>
      </c>
      <c r="Q99" s="46" t="s">
        <v>72</v>
      </c>
      <c r="R99" s="47" t="s">
        <v>73</v>
      </c>
      <c r="S99" s="46" t="s">
        <v>74</v>
      </c>
      <c r="T99" s="45" t="s">
        <v>75</v>
      </c>
      <c r="U99" s="46" t="s">
        <v>76</v>
      </c>
      <c r="V99" s="47" t="s">
        <v>77</v>
      </c>
      <c r="W99" s="48" t="s">
        <v>78</v>
      </c>
      <c r="X99" s="49" t="s">
        <v>79</v>
      </c>
      <c r="Y99" s="47" t="s">
        <v>80</v>
      </c>
      <c r="Z99" s="47" t="s">
        <v>81</v>
      </c>
      <c r="AA99" s="48" t="s">
        <v>82</v>
      </c>
      <c r="AB99" s="49" t="s">
        <v>83</v>
      </c>
      <c r="AC99" s="1"/>
      <c r="AD99" s="6">
        <f t="shared" si="98"/>
        <v>0</v>
      </c>
      <c r="AE99" s="6">
        <f t="shared" si="99"/>
        <v>-6.4999999999999997E-3</v>
      </c>
      <c r="AF99" s="6">
        <f t="shared" si="100"/>
        <v>101325</v>
      </c>
      <c r="AG99" s="6">
        <f t="shared" si="101"/>
        <v>1.2250000000000001</v>
      </c>
      <c r="AH99" s="6">
        <f t="shared" si="102"/>
        <v>288.14999999999998</v>
      </c>
      <c r="AI99" s="6">
        <f t="shared" si="103"/>
        <v>1.2350000000000001</v>
      </c>
      <c r="AJ99" s="6">
        <f t="shared" si="104"/>
        <v>9.81</v>
      </c>
      <c r="AK99" s="6">
        <f t="shared" si="105"/>
        <v>293.14999999999998</v>
      </c>
      <c r="AL99" s="6">
        <f t="shared" si="106"/>
        <v>100600</v>
      </c>
      <c r="AM99" s="6">
        <f t="shared" si="107"/>
        <v>28</v>
      </c>
    </row>
    <row r="100" spans="1:39" x14ac:dyDescent="0.2">
      <c r="A100" s="50">
        <v>8</v>
      </c>
      <c r="B100" s="51">
        <v>1613</v>
      </c>
      <c r="C100" s="51">
        <f t="shared" ref="C100:C115" si="108">A100+273.15</f>
        <v>281.14999999999998</v>
      </c>
      <c r="D100" s="51">
        <v>0</v>
      </c>
      <c r="E100" s="51">
        <f t="shared" ref="E100:E115" si="109">D100*1.94384</f>
        <v>0</v>
      </c>
      <c r="F100" s="51">
        <v>3582</v>
      </c>
      <c r="G100" s="51">
        <f t="shared" ref="G100:G115" si="110">F100 * 2.20462</f>
        <v>7896.9488399999991</v>
      </c>
      <c r="H100" s="51">
        <v>0</v>
      </c>
      <c r="I100" s="51">
        <f t="shared" ref="I100:I115" si="111">AH100+(B100*AE100)</f>
        <v>277.66549999999995</v>
      </c>
      <c r="J100" s="51">
        <f t="shared" ref="J100:J115" si="112">AG100 * ( ( 1 + ( AE100 * ( B100 / AH100 ) ) ) ^ 4.256 )</f>
        <v>1.0462332666274439</v>
      </c>
      <c r="K100" s="51">
        <f t="shared" ref="K100:K115" si="113">( J100 * I100 ) / C100</f>
        <v>1.0332665235452339</v>
      </c>
      <c r="L100" s="51">
        <f t="shared" ref="L100:L115" si="114">AF100 * ( ( 1+ ( AE100 * ( B100 / AH100 ) ) ) ^ 5.256 )</f>
        <v>83389.687569398826</v>
      </c>
      <c r="M100" s="51">
        <v>0</v>
      </c>
      <c r="N100" s="51">
        <f t="shared" ref="N100:N115" si="115">M100 * 3.28084</f>
        <v>0</v>
      </c>
      <c r="O100" s="51" t="e">
        <f t="shared" ref="O100:O115" si="116" xml:space="preserve"> F100 * AJ100 * COS( Y100 )</f>
        <v>#DIV/0!</v>
      </c>
      <c r="P100" s="52">
        <f t="shared" ref="P100:P115" si="117">0.14 * H100 + 55.6</f>
        <v>55.6</v>
      </c>
      <c r="Q100" s="51">
        <f t="shared" ref="Q100:Q115" si="118">P100 * 1.94384</f>
        <v>108.077504</v>
      </c>
      <c r="R100" s="51" t="e">
        <f t="shared" ref="R100:R115" si="119" xml:space="preserve"> ( M100 / H100 ) * ( ( ( C99 + C100 ) / 2 ) / ( ( I99 + I100 ) / 2 ) )</f>
        <v>#DIV/0!</v>
      </c>
      <c r="S100" s="51" t="e">
        <f t="shared" ref="S100:S115" si="120">R100 * 1.94384</f>
        <v>#DIV/0!</v>
      </c>
      <c r="T100" s="52">
        <f t="shared" ref="T100:T115" si="121">0.160278 * H100 + 11.688889</f>
        <v>11.688889</v>
      </c>
      <c r="U100" s="51">
        <f t="shared" ref="U100:U115" si="122">T100 * 100</f>
        <v>1168.8888999999999</v>
      </c>
      <c r="V100" s="53" t="e">
        <f t="shared" ref="V100:V115" si="123" xml:space="preserve"> - ( F100 * AJ100 * SIN( Y100 ) )</f>
        <v>#DIV/0!</v>
      </c>
      <c r="W100" s="50" t="e">
        <f t="shared" ref="W100:W115" si="124" xml:space="preserve"> - ( ( 2 * V100 ) / ( ( ( P100 ) ^ 2 ) * AM100 * K100 ) )</f>
        <v>#DIV/0!</v>
      </c>
      <c r="X100" s="54" t="e">
        <f t="shared" ref="X100:X115" si="125" xml:space="preserve"> ( ( 2 * O100 ) / ( ( ( P100 ) ^ 2 ) * AM100 * K100 ) )</f>
        <v>#DIV/0!</v>
      </c>
      <c r="Y100" s="51" t="e">
        <f t="shared" ref="Y100:Y115" si="126">ASIN( - ( R100 / P100 ) )</f>
        <v>#DIV/0!</v>
      </c>
      <c r="Z100" s="51" t="e">
        <f t="shared" ref="Z100:Z115" si="127">Y100 * ( 180 / 3.14159265359 )</f>
        <v>#DIV/0!</v>
      </c>
      <c r="AA100" s="50">
        <f t="shared" ref="AA100:AA115" si="128">-0.046389 * H100 + 6.866667</f>
        <v>6.8666669999999996</v>
      </c>
      <c r="AB100" s="54">
        <f t="shared" ref="AB100:AB115" si="129">0.013611 * H100 - 1.333333</f>
        <v>-1.3333330000000001</v>
      </c>
      <c r="AD100" s="1">
        <f t="shared" si="98"/>
        <v>0</v>
      </c>
      <c r="AE100" s="1">
        <f t="shared" si="99"/>
        <v>-6.4999999999999997E-3</v>
      </c>
      <c r="AF100" s="1">
        <f t="shared" si="100"/>
        <v>101325</v>
      </c>
      <c r="AG100" s="1">
        <f t="shared" si="101"/>
        <v>1.2250000000000001</v>
      </c>
      <c r="AH100" s="1">
        <f t="shared" si="102"/>
        <v>288.14999999999998</v>
      </c>
      <c r="AI100" s="1">
        <f t="shared" si="103"/>
        <v>1.2350000000000001</v>
      </c>
      <c r="AJ100" s="1">
        <f t="shared" si="104"/>
        <v>9.81</v>
      </c>
      <c r="AK100" s="1">
        <f t="shared" si="105"/>
        <v>293.14999999999998</v>
      </c>
      <c r="AL100" s="1">
        <f t="shared" si="106"/>
        <v>100600</v>
      </c>
      <c r="AM100" s="1">
        <f t="shared" si="107"/>
        <v>28</v>
      </c>
    </row>
    <row r="101" spans="1:39" x14ac:dyDescent="0.2">
      <c r="A101" s="23">
        <v>8.4</v>
      </c>
      <c r="B101" s="1">
        <v>1576</v>
      </c>
      <c r="C101" s="1">
        <f t="shared" si="108"/>
        <v>281.54999999999995</v>
      </c>
      <c r="D101" s="1">
        <f t="shared" ref="D101:D115" si="130">D100</f>
        <v>0</v>
      </c>
      <c r="E101" s="1">
        <f t="shared" si="109"/>
        <v>0</v>
      </c>
      <c r="F101" s="1">
        <f t="shared" ref="F101:F115" si="131">F100-0.26666</f>
        <v>3581.7333400000002</v>
      </c>
      <c r="G101" s="1">
        <f t="shared" si="110"/>
        <v>7896.3609560307996</v>
      </c>
      <c r="H101" s="6">
        <f t="shared" ref="H101:H115" si="132">H100+8</f>
        <v>8</v>
      </c>
      <c r="I101" s="1">
        <f t="shared" si="111"/>
        <v>277.90599999999995</v>
      </c>
      <c r="J101" s="1">
        <f t="shared" si="112"/>
        <v>1.0500954746840963</v>
      </c>
      <c r="K101" s="1">
        <f t="shared" si="113"/>
        <v>1.0365044680787017</v>
      </c>
      <c r="L101" s="1">
        <f t="shared" si="114"/>
        <v>83770.018244364954</v>
      </c>
      <c r="M101" s="1">
        <f t="shared" ref="M101:M115" si="133">M100 + (B101-B100)</f>
        <v>-37</v>
      </c>
      <c r="N101" s="1">
        <f t="shared" si="115"/>
        <v>-121.39108</v>
      </c>
      <c r="O101" s="1">
        <f t="shared" si="116"/>
        <v>35016.771345833549</v>
      </c>
      <c r="P101" s="60">
        <f t="shared" si="117"/>
        <v>56.72</v>
      </c>
      <c r="Q101" s="6">
        <f t="shared" si="118"/>
        <v>110.2546048</v>
      </c>
      <c r="R101" s="6">
        <f t="shared" si="119"/>
        <v>-4.6843430593541973</v>
      </c>
      <c r="S101" s="6">
        <f t="shared" si="120"/>
        <v>-9.1056134124950621</v>
      </c>
      <c r="T101" s="60">
        <f t="shared" si="121"/>
        <v>12.971112999999999</v>
      </c>
      <c r="U101" s="6">
        <f t="shared" si="122"/>
        <v>1297.1112999999998</v>
      </c>
      <c r="V101" s="61">
        <f t="shared" si="123"/>
        <v>-2901.8484529556572</v>
      </c>
      <c r="W101" s="62">
        <f t="shared" si="124"/>
        <v>6.2158864081908564E-2</v>
      </c>
      <c r="X101" s="63">
        <f t="shared" si="125"/>
        <v>0.75007457004033928</v>
      </c>
      <c r="Y101" s="6">
        <f t="shared" si="126"/>
        <v>8.2681320593702604E-2</v>
      </c>
      <c r="Z101" s="6">
        <f t="shared" si="127"/>
        <v>4.737290714586945</v>
      </c>
      <c r="AA101" s="62">
        <f t="shared" si="128"/>
        <v>6.4955549999999995</v>
      </c>
      <c r="AB101" s="63">
        <f t="shared" si="129"/>
        <v>-1.224445</v>
      </c>
      <c r="AD101" s="1">
        <f t="shared" si="98"/>
        <v>0</v>
      </c>
      <c r="AE101" s="1">
        <f t="shared" si="99"/>
        <v>-6.4999999999999997E-3</v>
      </c>
      <c r="AF101" s="1">
        <f t="shared" si="100"/>
        <v>101325</v>
      </c>
      <c r="AG101" s="1">
        <f t="shared" si="101"/>
        <v>1.2250000000000001</v>
      </c>
      <c r="AH101" s="1">
        <f t="shared" si="102"/>
        <v>288.14999999999998</v>
      </c>
      <c r="AI101" s="1">
        <f t="shared" si="103"/>
        <v>1.2350000000000001</v>
      </c>
      <c r="AJ101" s="1">
        <f t="shared" si="104"/>
        <v>9.81</v>
      </c>
      <c r="AK101" s="1">
        <f t="shared" si="105"/>
        <v>293.14999999999998</v>
      </c>
      <c r="AL101" s="1">
        <f t="shared" si="106"/>
        <v>100600</v>
      </c>
      <c r="AM101" s="1">
        <f t="shared" si="107"/>
        <v>28</v>
      </c>
    </row>
    <row r="102" spans="1:39" x14ac:dyDescent="0.2">
      <c r="A102" s="23">
        <v>9.1</v>
      </c>
      <c r="B102" s="1">
        <v>1426</v>
      </c>
      <c r="C102" s="1">
        <f t="shared" si="108"/>
        <v>282.25</v>
      </c>
      <c r="D102" s="1">
        <f t="shared" si="130"/>
        <v>0</v>
      </c>
      <c r="E102" s="1">
        <f t="shared" si="109"/>
        <v>0</v>
      </c>
      <c r="F102" s="1">
        <f t="shared" si="131"/>
        <v>3581.4666800000005</v>
      </c>
      <c r="G102" s="1">
        <f t="shared" si="110"/>
        <v>7895.7730720616</v>
      </c>
      <c r="H102" s="6">
        <f t="shared" si="132"/>
        <v>16</v>
      </c>
      <c r="I102" s="1">
        <f t="shared" si="111"/>
        <v>278.88099999999997</v>
      </c>
      <c r="J102" s="1">
        <f t="shared" si="112"/>
        <v>1.0658649444602819</v>
      </c>
      <c r="K102" s="1">
        <f t="shared" si="113"/>
        <v>1.0531425387990359</v>
      </c>
      <c r="L102" s="1">
        <f t="shared" si="114"/>
        <v>85326.318054842544</v>
      </c>
      <c r="M102" s="1">
        <f t="shared" si="133"/>
        <v>-187</v>
      </c>
      <c r="N102" s="1">
        <f t="shared" si="115"/>
        <v>-613.51707999999996</v>
      </c>
      <c r="O102" s="1">
        <f t="shared" si="116"/>
        <v>34390.865835782657</v>
      </c>
      <c r="P102" s="60">
        <f t="shared" si="117"/>
        <v>57.84</v>
      </c>
      <c r="Q102" s="6">
        <f t="shared" si="118"/>
        <v>112.4317056</v>
      </c>
      <c r="R102" s="6">
        <f t="shared" si="119"/>
        <v>-11.834709682517733</v>
      </c>
      <c r="S102" s="6">
        <f t="shared" si="120"/>
        <v>-23.004782069265271</v>
      </c>
      <c r="T102" s="60">
        <f t="shared" si="121"/>
        <v>14.253337</v>
      </c>
      <c r="U102" s="6">
        <f t="shared" si="122"/>
        <v>1425.3336999999999</v>
      </c>
      <c r="V102" s="61">
        <f t="shared" si="123"/>
        <v>-7188.8471033709966</v>
      </c>
      <c r="W102" s="62">
        <f t="shared" si="124"/>
        <v>0.14574292700933786</v>
      </c>
      <c r="X102" s="63">
        <f t="shared" si="125"/>
        <v>0.69722243041475573</v>
      </c>
      <c r="Y102" s="6">
        <f t="shared" si="126"/>
        <v>0.2060664497125389</v>
      </c>
      <c r="Z102" s="6">
        <f t="shared" si="127"/>
        <v>11.806737867772517</v>
      </c>
      <c r="AA102" s="62">
        <f t="shared" si="128"/>
        <v>6.1244429999999994</v>
      </c>
      <c r="AB102" s="63">
        <f t="shared" si="129"/>
        <v>-1.1155570000000001</v>
      </c>
      <c r="AD102" s="1">
        <f t="shared" si="98"/>
        <v>0</v>
      </c>
      <c r="AE102" s="1">
        <f t="shared" si="99"/>
        <v>-6.4999999999999997E-3</v>
      </c>
      <c r="AF102" s="1">
        <f t="shared" si="100"/>
        <v>101325</v>
      </c>
      <c r="AG102" s="1">
        <f t="shared" si="101"/>
        <v>1.2250000000000001</v>
      </c>
      <c r="AH102" s="1">
        <f t="shared" si="102"/>
        <v>288.14999999999998</v>
      </c>
      <c r="AI102" s="1">
        <f t="shared" si="103"/>
        <v>1.2350000000000001</v>
      </c>
      <c r="AJ102" s="1">
        <f t="shared" si="104"/>
        <v>9.81</v>
      </c>
      <c r="AK102" s="1">
        <f t="shared" si="105"/>
        <v>293.14999999999998</v>
      </c>
      <c r="AL102" s="1">
        <f t="shared" si="106"/>
        <v>100600</v>
      </c>
      <c r="AM102" s="1">
        <f t="shared" si="107"/>
        <v>28</v>
      </c>
    </row>
    <row r="103" spans="1:39" x14ac:dyDescent="0.2">
      <c r="A103" s="23">
        <v>10.6</v>
      </c>
      <c r="B103" s="1">
        <v>1098</v>
      </c>
      <c r="C103" s="1">
        <f t="shared" si="108"/>
        <v>283.75</v>
      </c>
      <c r="D103" s="1">
        <f t="shared" si="130"/>
        <v>0</v>
      </c>
      <c r="E103" s="1">
        <f t="shared" si="109"/>
        <v>0</v>
      </c>
      <c r="F103" s="1">
        <f t="shared" si="131"/>
        <v>3581.2000200000007</v>
      </c>
      <c r="G103" s="1">
        <f t="shared" si="110"/>
        <v>7895.1851880924005</v>
      </c>
      <c r="H103" s="6">
        <f t="shared" si="132"/>
        <v>24</v>
      </c>
      <c r="I103" s="1">
        <f t="shared" si="111"/>
        <v>281.01299999999998</v>
      </c>
      <c r="J103" s="1">
        <f t="shared" si="112"/>
        <v>1.1009784845944501</v>
      </c>
      <c r="K103" s="1">
        <f t="shared" si="113"/>
        <v>1.0903586498373223</v>
      </c>
      <c r="L103" s="1">
        <f t="shared" si="114"/>
        <v>88811.078322344998</v>
      </c>
      <c r="M103" s="1">
        <f t="shared" si="133"/>
        <v>-515</v>
      </c>
      <c r="N103" s="1">
        <f t="shared" si="115"/>
        <v>-1689.6325999999999</v>
      </c>
      <c r="O103" s="1">
        <f t="shared" si="116"/>
        <v>32667.404307641405</v>
      </c>
      <c r="P103" s="60">
        <f t="shared" si="117"/>
        <v>58.96</v>
      </c>
      <c r="Q103" s="6">
        <f t="shared" si="118"/>
        <v>114.60880640000001</v>
      </c>
      <c r="R103" s="6">
        <f t="shared" si="119"/>
        <v>-21.692350099602184</v>
      </c>
      <c r="S103" s="6">
        <f t="shared" si="120"/>
        <v>-42.166457817610706</v>
      </c>
      <c r="T103" s="60">
        <f t="shared" si="121"/>
        <v>15.535561</v>
      </c>
      <c r="U103" s="6">
        <f t="shared" si="122"/>
        <v>1553.5561</v>
      </c>
      <c r="V103" s="61">
        <f t="shared" si="123"/>
        <v>-12925.481065627893</v>
      </c>
      <c r="W103" s="62">
        <f t="shared" si="124"/>
        <v>0.24357592317211449</v>
      </c>
      <c r="X103" s="63">
        <f t="shared" si="125"/>
        <v>0.61560518494202221</v>
      </c>
      <c r="Y103" s="6">
        <f t="shared" si="126"/>
        <v>0.37676723905164694</v>
      </c>
      <c r="Z103" s="6">
        <f t="shared" si="127"/>
        <v>21.58717265645452</v>
      </c>
      <c r="AA103" s="62">
        <f t="shared" si="128"/>
        <v>5.7533309999999993</v>
      </c>
      <c r="AB103" s="63">
        <f t="shared" si="129"/>
        <v>-1.006669</v>
      </c>
      <c r="AD103" s="1">
        <f t="shared" si="98"/>
        <v>0</v>
      </c>
      <c r="AE103" s="1">
        <f t="shared" si="99"/>
        <v>-6.4999999999999997E-3</v>
      </c>
      <c r="AF103" s="1">
        <f t="shared" si="100"/>
        <v>101325</v>
      </c>
      <c r="AG103" s="1">
        <f t="shared" si="101"/>
        <v>1.2250000000000001</v>
      </c>
      <c r="AH103" s="1">
        <f t="shared" si="102"/>
        <v>288.14999999999998</v>
      </c>
      <c r="AI103" s="1">
        <f t="shared" si="103"/>
        <v>1.2350000000000001</v>
      </c>
      <c r="AJ103" s="1">
        <f t="shared" si="104"/>
        <v>9.81</v>
      </c>
      <c r="AK103" s="1">
        <f t="shared" si="105"/>
        <v>293.14999999999998</v>
      </c>
      <c r="AL103" s="1">
        <f t="shared" si="106"/>
        <v>100600</v>
      </c>
      <c r="AM103" s="1">
        <f t="shared" si="107"/>
        <v>28</v>
      </c>
    </row>
    <row r="104" spans="1:39" x14ac:dyDescent="0.2">
      <c r="A104" s="23">
        <v>11.2</v>
      </c>
      <c r="B104" s="1">
        <v>975</v>
      </c>
      <c r="C104" s="1">
        <f t="shared" si="108"/>
        <v>284.34999999999997</v>
      </c>
      <c r="D104" s="1">
        <f t="shared" si="130"/>
        <v>0</v>
      </c>
      <c r="E104" s="1">
        <f t="shared" si="109"/>
        <v>0</v>
      </c>
      <c r="F104" s="1">
        <f t="shared" si="131"/>
        <v>3580.9333600000009</v>
      </c>
      <c r="G104" s="1">
        <f t="shared" si="110"/>
        <v>7894.597304123201</v>
      </c>
      <c r="H104" s="6">
        <f t="shared" si="132"/>
        <v>32</v>
      </c>
      <c r="I104" s="1">
        <f t="shared" si="111"/>
        <v>281.8125</v>
      </c>
      <c r="J104" s="1">
        <f t="shared" si="112"/>
        <v>1.1143716644581672</v>
      </c>
      <c r="K104" s="1">
        <f t="shared" si="113"/>
        <v>1.1044271661336988</v>
      </c>
      <c r="L104" s="1">
        <f t="shared" si="114"/>
        <v>90147.193998947885</v>
      </c>
      <c r="M104" s="1">
        <f t="shared" si="133"/>
        <v>-638</v>
      </c>
      <c r="N104" s="1">
        <f t="shared" si="115"/>
        <v>-2093.1759200000001</v>
      </c>
      <c r="O104" s="1">
        <f t="shared" si="116"/>
        <v>33099.650013432714</v>
      </c>
      <c r="P104" s="60">
        <f t="shared" si="117"/>
        <v>60.08</v>
      </c>
      <c r="Q104" s="6">
        <f t="shared" si="118"/>
        <v>116.7859072</v>
      </c>
      <c r="R104" s="6">
        <f t="shared" si="119"/>
        <v>-20.124343602057831</v>
      </c>
      <c r="S104" s="6">
        <f t="shared" si="120"/>
        <v>-39.118504067424091</v>
      </c>
      <c r="T104" s="60">
        <f t="shared" si="121"/>
        <v>16.817785000000001</v>
      </c>
      <c r="U104" s="6">
        <f t="shared" si="122"/>
        <v>1681.7785000000001</v>
      </c>
      <c r="V104" s="61">
        <f t="shared" si="123"/>
        <v>-11766.764084389142</v>
      </c>
      <c r="W104" s="62">
        <f t="shared" si="124"/>
        <v>0.2108298413303793</v>
      </c>
      <c r="X104" s="63">
        <f t="shared" si="125"/>
        <v>0.59305973251229516</v>
      </c>
      <c r="Y104" s="6">
        <f t="shared" si="126"/>
        <v>0.34156183766942338</v>
      </c>
      <c r="Z104" s="6">
        <f t="shared" si="127"/>
        <v>19.570051741189211</v>
      </c>
      <c r="AA104" s="62">
        <f t="shared" si="128"/>
        <v>5.3822189999999992</v>
      </c>
      <c r="AB104" s="63">
        <f t="shared" si="129"/>
        <v>-0.89778100000000016</v>
      </c>
      <c r="AD104" s="1">
        <f t="shared" si="98"/>
        <v>0</v>
      </c>
      <c r="AE104" s="1">
        <f t="shared" si="99"/>
        <v>-6.4999999999999997E-3</v>
      </c>
      <c r="AF104" s="1">
        <f t="shared" si="100"/>
        <v>101325</v>
      </c>
      <c r="AG104" s="1">
        <f t="shared" si="101"/>
        <v>1.2250000000000001</v>
      </c>
      <c r="AH104" s="1">
        <f t="shared" si="102"/>
        <v>288.14999999999998</v>
      </c>
      <c r="AI104" s="1">
        <f t="shared" si="103"/>
        <v>1.2350000000000001</v>
      </c>
      <c r="AJ104" s="1">
        <f t="shared" si="104"/>
        <v>9.81</v>
      </c>
      <c r="AK104" s="1">
        <f t="shared" si="105"/>
        <v>293.14999999999998</v>
      </c>
      <c r="AL104" s="1">
        <f t="shared" si="106"/>
        <v>100600</v>
      </c>
      <c r="AM104" s="1">
        <f t="shared" si="107"/>
        <v>28</v>
      </c>
    </row>
    <row r="105" spans="1:39" x14ac:dyDescent="0.2">
      <c r="A105" s="23">
        <v>11</v>
      </c>
      <c r="B105" s="1">
        <v>866</v>
      </c>
      <c r="C105" s="1">
        <f t="shared" si="108"/>
        <v>284.14999999999998</v>
      </c>
      <c r="D105" s="1">
        <f t="shared" si="130"/>
        <v>0</v>
      </c>
      <c r="E105" s="1">
        <f t="shared" si="109"/>
        <v>0</v>
      </c>
      <c r="F105" s="1">
        <f t="shared" si="131"/>
        <v>3580.6667000000011</v>
      </c>
      <c r="G105" s="1">
        <f t="shared" si="110"/>
        <v>7894.0094201540014</v>
      </c>
      <c r="H105" s="6">
        <f t="shared" si="132"/>
        <v>40</v>
      </c>
      <c r="I105" s="1">
        <f t="shared" si="111"/>
        <v>282.52099999999996</v>
      </c>
      <c r="J105" s="1">
        <f t="shared" si="112"/>
        <v>1.1263442662792629</v>
      </c>
      <c r="K105" s="1">
        <f t="shared" si="113"/>
        <v>1.1198870612475227</v>
      </c>
      <c r="L105" s="1">
        <f t="shared" si="114"/>
        <v>91344.79115270669</v>
      </c>
      <c r="M105" s="1">
        <f t="shared" si="133"/>
        <v>-747</v>
      </c>
      <c r="N105" s="1">
        <f t="shared" si="115"/>
        <v>-2450.78748</v>
      </c>
      <c r="O105" s="1">
        <f t="shared" si="116"/>
        <v>33425.536953660885</v>
      </c>
      <c r="P105" s="60">
        <f t="shared" si="117"/>
        <v>61.2</v>
      </c>
      <c r="Q105" s="6">
        <f t="shared" si="118"/>
        <v>118.963008</v>
      </c>
      <c r="R105" s="6">
        <f t="shared" si="119"/>
        <v>-18.81287837776776</v>
      </c>
      <c r="S105" s="6">
        <f t="shared" si="120"/>
        <v>-36.56922550584008</v>
      </c>
      <c r="T105" s="60">
        <f t="shared" si="121"/>
        <v>18.100009</v>
      </c>
      <c r="U105" s="6">
        <f t="shared" si="122"/>
        <v>1810.0009</v>
      </c>
      <c r="V105" s="61">
        <f t="shared" si="123"/>
        <v>-10797.836085423696</v>
      </c>
      <c r="W105" s="62">
        <f t="shared" si="124"/>
        <v>0.18387878417437312</v>
      </c>
      <c r="X105" s="63">
        <f t="shared" si="125"/>
        <v>0.56921100179615947</v>
      </c>
      <c r="Y105" s="6">
        <f t="shared" si="126"/>
        <v>0.31245949754784758</v>
      </c>
      <c r="Z105" s="6">
        <f t="shared" si="127"/>
        <v>17.902610478268784</v>
      </c>
      <c r="AA105" s="62">
        <f t="shared" si="128"/>
        <v>5.0111069999999991</v>
      </c>
      <c r="AB105" s="63">
        <f t="shared" si="129"/>
        <v>-0.78889300000000007</v>
      </c>
      <c r="AD105" s="1">
        <f t="shared" si="98"/>
        <v>0</v>
      </c>
      <c r="AE105" s="1">
        <f t="shared" si="99"/>
        <v>-6.4999999999999997E-3</v>
      </c>
      <c r="AF105" s="1">
        <f t="shared" si="100"/>
        <v>101325</v>
      </c>
      <c r="AG105" s="1">
        <f t="shared" si="101"/>
        <v>1.2250000000000001</v>
      </c>
      <c r="AH105" s="1">
        <f t="shared" si="102"/>
        <v>288.14999999999998</v>
      </c>
      <c r="AI105" s="1">
        <f t="shared" si="103"/>
        <v>1.2350000000000001</v>
      </c>
      <c r="AJ105" s="1">
        <f t="shared" si="104"/>
        <v>9.81</v>
      </c>
      <c r="AK105" s="1">
        <f t="shared" si="105"/>
        <v>293.14999999999998</v>
      </c>
      <c r="AL105" s="1">
        <f t="shared" si="106"/>
        <v>100600</v>
      </c>
      <c r="AM105" s="1">
        <f t="shared" si="107"/>
        <v>28</v>
      </c>
    </row>
    <row r="106" spans="1:39" x14ac:dyDescent="0.2">
      <c r="A106" s="23">
        <v>9.6999999999999993</v>
      </c>
      <c r="B106" s="1">
        <v>759</v>
      </c>
      <c r="C106" s="1">
        <f t="shared" si="108"/>
        <v>282.84999999999997</v>
      </c>
      <c r="D106" s="1">
        <f t="shared" si="130"/>
        <v>0</v>
      </c>
      <c r="E106" s="1">
        <f t="shared" si="109"/>
        <v>0</v>
      </c>
      <c r="F106" s="1">
        <f t="shared" si="131"/>
        <v>3580.4000400000014</v>
      </c>
      <c r="G106" s="1">
        <f t="shared" si="110"/>
        <v>7893.4215361848019</v>
      </c>
      <c r="H106" s="6">
        <f t="shared" si="132"/>
        <v>48</v>
      </c>
      <c r="I106" s="1">
        <f t="shared" si="111"/>
        <v>283.2165</v>
      </c>
      <c r="J106" s="1">
        <f t="shared" si="112"/>
        <v>1.1381926592296239</v>
      </c>
      <c r="K106" s="1">
        <f t="shared" si="113"/>
        <v>1.1396674607484774</v>
      </c>
      <c r="L106" s="1">
        <f t="shared" si="114"/>
        <v>92532.912420067529</v>
      </c>
      <c r="M106" s="1">
        <f t="shared" si="133"/>
        <v>-854</v>
      </c>
      <c r="N106" s="1">
        <f t="shared" si="115"/>
        <v>-2801.83736</v>
      </c>
      <c r="O106" s="1">
        <f t="shared" si="116"/>
        <v>33655.272079606875</v>
      </c>
      <c r="P106" s="60">
        <f t="shared" si="117"/>
        <v>62.32</v>
      </c>
      <c r="Q106" s="6">
        <f t="shared" si="118"/>
        <v>121.14010880000001</v>
      </c>
      <c r="R106" s="6">
        <f t="shared" si="119"/>
        <v>-17.831370556132484</v>
      </c>
      <c r="S106" s="6">
        <f t="shared" si="120"/>
        <v>-34.661331341832565</v>
      </c>
      <c r="T106" s="60">
        <f t="shared" si="121"/>
        <v>19.382232999999999</v>
      </c>
      <c r="U106" s="6">
        <f t="shared" si="122"/>
        <v>1938.2232999999999</v>
      </c>
      <c r="V106" s="61">
        <f t="shared" si="123"/>
        <v>-10049.809771379236</v>
      </c>
      <c r="W106" s="62">
        <f t="shared" si="124"/>
        <v>0.16217980263631313</v>
      </c>
      <c r="X106" s="63">
        <f t="shared" si="125"/>
        <v>0.54311529349405574</v>
      </c>
      <c r="Y106" s="6">
        <f t="shared" si="126"/>
        <v>0.29018132262351587</v>
      </c>
      <c r="Z106" s="6">
        <f t="shared" si="127"/>
        <v>16.626165079850477</v>
      </c>
      <c r="AA106" s="62">
        <f t="shared" si="128"/>
        <v>4.6399949999999999</v>
      </c>
      <c r="AB106" s="63">
        <f t="shared" si="129"/>
        <v>-0.68000500000000008</v>
      </c>
      <c r="AD106" s="1">
        <f t="shared" si="98"/>
        <v>0</v>
      </c>
      <c r="AE106" s="1">
        <f t="shared" si="99"/>
        <v>-6.4999999999999997E-3</v>
      </c>
      <c r="AF106" s="1">
        <f t="shared" si="100"/>
        <v>101325</v>
      </c>
      <c r="AG106" s="1">
        <f t="shared" si="101"/>
        <v>1.2250000000000001</v>
      </c>
      <c r="AH106" s="1">
        <f t="shared" si="102"/>
        <v>288.14999999999998</v>
      </c>
      <c r="AI106" s="1">
        <f t="shared" si="103"/>
        <v>1.2350000000000001</v>
      </c>
      <c r="AJ106" s="1">
        <f t="shared" si="104"/>
        <v>9.81</v>
      </c>
      <c r="AK106" s="1">
        <f t="shared" si="105"/>
        <v>293.14999999999998</v>
      </c>
      <c r="AL106" s="1">
        <f t="shared" si="106"/>
        <v>100600</v>
      </c>
      <c r="AM106" s="1">
        <f t="shared" si="107"/>
        <v>28</v>
      </c>
    </row>
    <row r="107" spans="1:39" x14ac:dyDescent="0.2">
      <c r="A107" s="23">
        <v>7.4</v>
      </c>
      <c r="B107" s="1">
        <v>718</v>
      </c>
      <c r="C107" s="1">
        <f t="shared" si="108"/>
        <v>280.54999999999995</v>
      </c>
      <c r="D107" s="1">
        <f t="shared" si="130"/>
        <v>0</v>
      </c>
      <c r="E107" s="1">
        <f t="shared" si="109"/>
        <v>0</v>
      </c>
      <c r="F107" s="1">
        <f t="shared" si="131"/>
        <v>3580.1333800000016</v>
      </c>
      <c r="G107" s="1">
        <f t="shared" si="110"/>
        <v>7892.8336522156023</v>
      </c>
      <c r="H107" s="6">
        <f t="shared" si="132"/>
        <v>56</v>
      </c>
      <c r="I107" s="1">
        <f t="shared" si="111"/>
        <v>283.483</v>
      </c>
      <c r="J107" s="1">
        <f t="shared" si="112"/>
        <v>1.1427578751423151</v>
      </c>
      <c r="K107" s="1">
        <f t="shared" si="113"/>
        <v>1.1547047967170521</v>
      </c>
      <c r="L107" s="1">
        <f t="shared" si="114"/>
        <v>92991.476357196385</v>
      </c>
      <c r="M107" s="1">
        <f t="shared" si="133"/>
        <v>-895</v>
      </c>
      <c r="N107" s="1">
        <f t="shared" si="115"/>
        <v>-2936.3517999999999</v>
      </c>
      <c r="O107" s="1">
        <f t="shared" si="116"/>
        <v>34001.704811068521</v>
      </c>
      <c r="P107" s="60">
        <f t="shared" si="117"/>
        <v>63.440000000000005</v>
      </c>
      <c r="Q107" s="6">
        <f t="shared" si="118"/>
        <v>123.31720960000001</v>
      </c>
      <c r="R107" s="6">
        <f t="shared" si="119"/>
        <v>-15.88908987164147</v>
      </c>
      <c r="S107" s="6">
        <f t="shared" si="120"/>
        <v>-30.885848456091555</v>
      </c>
      <c r="T107" s="60">
        <f t="shared" si="121"/>
        <v>20.664456999999999</v>
      </c>
      <c r="U107" s="6">
        <f t="shared" si="122"/>
        <v>2066.4456999999998</v>
      </c>
      <c r="V107" s="61">
        <f t="shared" si="123"/>
        <v>-8796.3815995846744</v>
      </c>
      <c r="W107" s="62">
        <f t="shared" si="124"/>
        <v>0.13520062747810882</v>
      </c>
      <c r="X107" s="63">
        <f t="shared" si="125"/>
        <v>0.52260713950824367</v>
      </c>
      <c r="Y107" s="6">
        <f t="shared" si="126"/>
        <v>0.25315386372404847</v>
      </c>
      <c r="Z107" s="6">
        <f t="shared" si="127"/>
        <v>14.504647958817015</v>
      </c>
      <c r="AA107" s="62">
        <f t="shared" si="128"/>
        <v>4.2688829999999998</v>
      </c>
      <c r="AB107" s="63">
        <f t="shared" si="129"/>
        <v>-0.5711170000000001</v>
      </c>
      <c r="AD107" s="1">
        <f t="shared" si="98"/>
        <v>0</v>
      </c>
      <c r="AE107" s="1">
        <f t="shared" si="99"/>
        <v>-6.4999999999999997E-3</v>
      </c>
      <c r="AF107" s="1">
        <f t="shared" si="100"/>
        <v>101325</v>
      </c>
      <c r="AG107" s="1">
        <f t="shared" si="101"/>
        <v>1.2250000000000001</v>
      </c>
      <c r="AH107" s="1">
        <f t="shared" si="102"/>
        <v>288.14999999999998</v>
      </c>
      <c r="AI107" s="1">
        <f t="shared" si="103"/>
        <v>1.2350000000000001</v>
      </c>
      <c r="AJ107" s="1">
        <f t="shared" si="104"/>
        <v>9.81</v>
      </c>
      <c r="AK107" s="1">
        <f t="shared" si="105"/>
        <v>293.14999999999998</v>
      </c>
      <c r="AL107" s="1">
        <f t="shared" si="106"/>
        <v>100600</v>
      </c>
      <c r="AM107" s="1">
        <f t="shared" si="107"/>
        <v>28</v>
      </c>
    </row>
    <row r="108" spans="1:39" x14ac:dyDescent="0.2">
      <c r="A108" s="23">
        <v>6.1</v>
      </c>
      <c r="B108" s="1">
        <v>689</v>
      </c>
      <c r="C108" s="1">
        <f t="shared" si="108"/>
        <v>279.25</v>
      </c>
      <c r="D108" s="1">
        <f t="shared" si="130"/>
        <v>0</v>
      </c>
      <c r="E108" s="1">
        <f t="shared" si="109"/>
        <v>0</v>
      </c>
      <c r="F108" s="1">
        <f t="shared" si="131"/>
        <v>3579.8667200000018</v>
      </c>
      <c r="G108" s="1">
        <f t="shared" si="110"/>
        <v>7892.2457682464037</v>
      </c>
      <c r="H108" s="6">
        <f t="shared" si="132"/>
        <v>64</v>
      </c>
      <c r="I108" s="1">
        <f t="shared" si="111"/>
        <v>283.67149999999998</v>
      </c>
      <c r="J108" s="1">
        <f t="shared" si="112"/>
        <v>1.1459953789857993</v>
      </c>
      <c r="K108" s="1">
        <f t="shared" si="113"/>
        <v>1.1641404768127845</v>
      </c>
      <c r="L108" s="1">
        <f t="shared" si="114"/>
        <v>93316.936168579225</v>
      </c>
      <c r="M108" s="1">
        <f t="shared" si="133"/>
        <v>-924</v>
      </c>
      <c r="N108" s="1">
        <f t="shared" si="115"/>
        <v>-3031.4961600000001</v>
      </c>
      <c r="O108" s="1">
        <f t="shared" si="116"/>
        <v>34252.298750434202</v>
      </c>
      <c r="P108" s="60">
        <f t="shared" si="117"/>
        <v>64.56</v>
      </c>
      <c r="Q108" s="6">
        <f t="shared" si="118"/>
        <v>125.4943104</v>
      </c>
      <c r="R108" s="6">
        <f t="shared" si="119"/>
        <v>-14.250283652867076</v>
      </c>
      <c r="S108" s="6">
        <f t="shared" si="120"/>
        <v>-27.700271375789136</v>
      </c>
      <c r="T108" s="60">
        <f t="shared" si="121"/>
        <v>21.946680999999998</v>
      </c>
      <c r="U108" s="6">
        <f t="shared" si="122"/>
        <v>2194.6680999999999</v>
      </c>
      <c r="V108" s="61">
        <f t="shared" si="123"/>
        <v>-7751.680296107369</v>
      </c>
      <c r="W108" s="62">
        <f t="shared" si="124"/>
        <v>0.11411306853564721</v>
      </c>
      <c r="X108" s="63">
        <f t="shared" si="125"/>
        <v>0.50423066554673901</v>
      </c>
      <c r="Y108" s="6">
        <f t="shared" si="126"/>
        <v>0.22256215102124888</v>
      </c>
      <c r="Z108" s="6">
        <f t="shared" si="127"/>
        <v>12.751871932869966</v>
      </c>
      <c r="AA108" s="62">
        <f t="shared" si="128"/>
        <v>3.8977709999999997</v>
      </c>
      <c r="AB108" s="63">
        <f t="shared" si="129"/>
        <v>-0.46222900000000011</v>
      </c>
      <c r="AD108" s="1">
        <f t="shared" si="98"/>
        <v>0</v>
      </c>
      <c r="AE108" s="1">
        <f t="shared" si="99"/>
        <v>-6.4999999999999997E-3</v>
      </c>
      <c r="AF108" s="1">
        <f t="shared" si="100"/>
        <v>101325</v>
      </c>
      <c r="AG108" s="1">
        <f t="shared" si="101"/>
        <v>1.2250000000000001</v>
      </c>
      <c r="AH108" s="1">
        <f t="shared" si="102"/>
        <v>288.14999999999998</v>
      </c>
      <c r="AI108" s="1">
        <f t="shared" si="103"/>
        <v>1.2350000000000001</v>
      </c>
      <c r="AJ108" s="1">
        <f t="shared" si="104"/>
        <v>9.81</v>
      </c>
      <c r="AK108" s="1">
        <f t="shared" si="105"/>
        <v>293.14999999999998</v>
      </c>
      <c r="AL108" s="1">
        <f t="shared" si="106"/>
        <v>100600</v>
      </c>
      <c r="AM108" s="1">
        <f t="shared" si="107"/>
        <v>28</v>
      </c>
    </row>
    <row r="109" spans="1:39" x14ac:dyDescent="0.2">
      <c r="A109" s="23">
        <v>4.5</v>
      </c>
      <c r="B109" s="1">
        <v>646</v>
      </c>
      <c r="C109" s="1">
        <f t="shared" si="108"/>
        <v>277.64999999999998</v>
      </c>
      <c r="D109" s="1">
        <f t="shared" si="130"/>
        <v>0</v>
      </c>
      <c r="E109" s="1">
        <f t="shared" si="109"/>
        <v>0</v>
      </c>
      <c r="F109" s="1">
        <f t="shared" si="131"/>
        <v>3579.600060000002</v>
      </c>
      <c r="G109" s="1">
        <f t="shared" si="110"/>
        <v>7891.6578842772042</v>
      </c>
      <c r="H109" s="6">
        <f t="shared" si="132"/>
        <v>72</v>
      </c>
      <c r="I109" s="1">
        <f t="shared" si="111"/>
        <v>283.95099999999996</v>
      </c>
      <c r="J109" s="1">
        <f t="shared" si="112"/>
        <v>1.1508087261274453</v>
      </c>
      <c r="K109" s="1">
        <f t="shared" si="113"/>
        <v>1.1769252245366979</v>
      </c>
      <c r="L109" s="1">
        <f t="shared" si="114"/>
        <v>93801.211717668702</v>
      </c>
      <c r="M109" s="1">
        <f t="shared" si="133"/>
        <v>-967</v>
      </c>
      <c r="N109" s="1">
        <f t="shared" si="115"/>
        <v>-3172.5722799999999</v>
      </c>
      <c r="O109" s="1">
        <f t="shared" si="116"/>
        <v>34401.926440404408</v>
      </c>
      <c r="P109" s="60">
        <f t="shared" si="117"/>
        <v>65.680000000000007</v>
      </c>
      <c r="Q109" s="6">
        <f t="shared" si="118"/>
        <v>127.67141120000001</v>
      </c>
      <c r="R109" s="6">
        <f t="shared" si="119"/>
        <v>-13.176849735323897</v>
      </c>
      <c r="S109" s="6">
        <f t="shared" si="120"/>
        <v>-25.613687589512004</v>
      </c>
      <c r="T109" s="60">
        <f t="shared" si="121"/>
        <v>23.228904999999997</v>
      </c>
      <c r="U109" s="6">
        <f t="shared" si="122"/>
        <v>2322.8904999999995</v>
      </c>
      <c r="V109" s="61">
        <f t="shared" si="123"/>
        <v>-7045.0156688818615</v>
      </c>
      <c r="W109" s="62">
        <f t="shared" si="124"/>
        <v>9.911485922464254E-2</v>
      </c>
      <c r="X109" s="63">
        <f t="shared" si="125"/>
        <v>0.48399354330156691</v>
      </c>
      <c r="Y109" s="6">
        <f t="shared" si="126"/>
        <v>0.20199273794573608</v>
      </c>
      <c r="Z109" s="6">
        <f t="shared" si="127"/>
        <v>11.573331376581949</v>
      </c>
      <c r="AA109" s="62">
        <f t="shared" si="128"/>
        <v>3.5266589999999995</v>
      </c>
      <c r="AB109" s="63">
        <f t="shared" si="129"/>
        <v>-0.35334100000000013</v>
      </c>
      <c r="AD109" s="1">
        <f t="shared" ref="AD109:AD115" si="134">AD108</f>
        <v>0</v>
      </c>
      <c r="AE109" s="1">
        <f t="shared" ref="AE109:AE115" si="135">AE108</f>
        <v>-6.4999999999999997E-3</v>
      </c>
      <c r="AF109" s="1">
        <f t="shared" ref="AF109:AF115" si="136">AF108</f>
        <v>101325</v>
      </c>
      <c r="AG109" s="1">
        <f t="shared" ref="AG109:AG115" si="137">AG108</f>
        <v>1.2250000000000001</v>
      </c>
      <c r="AH109" s="1">
        <f t="shared" ref="AH109:AH115" si="138">AH108</f>
        <v>288.14999999999998</v>
      </c>
      <c r="AI109" s="1">
        <f t="shared" ref="AI109:AI115" si="139">AI108</f>
        <v>1.2350000000000001</v>
      </c>
      <c r="AJ109" s="1">
        <f t="shared" ref="AJ109:AJ115" si="140">AJ108</f>
        <v>9.81</v>
      </c>
      <c r="AK109" s="1">
        <f t="shared" ref="AK109:AK115" si="141">AK108</f>
        <v>293.14999999999998</v>
      </c>
      <c r="AL109" s="1">
        <f t="shared" ref="AL109:AL115" si="142">AL108</f>
        <v>100600</v>
      </c>
      <c r="AM109" s="1">
        <f t="shared" ref="AM109:AM115" si="143">AM108</f>
        <v>28</v>
      </c>
    </row>
    <row r="110" spans="1:39" x14ac:dyDescent="0.2">
      <c r="A110" s="23">
        <v>1.3</v>
      </c>
      <c r="B110" s="1">
        <v>588</v>
      </c>
      <c r="C110" s="1">
        <f t="shared" si="108"/>
        <v>274.45</v>
      </c>
      <c r="D110" s="1">
        <f t="shared" si="130"/>
        <v>0</v>
      </c>
      <c r="E110" s="1">
        <f t="shared" si="109"/>
        <v>0</v>
      </c>
      <c r="F110" s="1">
        <f t="shared" si="131"/>
        <v>3579.3334000000023</v>
      </c>
      <c r="G110" s="1">
        <f t="shared" si="110"/>
        <v>7891.0700003080046</v>
      </c>
      <c r="H110" s="6">
        <f t="shared" si="132"/>
        <v>80</v>
      </c>
      <c r="I110" s="1">
        <f t="shared" si="111"/>
        <v>284.32799999999997</v>
      </c>
      <c r="J110" s="1">
        <f t="shared" si="112"/>
        <v>1.1573256306324886</v>
      </c>
      <c r="K110" s="1">
        <f t="shared" si="113"/>
        <v>1.1989800761758944</v>
      </c>
      <c r="L110" s="1">
        <f t="shared" si="114"/>
        <v>94457.64231122112</v>
      </c>
      <c r="M110" s="1">
        <f t="shared" si="133"/>
        <v>-1025</v>
      </c>
      <c r="N110" s="1">
        <f t="shared" si="115"/>
        <v>-3362.8609999999999</v>
      </c>
      <c r="O110" s="1">
        <f t="shared" si="116"/>
        <v>34498.241807660175</v>
      </c>
      <c r="P110" s="60">
        <f t="shared" si="117"/>
        <v>66.8</v>
      </c>
      <c r="Q110" s="6">
        <f t="shared" si="118"/>
        <v>129.848512</v>
      </c>
      <c r="R110" s="6">
        <f t="shared" si="119"/>
        <v>-12.447725940955056</v>
      </c>
      <c r="S110" s="6">
        <f t="shared" si="120"/>
        <v>-24.196387593066078</v>
      </c>
      <c r="T110" s="60">
        <f t="shared" si="121"/>
        <v>24.511129</v>
      </c>
      <c r="U110" s="6">
        <f t="shared" si="122"/>
        <v>2451.1129000000001</v>
      </c>
      <c r="V110" s="61">
        <f t="shared" si="123"/>
        <v>-6543.1174478190514</v>
      </c>
      <c r="W110" s="62">
        <f t="shared" si="124"/>
        <v>8.7355808765945744E-2</v>
      </c>
      <c r="X110" s="63">
        <f t="shared" si="125"/>
        <v>0.46057889654965856</v>
      </c>
      <c r="Y110" s="6">
        <f t="shared" si="126"/>
        <v>0.18743883426256211</v>
      </c>
      <c r="Z110" s="6">
        <f t="shared" si="127"/>
        <v>10.739454120096232</v>
      </c>
      <c r="AA110" s="62">
        <f t="shared" si="128"/>
        <v>3.1555469999999994</v>
      </c>
      <c r="AB110" s="63">
        <f t="shared" si="129"/>
        <v>-0.24445300000000003</v>
      </c>
      <c r="AD110" s="1">
        <f t="shared" si="134"/>
        <v>0</v>
      </c>
      <c r="AE110" s="1">
        <f t="shared" si="135"/>
        <v>-6.4999999999999997E-3</v>
      </c>
      <c r="AF110" s="1">
        <f t="shared" si="136"/>
        <v>101325</v>
      </c>
      <c r="AG110" s="1">
        <f t="shared" si="137"/>
        <v>1.2250000000000001</v>
      </c>
      <c r="AH110" s="1">
        <f t="shared" si="138"/>
        <v>288.14999999999998</v>
      </c>
      <c r="AI110" s="1">
        <f t="shared" si="139"/>
        <v>1.2350000000000001</v>
      </c>
      <c r="AJ110" s="1">
        <f t="shared" si="140"/>
        <v>9.81</v>
      </c>
      <c r="AK110" s="1">
        <f t="shared" si="141"/>
        <v>293.14999999999998</v>
      </c>
      <c r="AL110" s="1">
        <f t="shared" si="142"/>
        <v>100600</v>
      </c>
      <c r="AM110" s="1">
        <f t="shared" si="143"/>
        <v>28</v>
      </c>
    </row>
    <row r="111" spans="1:39" x14ac:dyDescent="0.2">
      <c r="A111" s="23">
        <v>0.6</v>
      </c>
      <c r="B111" s="1">
        <v>550</v>
      </c>
      <c r="C111" s="1">
        <f t="shared" si="108"/>
        <v>273.75</v>
      </c>
      <c r="D111" s="1">
        <f t="shared" si="130"/>
        <v>0</v>
      </c>
      <c r="E111" s="1">
        <f t="shared" si="109"/>
        <v>0</v>
      </c>
      <c r="F111" s="1">
        <f t="shared" si="131"/>
        <v>3579.0667400000025</v>
      </c>
      <c r="G111" s="1">
        <f t="shared" si="110"/>
        <v>7890.4821163388051</v>
      </c>
      <c r="H111" s="6">
        <f t="shared" si="132"/>
        <v>88</v>
      </c>
      <c r="I111" s="1">
        <f t="shared" si="111"/>
        <v>284.57499999999999</v>
      </c>
      <c r="J111" s="1">
        <f t="shared" si="112"/>
        <v>1.1616106095485803</v>
      </c>
      <c r="K111" s="1">
        <f t="shared" si="113"/>
        <v>1.2075446181270768</v>
      </c>
      <c r="L111" s="1">
        <f t="shared" si="114"/>
        <v>94889.730747336114</v>
      </c>
      <c r="M111" s="1">
        <f t="shared" si="133"/>
        <v>-1063</v>
      </c>
      <c r="N111" s="1">
        <f t="shared" si="115"/>
        <v>-3487.5329200000001</v>
      </c>
      <c r="O111" s="1">
        <f t="shared" si="116"/>
        <v>34591.198258146425</v>
      </c>
      <c r="P111" s="60">
        <f t="shared" si="117"/>
        <v>67.92</v>
      </c>
      <c r="Q111" s="6">
        <f t="shared" si="118"/>
        <v>132.0256128</v>
      </c>
      <c r="R111" s="6">
        <f t="shared" si="119"/>
        <v>-11.639957634573589</v>
      </c>
      <c r="S111" s="6">
        <f t="shared" si="120"/>
        <v>-22.626215248389524</v>
      </c>
      <c r="T111" s="60">
        <f t="shared" si="121"/>
        <v>25.793353</v>
      </c>
      <c r="U111" s="6">
        <f t="shared" si="122"/>
        <v>2579.3353000000002</v>
      </c>
      <c r="V111" s="61">
        <f t="shared" si="123"/>
        <v>-6017.1733960009014</v>
      </c>
      <c r="W111" s="62">
        <f t="shared" si="124"/>
        <v>7.7155332973477875E-2</v>
      </c>
      <c r="X111" s="63">
        <f t="shared" si="125"/>
        <v>0.44354637034935057</v>
      </c>
      <c r="Y111" s="6">
        <f t="shared" si="126"/>
        <v>0.17222765277910934</v>
      </c>
      <c r="Z111" s="6">
        <f t="shared" si="127"/>
        <v>9.8679176196868994</v>
      </c>
      <c r="AA111" s="62">
        <f t="shared" si="128"/>
        <v>2.7844349999999993</v>
      </c>
      <c r="AB111" s="63">
        <f t="shared" si="129"/>
        <v>-0.13556500000000016</v>
      </c>
      <c r="AD111" s="1">
        <f t="shared" si="134"/>
        <v>0</v>
      </c>
      <c r="AE111" s="1">
        <f t="shared" si="135"/>
        <v>-6.4999999999999997E-3</v>
      </c>
      <c r="AF111" s="1">
        <f t="shared" si="136"/>
        <v>101325</v>
      </c>
      <c r="AG111" s="1">
        <f t="shared" si="137"/>
        <v>1.2250000000000001</v>
      </c>
      <c r="AH111" s="1">
        <f t="shared" si="138"/>
        <v>288.14999999999998</v>
      </c>
      <c r="AI111" s="1">
        <f t="shared" si="139"/>
        <v>1.2350000000000001</v>
      </c>
      <c r="AJ111" s="1">
        <f t="shared" si="140"/>
        <v>9.81</v>
      </c>
      <c r="AK111" s="1">
        <f t="shared" si="141"/>
        <v>293.14999999999998</v>
      </c>
      <c r="AL111" s="1">
        <f t="shared" si="142"/>
        <v>100600</v>
      </c>
      <c r="AM111" s="1">
        <f t="shared" si="143"/>
        <v>28</v>
      </c>
    </row>
    <row r="112" spans="1:39" x14ac:dyDescent="0.2">
      <c r="A112" s="23">
        <v>0.7</v>
      </c>
      <c r="B112" s="1">
        <v>545</v>
      </c>
      <c r="C112" s="1">
        <f t="shared" si="108"/>
        <v>273.84999999999997</v>
      </c>
      <c r="D112" s="1">
        <f t="shared" si="130"/>
        <v>0</v>
      </c>
      <c r="E112" s="1">
        <f t="shared" si="109"/>
        <v>0</v>
      </c>
      <c r="F112" s="1">
        <f t="shared" si="131"/>
        <v>3578.8000800000027</v>
      </c>
      <c r="G112" s="1">
        <f t="shared" si="110"/>
        <v>7889.8942323696056</v>
      </c>
      <c r="H112" s="6">
        <f t="shared" si="132"/>
        <v>96</v>
      </c>
      <c r="I112" s="1">
        <f t="shared" si="111"/>
        <v>284.60749999999996</v>
      </c>
      <c r="J112" s="1">
        <f t="shared" si="112"/>
        <v>1.162175324845462</v>
      </c>
      <c r="K112" s="1">
        <f t="shared" si="113"/>
        <v>1.2078284234652359</v>
      </c>
      <c r="L112" s="1">
        <f t="shared" si="114"/>
        <v>94946.703438431286</v>
      </c>
      <c r="M112" s="1">
        <f t="shared" si="133"/>
        <v>-1068</v>
      </c>
      <c r="N112" s="1">
        <f t="shared" si="115"/>
        <v>-3503.93712</v>
      </c>
      <c r="O112" s="1">
        <f t="shared" si="116"/>
        <v>34683.573448554431</v>
      </c>
      <c r="P112" s="60">
        <f t="shared" si="117"/>
        <v>69.040000000000006</v>
      </c>
      <c r="Q112" s="6">
        <f t="shared" si="118"/>
        <v>134.20271360000001</v>
      </c>
      <c r="R112" s="6">
        <f t="shared" si="119"/>
        <v>-10.703157598836928</v>
      </c>
      <c r="S112" s="6">
        <f t="shared" si="120"/>
        <v>-20.805225866923173</v>
      </c>
      <c r="T112" s="60">
        <f t="shared" si="121"/>
        <v>27.075576999999999</v>
      </c>
      <c r="U112" s="6">
        <f t="shared" si="122"/>
        <v>2707.5576999999998</v>
      </c>
      <c r="V112" s="61">
        <f t="shared" si="123"/>
        <v>-5442.7399343600518</v>
      </c>
      <c r="W112" s="62">
        <f t="shared" si="124"/>
        <v>6.7527821099896662E-2</v>
      </c>
      <c r="X112" s="63">
        <f t="shared" si="125"/>
        <v>0.43031748185383223</v>
      </c>
      <c r="Y112" s="6">
        <f t="shared" si="126"/>
        <v>0.15565615484104425</v>
      </c>
      <c r="Z112" s="6">
        <f t="shared" si="127"/>
        <v>8.918440727626086</v>
      </c>
      <c r="AA112" s="62">
        <f t="shared" si="128"/>
        <v>2.4133230000000001</v>
      </c>
      <c r="AB112" s="63">
        <f t="shared" si="129"/>
        <v>-2.6677000000000062E-2</v>
      </c>
      <c r="AD112" s="1">
        <f t="shared" si="134"/>
        <v>0</v>
      </c>
      <c r="AE112" s="1">
        <f t="shared" si="135"/>
        <v>-6.4999999999999997E-3</v>
      </c>
      <c r="AF112" s="1">
        <f t="shared" si="136"/>
        <v>101325</v>
      </c>
      <c r="AG112" s="1">
        <f t="shared" si="137"/>
        <v>1.2250000000000001</v>
      </c>
      <c r="AH112" s="1">
        <f t="shared" si="138"/>
        <v>288.14999999999998</v>
      </c>
      <c r="AI112" s="1">
        <f t="shared" si="139"/>
        <v>1.2350000000000001</v>
      </c>
      <c r="AJ112" s="1">
        <f t="shared" si="140"/>
        <v>9.81</v>
      </c>
      <c r="AK112" s="1">
        <f t="shared" si="141"/>
        <v>293.14999999999998</v>
      </c>
      <c r="AL112" s="1">
        <f t="shared" si="142"/>
        <v>100600</v>
      </c>
      <c r="AM112" s="1">
        <f t="shared" si="143"/>
        <v>28</v>
      </c>
    </row>
    <row r="113" spans="1:39" x14ac:dyDescent="0.2">
      <c r="A113" s="23">
        <v>1.1000000000000001</v>
      </c>
      <c r="B113" s="1">
        <v>546</v>
      </c>
      <c r="C113" s="1">
        <f t="shared" si="108"/>
        <v>274.25</v>
      </c>
      <c r="D113" s="1">
        <f t="shared" si="130"/>
        <v>0</v>
      </c>
      <c r="E113" s="1">
        <f t="shared" si="109"/>
        <v>0</v>
      </c>
      <c r="F113" s="1">
        <f t="shared" si="131"/>
        <v>3578.5334200000029</v>
      </c>
      <c r="G113" s="1">
        <f t="shared" si="110"/>
        <v>7889.306348400406</v>
      </c>
      <c r="H113" s="6">
        <f t="shared" si="132"/>
        <v>104</v>
      </c>
      <c r="I113" s="1">
        <f t="shared" si="111"/>
        <v>284.601</v>
      </c>
      <c r="J113" s="1">
        <f t="shared" si="112"/>
        <v>1.1620623649873367</v>
      </c>
      <c r="K113" s="1">
        <f t="shared" si="113"/>
        <v>1.2059220096180896</v>
      </c>
      <c r="L113" s="1">
        <f t="shared" si="114"/>
        <v>94935.30668489309</v>
      </c>
      <c r="M113" s="1">
        <f t="shared" si="133"/>
        <v>-1067</v>
      </c>
      <c r="N113" s="1">
        <f t="shared" si="115"/>
        <v>-3500.6562800000002</v>
      </c>
      <c r="O113" s="1">
        <f t="shared" si="116"/>
        <v>34755.650686511952</v>
      </c>
      <c r="P113" s="60">
        <f t="shared" si="117"/>
        <v>70.16</v>
      </c>
      <c r="Q113" s="6">
        <f t="shared" si="118"/>
        <v>136.37981439999999</v>
      </c>
      <c r="R113" s="6">
        <f t="shared" si="119"/>
        <v>-9.8791483126265547</v>
      </c>
      <c r="S113" s="6">
        <f t="shared" si="120"/>
        <v>-19.203483656016001</v>
      </c>
      <c r="T113" s="60">
        <f t="shared" si="121"/>
        <v>28.357800999999998</v>
      </c>
      <c r="U113" s="6">
        <f t="shared" si="122"/>
        <v>2835.7800999999999</v>
      </c>
      <c r="V113" s="61">
        <f t="shared" si="123"/>
        <v>-4943.152510306616</v>
      </c>
      <c r="W113" s="62">
        <f t="shared" si="124"/>
        <v>5.9480908308199257E-2</v>
      </c>
      <c r="X113" s="63">
        <f t="shared" si="125"/>
        <v>0.41821442234805511</v>
      </c>
      <c r="Y113" s="6">
        <f t="shared" si="126"/>
        <v>0.14127834848590395</v>
      </c>
      <c r="Z113" s="6">
        <f t="shared" si="127"/>
        <v>8.0946531048202282</v>
      </c>
      <c r="AA113" s="62">
        <f t="shared" si="128"/>
        <v>2.042211</v>
      </c>
      <c r="AB113" s="63">
        <f t="shared" si="129"/>
        <v>8.2210999999999812E-2</v>
      </c>
      <c r="AD113" s="1">
        <f t="shared" si="134"/>
        <v>0</v>
      </c>
      <c r="AE113" s="1">
        <f t="shared" si="135"/>
        <v>-6.4999999999999997E-3</v>
      </c>
      <c r="AF113" s="1">
        <f t="shared" si="136"/>
        <v>101325</v>
      </c>
      <c r="AG113" s="1">
        <f t="shared" si="137"/>
        <v>1.2250000000000001</v>
      </c>
      <c r="AH113" s="1">
        <f t="shared" si="138"/>
        <v>288.14999999999998</v>
      </c>
      <c r="AI113" s="1">
        <f t="shared" si="139"/>
        <v>1.2350000000000001</v>
      </c>
      <c r="AJ113" s="1">
        <f t="shared" si="140"/>
        <v>9.81</v>
      </c>
      <c r="AK113" s="1">
        <f t="shared" si="141"/>
        <v>293.14999999999998</v>
      </c>
      <c r="AL113" s="1">
        <f t="shared" si="142"/>
        <v>100600</v>
      </c>
      <c r="AM113" s="1">
        <f t="shared" si="143"/>
        <v>28</v>
      </c>
    </row>
    <row r="114" spans="1:39" x14ac:dyDescent="0.2">
      <c r="A114" s="23">
        <v>0.8</v>
      </c>
      <c r="B114" s="1">
        <v>539</v>
      </c>
      <c r="C114" s="1">
        <f t="shared" si="108"/>
        <v>273.95</v>
      </c>
      <c r="D114" s="1">
        <f t="shared" si="130"/>
        <v>0</v>
      </c>
      <c r="E114" s="1">
        <f t="shared" si="109"/>
        <v>0</v>
      </c>
      <c r="F114" s="1">
        <f t="shared" si="131"/>
        <v>3578.2667600000032</v>
      </c>
      <c r="G114" s="1">
        <f t="shared" si="110"/>
        <v>7888.7184644312065</v>
      </c>
      <c r="H114" s="6">
        <f t="shared" si="132"/>
        <v>112</v>
      </c>
      <c r="I114" s="1">
        <f t="shared" si="111"/>
        <v>284.6465</v>
      </c>
      <c r="J114" s="1">
        <f t="shared" si="112"/>
        <v>1.1628532604144044</v>
      </c>
      <c r="K114" s="1">
        <f t="shared" si="113"/>
        <v>1.2082573848897564</v>
      </c>
      <c r="L114" s="1">
        <f t="shared" si="114"/>
        <v>95015.107226854918</v>
      </c>
      <c r="M114" s="1">
        <f t="shared" si="133"/>
        <v>-1074</v>
      </c>
      <c r="N114" s="1">
        <f t="shared" si="115"/>
        <v>-3523.6221599999999</v>
      </c>
      <c r="O114" s="1">
        <f t="shared" si="116"/>
        <v>34806.955745737803</v>
      </c>
      <c r="P114" s="60">
        <f t="shared" si="117"/>
        <v>71.28</v>
      </c>
      <c r="Q114" s="6">
        <f t="shared" si="118"/>
        <v>138.55691519999999</v>
      </c>
      <c r="R114" s="6">
        <f t="shared" si="119"/>
        <v>-9.2347290564674047</v>
      </c>
      <c r="S114" s="6">
        <f t="shared" si="120"/>
        <v>-17.9508357291236</v>
      </c>
      <c r="T114" s="60">
        <f t="shared" si="121"/>
        <v>29.640025000000001</v>
      </c>
      <c r="U114" s="6">
        <f t="shared" si="122"/>
        <v>2964.0025000000001</v>
      </c>
      <c r="V114" s="61">
        <f t="shared" si="123"/>
        <v>-4547.7668159338664</v>
      </c>
      <c r="W114" s="62">
        <f t="shared" si="124"/>
        <v>5.2914575014403387E-2</v>
      </c>
      <c r="X114" s="63">
        <f t="shared" si="125"/>
        <v>0.4049889419083279</v>
      </c>
      <c r="Y114" s="6">
        <f t="shared" si="126"/>
        <v>0.1299208727119579</v>
      </c>
      <c r="Z114" s="6">
        <f t="shared" si="127"/>
        <v>7.4439176770510835</v>
      </c>
      <c r="AA114" s="62">
        <f t="shared" si="128"/>
        <v>1.6710989999999999</v>
      </c>
      <c r="AB114" s="63">
        <f t="shared" si="129"/>
        <v>0.19109899999999991</v>
      </c>
      <c r="AD114" s="1">
        <f t="shared" si="134"/>
        <v>0</v>
      </c>
      <c r="AE114" s="1">
        <f t="shared" si="135"/>
        <v>-6.4999999999999997E-3</v>
      </c>
      <c r="AF114" s="1">
        <f t="shared" si="136"/>
        <v>101325</v>
      </c>
      <c r="AG114" s="1">
        <f t="shared" si="137"/>
        <v>1.2250000000000001</v>
      </c>
      <c r="AH114" s="1">
        <f t="shared" si="138"/>
        <v>288.14999999999998</v>
      </c>
      <c r="AI114" s="1">
        <f t="shared" si="139"/>
        <v>1.2350000000000001</v>
      </c>
      <c r="AJ114" s="1">
        <f t="shared" si="140"/>
        <v>9.81</v>
      </c>
      <c r="AK114" s="1">
        <f t="shared" si="141"/>
        <v>293.14999999999998</v>
      </c>
      <c r="AL114" s="1">
        <f t="shared" si="142"/>
        <v>100600</v>
      </c>
      <c r="AM114" s="1">
        <f t="shared" si="143"/>
        <v>28</v>
      </c>
    </row>
    <row r="115" spans="1:39" x14ac:dyDescent="0.2">
      <c r="A115" s="30">
        <v>0.9</v>
      </c>
      <c r="B115" s="64">
        <v>532</v>
      </c>
      <c r="C115" s="64">
        <f t="shared" si="108"/>
        <v>274.04999999999995</v>
      </c>
      <c r="D115" s="64">
        <f t="shared" si="130"/>
        <v>0</v>
      </c>
      <c r="E115" s="64">
        <f t="shared" si="109"/>
        <v>0</v>
      </c>
      <c r="F115" s="64">
        <f t="shared" si="131"/>
        <v>3578.0001000000034</v>
      </c>
      <c r="G115" s="64">
        <f t="shared" si="110"/>
        <v>7888.1305804620069</v>
      </c>
      <c r="H115" s="65">
        <f t="shared" si="132"/>
        <v>120</v>
      </c>
      <c r="I115" s="64">
        <f t="shared" si="111"/>
        <v>284.69199999999995</v>
      </c>
      <c r="J115" s="64">
        <f t="shared" si="112"/>
        <v>1.1636445675804954</v>
      </c>
      <c r="K115" s="64">
        <f t="shared" si="113"/>
        <v>1.2088315972765058</v>
      </c>
      <c r="L115" s="64">
        <f t="shared" si="114"/>
        <v>95094.96207643325</v>
      </c>
      <c r="M115" s="64">
        <f t="shared" si="133"/>
        <v>-1081</v>
      </c>
      <c r="N115" s="64">
        <f t="shared" si="115"/>
        <v>-3546.5880400000001</v>
      </c>
      <c r="O115" s="64">
        <f t="shared" si="116"/>
        <v>34847.555694046663</v>
      </c>
      <c r="P115" s="66">
        <f t="shared" si="117"/>
        <v>72.400000000000006</v>
      </c>
      <c r="Q115" s="65">
        <f t="shared" si="118"/>
        <v>140.73401600000003</v>
      </c>
      <c r="R115" s="65">
        <f t="shared" si="119"/>
        <v>-8.6707058571775253</v>
      </c>
      <c r="S115" s="65">
        <f t="shared" si="120"/>
        <v>-16.85446487341596</v>
      </c>
      <c r="T115" s="66">
        <f t="shared" si="121"/>
        <v>30.922249000000001</v>
      </c>
      <c r="U115" s="65">
        <f t="shared" si="122"/>
        <v>3092.2249000000002</v>
      </c>
      <c r="V115" s="67">
        <f t="shared" si="123"/>
        <v>-4203.6373593915487</v>
      </c>
      <c r="W115" s="68">
        <f t="shared" si="124"/>
        <v>4.7386460621491919E-2</v>
      </c>
      <c r="X115" s="69">
        <f t="shared" si="125"/>
        <v>0.39282701728823838</v>
      </c>
      <c r="Y115" s="65">
        <f t="shared" si="126"/>
        <v>0.12004927785545129</v>
      </c>
      <c r="Z115" s="65">
        <f t="shared" si="127"/>
        <v>6.8783169547102405</v>
      </c>
      <c r="AA115" s="68">
        <f t="shared" si="128"/>
        <v>1.2999869999999998</v>
      </c>
      <c r="AB115" s="69">
        <f t="shared" si="129"/>
        <v>0.29998699999999978</v>
      </c>
      <c r="AD115" s="1">
        <f t="shared" si="134"/>
        <v>0</v>
      </c>
      <c r="AE115" s="1">
        <f t="shared" si="135"/>
        <v>-6.4999999999999997E-3</v>
      </c>
      <c r="AF115" s="1">
        <f t="shared" si="136"/>
        <v>101325</v>
      </c>
      <c r="AG115" s="1">
        <f t="shared" si="137"/>
        <v>1.2250000000000001</v>
      </c>
      <c r="AH115" s="1">
        <f t="shared" si="138"/>
        <v>288.14999999999998</v>
      </c>
      <c r="AI115" s="1">
        <f t="shared" si="139"/>
        <v>1.2350000000000001</v>
      </c>
      <c r="AJ115" s="1">
        <f t="shared" si="140"/>
        <v>9.81</v>
      </c>
      <c r="AK115" s="1">
        <f t="shared" si="141"/>
        <v>293.14999999999998</v>
      </c>
      <c r="AL115" s="1">
        <f t="shared" si="142"/>
        <v>100600</v>
      </c>
      <c r="AM115" s="1">
        <f t="shared" si="143"/>
        <v>28</v>
      </c>
    </row>
    <row r="116" spans="1:39" s="6" customFormat="1" x14ac:dyDescent="0.2">
      <c r="E116" s="1"/>
      <c r="G116" s="1"/>
      <c r="N116" s="1"/>
      <c r="Q116" s="1"/>
      <c r="S116" s="1"/>
      <c r="U116" s="1"/>
      <c r="AC116" s="1"/>
    </row>
    <row r="117" spans="1:39" s="6" customFormat="1" x14ac:dyDescent="0.2">
      <c r="E117" s="1"/>
      <c r="G117" s="1"/>
      <c r="N117" s="1"/>
      <c r="Q117" s="1"/>
      <c r="S117" s="1"/>
      <c r="U117" s="1"/>
      <c r="AC117" s="1"/>
    </row>
    <row r="118" spans="1:39" s="6" customFormat="1" x14ac:dyDescent="0.2">
      <c r="E118" s="1"/>
      <c r="G118" s="1"/>
      <c r="N118" s="1"/>
      <c r="Q118" s="1"/>
      <c r="S118" s="1"/>
      <c r="U118" s="1"/>
      <c r="AC118" s="1"/>
    </row>
    <row r="119" spans="1:39" s="6" customFormat="1" x14ac:dyDescent="0.2">
      <c r="E119" s="1"/>
      <c r="G119" s="1"/>
      <c r="N119" s="1"/>
      <c r="Q119" s="1"/>
      <c r="S119" s="1"/>
      <c r="U119" s="1"/>
      <c r="AC119" s="1"/>
    </row>
    <row r="120" spans="1:39" s="6" customFormat="1" x14ac:dyDescent="0.2">
      <c r="E120" s="1"/>
      <c r="G120" s="1"/>
      <c r="N120" s="1"/>
      <c r="Q120" s="1"/>
      <c r="S120" s="1"/>
      <c r="U120" s="1"/>
      <c r="AC120" s="1"/>
    </row>
    <row r="121" spans="1:39" s="6" customFormat="1" x14ac:dyDescent="0.2">
      <c r="E121" s="1"/>
      <c r="G121" s="1"/>
      <c r="N121" s="1"/>
      <c r="Q121" s="1"/>
      <c r="S121" s="1"/>
      <c r="U121" s="1"/>
      <c r="AC121" s="1"/>
    </row>
    <row r="122" spans="1:39" s="6" customFormat="1" x14ac:dyDescent="0.2">
      <c r="E122" s="1"/>
      <c r="G122" s="1"/>
      <c r="N122" s="1"/>
      <c r="Q122" s="1"/>
      <c r="S122" s="1"/>
      <c r="U122" s="1"/>
      <c r="AC122" s="1"/>
    </row>
    <row r="123" spans="1:39" s="6" customFormat="1" x14ac:dyDescent="0.2">
      <c r="E123" s="1"/>
      <c r="G123" s="1"/>
      <c r="N123" s="1"/>
      <c r="Q123" s="1"/>
      <c r="S123" s="1"/>
      <c r="U123" s="1"/>
      <c r="AC123" s="1"/>
    </row>
    <row r="124" spans="1:39" s="6" customFormat="1" x14ac:dyDescent="0.2">
      <c r="E124" s="1"/>
      <c r="G124" s="1"/>
      <c r="N124" s="1"/>
      <c r="Q124" s="1"/>
      <c r="S124" s="1"/>
      <c r="U124" s="1"/>
      <c r="AC124" s="1"/>
    </row>
    <row r="125" spans="1:39" s="6" customFormat="1" x14ac:dyDescent="0.2">
      <c r="E125" s="1"/>
      <c r="G125" s="1"/>
      <c r="N125" s="1"/>
      <c r="Q125" s="1"/>
      <c r="S125" s="1"/>
      <c r="U125" s="1"/>
      <c r="AC125" s="1"/>
    </row>
    <row r="126" spans="1:39" s="6" customFormat="1" x14ac:dyDescent="0.2">
      <c r="E126" s="1"/>
      <c r="G126" s="1"/>
      <c r="N126" s="1"/>
      <c r="Q126" s="1"/>
      <c r="S126" s="1"/>
      <c r="U126" s="1"/>
      <c r="AC126" s="1"/>
    </row>
    <row r="127" spans="1:39" s="6" customFormat="1" x14ac:dyDescent="0.2">
      <c r="E127" s="1"/>
      <c r="G127" s="1"/>
      <c r="N127" s="1"/>
      <c r="Q127" s="1"/>
      <c r="S127" s="1"/>
      <c r="U127" s="1"/>
      <c r="AC127" s="1"/>
    </row>
    <row r="128" spans="1:39" s="6" customFormat="1" x14ac:dyDescent="0.2">
      <c r="E128" s="1"/>
      <c r="G128" s="1"/>
      <c r="N128" s="1"/>
      <c r="Q128" s="1"/>
      <c r="S128" s="1"/>
      <c r="U128" s="1"/>
      <c r="AC128" s="1"/>
    </row>
    <row r="129" spans="5:29" s="6" customFormat="1" x14ac:dyDescent="0.2">
      <c r="E129" s="1"/>
      <c r="G129" s="1"/>
      <c r="N129" s="1"/>
      <c r="Q129" s="1"/>
      <c r="S129" s="1"/>
      <c r="U129" s="1"/>
      <c r="AC129" s="1"/>
    </row>
    <row r="130" spans="5:29" s="6" customFormat="1" x14ac:dyDescent="0.2">
      <c r="E130" s="1"/>
      <c r="G130" s="1"/>
      <c r="N130" s="1"/>
      <c r="Q130" s="1"/>
      <c r="S130" s="1"/>
      <c r="U130" s="1"/>
      <c r="AC130" s="1"/>
    </row>
    <row r="131" spans="5:29" s="6" customFormat="1" x14ac:dyDescent="0.2">
      <c r="E131" s="1"/>
      <c r="G131" s="1"/>
      <c r="N131" s="1"/>
      <c r="Q131" s="1"/>
      <c r="S131" s="1"/>
      <c r="U131" s="1"/>
      <c r="AC131" s="1"/>
    </row>
    <row r="132" spans="5:29" s="6" customFormat="1" x14ac:dyDescent="0.2">
      <c r="E132" s="1"/>
      <c r="G132" s="1"/>
      <c r="N132" s="1"/>
      <c r="Q132" s="1"/>
      <c r="S132" s="1"/>
      <c r="U132" s="1"/>
      <c r="AC132" s="1"/>
    </row>
    <row r="133" spans="5:29" s="6" customFormat="1" x14ac:dyDescent="0.2">
      <c r="E133" s="1"/>
      <c r="G133" s="1"/>
      <c r="N133" s="1"/>
      <c r="Q133" s="1"/>
      <c r="S133" s="1"/>
      <c r="U133" s="1"/>
      <c r="AC133" s="1"/>
    </row>
    <row r="134" spans="5:29" s="6" customFormat="1" x14ac:dyDescent="0.2">
      <c r="E134" s="1"/>
      <c r="G134" s="1"/>
      <c r="N134" s="1"/>
      <c r="Q134" s="1"/>
      <c r="S134" s="1"/>
      <c r="U134" s="1"/>
      <c r="AC134" s="1"/>
    </row>
    <row r="135" spans="5:29" s="6" customFormat="1" x14ac:dyDescent="0.2">
      <c r="E135" s="1"/>
      <c r="G135" s="1"/>
      <c r="N135" s="1"/>
      <c r="Q135" s="1"/>
      <c r="S135" s="1"/>
      <c r="U135" s="1"/>
      <c r="AC135" s="1"/>
    </row>
    <row r="136" spans="5:29" s="6" customFormat="1" x14ac:dyDescent="0.2">
      <c r="E136" s="1"/>
      <c r="G136" s="1"/>
      <c r="N136" s="1"/>
      <c r="Q136" s="1"/>
      <c r="S136" s="1"/>
      <c r="U136" s="1"/>
      <c r="AC136" s="1"/>
    </row>
    <row r="137" spans="5:29" s="6" customFormat="1" x14ac:dyDescent="0.2">
      <c r="E137" s="1"/>
      <c r="G137" s="1"/>
      <c r="N137" s="1"/>
      <c r="Q137" s="1"/>
      <c r="S137" s="1"/>
      <c r="U137" s="1"/>
      <c r="AC137" s="1"/>
    </row>
    <row r="138" spans="5:29" s="6" customFormat="1" x14ac:dyDescent="0.2">
      <c r="E138" s="1"/>
      <c r="G138" s="1"/>
      <c r="N138" s="1"/>
      <c r="Q138" s="1"/>
      <c r="S138" s="1"/>
      <c r="U138" s="1"/>
      <c r="AC138" s="1"/>
    </row>
    <row r="139" spans="5:29" s="6" customFormat="1" x14ac:dyDescent="0.2">
      <c r="E139" s="1"/>
      <c r="G139" s="1"/>
      <c r="N139" s="1"/>
      <c r="Q139" s="1"/>
      <c r="S139" s="1"/>
      <c r="U139" s="1"/>
      <c r="AC139" s="1"/>
    </row>
    <row r="140" spans="5:29" s="6" customFormat="1" x14ac:dyDescent="0.2">
      <c r="E140" s="1"/>
      <c r="G140" s="1"/>
      <c r="N140" s="1"/>
      <c r="Q140" s="1"/>
      <c r="S140" s="1"/>
      <c r="U140" s="1"/>
      <c r="AC140" s="1"/>
    </row>
    <row r="141" spans="5:29" s="6" customFormat="1" x14ac:dyDescent="0.2">
      <c r="E141" s="1"/>
      <c r="G141" s="1"/>
      <c r="N141" s="1"/>
      <c r="Q141" s="1"/>
      <c r="S141" s="1"/>
      <c r="U141" s="1"/>
      <c r="AC141" s="1"/>
    </row>
    <row r="142" spans="5:29" s="6" customFormat="1" x14ac:dyDescent="0.2">
      <c r="E142" s="1"/>
      <c r="G142" s="1"/>
      <c r="N142" s="1"/>
      <c r="Q142" s="1"/>
      <c r="S142" s="1"/>
      <c r="U142" s="1"/>
      <c r="AC142" s="1"/>
    </row>
    <row r="143" spans="5:29" s="6" customFormat="1" x14ac:dyDescent="0.2">
      <c r="E143" s="1"/>
      <c r="G143" s="1"/>
      <c r="N143" s="1"/>
      <c r="Q143" s="1"/>
      <c r="S143" s="1"/>
      <c r="U143" s="1"/>
      <c r="AC143" s="1"/>
    </row>
    <row r="144" spans="5:29" s="6" customFormat="1" x14ac:dyDescent="0.2">
      <c r="E144" s="1"/>
      <c r="G144" s="1"/>
      <c r="N144" s="1"/>
      <c r="Q144" s="1"/>
      <c r="S144" s="1"/>
      <c r="U144" s="1"/>
      <c r="AC144" s="1"/>
    </row>
    <row r="145" spans="5:29" s="6" customFormat="1" x14ac:dyDescent="0.2">
      <c r="E145" s="1"/>
      <c r="G145" s="1"/>
      <c r="N145" s="1"/>
      <c r="Q145" s="1"/>
      <c r="S145" s="1"/>
      <c r="U145" s="1"/>
      <c r="AC145" s="1"/>
    </row>
    <row r="146" spans="5:29" s="6" customFormat="1" x14ac:dyDescent="0.2">
      <c r="E146" s="1"/>
      <c r="G146" s="1"/>
      <c r="N146" s="1"/>
      <c r="Q146" s="1"/>
      <c r="S146" s="1"/>
      <c r="U146" s="1"/>
      <c r="AC146" s="1"/>
    </row>
    <row r="147" spans="5:29" s="6" customFormat="1" x14ac:dyDescent="0.2">
      <c r="E147" s="1"/>
      <c r="G147" s="1"/>
      <c r="N147" s="1"/>
      <c r="Q147" s="1"/>
      <c r="S147" s="1"/>
      <c r="U147" s="1"/>
      <c r="AC147" s="1"/>
    </row>
    <row r="148" spans="5:29" s="6" customFormat="1" x14ac:dyDescent="0.2">
      <c r="E148" s="1"/>
      <c r="G148" s="1"/>
      <c r="N148" s="1"/>
      <c r="Q148" s="1"/>
      <c r="S148" s="1"/>
      <c r="U148" s="1"/>
      <c r="AC148" s="1"/>
    </row>
    <row r="149" spans="5:29" s="6" customFormat="1" x14ac:dyDescent="0.2">
      <c r="E149" s="1"/>
      <c r="G149" s="1"/>
      <c r="N149" s="1"/>
      <c r="Q149" s="1"/>
      <c r="S149" s="1"/>
      <c r="U149" s="1"/>
      <c r="AC149" s="1"/>
    </row>
    <row r="150" spans="5:29" s="6" customFormat="1" x14ac:dyDescent="0.2">
      <c r="E150" s="1"/>
      <c r="G150" s="1"/>
      <c r="N150" s="1"/>
      <c r="Q150" s="1"/>
      <c r="S150" s="1"/>
      <c r="U150" s="1"/>
      <c r="AC150" s="1"/>
    </row>
    <row r="151" spans="5:29" s="6" customFormat="1" x14ac:dyDescent="0.2">
      <c r="E151" s="1"/>
      <c r="G151" s="1"/>
      <c r="N151" s="1"/>
      <c r="Q151" s="1"/>
      <c r="S151" s="1"/>
      <c r="U151" s="1"/>
      <c r="AC151" s="1"/>
    </row>
    <row r="152" spans="5:29" s="6" customFormat="1" x14ac:dyDescent="0.2">
      <c r="E152" s="1"/>
      <c r="G152" s="1"/>
      <c r="N152" s="1"/>
      <c r="Q152" s="1"/>
      <c r="S152" s="1"/>
      <c r="U152" s="1"/>
      <c r="AC152" s="1"/>
    </row>
    <row r="153" spans="5:29" s="6" customFormat="1" x14ac:dyDescent="0.2">
      <c r="E153" s="1"/>
      <c r="G153" s="1"/>
      <c r="N153" s="1"/>
      <c r="Q153" s="1"/>
      <c r="S153" s="1"/>
      <c r="U153" s="1"/>
      <c r="AC153" s="1"/>
    </row>
    <row r="154" spans="5:29" s="6" customFormat="1" x14ac:dyDescent="0.2">
      <c r="E154" s="1"/>
      <c r="G154" s="1"/>
      <c r="N154" s="1"/>
      <c r="Q154" s="1"/>
      <c r="S154" s="1"/>
      <c r="U154" s="1"/>
      <c r="AC154" s="1"/>
    </row>
    <row r="155" spans="5:29" s="6" customFormat="1" x14ac:dyDescent="0.2">
      <c r="E155" s="1"/>
      <c r="G155" s="1"/>
      <c r="N155" s="1"/>
      <c r="Q155" s="1"/>
      <c r="S155" s="1"/>
      <c r="U155" s="1"/>
      <c r="AC155" s="1"/>
    </row>
    <row r="156" spans="5:29" s="6" customFormat="1" x14ac:dyDescent="0.2">
      <c r="E156" s="1"/>
      <c r="G156" s="1"/>
      <c r="N156" s="1"/>
      <c r="Q156" s="1"/>
      <c r="S156" s="1"/>
      <c r="U156" s="1"/>
      <c r="AC156" s="1"/>
    </row>
    <row r="157" spans="5:29" s="6" customFormat="1" x14ac:dyDescent="0.2">
      <c r="E157" s="1"/>
      <c r="G157" s="1"/>
      <c r="N157" s="1"/>
      <c r="Q157" s="1"/>
      <c r="S157" s="1"/>
      <c r="U157" s="1"/>
      <c r="AC157" s="1"/>
    </row>
    <row r="158" spans="5:29" s="6" customFormat="1" x14ac:dyDescent="0.2">
      <c r="E158" s="1"/>
      <c r="G158" s="1"/>
      <c r="N158" s="1"/>
      <c r="Q158" s="1"/>
      <c r="S158" s="1"/>
      <c r="U158" s="1"/>
      <c r="AC158" s="1"/>
    </row>
    <row r="159" spans="5:29" s="6" customFormat="1" x14ac:dyDescent="0.2">
      <c r="E159" s="1"/>
      <c r="G159" s="1"/>
      <c r="N159" s="1"/>
      <c r="Q159" s="1"/>
      <c r="S159" s="1"/>
      <c r="U159" s="1"/>
      <c r="AC159" s="1"/>
    </row>
    <row r="160" spans="5:29" s="6" customFormat="1" x14ac:dyDescent="0.2">
      <c r="E160" s="1"/>
      <c r="G160" s="1"/>
      <c r="N160" s="1"/>
      <c r="Q160" s="1"/>
      <c r="S160" s="1"/>
      <c r="U160" s="1"/>
      <c r="AC160" s="1"/>
    </row>
    <row r="161" spans="5:29" s="6" customFormat="1" x14ac:dyDescent="0.2">
      <c r="E161" s="1"/>
      <c r="G161" s="1"/>
      <c r="N161" s="1"/>
      <c r="Q161" s="1"/>
      <c r="S161" s="1"/>
      <c r="U161" s="1"/>
      <c r="AC161" s="1"/>
    </row>
    <row r="162" spans="5:29" s="6" customFormat="1" x14ac:dyDescent="0.2">
      <c r="E162" s="1"/>
      <c r="G162" s="1"/>
      <c r="N162" s="1"/>
      <c r="Q162" s="1"/>
      <c r="S162" s="1"/>
      <c r="U162" s="1"/>
      <c r="AC162" s="1"/>
    </row>
    <row r="163" spans="5:29" s="6" customFormat="1" x14ac:dyDescent="0.2">
      <c r="E163" s="1"/>
      <c r="G163" s="1"/>
      <c r="N163" s="1"/>
      <c r="Q163" s="1"/>
      <c r="S163" s="1"/>
      <c r="U163" s="1"/>
      <c r="AC163" s="1"/>
    </row>
    <row r="164" spans="5:29" s="6" customFormat="1" x14ac:dyDescent="0.2">
      <c r="E164" s="1"/>
      <c r="G164" s="1"/>
      <c r="N164" s="1"/>
      <c r="Q164" s="1"/>
      <c r="S164" s="1"/>
      <c r="U164" s="1"/>
      <c r="AC164" s="1"/>
    </row>
    <row r="165" spans="5:29" s="6" customFormat="1" x14ac:dyDescent="0.2">
      <c r="E165" s="1"/>
      <c r="G165" s="1"/>
      <c r="N165" s="1"/>
      <c r="Q165" s="1"/>
      <c r="S165" s="1"/>
      <c r="U165" s="1"/>
      <c r="AC165" s="1"/>
    </row>
    <row r="166" spans="5:29" s="6" customFormat="1" x14ac:dyDescent="0.2">
      <c r="E166" s="1"/>
      <c r="G166" s="1"/>
      <c r="N166" s="1"/>
      <c r="Q166" s="1"/>
      <c r="S166" s="1"/>
      <c r="U166" s="1"/>
      <c r="AC166" s="1"/>
    </row>
    <row r="167" spans="5:29" s="6" customFormat="1" x14ac:dyDescent="0.2">
      <c r="E167" s="1"/>
      <c r="G167" s="1"/>
      <c r="N167" s="1"/>
      <c r="Q167" s="1"/>
      <c r="S167" s="1"/>
      <c r="U167" s="1"/>
      <c r="AC167" s="1"/>
    </row>
    <row r="168" spans="5:29" s="6" customFormat="1" x14ac:dyDescent="0.2">
      <c r="E168" s="1"/>
      <c r="G168" s="1"/>
      <c r="N168" s="1"/>
      <c r="Q168" s="1"/>
      <c r="S168" s="1"/>
      <c r="U168" s="1"/>
      <c r="AC168" s="1"/>
    </row>
    <row r="169" spans="5:29" s="6" customFormat="1" x14ac:dyDescent="0.2">
      <c r="E169" s="1"/>
      <c r="G169" s="1"/>
      <c r="N169" s="1"/>
      <c r="Q169" s="1"/>
      <c r="S169" s="1"/>
      <c r="U169" s="1"/>
      <c r="AC169" s="1"/>
    </row>
    <row r="170" spans="5:29" s="6" customFormat="1" x14ac:dyDescent="0.2">
      <c r="E170" s="1"/>
      <c r="G170" s="1"/>
      <c r="N170" s="1"/>
      <c r="Q170" s="1"/>
      <c r="S170" s="1"/>
      <c r="U170" s="1"/>
      <c r="AC170" s="1"/>
    </row>
    <row r="171" spans="5:29" s="6" customFormat="1" x14ac:dyDescent="0.2">
      <c r="E171" s="1"/>
      <c r="G171" s="1"/>
      <c r="N171" s="1"/>
      <c r="Q171" s="1"/>
      <c r="S171" s="1"/>
      <c r="U171" s="1"/>
      <c r="AC171" s="1"/>
    </row>
  </sheetData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223"/>
  <sheetViews>
    <sheetView workbookViewId="0"/>
  </sheetViews>
  <sheetFormatPr baseColWidth="10" defaultRowHeight="14.25" x14ac:dyDescent="0.2"/>
  <cols>
    <col min="1" max="2" width="10.75" customWidth="1"/>
    <col min="3" max="3" width="13" customWidth="1"/>
    <col min="4" max="4" width="6.625" customWidth="1"/>
    <col min="5" max="5" width="11.625" customWidth="1"/>
    <col min="6" max="7" width="5.25" customWidth="1"/>
    <col min="8" max="8" width="6" customWidth="1"/>
    <col min="9" max="9" width="10.75" customWidth="1"/>
    <col min="10" max="10" width="32.125" customWidth="1"/>
    <col min="11" max="11" width="7.875" customWidth="1"/>
    <col min="12" max="12" width="10.75" customWidth="1"/>
    <col min="13" max="13" width="27" customWidth="1"/>
    <col min="14" max="14" width="20.875" customWidth="1"/>
    <col min="15" max="15" width="10.75" customWidth="1"/>
    <col min="16" max="16" width="9.5" customWidth="1"/>
    <col min="17" max="17" width="9.625" customWidth="1"/>
    <col min="18" max="18" width="8.75" customWidth="1"/>
    <col min="19" max="19" width="10.125" customWidth="1"/>
    <col min="20" max="20" width="9" customWidth="1"/>
    <col min="21" max="21" width="9.625" customWidth="1"/>
    <col min="22" max="22" width="9.875" customWidth="1"/>
    <col min="23" max="24" width="8.75" customWidth="1"/>
    <col min="25" max="26" width="13.125" customWidth="1"/>
    <col min="27" max="27" width="11.25" customWidth="1"/>
    <col min="28" max="28" width="13.625" customWidth="1"/>
    <col min="29" max="29" width="13" customWidth="1"/>
    <col min="30" max="30" width="14" customWidth="1"/>
    <col min="31" max="31" width="11.25" customWidth="1"/>
    <col min="32" max="32" width="10.375" customWidth="1"/>
    <col min="33" max="33" width="11.375" customWidth="1"/>
    <col min="34" max="34" width="11" customWidth="1"/>
    <col min="35" max="35" width="8.375" customWidth="1"/>
    <col min="36" max="36" width="9.625" customWidth="1"/>
    <col min="37" max="37" width="10.375" customWidth="1"/>
    <col min="38" max="38" width="7.25" customWidth="1"/>
    <col min="39" max="39" width="9.625" customWidth="1"/>
    <col min="40" max="40" width="15.125" customWidth="1"/>
    <col min="41" max="41" width="13.625" customWidth="1"/>
    <col min="42" max="42" width="8.125" customWidth="1"/>
    <col min="43" max="43" width="7.75" customWidth="1"/>
    <col min="44" max="44" width="10.75" customWidth="1"/>
    <col min="45" max="45" width="9.625" customWidth="1"/>
    <col min="46" max="46" width="11.375" customWidth="1"/>
    <col min="47" max="47" width="11.625" customWidth="1"/>
    <col min="48" max="48" width="7" customWidth="1"/>
    <col min="49" max="50" width="8.75" customWidth="1"/>
    <col min="51" max="51" width="11.375" customWidth="1"/>
    <col min="52" max="52" width="8.75" customWidth="1"/>
    <col min="53" max="53" width="11.375" customWidth="1"/>
    <col min="54" max="54" width="7.875" customWidth="1"/>
    <col min="55" max="55" width="11" customWidth="1"/>
  </cols>
  <sheetData>
    <row r="2" spans="3:54" ht="15" x14ac:dyDescent="0.25">
      <c r="C2" s="14" t="s">
        <v>9</v>
      </c>
      <c r="D2" s="15"/>
      <c r="E2" s="15"/>
      <c r="F2" s="15"/>
      <c r="G2" s="15"/>
      <c r="H2" s="16"/>
      <c r="J2" s="18" t="s">
        <v>10</v>
      </c>
      <c r="K2" s="19"/>
      <c r="M2" s="20" t="s">
        <v>11</v>
      </c>
      <c r="N2" s="21" t="s">
        <v>12</v>
      </c>
    </row>
    <row r="3" spans="3:54" ht="15" x14ac:dyDescent="0.25">
      <c r="C3" s="146" t="s">
        <v>8</v>
      </c>
      <c r="D3" s="146"/>
      <c r="E3" s="146"/>
      <c r="F3" s="146"/>
      <c r="G3" s="146"/>
      <c r="H3" s="146"/>
      <c r="J3" s="23" t="s">
        <v>8</v>
      </c>
      <c r="K3" s="24"/>
      <c r="M3" s="25" t="s">
        <v>8</v>
      </c>
      <c r="N3" s="26" t="s">
        <v>21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 t="s">
        <v>0</v>
      </c>
      <c r="AT3" s="3">
        <v>-6.4999999999999997E-3</v>
      </c>
      <c r="AU3" s="4" t="s">
        <v>1</v>
      </c>
      <c r="AV3" s="5"/>
      <c r="AW3" s="6"/>
      <c r="AX3" s="7" t="s">
        <v>2</v>
      </c>
      <c r="AY3" s="8">
        <v>9.81</v>
      </c>
      <c r="AZ3" s="9" t="s">
        <v>3</v>
      </c>
      <c r="BA3" s="1"/>
      <c r="BB3" s="1"/>
    </row>
    <row r="4" spans="3:54" x14ac:dyDescent="0.2">
      <c r="C4" s="27" t="s">
        <v>26</v>
      </c>
      <c r="D4" s="28" t="s">
        <v>27</v>
      </c>
      <c r="E4" s="29" t="s">
        <v>28</v>
      </c>
      <c r="F4" s="29" t="s">
        <v>29</v>
      </c>
      <c r="G4" s="29" t="s">
        <v>30</v>
      </c>
      <c r="H4" s="28" t="s">
        <v>31</v>
      </c>
      <c r="J4" s="30" t="s">
        <v>32</v>
      </c>
      <c r="K4" s="31"/>
      <c r="M4" s="25" t="s">
        <v>33</v>
      </c>
      <c r="N4" s="3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2"/>
      <c r="AV4" s="5"/>
      <c r="AW4" s="6"/>
      <c r="AX4" s="6"/>
      <c r="AY4" s="6"/>
      <c r="AZ4" s="13"/>
      <c r="BA4" s="1"/>
      <c r="BB4" s="1"/>
    </row>
    <row r="5" spans="3:54" ht="15" x14ac:dyDescent="0.25">
      <c r="C5" s="33">
        <v>0</v>
      </c>
      <c r="D5" s="16">
        <v>50.5</v>
      </c>
      <c r="E5" s="15">
        <v>0</v>
      </c>
      <c r="F5" s="15">
        <v>13</v>
      </c>
      <c r="G5" s="15">
        <v>7.5</v>
      </c>
      <c r="H5" s="16">
        <v>-0.8</v>
      </c>
      <c r="J5" s="34" t="s">
        <v>41</v>
      </c>
      <c r="K5" s="19"/>
      <c r="M5" s="35" t="s">
        <v>27</v>
      </c>
      <c r="N5" s="36" t="s">
        <v>42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2" t="s">
        <v>17</v>
      </c>
      <c r="AT5" s="3">
        <v>101325</v>
      </c>
      <c r="AU5" s="4" t="s">
        <v>18</v>
      </c>
      <c r="AV5" s="5"/>
      <c r="AW5" s="6"/>
      <c r="AX5" s="7" t="s">
        <v>19</v>
      </c>
      <c r="AY5" s="8">
        <v>293.14999999999998</v>
      </c>
      <c r="AZ5" s="9" t="s">
        <v>20</v>
      </c>
      <c r="BA5" s="1"/>
      <c r="BB5" s="1"/>
    </row>
    <row r="6" spans="3:54" ht="15" x14ac:dyDescent="0.25">
      <c r="C6" s="37">
        <v>60</v>
      </c>
      <c r="D6" s="38">
        <v>61.5</v>
      </c>
      <c r="E6" s="39">
        <v>30</v>
      </c>
      <c r="F6" s="39">
        <v>20.5</v>
      </c>
      <c r="G6" s="39">
        <v>4.5</v>
      </c>
      <c r="H6" s="38">
        <v>-1.1000000000000001</v>
      </c>
      <c r="J6" s="30" t="s">
        <v>44</v>
      </c>
      <c r="K6" s="31"/>
      <c r="M6" s="25" t="s">
        <v>29</v>
      </c>
      <c r="N6" s="36" t="s">
        <v>45</v>
      </c>
      <c r="P6" s="1"/>
      <c r="Q6" s="1"/>
      <c r="R6" s="1"/>
      <c r="S6" s="1"/>
      <c r="T6" s="1"/>
      <c r="U6" s="1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2"/>
      <c r="AV6" s="5"/>
      <c r="AW6" s="6"/>
      <c r="AX6" s="6"/>
      <c r="AY6" s="6"/>
      <c r="AZ6" s="6"/>
      <c r="BA6" s="1"/>
      <c r="BB6" s="1"/>
    </row>
    <row r="7" spans="3:54" ht="15" x14ac:dyDescent="0.25">
      <c r="C7" s="37">
        <v>120</v>
      </c>
      <c r="D7" s="38">
        <v>61</v>
      </c>
      <c r="E7" s="39">
        <v>60</v>
      </c>
      <c r="F7" s="39">
        <v>20.75</v>
      </c>
      <c r="G7" s="39">
        <v>3.75</v>
      </c>
      <c r="H7" s="38">
        <v>-0.8</v>
      </c>
      <c r="J7" s="23" t="s">
        <v>50</v>
      </c>
      <c r="K7" s="24">
        <v>0.38095000000000001</v>
      </c>
      <c r="M7" s="25" t="s">
        <v>30</v>
      </c>
      <c r="N7" s="36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2" t="s">
        <v>38</v>
      </c>
      <c r="AT7" s="3">
        <v>1.2250000000000001</v>
      </c>
      <c r="AU7" s="4" t="s">
        <v>39</v>
      </c>
      <c r="AV7" s="5"/>
      <c r="AW7" s="6"/>
      <c r="AX7" s="7" t="s">
        <v>40</v>
      </c>
      <c r="AY7" s="8">
        <v>100600</v>
      </c>
      <c r="AZ7" s="9" t="s">
        <v>18</v>
      </c>
      <c r="BA7" s="1"/>
      <c r="BB7" s="1"/>
    </row>
    <row r="8" spans="3:54" ht="15" x14ac:dyDescent="0.25">
      <c r="C8" s="37">
        <v>180</v>
      </c>
      <c r="D8" s="38">
        <v>57</v>
      </c>
      <c r="E8" s="39">
        <v>90</v>
      </c>
      <c r="F8" s="39">
        <v>19.5</v>
      </c>
      <c r="G8" s="39">
        <v>3.75</v>
      </c>
      <c r="H8" s="38">
        <v>-0.6</v>
      </c>
      <c r="J8" s="30" t="s">
        <v>52</v>
      </c>
      <c r="K8" s="31">
        <v>11.428570000000001</v>
      </c>
      <c r="M8" s="41" t="s">
        <v>31</v>
      </c>
      <c r="N8" s="42" t="s">
        <v>53</v>
      </c>
      <c r="P8" s="1"/>
      <c r="Q8" s="1"/>
      <c r="R8" s="1"/>
      <c r="S8" s="1"/>
      <c r="T8" s="1"/>
      <c r="U8" s="1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/>
      <c r="AV8" s="5"/>
      <c r="AW8" s="6"/>
      <c r="AX8" s="6"/>
      <c r="AY8" s="6"/>
      <c r="AZ8" s="6"/>
      <c r="BA8" s="1"/>
      <c r="BB8" s="1"/>
    </row>
    <row r="9" spans="3:54" ht="15" x14ac:dyDescent="0.25">
      <c r="C9" s="37">
        <v>240</v>
      </c>
      <c r="D9" s="38">
        <v>49</v>
      </c>
      <c r="E9" s="39">
        <v>120</v>
      </c>
      <c r="F9" s="39">
        <v>19.75</v>
      </c>
      <c r="G9" s="39">
        <v>4</v>
      </c>
      <c r="H9" s="38">
        <v>-0.6</v>
      </c>
      <c r="J9" s="1"/>
      <c r="K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" t="s">
        <v>47</v>
      </c>
      <c r="AT9" s="3">
        <v>288.14999999999998</v>
      </c>
      <c r="AU9" s="4" t="s">
        <v>20</v>
      </c>
      <c r="AV9" s="5"/>
      <c r="AW9" s="6"/>
      <c r="AX9" s="7" t="s">
        <v>48</v>
      </c>
      <c r="AY9" s="8">
        <v>28</v>
      </c>
      <c r="AZ9" s="9" t="s">
        <v>49</v>
      </c>
      <c r="BA9" s="1"/>
      <c r="BB9" s="1"/>
    </row>
    <row r="10" spans="3:54" x14ac:dyDescent="0.2">
      <c r="C10" s="37"/>
      <c r="D10" s="38"/>
      <c r="E10" s="39">
        <v>150</v>
      </c>
      <c r="F10" s="39">
        <v>17</v>
      </c>
      <c r="G10" s="39">
        <v>5</v>
      </c>
      <c r="H10" s="38">
        <v>-0.75</v>
      </c>
      <c r="J10" s="1"/>
      <c r="K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2"/>
      <c r="AV10" s="5"/>
      <c r="AW10" s="6"/>
      <c r="AX10" s="6"/>
      <c r="AY10" s="6"/>
      <c r="AZ10" s="6"/>
      <c r="BA10" s="1"/>
      <c r="BB10" s="1"/>
    </row>
    <row r="11" spans="3:54" ht="15" x14ac:dyDescent="0.25">
      <c r="C11" s="37"/>
      <c r="D11" s="38"/>
      <c r="E11" s="39">
        <v>180</v>
      </c>
      <c r="F11" s="39">
        <v>17.25</v>
      </c>
      <c r="G11" s="39">
        <v>5.25</v>
      </c>
      <c r="H11" s="38">
        <v>-0.75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2" t="s">
        <v>54</v>
      </c>
      <c r="AT11" s="3">
        <v>1.2350000000000001</v>
      </c>
      <c r="AU11" s="4" t="s">
        <v>55</v>
      </c>
      <c r="AV11" s="5"/>
      <c r="AW11" s="6"/>
      <c r="AX11" s="6"/>
      <c r="AY11" s="6"/>
      <c r="AZ11" s="6"/>
      <c r="BA11" s="1"/>
      <c r="BB11" s="1"/>
    </row>
    <row r="12" spans="3:54" x14ac:dyDescent="0.2">
      <c r="C12" s="37"/>
      <c r="D12" s="38"/>
      <c r="E12" s="39">
        <v>210</v>
      </c>
      <c r="F12" s="39">
        <v>16.75</v>
      </c>
      <c r="G12" s="39">
        <v>5</v>
      </c>
      <c r="H12" s="38">
        <v>-0.75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3:54" ht="15" x14ac:dyDescent="0.25">
      <c r="C13" s="37"/>
      <c r="D13" s="38"/>
      <c r="E13" s="39">
        <v>240</v>
      </c>
      <c r="F13" s="39">
        <v>13.75</v>
      </c>
      <c r="G13" s="39">
        <v>6</v>
      </c>
      <c r="H13" s="38">
        <v>-1.2</v>
      </c>
      <c r="P13" s="43" t="s">
        <v>56</v>
      </c>
      <c r="Q13" s="3" t="s">
        <v>57</v>
      </c>
      <c r="R13" s="3" t="s">
        <v>58</v>
      </c>
      <c r="S13" s="3" t="s">
        <v>59</v>
      </c>
      <c r="T13" s="44" t="s">
        <v>60</v>
      </c>
      <c r="U13" s="3" t="s">
        <v>61</v>
      </c>
      <c r="V13" s="44" t="s">
        <v>62</v>
      </c>
      <c r="W13" s="8" t="s">
        <v>63</v>
      </c>
      <c r="X13" s="3" t="s">
        <v>64</v>
      </c>
      <c r="Y13" s="3" t="s">
        <v>65</v>
      </c>
      <c r="Z13" s="3" t="s">
        <v>66</v>
      </c>
      <c r="AA13" s="3" t="s">
        <v>67</v>
      </c>
      <c r="AB13" s="3" t="s">
        <v>68</v>
      </c>
      <c r="AC13" s="44" t="s">
        <v>69</v>
      </c>
      <c r="AD13" s="3" t="s">
        <v>70</v>
      </c>
      <c r="AE13" s="45" t="s">
        <v>71</v>
      </c>
      <c r="AF13" s="46" t="s">
        <v>72</v>
      </c>
      <c r="AG13" s="47" t="s">
        <v>73</v>
      </c>
      <c r="AH13" s="46" t="s">
        <v>74</v>
      </c>
      <c r="AI13" s="45" t="s">
        <v>75</v>
      </c>
      <c r="AJ13" s="46" t="s">
        <v>76</v>
      </c>
      <c r="AK13" s="47" t="s">
        <v>77</v>
      </c>
      <c r="AL13" s="48" t="s">
        <v>78</v>
      </c>
      <c r="AM13" s="49" t="s">
        <v>79</v>
      </c>
      <c r="AN13" s="47" t="s">
        <v>80</v>
      </c>
      <c r="AO13" s="47" t="s">
        <v>81</v>
      </c>
      <c r="AP13" s="48" t="s">
        <v>82</v>
      </c>
      <c r="AQ13" s="49" t="s">
        <v>83</v>
      </c>
      <c r="AR13" s="1"/>
      <c r="AS13" s="1" t="s">
        <v>84</v>
      </c>
      <c r="AT13" s="1" t="s">
        <v>85</v>
      </c>
      <c r="AU13" s="1" t="s">
        <v>86</v>
      </c>
      <c r="AV13" s="1" t="s">
        <v>87</v>
      </c>
      <c r="AW13" s="1" t="s">
        <v>88</v>
      </c>
      <c r="AX13" s="1" t="s">
        <v>54</v>
      </c>
      <c r="AY13" s="1" t="s">
        <v>2</v>
      </c>
      <c r="AZ13" s="1" t="s">
        <v>89</v>
      </c>
      <c r="BA13" s="1" t="s">
        <v>90</v>
      </c>
      <c r="BB13" s="1" t="s">
        <v>91</v>
      </c>
    </row>
    <row r="14" spans="3:54" x14ac:dyDescent="0.2">
      <c r="C14" s="27"/>
      <c r="D14" s="28"/>
      <c r="E14" s="29"/>
      <c r="F14" s="29"/>
      <c r="G14" s="29"/>
      <c r="H14" s="28"/>
      <c r="P14" s="50">
        <v>7</v>
      </c>
      <c r="Q14" s="51">
        <v>1917</v>
      </c>
      <c r="R14" s="51">
        <f t="shared" ref="R14:R35" si="0">P14+273.15</f>
        <v>280.14999999999998</v>
      </c>
      <c r="S14" s="51">
        <v>0</v>
      </c>
      <c r="T14" s="51">
        <f t="shared" ref="T14:T35" si="1">S14*1.94384</f>
        <v>0</v>
      </c>
      <c r="U14" s="51">
        <v>3696</v>
      </c>
      <c r="V14" s="51">
        <f t="shared" ref="V14:V35" si="2">U14 * 2.20462</f>
        <v>8148.2755199999992</v>
      </c>
      <c r="W14" s="129">
        <v>0</v>
      </c>
      <c r="X14" s="51">
        <f t="shared" ref="X14:X35" si="3">AW14+(Q14*AT14)</f>
        <v>275.68949999999995</v>
      </c>
      <c r="Y14" s="51">
        <f t="shared" ref="Y14:Y35" si="4">AV14 * ( ( 1 + ( AT14 * ( Q14 / AW14 ) ) ) ^ 4.256 )</f>
        <v>1.0149104075239699</v>
      </c>
      <c r="Z14" s="51">
        <f t="shared" ref="Z14:Z35" si="5">( Y14 * X14 ) / R14</f>
        <v>0.99875117899368016</v>
      </c>
      <c r="AA14" s="51">
        <f t="shared" ref="AA14:AA35" si="6">AU14 * ( ( 1+ ( AT14 * ( Q14 / AW14 ) ) ) ^ 5.256 )</f>
        <v>80317.435204060894</v>
      </c>
      <c r="AB14" s="51">
        <v>0</v>
      </c>
      <c r="AC14" s="51">
        <f t="shared" ref="AC14:AC35" si="7">AB14 * 3.28084</f>
        <v>0</v>
      </c>
      <c r="AD14" s="51" t="e">
        <f xml:space="preserve"> U14 * AY14 * COS( AN14 )</f>
        <v>#DIV/0!</v>
      </c>
      <c r="AE14" s="55">
        <f>SQRT( ( AI14 * 2 ) / Z14 )</f>
        <v>0</v>
      </c>
      <c r="AF14" s="51">
        <f t="shared" ref="AF14:AF35" si="8">AE14 * 1.94384</f>
        <v>0</v>
      </c>
      <c r="AG14" s="51" t="e">
        <f t="shared" ref="AG14:AG35" si="9" xml:space="preserve"> ( AB14 / W14 ) * ( ( ( R13 + R14 ) / 2 ) / ( ( X13 + X14 ) / 2 ) )</f>
        <v>#DIV/0!</v>
      </c>
      <c r="AH14" s="51" t="e">
        <f t="shared" ref="AH14:AH35" si="10">AG14 * 1.94384</f>
        <v>#DIV/0!</v>
      </c>
      <c r="AI14" s="52"/>
      <c r="AJ14" s="51">
        <f t="shared" ref="AJ14:AJ35" si="11">AI14 * 100</f>
        <v>0</v>
      </c>
      <c r="AK14" s="53" t="e">
        <f t="shared" ref="AK14:AK35" si="12" xml:space="preserve"> - ( U14 * AY14 * SIN( AN14 ) )</f>
        <v>#DIV/0!</v>
      </c>
      <c r="AL14" s="50" t="e">
        <f t="shared" ref="AL14:AL35" si="13" xml:space="preserve"> - ( ( 2 * AK14 ) / ( ( ( AE14 ) ^ 2 ) * BB14 * Z14 ) )</f>
        <v>#DIV/0!</v>
      </c>
      <c r="AM14" s="54" t="e">
        <f t="shared" ref="AM14:AM35" si="14" xml:space="preserve"> ( ( 2 * AD14 ) / ( ( ( AE14 ) ^ 2 ) * BB14 * Z14 ) )</f>
        <v>#DIV/0!</v>
      </c>
      <c r="AN14" s="51" t="e">
        <f t="shared" ref="AN14:AN35" si="15">ASIN( - ( AG14 / AE14 ) )</f>
        <v>#DIV/0!</v>
      </c>
      <c r="AO14" s="51" t="e">
        <f t="shared" ref="AO14:AO35" si="16">AN14 * ( 180 / 3.14159265359 )</f>
        <v>#DIV/0!</v>
      </c>
      <c r="AP14" s="50"/>
      <c r="AQ14" s="54"/>
      <c r="AR14" s="1"/>
      <c r="AS14" s="1">
        <f>R8</f>
        <v>0</v>
      </c>
      <c r="AT14" s="1">
        <f>AT3</f>
        <v>-6.4999999999999997E-3</v>
      </c>
      <c r="AU14" s="1">
        <f>AT5</f>
        <v>101325</v>
      </c>
      <c r="AV14" s="1">
        <f>AT7</f>
        <v>1.2250000000000001</v>
      </c>
      <c r="AW14" s="1">
        <f>AT9</f>
        <v>288.14999999999998</v>
      </c>
      <c r="AX14" s="1">
        <f>AT11</f>
        <v>1.2350000000000001</v>
      </c>
      <c r="AY14" s="1">
        <f>AY3</f>
        <v>9.81</v>
      </c>
      <c r="AZ14" s="1">
        <f>AY5</f>
        <v>293.14999999999998</v>
      </c>
      <c r="BA14" s="1">
        <f>AY7</f>
        <v>100600</v>
      </c>
      <c r="BB14" s="1">
        <f>AY9</f>
        <v>28</v>
      </c>
    </row>
    <row r="15" spans="3:54" x14ac:dyDescent="0.2">
      <c r="C15" s="39"/>
      <c r="D15" s="39"/>
      <c r="E15" s="39"/>
      <c r="F15" s="39"/>
      <c r="G15" s="39"/>
      <c r="H15" s="39"/>
      <c r="P15" s="55">
        <v>7.2</v>
      </c>
      <c r="Q15" s="56">
        <v>1822</v>
      </c>
      <c r="R15" s="56">
        <f t="shared" si="0"/>
        <v>280.34999999999997</v>
      </c>
      <c r="S15" s="56">
        <f t="shared" ref="S15:S35" si="17">S14</f>
        <v>0</v>
      </c>
      <c r="T15" s="56">
        <f t="shared" si="1"/>
        <v>0</v>
      </c>
      <c r="U15" s="56">
        <f t="shared" ref="U15:U35" si="18">U14-0.38095</f>
        <v>3695.6190499999998</v>
      </c>
      <c r="V15" s="56">
        <f t="shared" si="2"/>
        <v>8147.4356700109984</v>
      </c>
      <c r="W15" s="130">
        <f t="shared" ref="W15:W35" si="19">W14+11.42857</f>
        <v>11.428570000000001</v>
      </c>
      <c r="X15" s="56">
        <f t="shared" si="3"/>
        <v>276.30699999999996</v>
      </c>
      <c r="Y15" s="56">
        <f t="shared" si="4"/>
        <v>1.0246206366341153</v>
      </c>
      <c r="Z15" s="56">
        <f t="shared" si="5"/>
        <v>1.0098443169126539</v>
      </c>
      <c r="AA15" s="56">
        <f t="shared" si="6"/>
        <v>81267.497389108728</v>
      </c>
      <c r="AB15" s="56">
        <f>Q15-Q14</f>
        <v>-95</v>
      </c>
      <c r="AC15" s="56">
        <f t="shared" si="7"/>
        <v>-311.6798</v>
      </c>
      <c r="AD15" s="56" t="e">
        <f xml:space="preserve"> U15 * AU15 * COS( AN15 )</f>
        <v>#DIV/0!</v>
      </c>
      <c r="AE15" s="55">
        <f>SQRT( ( AI15 * 2 ) / Z15 )</f>
        <v>0</v>
      </c>
      <c r="AF15" s="56">
        <f t="shared" si="8"/>
        <v>0</v>
      </c>
      <c r="AG15" s="56">
        <f t="shared" si="9"/>
        <v>-8.440555025973179</v>
      </c>
      <c r="AH15" s="56">
        <f t="shared" si="10"/>
        <v>-16.407088481687705</v>
      </c>
      <c r="AI15" s="57"/>
      <c r="AJ15" s="56">
        <f t="shared" si="11"/>
        <v>0</v>
      </c>
      <c r="AK15" s="58" t="e">
        <f t="shared" si="12"/>
        <v>#DIV/0!</v>
      </c>
      <c r="AL15" s="55" t="e">
        <f t="shared" si="13"/>
        <v>#DIV/0!</v>
      </c>
      <c r="AM15" s="59" t="e">
        <f t="shared" si="14"/>
        <v>#DIV/0!</v>
      </c>
      <c r="AN15" s="56" t="e">
        <f t="shared" si="15"/>
        <v>#DIV/0!</v>
      </c>
      <c r="AO15" s="56" t="e">
        <f t="shared" si="16"/>
        <v>#DIV/0!</v>
      </c>
      <c r="AP15" s="55"/>
      <c r="AQ15" s="59"/>
      <c r="AR15" s="1"/>
      <c r="AS15" s="6">
        <f t="shared" ref="AS15:AS46" si="20">AS14</f>
        <v>0</v>
      </c>
      <c r="AT15" s="6">
        <f t="shared" ref="AT15:AT46" si="21">AT14</f>
        <v>-6.4999999999999997E-3</v>
      </c>
      <c r="AU15" s="6">
        <f t="shared" ref="AU15:AU46" si="22">AU14</f>
        <v>101325</v>
      </c>
      <c r="AV15" s="6">
        <f t="shared" ref="AV15:AV46" si="23">AV14</f>
        <v>1.2250000000000001</v>
      </c>
      <c r="AW15" s="6">
        <f t="shared" ref="AW15:AW46" si="24">AW14</f>
        <v>288.14999999999998</v>
      </c>
      <c r="AX15" s="6">
        <f t="shared" ref="AX15:AX46" si="25">AX14</f>
        <v>1.2350000000000001</v>
      </c>
      <c r="AY15" s="6">
        <f t="shared" ref="AY15:AY46" si="26">AY14</f>
        <v>9.81</v>
      </c>
      <c r="AZ15" s="6">
        <f t="shared" ref="AZ15:AZ46" si="27">AZ14</f>
        <v>293.14999999999998</v>
      </c>
      <c r="BA15" s="6">
        <f t="shared" ref="BA15:BA46" si="28">BA14</f>
        <v>100600</v>
      </c>
      <c r="BB15" s="6">
        <f t="shared" ref="BB15:BB46" si="29">BB14</f>
        <v>28</v>
      </c>
    </row>
    <row r="16" spans="3:54" ht="15" x14ac:dyDescent="0.25">
      <c r="C16" s="14" t="s">
        <v>9</v>
      </c>
      <c r="D16" s="15"/>
      <c r="E16" s="15"/>
      <c r="F16" s="15"/>
      <c r="G16" s="15"/>
      <c r="H16" s="16"/>
      <c r="J16" s="18" t="s">
        <v>10</v>
      </c>
      <c r="K16" s="19"/>
      <c r="M16" s="20" t="s">
        <v>11</v>
      </c>
      <c r="N16" s="21" t="s">
        <v>12</v>
      </c>
      <c r="P16" s="23">
        <v>8</v>
      </c>
      <c r="Q16" s="1">
        <v>1663</v>
      </c>
      <c r="R16" s="1">
        <f t="shared" si="0"/>
        <v>281.14999999999998</v>
      </c>
      <c r="S16" s="1">
        <f t="shared" si="17"/>
        <v>0</v>
      </c>
      <c r="T16" s="1">
        <f t="shared" si="1"/>
        <v>0</v>
      </c>
      <c r="U16" s="1">
        <f t="shared" si="18"/>
        <v>3695.2380999999996</v>
      </c>
      <c r="V16" s="1">
        <f t="shared" si="2"/>
        <v>8146.5958200219984</v>
      </c>
      <c r="W16" s="130">
        <f t="shared" si="19"/>
        <v>22.857140000000001</v>
      </c>
      <c r="X16" s="1">
        <f t="shared" si="3"/>
        <v>277.34049999999996</v>
      </c>
      <c r="Y16" s="1">
        <f t="shared" si="4"/>
        <v>1.0410313431153384</v>
      </c>
      <c r="Z16" s="1">
        <f t="shared" si="5"/>
        <v>1.0269256738939339</v>
      </c>
      <c r="AA16" s="1">
        <f t="shared" si="6"/>
        <v>82877.949833492879</v>
      </c>
      <c r="AB16" s="1">
        <f t="shared" ref="AB16:AB35" si="30">AB15 + (Q16-Q15)</f>
        <v>-254</v>
      </c>
      <c r="AC16" s="1">
        <f t="shared" si="7"/>
        <v>-833.33335999999997</v>
      </c>
      <c r="AD16" s="1" t="e">
        <f t="shared" ref="AD16:AD35" si="31" xml:space="preserve"> U16 * AY16 * COS( AN16 )</f>
        <v>#DIV/0!</v>
      </c>
      <c r="AE16" s="23">
        <f t="shared" ref="AE16:AE35" si="32">SQRT( ( AJ16 * 2 ) / Z16 )</f>
        <v>0</v>
      </c>
      <c r="AF16" s="6">
        <f t="shared" si="8"/>
        <v>0</v>
      </c>
      <c r="AG16" s="6">
        <f t="shared" si="9"/>
        <v>-11.270112354808234</v>
      </c>
      <c r="AH16" s="6">
        <f t="shared" si="10"/>
        <v>-21.907295199770438</v>
      </c>
      <c r="AI16" s="60"/>
      <c r="AJ16" s="6">
        <f t="shared" si="11"/>
        <v>0</v>
      </c>
      <c r="AK16" s="61" t="e">
        <f t="shared" si="12"/>
        <v>#DIV/0!</v>
      </c>
      <c r="AL16" s="62" t="e">
        <f t="shared" si="13"/>
        <v>#DIV/0!</v>
      </c>
      <c r="AM16" s="63" t="e">
        <f t="shared" si="14"/>
        <v>#DIV/0!</v>
      </c>
      <c r="AN16" s="6" t="e">
        <f t="shared" si="15"/>
        <v>#DIV/0!</v>
      </c>
      <c r="AO16" s="6" t="e">
        <f t="shared" si="16"/>
        <v>#DIV/0!</v>
      </c>
      <c r="AP16" s="62"/>
      <c r="AQ16" s="63"/>
      <c r="AR16" s="1"/>
      <c r="AS16" s="1">
        <f t="shared" si="20"/>
        <v>0</v>
      </c>
      <c r="AT16" s="1">
        <f t="shared" si="21"/>
        <v>-6.4999999999999997E-3</v>
      </c>
      <c r="AU16" s="1">
        <f t="shared" si="22"/>
        <v>101325</v>
      </c>
      <c r="AV16" s="1">
        <f t="shared" si="23"/>
        <v>1.2250000000000001</v>
      </c>
      <c r="AW16" s="1">
        <f t="shared" si="24"/>
        <v>288.14999999999998</v>
      </c>
      <c r="AX16" s="1">
        <f t="shared" si="25"/>
        <v>1.2350000000000001</v>
      </c>
      <c r="AY16" s="1">
        <f t="shared" si="26"/>
        <v>9.81</v>
      </c>
      <c r="AZ16" s="1">
        <f t="shared" si="27"/>
        <v>293.14999999999998</v>
      </c>
      <c r="BA16" s="1">
        <f t="shared" si="28"/>
        <v>100600</v>
      </c>
      <c r="BB16" s="1">
        <f t="shared" si="29"/>
        <v>28</v>
      </c>
    </row>
    <row r="17" spans="3:54" x14ac:dyDescent="0.2">
      <c r="C17" s="146" t="s">
        <v>16</v>
      </c>
      <c r="D17" s="146"/>
      <c r="E17" s="146"/>
      <c r="F17" s="146"/>
      <c r="G17" s="146"/>
      <c r="H17" s="146"/>
      <c r="J17" s="23" t="s">
        <v>16</v>
      </c>
      <c r="K17" s="24"/>
      <c r="M17" s="25" t="s">
        <v>16</v>
      </c>
      <c r="N17" s="26" t="s">
        <v>21</v>
      </c>
      <c r="P17" s="23">
        <v>8.5</v>
      </c>
      <c r="Q17" s="1">
        <v>1585</v>
      </c>
      <c r="R17" s="1">
        <f t="shared" si="0"/>
        <v>281.64999999999998</v>
      </c>
      <c r="S17" s="1">
        <f t="shared" si="17"/>
        <v>0</v>
      </c>
      <c r="T17" s="1">
        <f t="shared" si="1"/>
        <v>0</v>
      </c>
      <c r="U17" s="1">
        <f t="shared" si="18"/>
        <v>3694.8571499999994</v>
      </c>
      <c r="V17" s="1">
        <f t="shared" si="2"/>
        <v>8145.7559700329975</v>
      </c>
      <c r="W17" s="130">
        <f t="shared" si="19"/>
        <v>34.285710000000002</v>
      </c>
      <c r="X17" s="1">
        <f t="shared" si="3"/>
        <v>277.84749999999997</v>
      </c>
      <c r="Y17" s="1">
        <f t="shared" si="4"/>
        <v>1.0491550164463275</v>
      </c>
      <c r="Z17" s="1">
        <f t="shared" si="5"/>
        <v>1.034990585592299</v>
      </c>
      <c r="AA17" s="1">
        <f t="shared" si="6"/>
        <v>83677.376362593452</v>
      </c>
      <c r="AB17" s="1">
        <f t="shared" si="30"/>
        <v>-332</v>
      </c>
      <c r="AC17" s="1">
        <f t="shared" si="7"/>
        <v>-1089.2388799999999</v>
      </c>
      <c r="AD17" s="1" t="e">
        <f t="shared" si="31"/>
        <v>#DIV/0!</v>
      </c>
      <c r="AE17" s="23">
        <f t="shared" si="32"/>
        <v>0</v>
      </c>
      <c r="AF17" s="6">
        <f t="shared" si="8"/>
        <v>0</v>
      </c>
      <c r="AG17" s="6">
        <f t="shared" si="9"/>
        <v>-9.8160995576680072</v>
      </c>
      <c r="AH17" s="6">
        <f t="shared" si="10"/>
        <v>-19.08092696417738</v>
      </c>
      <c r="AI17" s="60"/>
      <c r="AJ17" s="6">
        <f t="shared" si="11"/>
        <v>0</v>
      </c>
      <c r="AK17" s="61" t="e">
        <f t="shared" si="12"/>
        <v>#DIV/0!</v>
      </c>
      <c r="AL17" s="62" t="e">
        <f t="shared" si="13"/>
        <v>#DIV/0!</v>
      </c>
      <c r="AM17" s="63" t="e">
        <f t="shared" si="14"/>
        <v>#DIV/0!</v>
      </c>
      <c r="AN17" s="6" t="e">
        <f t="shared" si="15"/>
        <v>#DIV/0!</v>
      </c>
      <c r="AO17" s="6" t="e">
        <f t="shared" si="16"/>
        <v>#DIV/0!</v>
      </c>
      <c r="AP17" s="62"/>
      <c r="AQ17" s="63"/>
      <c r="AR17" s="1"/>
      <c r="AS17" s="1">
        <f t="shared" si="20"/>
        <v>0</v>
      </c>
      <c r="AT17" s="1">
        <f t="shared" si="21"/>
        <v>-6.4999999999999997E-3</v>
      </c>
      <c r="AU17" s="1">
        <f t="shared" si="22"/>
        <v>101325</v>
      </c>
      <c r="AV17" s="1">
        <f t="shared" si="23"/>
        <v>1.2250000000000001</v>
      </c>
      <c r="AW17" s="1">
        <f t="shared" si="24"/>
        <v>288.14999999999998</v>
      </c>
      <c r="AX17" s="1">
        <f t="shared" si="25"/>
        <v>1.2350000000000001</v>
      </c>
      <c r="AY17" s="1">
        <f t="shared" si="26"/>
        <v>9.81</v>
      </c>
      <c r="AZ17" s="1">
        <f t="shared" si="27"/>
        <v>293.14999999999998</v>
      </c>
      <c r="BA17" s="1">
        <f t="shared" si="28"/>
        <v>100600</v>
      </c>
      <c r="BB17" s="1">
        <f t="shared" si="29"/>
        <v>28</v>
      </c>
    </row>
    <row r="18" spans="3:54" x14ac:dyDescent="0.2">
      <c r="C18" s="27" t="s">
        <v>26</v>
      </c>
      <c r="D18" s="28" t="s">
        <v>27</v>
      </c>
      <c r="E18" s="29" t="s">
        <v>28</v>
      </c>
      <c r="F18" s="29" t="s">
        <v>29</v>
      </c>
      <c r="G18" s="29" t="s">
        <v>30</v>
      </c>
      <c r="H18" s="28" t="s">
        <v>31</v>
      </c>
      <c r="J18" s="30" t="s">
        <v>32</v>
      </c>
      <c r="K18" s="31"/>
      <c r="M18" s="25" t="s">
        <v>33</v>
      </c>
      <c r="N18" s="26"/>
      <c r="P18" s="23">
        <v>8.6</v>
      </c>
      <c r="Q18" s="1">
        <v>1482</v>
      </c>
      <c r="R18" s="1">
        <f t="shared" si="0"/>
        <v>281.75</v>
      </c>
      <c r="S18" s="1">
        <f t="shared" si="17"/>
        <v>0</v>
      </c>
      <c r="T18" s="1">
        <f t="shared" si="1"/>
        <v>0</v>
      </c>
      <c r="U18" s="1">
        <f t="shared" si="18"/>
        <v>3694.4761999999992</v>
      </c>
      <c r="V18" s="1">
        <f t="shared" si="2"/>
        <v>8144.9161200439976</v>
      </c>
      <c r="W18" s="130">
        <f t="shared" si="19"/>
        <v>45.714280000000002</v>
      </c>
      <c r="X18" s="1">
        <f t="shared" si="3"/>
        <v>278.517</v>
      </c>
      <c r="Y18" s="1">
        <f t="shared" si="4"/>
        <v>1.059956633408407</v>
      </c>
      <c r="Z18" s="1">
        <f t="shared" si="5"/>
        <v>1.0477939367063329</v>
      </c>
      <c r="AA18" s="1">
        <f t="shared" si="6"/>
        <v>84742.584579062677</v>
      </c>
      <c r="AB18" s="1">
        <f t="shared" si="30"/>
        <v>-435</v>
      </c>
      <c r="AC18" s="1">
        <f t="shared" si="7"/>
        <v>-1427.1654000000001</v>
      </c>
      <c r="AD18" s="1" t="e">
        <f t="shared" si="31"/>
        <v>#DIV/0!</v>
      </c>
      <c r="AE18" s="23">
        <f t="shared" si="32"/>
        <v>0</v>
      </c>
      <c r="AF18" s="6">
        <f t="shared" si="8"/>
        <v>0</v>
      </c>
      <c r="AG18" s="6">
        <f t="shared" si="9"/>
        <v>-9.6359559158393022</v>
      </c>
      <c r="AH18" s="6">
        <f t="shared" si="10"/>
        <v>-18.730756547445068</v>
      </c>
      <c r="AI18" s="60"/>
      <c r="AJ18" s="6">
        <f t="shared" si="11"/>
        <v>0</v>
      </c>
      <c r="AK18" s="61" t="e">
        <f t="shared" si="12"/>
        <v>#DIV/0!</v>
      </c>
      <c r="AL18" s="62" t="e">
        <f t="shared" si="13"/>
        <v>#DIV/0!</v>
      </c>
      <c r="AM18" s="63" t="e">
        <f t="shared" si="14"/>
        <v>#DIV/0!</v>
      </c>
      <c r="AN18" s="6" t="e">
        <f t="shared" si="15"/>
        <v>#DIV/0!</v>
      </c>
      <c r="AO18" s="6" t="e">
        <f t="shared" si="16"/>
        <v>#DIV/0!</v>
      </c>
      <c r="AP18" s="62"/>
      <c r="AQ18" s="63"/>
      <c r="AR18" s="1"/>
      <c r="AS18" s="1">
        <f t="shared" si="20"/>
        <v>0</v>
      </c>
      <c r="AT18" s="1">
        <f t="shared" si="21"/>
        <v>-6.4999999999999997E-3</v>
      </c>
      <c r="AU18" s="1">
        <f t="shared" si="22"/>
        <v>101325</v>
      </c>
      <c r="AV18" s="1">
        <f t="shared" si="23"/>
        <v>1.2250000000000001</v>
      </c>
      <c r="AW18" s="1">
        <f t="shared" si="24"/>
        <v>288.14999999999998</v>
      </c>
      <c r="AX18" s="1">
        <f t="shared" si="25"/>
        <v>1.2350000000000001</v>
      </c>
      <c r="AY18" s="1">
        <f t="shared" si="26"/>
        <v>9.81</v>
      </c>
      <c r="AZ18" s="1">
        <f t="shared" si="27"/>
        <v>293.14999999999998</v>
      </c>
      <c r="BA18" s="1">
        <f t="shared" si="28"/>
        <v>100600</v>
      </c>
      <c r="BB18" s="1">
        <f t="shared" si="29"/>
        <v>28</v>
      </c>
    </row>
    <row r="19" spans="3:54" x14ac:dyDescent="0.2">
      <c r="C19" s="33">
        <v>0</v>
      </c>
      <c r="D19" s="16">
        <v>53</v>
      </c>
      <c r="E19" s="15">
        <v>0</v>
      </c>
      <c r="F19" s="15">
        <v>11</v>
      </c>
      <c r="G19" s="15">
        <v>9</v>
      </c>
      <c r="H19" s="16">
        <v>-2.75</v>
      </c>
      <c r="J19" s="34" t="s">
        <v>41</v>
      </c>
      <c r="K19" s="19"/>
      <c r="M19" s="35" t="s">
        <v>27</v>
      </c>
      <c r="N19" s="21" t="s">
        <v>92</v>
      </c>
      <c r="P19" s="23">
        <v>9.4</v>
      </c>
      <c r="Q19" s="1">
        <v>1382</v>
      </c>
      <c r="R19" s="1">
        <f t="shared" si="0"/>
        <v>282.54999999999995</v>
      </c>
      <c r="S19" s="1">
        <f t="shared" si="17"/>
        <v>0</v>
      </c>
      <c r="T19" s="1">
        <f t="shared" si="1"/>
        <v>0</v>
      </c>
      <c r="U19" s="1">
        <f t="shared" si="18"/>
        <v>3694.0952499999989</v>
      </c>
      <c r="V19" s="1">
        <f t="shared" si="2"/>
        <v>8144.0762700549967</v>
      </c>
      <c r="W19" s="130">
        <f t="shared" si="19"/>
        <v>57.142850000000003</v>
      </c>
      <c r="X19" s="1">
        <f t="shared" si="3"/>
        <v>279.16699999999997</v>
      </c>
      <c r="Y19" s="1">
        <f t="shared" si="4"/>
        <v>1.0705248373877361</v>
      </c>
      <c r="Z19" s="1">
        <f t="shared" si="5"/>
        <v>1.0577073342028742</v>
      </c>
      <c r="AA19" s="1">
        <f t="shared" si="6"/>
        <v>85787.246233139391</v>
      </c>
      <c r="AB19" s="1">
        <f t="shared" si="30"/>
        <v>-535</v>
      </c>
      <c r="AC19" s="1">
        <f t="shared" si="7"/>
        <v>-1755.2493999999999</v>
      </c>
      <c r="AD19" s="1" t="e">
        <f t="shared" si="31"/>
        <v>#DIV/0!</v>
      </c>
      <c r="AE19" s="23">
        <f t="shared" si="32"/>
        <v>0</v>
      </c>
      <c r="AF19" s="6">
        <f t="shared" si="8"/>
        <v>0</v>
      </c>
      <c r="AG19" s="6">
        <f t="shared" si="9"/>
        <v>-9.4735717904896433</v>
      </c>
      <c r="AH19" s="6">
        <f t="shared" si="10"/>
        <v>-18.415107789225388</v>
      </c>
      <c r="AI19" s="60"/>
      <c r="AJ19" s="6">
        <f t="shared" si="11"/>
        <v>0</v>
      </c>
      <c r="AK19" s="61" t="e">
        <f t="shared" si="12"/>
        <v>#DIV/0!</v>
      </c>
      <c r="AL19" s="62" t="e">
        <f t="shared" si="13"/>
        <v>#DIV/0!</v>
      </c>
      <c r="AM19" s="63" t="e">
        <f t="shared" si="14"/>
        <v>#DIV/0!</v>
      </c>
      <c r="AN19" s="6" t="e">
        <f t="shared" si="15"/>
        <v>#DIV/0!</v>
      </c>
      <c r="AO19" s="6" t="e">
        <f t="shared" si="16"/>
        <v>#DIV/0!</v>
      </c>
      <c r="AP19" s="62"/>
      <c r="AQ19" s="63"/>
      <c r="AR19" s="1"/>
      <c r="AS19" s="1">
        <f t="shared" si="20"/>
        <v>0</v>
      </c>
      <c r="AT19" s="1">
        <f t="shared" si="21"/>
        <v>-6.4999999999999997E-3</v>
      </c>
      <c r="AU19" s="1">
        <f t="shared" si="22"/>
        <v>101325</v>
      </c>
      <c r="AV19" s="1">
        <f t="shared" si="23"/>
        <v>1.2250000000000001</v>
      </c>
      <c r="AW19" s="1">
        <f t="shared" si="24"/>
        <v>288.14999999999998</v>
      </c>
      <c r="AX19" s="1">
        <f t="shared" si="25"/>
        <v>1.2350000000000001</v>
      </c>
      <c r="AY19" s="1">
        <f t="shared" si="26"/>
        <v>9.81</v>
      </c>
      <c r="AZ19" s="1">
        <f t="shared" si="27"/>
        <v>293.14999999999998</v>
      </c>
      <c r="BA19" s="1">
        <f t="shared" si="28"/>
        <v>100600</v>
      </c>
      <c r="BB19" s="1">
        <f t="shared" si="29"/>
        <v>28</v>
      </c>
    </row>
    <row r="20" spans="3:54" x14ac:dyDescent="0.2">
      <c r="C20" s="37">
        <v>80</v>
      </c>
      <c r="D20" s="38">
        <v>52</v>
      </c>
      <c r="E20" s="39">
        <v>40</v>
      </c>
      <c r="F20" s="39">
        <v>13.5</v>
      </c>
      <c r="G20" s="39">
        <v>7</v>
      </c>
      <c r="H20" s="38">
        <v>-2.5</v>
      </c>
      <c r="J20" s="30" t="s">
        <v>44</v>
      </c>
      <c r="K20" s="31"/>
      <c r="M20" s="25" t="s">
        <v>29</v>
      </c>
      <c r="N20" s="26" t="s">
        <v>93</v>
      </c>
      <c r="P20" s="23">
        <v>9.8000000000000007</v>
      </c>
      <c r="Q20" s="1">
        <v>1328</v>
      </c>
      <c r="R20" s="1">
        <f t="shared" si="0"/>
        <v>282.95</v>
      </c>
      <c r="S20" s="1">
        <f t="shared" si="17"/>
        <v>0</v>
      </c>
      <c r="T20" s="1">
        <f t="shared" si="1"/>
        <v>0</v>
      </c>
      <c r="U20" s="1">
        <f t="shared" si="18"/>
        <v>3693.7142999999987</v>
      </c>
      <c r="V20" s="1">
        <f t="shared" si="2"/>
        <v>8143.2364200659968</v>
      </c>
      <c r="W20" s="130">
        <f t="shared" si="19"/>
        <v>68.571420000000003</v>
      </c>
      <c r="X20" s="1">
        <f t="shared" si="3"/>
        <v>279.51799999999997</v>
      </c>
      <c r="Y20" s="1">
        <f t="shared" si="4"/>
        <v>1.0762650805994736</v>
      </c>
      <c r="Z20" s="1">
        <f t="shared" si="5"/>
        <v>1.0632106831560475</v>
      </c>
      <c r="AA20" s="1">
        <f t="shared" si="6"/>
        <v>86355.684271893653</v>
      </c>
      <c r="AB20" s="1">
        <f t="shared" si="30"/>
        <v>-589</v>
      </c>
      <c r="AC20" s="1">
        <f t="shared" si="7"/>
        <v>-1932.4147599999999</v>
      </c>
      <c r="AD20" s="1" t="e">
        <f t="shared" si="31"/>
        <v>#DIV/0!</v>
      </c>
      <c r="AE20" s="23">
        <f t="shared" si="32"/>
        <v>0</v>
      </c>
      <c r="AF20" s="6">
        <f t="shared" si="8"/>
        <v>0</v>
      </c>
      <c r="AG20" s="6">
        <f t="shared" si="9"/>
        <v>-8.6943626232604192</v>
      </c>
      <c r="AH20" s="6">
        <f t="shared" si="10"/>
        <v>-16.900449841598533</v>
      </c>
      <c r="AI20" s="60"/>
      <c r="AJ20" s="6">
        <f t="shared" si="11"/>
        <v>0</v>
      </c>
      <c r="AK20" s="61" t="e">
        <f t="shared" si="12"/>
        <v>#DIV/0!</v>
      </c>
      <c r="AL20" s="62" t="e">
        <f t="shared" si="13"/>
        <v>#DIV/0!</v>
      </c>
      <c r="AM20" s="63" t="e">
        <f t="shared" si="14"/>
        <v>#DIV/0!</v>
      </c>
      <c r="AN20" s="6" t="e">
        <f t="shared" si="15"/>
        <v>#DIV/0!</v>
      </c>
      <c r="AO20" s="6" t="e">
        <f t="shared" si="16"/>
        <v>#DIV/0!</v>
      </c>
      <c r="AP20" s="62"/>
      <c r="AQ20" s="63"/>
      <c r="AR20" s="1"/>
      <c r="AS20" s="1">
        <f t="shared" si="20"/>
        <v>0</v>
      </c>
      <c r="AT20" s="1">
        <f t="shared" si="21"/>
        <v>-6.4999999999999997E-3</v>
      </c>
      <c r="AU20" s="1">
        <f t="shared" si="22"/>
        <v>101325</v>
      </c>
      <c r="AV20" s="1">
        <f t="shared" si="23"/>
        <v>1.2250000000000001</v>
      </c>
      <c r="AW20" s="1">
        <f t="shared" si="24"/>
        <v>288.14999999999998</v>
      </c>
      <c r="AX20" s="1">
        <f t="shared" si="25"/>
        <v>1.2350000000000001</v>
      </c>
      <c r="AY20" s="1">
        <f t="shared" si="26"/>
        <v>9.81</v>
      </c>
      <c r="AZ20" s="1">
        <f t="shared" si="27"/>
        <v>293.14999999999998</v>
      </c>
      <c r="BA20" s="1">
        <f t="shared" si="28"/>
        <v>100600</v>
      </c>
      <c r="BB20" s="1">
        <f t="shared" si="29"/>
        <v>28</v>
      </c>
    </row>
    <row r="21" spans="3:54" x14ac:dyDescent="0.2">
      <c r="C21" s="37">
        <v>160</v>
      </c>
      <c r="D21" s="38">
        <v>46</v>
      </c>
      <c r="E21" s="39">
        <v>80</v>
      </c>
      <c r="F21" s="39">
        <v>13</v>
      </c>
      <c r="G21" s="39">
        <v>8</v>
      </c>
      <c r="H21" s="38">
        <v>-2.5</v>
      </c>
      <c r="J21" s="23" t="s">
        <v>50</v>
      </c>
      <c r="K21" s="24">
        <v>0.34375</v>
      </c>
      <c r="M21" s="25" t="s">
        <v>30</v>
      </c>
      <c r="N21" s="26" t="s">
        <v>94</v>
      </c>
      <c r="P21" s="23">
        <v>10.4</v>
      </c>
      <c r="Q21" s="1">
        <v>1255</v>
      </c>
      <c r="R21" s="1">
        <f t="shared" si="0"/>
        <v>283.54999999999995</v>
      </c>
      <c r="S21" s="1">
        <f t="shared" si="17"/>
        <v>0</v>
      </c>
      <c r="T21" s="1">
        <f t="shared" si="1"/>
        <v>0</v>
      </c>
      <c r="U21" s="1">
        <f t="shared" si="18"/>
        <v>3693.3333499999985</v>
      </c>
      <c r="V21" s="1">
        <f t="shared" si="2"/>
        <v>8142.3965700769959</v>
      </c>
      <c r="W21" s="130">
        <f t="shared" si="19"/>
        <v>79.999989999999997</v>
      </c>
      <c r="X21" s="1">
        <f t="shared" si="3"/>
        <v>279.99249999999995</v>
      </c>
      <c r="Y21" s="1">
        <f t="shared" si="4"/>
        <v>1.0840624374578407</v>
      </c>
      <c r="Z21" s="1">
        <f t="shared" si="5"/>
        <v>1.0704614777637611</v>
      </c>
      <c r="AA21" s="1">
        <f t="shared" si="6"/>
        <v>87128.972915659251</v>
      </c>
      <c r="AB21" s="1">
        <f t="shared" si="30"/>
        <v>-662</v>
      </c>
      <c r="AC21" s="1">
        <f t="shared" si="7"/>
        <v>-2171.91608</v>
      </c>
      <c r="AD21" s="1" t="e">
        <f t="shared" si="31"/>
        <v>#DIV/0!</v>
      </c>
      <c r="AE21" s="23">
        <f t="shared" si="32"/>
        <v>0</v>
      </c>
      <c r="AF21" s="6">
        <f t="shared" si="8"/>
        <v>0</v>
      </c>
      <c r="AG21" s="6">
        <f t="shared" si="9"/>
        <v>-8.3783737498644122</v>
      </c>
      <c r="AH21" s="6">
        <f t="shared" si="10"/>
        <v>-16.286218029936439</v>
      </c>
      <c r="AI21" s="60"/>
      <c r="AJ21" s="6">
        <f t="shared" si="11"/>
        <v>0</v>
      </c>
      <c r="AK21" s="61" t="e">
        <f t="shared" si="12"/>
        <v>#DIV/0!</v>
      </c>
      <c r="AL21" s="62" t="e">
        <f t="shared" si="13"/>
        <v>#DIV/0!</v>
      </c>
      <c r="AM21" s="63" t="e">
        <f t="shared" si="14"/>
        <v>#DIV/0!</v>
      </c>
      <c r="AN21" s="6" t="e">
        <f t="shared" si="15"/>
        <v>#DIV/0!</v>
      </c>
      <c r="AO21" s="6" t="e">
        <f t="shared" si="16"/>
        <v>#DIV/0!</v>
      </c>
      <c r="AP21" s="62"/>
      <c r="AQ21" s="63"/>
      <c r="AR21" s="1"/>
      <c r="AS21" s="1">
        <f t="shared" si="20"/>
        <v>0</v>
      </c>
      <c r="AT21" s="1">
        <f t="shared" si="21"/>
        <v>-6.4999999999999997E-3</v>
      </c>
      <c r="AU21" s="1">
        <f t="shared" si="22"/>
        <v>101325</v>
      </c>
      <c r="AV21" s="1">
        <f t="shared" si="23"/>
        <v>1.2250000000000001</v>
      </c>
      <c r="AW21" s="1">
        <f t="shared" si="24"/>
        <v>288.14999999999998</v>
      </c>
      <c r="AX21" s="1">
        <f t="shared" si="25"/>
        <v>1.2350000000000001</v>
      </c>
      <c r="AY21" s="1">
        <f t="shared" si="26"/>
        <v>9.81</v>
      </c>
      <c r="AZ21" s="1">
        <f t="shared" si="27"/>
        <v>293.14999999999998</v>
      </c>
      <c r="BA21" s="1">
        <f t="shared" si="28"/>
        <v>100600</v>
      </c>
      <c r="BB21" s="1">
        <f t="shared" si="29"/>
        <v>28</v>
      </c>
    </row>
    <row r="22" spans="3:54" x14ac:dyDescent="0.2">
      <c r="C22" s="37">
        <v>240</v>
      </c>
      <c r="D22" s="38">
        <v>38</v>
      </c>
      <c r="E22" s="39">
        <v>120</v>
      </c>
      <c r="F22" s="39">
        <v>10.5</v>
      </c>
      <c r="G22" s="39">
        <v>9.5</v>
      </c>
      <c r="H22" s="38">
        <v>-3.25</v>
      </c>
      <c r="J22" s="30" t="s">
        <v>52</v>
      </c>
      <c r="K22" s="31">
        <v>10</v>
      </c>
      <c r="M22" s="41" t="s">
        <v>31</v>
      </c>
      <c r="N22" s="32" t="s">
        <v>95</v>
      </c>
      <c r="P22" s="23">
        <v>11</v>
      </c>
      <c r="Q22" s="1">
        <v>1182</v>
      </c>
      <c r="R22" s="1">
        <f t="shared" si="0"/>
        <v>284.14999999999998</v>
      </c>
      <c r="S22" s="1">
        <f t="shared" si="17"/>
        <v>0</v>
      </c>
      <c r="T22" s="1">
        <f t="shared" si="1"/>
        <v>0</v>
      </c>
      <c r="U22" s="1">
        <f t="shared" si="18"/>
        <v>3692.9523999999983</v>
      </c>
      <c r="V22" s="1">
        <f t="shared" si="2"/>
        <v>8141.5567200879959</v>
      </c>
      <c r="W22" s="130">
        <f t="shared" si="19"/>
        <v>91.428560000000004</v>
      </c>
      <c r="X22" s="1">
        <f t="shared" si="3"/>
        <v>280.46699999999998</v>
      </c>
      <c r="Y22" s="1">
        <f t="shared" si="4"/>
        <v>1.091902938299929</v>
      </c>
      <c r="Z22" s="1">
        <f t="shared" si="5"/>
        <v>1.0777502776567525</v>
      </c>
      <c r="AA22" s="1">
        <f t="shared" si="6"/>
        <v>87907.859135063685</v>
      </c>
      <c r="AB22" s="1">
        <f t="shared" si="30"/>
        <v>-735</v>
      </c>
      <c r="AC22" s="1">
        <f t="shared" si="7"/>
        <v>-2411.4173999999998</v>
      </c>
      <c r="AD22" s="1">
        <f t="shared" si="31"/>
        <v>35890.062878880817</v>
      </c>
      <c r="AE22" s="23">
        <f t="shared" si="32"/>
        <v>59.768353638244712</v>
      </c>
      <c r="AF22" s="6">
        <f t="shared" si="8"/>
        <v>116.1801165361656</v>
      </c>
      <c r="AG22" s="6">
        <f t="shared" si="9"/>
        <v>-8.1429190721578344</v>
      </c>
      <c r="AH22" s="6">
        <f t="shared" si="10"/>
        <v>-15.828531809223286</v>
      </c>
      <c r="AI22" s="133">
        <v>19.25</v>
      </c>
      <c r="AJ22" s="132">
        <f t="shared" si="11"/>
        <v>1925</v>
      </c>
      <c r="AK22" s="134">
        <f t="shared" si="12"/>
        <v>-4935.7316868728976</v>
      </c>
      <c r="AL22" s="131">
        <f t="shared" si="13"/>
        <v>9.1572016454042629E-2</v>
      </c>
      <c r="AM22" s="135">
        <f t="shared" si="14"/>
        <v>0.66586387530391122</v>
      </c>
      <c r="AN22" s="132">
        <f t="shared" si="15"/>
        <v>0.13666635282664766</v>
      </c>
      <c r="AO22" s="132">
        <f t="shared" si="16"/>
        <v>7.8304052184122037</v>
      </c>
      <c r="AP22" s="131">
        <v>3.75</v>
      </c>
      <c r="AQ22" s="135">
        <v>-0.65</v>
      </c>
      <c r="AR22" s="1"/>
      <c r="AS22" s="1">
        <f t="shared" si="20"/>
        <v>0</v>
      </c>
      <c r="AT22" s="1">
        <f t="shared" si="21"/>
        <v>-6.4999999999999997E-3</v>
      </c>
      <c r="AU22" s="1">
        <f t="shared" si="22"/>
        <v>101325</v>
      </c>
      <c r="AV22" s="1">
        <f t="shared" si="23"/>
        <v>1.2250000000000001</v>
      </c>
      <c r="AW22" s="1">
        <f t="shared" si="24"/>
        <v>288.14999999999998</v>
      </c>
      <c r="AX22" s="1">
        <f t="shared" si="25"/>
        <v>1.2350000000000001</v>
      </c>
      <c r="AY22" s="1">
        <f t="shared" si="26"/>
        <v>9.81</v>
      </c>
      <c r="AZ22" s="1">
        <f t="shared" si="27"/>
        <v>293.14999999999998</v>
      </c>
      <c r="BA22" s="1">
        <f t="shared" si="28"/>
        <v>100600</v>
      </c>
      <c r="BB22" s="1">
        <f t="shared" si="29"/>
        <v>28</v>
      </c>
    </row>
    <row r="23" spans="3:54" x14ac:dyDescent="0.2">
      <c r="C23" s="37">
        <v>320</v>
      </c>
      <c r="D23" s="38">
        <v>40</v>
      </c>
      <c r="E23" s="39">
        <v>160</v>
      </c>
      <c r="F23" s="39">
        <v>10.25</v>
      </c>
      <c r="G23" s="39">
        <v>9.5</v>
      </c>
      <c r="H23" s="38">
        <v>-3.5</v>
      </c>
      <c r="J23" s="1"/>
      <c r="K23" s="1"/>
      <c r="P23" s="23">
        <v>11.2</v>
      </c>
      <c r="Q23" s="1">
        <v>1112</v>
      </c>
      <c r="R23" s="1">
        <f t="shared" si="0"/>
        <v>284.34999999999997</v>
      </c>
      <c r="S23" s="1">
        <f t="shared" si="17"/>
        <v>0</v>
      </c>
      <c r="T23" s="1">
        <f t="shared" si="1"/>
        <v>0</v>
      </c>
      <c r="U23" s="1">
        <f t="shared" si="18"/>
        <v>3692.5714499999981</v>
      </c>
      <c r="V23" s="1">
        <f t="shared" si="2"/>
        <v>8140.7168700989951</v>
      </c>
      <c r="W23" s="130">
        <f t="shared" si="19"/>
        <v>102.85713000000001</v>
      </c>
      <c r="X23" s="1">
        <f t="shared" si="3"/>
        <v>280.92199999999997</v>
      </c>
      <c r="Y23" s="1">
        <f t="shared" si="4"/>
        <v>1.0994619005910882</v>
      </c>
      <c r="Z23" s="1">
        <f t="shared" si="5"/>
        <v>1.0862072658267967</v>
      </c>
      <c r="AA23" s="1">
        <f t="shared" si="6"/>
        <v>88660.022243333064</v>
      </c>
      <c r="AB23" s="1">
        <f t="shared" si="30"/>
        <v>-805</v>
      </c>
      <c r="AC23" s="1">
        <f t="shared" si="7"/>
        <v>-2641.0762</v>
      </c>
      <c r="AD23" s="1">
        <f t="shared" si="31"/>
        <v>35901.712567236085</v>
      </c>
      <c r="AE23" s="23">
        <f t="shared" si="32"/>
        <v>59.535226878284767</v>
      </c>
      <c r="AF23" s="6">
        <f t="shared" si="8"/>
        <v>115.72695541508506</v>
      </c>
      <c r="AG23" s="6">
        <f t="shared" si="9"/>
        <v>-7.9255251518931864</v>
      </c>
      <c r="AH23" s="6">
        <f t="shared" si="10"/>
        <v>-15.405952811256052</v>
      </c>
      <c r="AI23" s="133">
        <v>19.25</v>
      </c>
      <c r="AJ23" s="132">
        <f t="shared" si="11"/>
        <v>1925</v>
      </c>
      <c r="AK23" s="134">
        <f t="shared" si="12"/>
        <v>-4822.2747467967984</v>
      </c>
      <c r="AL23" s="131">
        <f t="shared" si="13"/>
        <v>8.9467063947992545E-2</v>
      </c>
      <c r="AM23" s="135">
        <f t="shared" si="14"/>
        <v>0.66608001052386057</v>
      </c>
      <c r="AN23" s="132">
        <f t="shared" si="15"/>
        <v>0.13351965472450542</v>
      </c>
      <c r="AO23" s="132">
        <f t="shared" si="16"/>
        <v>7.6501126977576392</v>
      </c>
      <c r="AP23" s="131">
        <v>4</v>
      </c>
      <c r="AQ23" s="135">
        <v>-0.65</v>
      </c>
      <c r="AR23" s="1"/>
      <c r="AS23" s="1">
        <f t="shared" si="20"/>
        <v>0</v>
      </c>
      <c r="AT23" s="1">
        <f t="shared" si="21"/>
        <v>-6.4999999999999997E-3</v>
      </c>
      <c r="AU23" s="1">
        <f t="shared" si="22"/>
        <v>101325</v>
      </c>
      <c r="AV23" s="1">
        <f t="shared" si="23"/>
        <v>1.2250000000000001</v>
      </c>
      <c r="AW23" s="1">
        <f t="shared" si="24"/>
        <v>288.14999999999998</v>
      </c>
      <c r="AX23" s="1">
        <f t="shared" si="25"/>
        <v>1.2350000000000001</v>
      </c>
      <c r="AY23" s="1">
        <f t="shared" si="26"/>
        <v>9.81</v>
      </c>
      <c r="AZ23" s="1">
        <f t="shared" si="27"/>
        <v>293.14999999999998</v>
      </c>
      <c r="BA23" s="1">
        <f t="shared" si="28"/>
        <v>100600</v>
      </c>
      <c r="BB23" s="1">
        <f t="shared" si="29"/>
        <v>28</v>
      </c>
    </row>
    <row r="24" spans="3:54" x14ac:dyDescent="0.2">
      <c r="C24" s="37"/>
      <c r="D24" s="38"/>
      <c r="E24" s="39">
        <v>200</v>
      </c>
      <c r="F24" s="39">
        <v>8.5</v>
      </c>
      <c r="G24" s="39">
        <v>12.25</v>
      </c>
      <c r="H24" s="38">
        <v>-5.75</v>
      </c>
      <c r="J24" s="1"/>
      <c r="K24" s="1"/>
      <c r="P24" s="23">
        <v>11.3</v>
      </c>
      <c r="Q24" s="1">
        <v>1043</v>
      </c>
      <c r="R24" s="1">
        <f t="shared" si="0"/>
        <v>284.45</v>
      </c>
      <c r="S24" s="1">
        <f t="shared" si="17"/>
        <v>0</v>
      </c>
      <c r="T24" s="1">
        <f t="shared" si="1"/>
        <v>0</v>
      </c>
      <c r="U24" s="1">
        <f t="shared" si="18"/>
        <v>3692.1904999999979</v>
      </c>
      <c r="V24" s="1">
        <f t="shared" si="2"/>
        <v>8139.8770201099942</v>
      </c>
      <c r="W24" s="130">
        <f t="shared" si="19"/>
        <v>114.28570000000002</v>
      </c>
      <c r="X24" s="1">
        <f t="shared" si="3"/>
        <v>281.37049999999999</v>
      </c>
      <c r="Y24" s="1">
        <f t="shared" si="4"/>
        <v>1.1069519931280911</v>
      </c>
      <c r="Z24" s="1">
        <f t="shared" si="5"/>
        <v>1.0949679584547287</v>
      </c>
      <c r="AA24" s="1">
        <f t="shared" si="6"/>
        <v>89406.531874786015</v>
      </c>
      <c r="AB24" s="1">
        <f t="shared" si="30"/>
        <v>-874</v>
      </c>
      <c r="AC24" s="1">
        <f t="shared" si="7"/>
        <v>-2867.4541599999998</v>
      </c>
      <c r="AD24" s="1" t="e">
        <f t="shared" si="31"/>
        <v>#DIV/0!</v>
      </c>
      <c r="AE24" s="23">
        <f t="shared" si="32"/>
        <v>0</v>
      </c>
      <c r="AF24" s="6">
        <f t="shared" si="8"/>
        <v>0</v>
      </c>
      <c r="AG24" s="6">
        <f t="shared" si="9"/>
        <v>-7.7360066935577407</v>
      </c>
      <c r="AH24" s="6">
        <f t="shared" si="10"/>
        <v>-15.037559251205279</v>
      </c>
      <c r="AI24" s="60"/>
      <c r="AJ24" s="6">
        <f t="shared" si="11"/>
        <v>0</v>
      </c>
      <c r="AK24" s="61" t="e">
        <f t="shared" si="12"/>
        <v>#DIV/0!</v>
      </c>
      <c r="AL24" s="62" t="e">
        <f t="shared" si="13"/>
        <v>#DIV/0!</v>
      </c>
      <c r="AM24" s="63" t="e">
        <f t="shared" si="14"/>
        <v>#DIV/0!</v>
      </c>
      <c r="AN24" s="6" t="e">
        <f t="shared" si="15"/>
        <v>#DIV/0!</v>
      </c>
      <c r="AO24" s="6" t="e">
        <f t="shared" si="16"/>
        <v>#DIV/0!</v>
      </c>
      <c r="AP24" s="62"/>
      <c r="AQ24" s="63"/>
      <c r="AR24" s="1"/>
      <c r="AS24" s="1">
        <f t="shared" si="20"/>
        <v>0</v>
      </c>
      <c r="AT24" s="1">
        <f t="shared" si="21"/>
        <v>-6.4999999999999997E-3</v>
      </c>
      <c r="AU24" s="1">
        <f t="shared" si="22"/>
        <v>101325</v>
      </c>
      <c r="AV24" s="1">
        <f t="shared" si="23"/>
        <v>1.2250000000000001</v>
      </c>
      <c r="AW24" s="1">
        <f t="shared" si="24"/>
        <v>288.14999999999998</v>
      </c>
      <c r="AX24" s="1">
        <f t="shared" si="25"/>
        <v>1.2350000000000001</v>
      </c>
      <c r="AY24" s="1">
        <f t="shared" si="26"/>
        <v>9.81</v>
      </c>
      <c r="AZ24" s="1">
        <f t="shared" si="27"/>
        <v>293.14999999999998</v>
      </c>
      <c r="BA24" s="1">
        <f t="shared" si="28"/>
        <v>100600</v>
      </c>
      <c r="BB24" s="1">
        <f t="shared" si="29"/>
        <v>28</v>
      </c>
    </row>
    <row r="25" spans="3:54" x14ac:dyDescent="0.2">
      <c r="C25" s="37"/>
      <c r="D25" s="38"/>
      <c r="E25" s="39">
        <v>240</v>
      </c>
      <c r="F25" s="39">
        <v>7.25</v>
      </c>
      <c r="G25" s="39">
        <v>14.5</v>
      </c>
      <c r="H25" s="38">
        <v>-7.75</v>
      </c>
      <c r="P25" s="23">
        <v>11.1</v>
      </c>
      <c r="Q25" s="1">
        <v>985</v>
      </c>
      <c r="R25" s="1">
        <f t="shared" si="0"/>
        <v>284.25</v>
      </c>
      <c r="S25" s="1">
        <f t="shared" si="17"/>
        <v>0</v>
      </c>
      <c r="T25" s="1">
        <f t="shared" si="1"/>
        <v>0</v>
      </c>
      <c r="U25" s="1">
        <f t="shared" si="18"/>
        <v>3691.8095499999977</v>
      </c>
      <c r="V25" s="1">
        <f t="shared" si="2"/>
        <v>8139.0371701209942</v>
      </c>
      <c r="W25" s="130">
        <f t="shared" si="19"/>
        <v>125.71427000000003</v>
      </c>
      <c r="X25" s="1">
        <f t="shared" si="3"/>
        <v>281.7475</v>
      </c>
      <c r="Y25" s="1">
        <f t="shared" si="4"/>
        <v>1.1132781571122345</v>
      </c>
      <c r="Z25" s="1">
        <f t="shared" si="5"/>
        <v>1.1034770011292148</v>
      </c>
      <c r="AA25" s="1">
        <f t="shared" si="6"/>
        <v>90037.962595670426</v>
      </c>
      <c r="AB25" s="1">
        <f t="shared" si="30"/>
        <v>-932</v>
      </c>
      <c r="AC25" s="1">
        <f t="shared" si="7"/>
        <v>-3057.7428799999998</v>
      </c>
      <c r="AD25" s="1" t="e">
        <f t="shared" si="31"/>
        <v>#DIV/0!</v>
      </c>
      <c r="AE25" s="23">
        <f t="shared" si="32"/>
        <v>0</v>
      </c>
      <c r="AF25" s="6">
        <f t="shared" si="8"/>
        <v>0</v>
      </c>
      <c r="AG25" s="6">
        <f t="shared" si="9"/>
        <v>-7.4871261920537808</v>
      </c>
      <c r="AH25" s="6">
        <f t="shared" si="10"/>
        <v>-14.553775377161822</v>
      </c>
      <c r="AI25" s="60"/>
      <c r="AJ25" s="6">
        <f t="shared" si="11"/>
        <v>0</v>
      </c>
      <c r="AK25" s="61" t="e">
        <f t="shared" si="12"/>
        <v>#DIV/0!</v>
      </c>
      <c r="AL25" s="62" t="e">
        <f t="shared" si="13"/>
        <v>#DIV/0!</v>
      </c>
      <c r="AM25" s="63" t="e">
        <f t="shared" si="14"/>
        <v>#DIV/0!</v>
      </c>
      <c r="AN25" s="6" t="e">
        <f t="shared" si="15"/>
        <v>#DIV/0!</v>
      </c>
      <c r="AO25" s="6" t="e">
        <f t="shared" si="16"/>
        <v>#DIV/0!</v>
      </c>
      <c r="AP25" s="62"/>
      <c r="AQ25" s="63"/>
      <c r="AR25" s="1"/>
      <c r="AS25" s="1">
        <f t="shared" si="20"/>
        <v>0</v>
      </c>
      <c r="AT25" s="1">
        <f t="shared" si="21"/>
        <v>-6.4999999999999997E-3</v>
      </c>
      <c r="AU25" s="1">
        <f t="shared" si="22"/>
        <v>101325</v>
      </c>
      <c r="AV25" s="1">
        <f t="shared" si="23"/>
        <v>1.2250000000000001</v>
      </c>
      <c r="AW25" s="1">
        <f t="shared" si="24"/>
        <v>288.14999999999998</v>
      </c>
      <c r="AX25" s="1">
        <f t="shared" si="25"/>
        <v>1.2350000000000001</v>
      </c>
      <c r="AY25" s="1">
        <f t="shared" si="26"/>
        <v>9.81</v>
      </c>
      <c r="AZ25" s="1">
        <f t="shared" si="27"/>
        <v>293.14999999999998</v>
      </c>
      <c r="BA25" s="1">
        <f t="shared" si="28"/>
        <v>100600</v>
      </c>
      <c r="BB25" s="1">
        <f t="shared" si="29"/>
        <v>28</v>
      </c>
    </row>
    <row r="26" spans="3:54" x14ac:dyDescent="0.2">
      <c r="C26" s="37"/>
      <c r="D26" s="38"/>
      <c r="E26" s="39">
        <v>280</v>
      </c>
      <c r="F26" s="39">
        <v>7</v>
      </c>
      <c r="G26" s="39">
        <v>15.25</v>
      </c>
      <c r="H26" s="38">
        <v>-8.5</v>
      </c>
      <c r="P26" s="23">
        <v>10.6</v>
      </c>
      <c r="Q26" s="1">
        <v>937</v>
      </c>
      <c r="R26" s="1">
        <f t="shared" si="0"/>
        <v>283.75</v>
      </c>
      <c r="S26" s="1">
        <f t="shared" si="17"/>
        <v>0</v>
      </c>
      <c r="T26" s="1">
        <f t="shared" si="1"/>
        <v>0</v>
      </c>
      <c r="U26" s="1">
        <f t="shared" si="18"/>
        <v>3691.4285999999975</v>
      </c>
      <c r="V26" s="1">
        <f t="shared" si="2"/>
        <v>8138.1973201319934</v>
      </c>
      <c r="W26" s="130">
        <f t="shared" si="19"/>
        <v>137.14284000000004</v>
      </c>
      <c r="X26" s="1">
        <f t="shared" si="3"/>
        <v>282.05949999999996</v>
      </c>
      <c r="Y26" s="1">
        <f t="shared" si="4"/>
        <v>1.1185344883463821</v>
      </c>
      <c r="Z26" s="1">
        <f t="shared" si="5"/>
        <v>1.1118705850774848</v>
      </c>
      <c r="AA26" s="1">
        <f t="shared" si="6"/>
        <v>90563.25240356529</v>
      </c>
      <c r="AB26" s="1">
        <f t="shared" si="30"/>
        <v>-980</v>
      </c>
      <c r="AC26" s="1">
        <f t="shared" si="7"/>
        <v>-3215.2231999999999</v>
      </c>
      <c r="AD26" s="1">
        <f t="shared" si="31"/>
        <v>35944.393793716234</v>
      </c>
      <c r="AE26" s="23">
        <f t="shared" si="32"/>
        <v>59.225015496174926</v>
      </c>
      <c r="AF26" s="6">
        <f t="shared" si="8"/>
        <v>115.12395412208467</v>
      </c>
      <c r="AG26" s="6">
        <f t="shared" si="9"/>
        <v>-7.1989773817770306</v>
      </c>
      <c r="AH26" s="6">
        <f t="shared" si="10"/>
        <v>-13.993660193793463</v>
      </c>
      <c r="AI26" s="133">
        <v>19.5</v>
      </c>
      <c r="AJ26" s="132">
        <f t="shared" si="11"/>
        <v>1950</v>
      </c>
      <c r="AK26" s="134">
        <f t="shared" si="12"/>
        <v>-4401.7878375345454</v>
      </c>
      <c r="AL26" s="131">
        <f t="shared" si="13"/>
        <v>8.0618824863270072E-2</v>
      </c>
      <c r="AM26" s="135">
        <f t="shared" si="14"/>
        <v>0.65832223065414353</v>
      </c>
      <c r="AN26" s="132">
        <f t="shared" si="15"/>
        <v>0.12185431901520161</v>
      </c>
      <c r="AO26" s="132">
        <f t="shared" si="16"/>
        <v>6.9817381950113262</v>
      </c>
      <c r="AP26" s="131">
        <v>4.5</v>
      </c>
      <c r="AQ26" s="135">
        <v>-0.65</v>
      </c>
      <c r="AR26" s="1"/>
      <c r="AS26" s="1">
        <f t="shared" si="20"/>
        <v>0</v>
      </c>
      <c r="AT26" s="1">
        <f t="shared" si="21"/>
        <v>-6.4999999999999997E-3</v>
      </c>
      <c r="AU26" s="1">
        <f t="shared" si="22"/>
        <v>101325</v>
      </c>
      <c r="AV26" s="1">
        <f t="shared" si="23"/>
        <v>1.2250000000000001</v>
      </c>
      <c r="AW26" s="1">
        <f t="shared" si="24"/>
        <v>288.14999999999998</v>
      </c>
      <c r="AX26" s="1">
        <f t="shared" si="25"/>
        <v>1.2350000000000001</v>
      </c>
      <c r="AY26" s="1">
        <f t="shared" si="26"/>
        <v>9.81</v>
      </c>
      <c r="AZ26" s="1">
        <f t="shared" si="27"/>
        <v>293.14999999999998</v>
      </c>
      <c r="BA26" s="1">
        <f t="shared" si="28"/>
        <v>100600</v>
      </c>
      <c r="BB26" s="1">
        <f t="shared" si="29"/>
        <v>28</v>
      </c>
    </row>
    <row r="27" spans="3:54" x14ac:dyDescent="0.2">
      <c r="C27" s="37"/>
      <c r="D27" s="38"/>
      <c r="E27" s="39">
        <v>320</v>
      </c>
      <c r="F27" s="39">
        <v>8.25</v>
      </c>
      <c r="G27" s="39">
        <v>11</v>
      </c>
      <c r="H27" s="38">
        <v>-4.25</v>
      </c>
      <c r="P27" s="23">
        <v>11</v>
      </c>
      <c r="Q27" s="1">
        <v>903</v>
      </c>
      <c r="R27" s="1">
        <f t="shared" si="0"/>
        <v>284.14999999999998</v>
      </c>
      <c r="S27" s="1">
        <f t="shared" si="17"/>
        <v>0</v>
      </c>
      <c r="T27" s="1">
        <f t="shared" si="1"/>
        <v>0</v>
      </c>
      <c r="U27" s="1">
        <f t="shared" si="18"/>
        <v>3691.0476499999972</v>
      </c>
      <c r="V27" s="1">
        <f t="shared" si="2"/>
        <v>8137.3574701429934</v>
      </c>
      <c r="W27" s="130">
        <f t="shared" si="19"/>
        <v>148.57141000000004</v>
      </c>
      <c r="X27" s="1">
        <f t="shared" si="3"/>
        <v>282.28049999999996</v>
      </c>
      <c r="Y27" s="1">
        <f t="shared" si="4"/>
        <v>1.1222691949441672</v>
      </c>
      <c r="Z27" s="1">
        <f t="shared" si="5"/>
        <v>1.1148854812016082</v>
      </c>
      <c r="AA27" s="1">
        <f t="shared" si="6"/>
        <v>90936.831903477854</v>
      </c>
      <c r="AB27" s="1">
        <f t="shared" si="30"/>
        <v>-1014</v>
      </c>
      <c r="AC27" s="1">
        <f t="shared" si="7"/>
        <v>-3326.7717600000001</v>
      </c>
      <c r="AD27" s="1">
        <f t="shared" si="31"/>
        <v>35928.054252263748</v>
      </c>
      <c r="AE27" s="23">
        <f t="shared" si="32"/>
        <v>55.223550909409184</v>
      </c>
      <c r="AF27" s="6">
        <f t="shared" si="8"/>
        <v>107.34574719974594</v>
      </c>
      <c r="AG27" s="6">
        <f t="shared" si="9"/>
        <v>-6.8680546913026683</v>
      </c>
      <c r="AH27" s="6">
        <f t="shared" si="10"/>
        <v>-13.35039943114178</v>
      </c>
      <c r="AI27" s="133">
        <v>17</v>
      </c>
      <c r="AJ27" s="132">
        <f t="shared" si="11"/>
        <v>1700</v>
      </c>
      <c r="AK27" s="134">
        <f t="shared" si="12"/>
        <v>-4503.2709221759378</v>
      </c>
      <c r="AL27" s="131">
        <f t="shared" si="13"/>
        <v>9.4606531978486091E-2</v>
      </c>
      <c r="AM27" s="135">
        <f t="shared" si="14"/>
        <v>0.75479105571982663</v>
      </c>
      <c r="AN27" s="132">
        <f t="shared" si="15"/>
        <v>0.12469108159773083</v>
      </c>
      <c r="AO27" s="132">
        <f t="shared" si="16"/>
        <v>7.1442727184708721</v>
      </c>
      <c r="AP27" s="131">
        <v>5</v>
      </c>
      <c r="AQ27" s="135">
        <v>-0.75</v>
      </c>
      <c r="AR27" s="1"/>
      <c r="AS27" s="1">
        <f t="shared" si="20"/>
        <v>0</v>
      </c>
      <c r="AT27" s="1">
        <f t="shared" si="21"/>
        <v>-6.4999999999999997E-3</v>
      </c>
      <c r="AU27" s="1">
        <f t="shared" si="22"/>
        <v>101325</v>
      </c>
      <c r="AV27" s="1">
        <f t="shared" si="23"/>
        <v>1.2250000000000001</v>
      </c>
      <c r="AW27" s="1">
        <f t="shared" si="24"/>
        <v>288.14999999999998</v>
      </c>
      <c r="AX27" s="1">
        <f t="shared" si="25"/>
        <v>1.2350000000000001</v>
      </c>
      <c r="AY27" s="1">
        <f t="shared" si="26"/>
        <v>9.81</v>
      </c>
      <c r="AZ27" s="1">
        <f t="shared" si="27"/>
        <v>293.14999999999998</v>
      </c>
      <c r="BA27" s="1">
        <f t="shared" si="28"/>
        <v>100600</v>
      </c>
      <c r="BB27" s="1">
        <f t="shared" si="29"/>
        <v>28</v>
      </c>
    </row>
    <row r="28" spans="3:54" x14ac:dyDescent="0.2">
      <c r="C28" s="27"/>
      <c r="D28" s="28"/>
      <c r="E28" s="29"/>
      <c r="F28" s="29"/>
      <c r="G28" s="29"/>
      <c r="H28" s="28"/>
      <c r="P28" s="23">
        <v>10.1</v>
      </c>
      <c r="Q28" s="1">
        <v>851</v>
      </c>
      <c r="R28" s="1">
        <f t="shared" si="0"/>
        <v>283.25</v>
      </c>
      <c r="S28" s="1">
        <f t="shared" si="17"/>
        <v>0</v>
      </c>
      <c r="T28" s="1">
        <f t="shared" si="1"/>
        <v>0</v>
      </c>
      <c r="U28" s="1">
        <f t="shared" si="18"/>
        <v>3690.666699999997</v>
      </c>
      <c r="V28" s="1">
        <f t="shared" si="2"/>
        <v>8136.5176201539925</v>
      </c>
      <c r="W28" s="130">
        <f t="shared" si="19"/>
        <v>159.99998000000005</v>
      </c>
      <c r="X28" s="1">
        <f t="shared" si="3"/>
        <v>282.61849999999998</v>
      </c>
      <c r="Y28" s="1">
        <f t="shared" si="4"/>
        <v>1.127999543159274</v>
      </c>
      <c r="Z28" s="1">
        <f t="shared" si="5"/>
        <v>1.1254846915740839</v>
      </c>
      <c r="AA28" s="1">
        <f t="shared" si="6"/>
        <v>91510.601629290308</v>
      </c>
      <c r="AB28" s="1">
        <f t="shared" si="30"/>
        <v>-1066</v>
      </c>
      <c r="AC28" s="1">
        <f t="shared" si="7"/>
        <v>-3497.3754399999998</v>
      </c>
      <c r="AD28" s="1">
        <f t="shared" si="31"/>
        <v>35936.079361765995</v>
      </c>
      <c r="AE28" s="23">
        <f t="shared" si="32"/>
        <v>54.962902925047572</v>
      </c>
      <c r="AF28" s="6">
        <f t="shared" si="8"/>
        <v>106.83908922182448</v>
      </c>
      <c r="AG28" s="6">
        <f t="shared" si="9"/>
        <v>-6.6919979899732001</v>
      </c>
      <c r="AH28" s="6">
        <f t="shared" si="10"/>
        <v>-13.008173372829505</v>
      </c>
      <c r="AI28" s="133">
        <v>17</v>
      </c>
      <c r="AJ28" s="132">
        <f t="shared" si="11"/>
        <v>1700</v>
      </c>
      <c r="AK28" s="134">
        <f t="shared" si="12"/>
        <v>-4408.1866313499268</v>
      </c>
      <c r="AL28" s="131">
        <f t="shared" si="13"/>
        <v>9.2608962843485881E-2</v>
      </c>
      <c r="AM28" s="135">
        <f t="shared" si="14"/>
        <v>0.75495965045726898</v>
      </c>
      <c r="AN28" s="132">
        <f t="shared" si="15"/>
        <v>0.12205765835881713</v>
      </c>
      <c r="AO28" s="132">
        <f t="shared" si="16"/>
        <v>6.9933886812094554</v>
      </c>
      <c r="AP28" s="131">
        <v>5</v>
      </c>
      <c r="AQ28" s="135">
        <v>-0.75</v>
      </c>
      <c r="AR28" s="1"/>
      <c r="AS28" s="1">
        <f t="shared" si="20"/>
        <v>0</v>
      </c>
      <c r="AT28" s="1">
        <f t="shared" si="21"/>
        <v>-6.4999999999999997E-3</v>
      </c>
      <c r="AU28" s="1">
        <f t="shared" si="22"/>
        <v>101325</v>
      </c>
      <c r="AV28" s="1">
        <f t="shared" si="23"/>
        <v>1.2250000000000001</v>
      </c>
      <c r="AW28" s="1">
        <f t="shared" si="24"/>
        <v>288.14999999999998</v>
      </c>
      <c r="AX28" s="1">
        <f t="shared" si="25"/>
        <v>1.2350000000000001</v>
      </c>
      <c r="AY28" s="1">
        <f t="shared" si="26"/>
        <v>9.81</v>
      </c>
      <c r="AZ28" s="1">
        <f t="shared" si="27"/>
        <v>293.14999999999998</v>
      </c>
      <c r="BA28" s="1">
        <f t="shared" si="28"/>
        <v>100600</v>
      </c>
      <c r="BB28" s="1">
        <f t="shared" si="29"/>
        <v>28</v>
      </c>
    </row>
    <row r="29" spans="3:54" x14ac:dyDescent="0.2">
      <c r="C29" s="39"/>
      <c r="D29" s="39"/>
      <c r="E29" s="39"/>
      <c r="F29" s="39"/>
      <c r="G29" s="39"/>
      <c r="H29" s="39"/>
      <c r="P29" s="23">
        <v>8.1</v>
      </c>
      <c r="Q29" s="1">
        <v>792</v>
      </c>
      <c r="R29" s="1">
        <f t="shared" si="0"/>
        <v>281.25</v>
      </c>
      <c r="S29" s="1">
        <f t="shared" si="17"/>
        <v>0</v>
      </c>
      <c r="T29" s="1">
        <f t="shared" si="1"/>
        <v>0</v>
      </c>
      <c r="U29" s="1">
        <f t="shared" si="18"/>
        <v>3690.2857499999968</v>
      </c>
      <c r="V29" s="1">
        <f t="shared" si="2"/>
        <v>8135.6777701649926</v>
      </c>
      <c r="W29" s="130">
        <f t="shared" si="19"/>
        <v>171.42855000000006</v>
      </c>
      <c r="X29" s="1">
        <f t="shared" si="3"/>
        <v>283.00199999999995</v>
      </c>
      <c r="Y29" s="1">
        <f t="shared" si="4"/>
        <v>1.1345283625052343</v>
      </c>
      <c r="Z29" s="1">
        <f t="shared" si="5"/>
        <v>1.1415957178514</v>
      </c>
      <c r="AA29" s="1">
        <f t="shared" si="6"/>
        <v>92165.155885508007</v>
      </c>
      <c r="AB29" s="1">
        <f t="shared" si="30"/>
        <v>-1125</v>
      </c>
      <c r="AC29" s="1">
        <f t="shared" si="7"/>
        <v>-3690.9450000000002</v>
      </c>
      <c r="AD29" s="1" t="e">
        <f t="shared" si="31"/>
        <v>#DIV/0!</v>
      </c>
      <c r="AE29" s="23">
        <f t="shared" si="32"/>
        <v>0</v>
      </c>
      <c r="AF29" s="6">
        <f t="shared" si="8"/>
        <v>0</v>
      </c>
      <c r="AG29" s="6">
        <f t="shared" si="9"/>
        <v>-6.5495004390160236</v>
      </c>
      <c r="AH29" s="6">
        <f t="shared" si="10"/>
        <v>-12.731180933376907</v>
      </c>
      <c r="AI29" s="60"/>
      <c r="AJ29" s="6">
        <f t="shared" si="11"/>
        <v>0</v>
      </c>
      <c r="AK29" s="61" t="e">
        <f t="shared" si="12"/>
        <v>#DIV/0!</v>
      </c>
      <c r="AL29" s="62" t="e">
        <f t="shared" si="13"/>
        <v>#DIV/0!</v>
      </c>
      <c r="AM29" s="63" t="e">
        <f t="shared" si="14"/>
        <v>#DIV/0!</v>
      </c>
      <c r="AN29" s="6" t="e">
        <f t="shared" si="15"/>
        <v>#DIV/0!</v>
      </c>
      <c r="AO29" s="6" t="e">
        <f t="shared" si="16"/>
        <v>#DIV/0!</v>
      </c>
      <c r="AP29" s="62"/>
      <c r="AQ29" s="63"/>
      <c r="AR29" s="1"/>
      <c r="AS29" s="1">
        <f t="shared" si="20"/>
        <v>0</v>
      </c>
      <c r="AT29" s="1">
        <f t="shared" si="21"/>
        <v>-6.4999999999999997E-3</v>
      </c>
      <c r="AU29" s="1">
        <f t="shared" si="22"/>
        <v>101325</v>
      </c>
      <c r="AV29" s="1">
        <f t="shared" si="23"/>
        <v>1.2250000000000001</v>
      </c>
      <c r="AW29" s="1">
        <f t="shared" si="24"/>
        <v>288.14999999999998</v>
      </c>
      <c r="AX29" s="1">
        <f t="shared" si="25"/>
        <v>1.2350000000000001</v>
      </c>
      <c r="AY29" s="1">
        <f t="shared" si="26"/>
        <v>9.81</v>
      </c>
      <c r="AZ29" s="1">
        <f t="shared" si="27"/>
        <v>293.14999999999998</v>
      </c>
      <c r="BA29" s="1">
        <f t="shared" si="28"/>
        <v>100600</v>
      </c>
      <c r="BB29" s="1">
        <f t="shared" si="29"/>
        <v>28</v>
      </c>
    </row>
    <row r="30" spans="3:54" ht="15" x14ac:dyDescent="0.25">
      <c r="C30" s="14" t="s">
        <v>9</v>
      </c>
      <c r="D30" s="15"/>
      <c r="E30" s="15"/>
      <c r="F30" s="15"/>
      <c r="G30" s="15"/>
      <c r="H30" s="16"/>
      <c r="J30" s="18" t="s">
        <v>10</v>
      </c>
      <c r="K30" s="19"/>
      <c r="M30" s="20" t="s">
        <v>11</v>
      </c>
      <c r="N30" s="21" t="s">
        <v>12</v>
      </c>
      <c r="P30" s="23">
        <v>7.4</v>
      </c>
      <c r="Q30" s="1">
        <v>736</v>
      </c>
      <c r="R30" s="1">
        <f t="shared" si="0"/>
        <v>280.54999999999995</v>
      </c>
      <c r="S30" s="1">
        <f t="shared" si="17"/>
        <v>0</v>
      </c>
      <c r="T30" s="1">
        <f t="shared" si="1"/>
        <v>0</v>
      </c>
      <c r="U30" s="1">
        <f t="shared" si="18"/>
        <v>3689.9047999999966</v>
      </c>
      <c r="V30" s="1">
        <f t="shared" si="2"/>
        <v>8134.8379201759917</v>
      </c>
      <c r="W30" s="130">
        <f t="shared" si="19"/>
        <v>182.85712000000007</v>
      </c>
      <c r="X30" s="1">
        <f t="shared" si="3"/>
        <v>283.36599999999999</v>
      </c>
      <c r="Y30" s="1">
        <f t="shared" si="4"/>
        <v>1.1407519123737968</v>
      </c>
      <c r="Z30" s="1">
        <f t="shared" si="5"/>
        <v>1.152202125830381</v>
      </c>
      <c r="AA30" s="1">
        <f t="shared" si="6"/>
        <v>92789.929553849419</v>
      </c>
      <c r="AB30" s="1">
        <f t="shared" si="30"/>
        <v>-1181</v>
      </c>
      <c r="AC30" s="1">
        <f t="shared" si="7"/>
        <v>-3874.6720399999999</v>
      </c>
      <c r="AD30" s="1">
        <f t="shared" si="31"/>
        <v>35949.022004871935</v>
      </c>
      <c r="AE30" s="23">
        <f t="shared" si="32"/>
        <v>54.71988946745762</v>
      </c>
      <c r="AF30" s="6">
        <f t="shared" si="8"/>
        <v>106.36670994242282</v>
      </c>
      <c r="AG30" s="6">
        <f t="shared" si="9"/>
        <v>-6.4065032316529207</v>
      </c>
      <c r="AH30" s="6">
        <f t="shared" si="10"/>
        <v>-12.453217241816214</v>
      </c>
      <c r="AI30" s="133">
        <v>17.25</v>
      </c>
      <c r="AJ30" s="132">
        <f t="shared" si="11"/>
        <v>1725</v>
      </c>
      <c r="AK30" s="134">
        <f t="shared" si="12"/>
        <v>-4237.9907740849685</v>
      </c>
      <c r="AL30" s="131">
        <f t="shared" si="13"/>
        <v>8.7743080208798507E-2</v>
      </c>
      <c r="AM30" s="135">
        <f t="shared" si="14"/>
        <v>0.74428616987312479</v>
      </c>
      <c r="AN30" s="132">
        <f t="shared" si="15"/>
        <v>0.11734728058242663</v>
      </c>
      <c r="AO30" s="132">
        <f t="shared" si="16"/>
        <v>6.7235039147100801</v>
      </c>
      <c r="AP30" s="131">
        <v>5</v>
      </c>
      <c r="AQ30" s="135">
        <v>-0.75</v>
      </c>
      <c r="AR30" s="1"/>
      <c r="AS30" s="1">
        <f t="shared" si="20"/>
        <v>0</v>
      </c>
      <c r="AT30" s="1">
        <f t="shared" si="21"/>
        <v>-6.4999999999999997E-3</v>
      </c>
      <c r="AU30" s="1">
        <f t="shared" si="22"/>
        <v>101325</v>
      </c>
      <c r="AV30" s="1">
        <f t="shared" si="23"/>
        <v>1.2250000000000001</v>
      </c>
      <c r="AW30" s="1">
        <f t="shared" si="24"/>
        <v>288.14999999999998</v>
      </c>
      <c r="AX30" s="1">
        <f t="shared" si="25"/>
        <v>1.2350000000000001</v>
      </c>
      <c r="AY30" s="1">
        <f t="shared" si="26"/>
        <v>9.81</v>
      </c>
      <c r="AZ30" s="1">
        <f t="shared" si="27"/>
        <v>293.14999999999998</v>
      </c>
      <c r="BA30" s="1">
        <f t="shared" si="28"/>
        <v>100600</v>
      </c>
      <c r="BB30" s="1">
        <f t="shared" si="29"/>
        <v>28</v>
      </c>
    </row>
    <row r="31" spans="3:54" x14ac:dyDescent="0.2">
      <c r="C31" s="146" t="s">
        <v>25</v>
      </c>
      <c r="D31" s="146"/>
      <c r="E31" s="146"/>
      <c r="F31" s="146"/>
      <c r="G31" s="146"/>
      <c r="H31" s="146"/>
      <c r="J31" s="23" t="s">
        <v>25</v>
      </c>
      <c r="K31" s="24"/>
      <c r="M31" s="25" t="s">
        <v>25</v>
      </c>
      <c r="N31" s="26" t="s">
        <v>21</v>
      </c>
      <c r="P31" s="23">
        <v>7.3</v>
      </c>
      <c r="Q31" s="1">
        <v>677</v>
      </c>
      <c r="R31" s="1">
        <f t="shared" si="0"/>
        <v>280.45</v>
      </c>
      <c r="S31" s="1">
        <f t="shared" si="17"/>
        <v>0</v>
      </c>
      <c r="T31" s="1">
        <f t="shared" si="1"/>
        <v>0</v>
      </c>
      <c r="U31" s="1">
        <f t="shared" si="18"/>
        <v>3689.5238499999964</v>
      </c>
      <c r="V31" s="1">
        <f t="shared" si="2"/>
        <v>8133.9980701869918</v>
      </c>
      <c r="W31" s="130">
        <f t="shared" si="19"/>
        <v>194.28569000000007</v>
      </c>
      <c r="X31" s="1">
        <f t="shared" si="3"/>
        <v>283.74949999999995</v>
      </c>
      <c r="Y31" s="1">
        <f t="shared" si="4"/>
        <v>1.1473370863067707</v>
      </c>
      <c r="Z31" s="1">
        <f t="shared" si="5"/>
        <v>1.1608355306507505</v>
      </c>
      <c r="AA31" s="1">
        <f t="shared" si="6"/>
        <v>93451.878697409964</v>
      </c>
      <c r="AB31" s="1">
        <f t="shared" si="30"/>
        <v>-1240</v>
      </c>
      <c r="AC31" s="1">
        <f t="shared" si="7"/>
        <v>-4068.2415999999998</v>
      </c>
      <c r="AD31" s="1">
        <f t="shared" si="31"/>
        <v>35950.689733182327</v>
      </c>
      <c r="AE31" s="23">
        <f t="shared" si="32"/>
        <v>54.516027421926267</v>
      </c>
      <c r="AF31" s="6">
        <f t="shared" si="8"/>
        <v>105.97043474383716</v>
      </c>
      <c r="AG31" s="6">
        <f t="shared" si="9"/>
        <v>-6.3135295148211528</v>
      </c>
      <c r="AH31" s="6">
        <f t="shared" si="10"/>
        <v>-12.27249121208995</v>
      </c>
      <c r="AI31" s="133">
        <v>17.25</v>
      </c>
      <c r="AJ31" s="132">
        <f t="shared" si="11"/>
        <v>1725</v>
      </c>
      <c r="AK31" s="134">
        <f t="shared" si="12"/>
        <v>-4191.672498258954</v>
      </c>
      <c r="AL31" s="131">
        <f t="shared" si="13"/>
        <v>8.6784109694802353E-2</v>
      </c>
      <c r="AM31" s="135">
        <f t="shared" si="14"/>
        <v>0.74432069840957193</v>
      </c>
      <c r="AN31" s="132">
        <f t="shared" si="15"/>
        <v>0.11607097218224577</v>
      </c>
      <c r="AO31" s="132">
        <f t="shared" si="16"/>
        <v>6.6503768300226271</v>
      </c>
      <c r="AP31" s="131">
        <v>4.75</v>
      </c>
      <c r="AQ31" s="135">
        <v>-0.75</v>
      </c>
      <c r="AR31" s="1"/>
      <c r="AS31" s="1">
        <f t="shared" si="20"/>
        <v>0</v>
      </c>
      <c r="AT31" s="1">
        <f t="shared" si="21"/>
        <v>-6.4999999999999997E-3</v>
      </c>
      <c r="AU31" s="1">
        <f t="shared" si="22"/>
        <v>101325</v>
      </c>
      <c r="AV31" s="1">
        <f t="shared" si="23"/>
        <v>1.2250000000000001</v>
      </c>
      <c r="AW31" s="1">
        <f t="shared" si="24"/>
        <v>288.14999999999998</v>
      </c>
      <c r="AX31" s="1">
        <f t="shared" si="25"/>
        <v>1.2350000000000001</v>
      </c>
      <c r="AY31" s="1">
        <f t="shared" si="26"/>
        <v>9.81</v>
      </c>
      <c r="AZ31" s="1">
        <f t="shared" si="27"/>
        <v>293.14999999999998</v>
      </c>
      <c r="BA31" s="1">
        <f t="shared" si="28"/>
        <v>100600</v>
      </c>
      <c r="BB31" s="1">
        <f t="shared" si="29"/>
        <v>28</v>
      </c>
    </row>
    <row r="32" spans="3:54" x14ac:dyDescent="0.2">
      <c r="C32" s="27" t="s">
        <v>26</v>
      </c>
      <c r="D32" s="28" t="s">
        <v>27</v>
      </c>
      <c r="E32" s="29" t="s">
        <v>28</v>
      </c>
      <c r="F32" s="29" t="s">
        <v>29</v>
      </c>
      <c r="G32" s="29" t="s">
        <v>30</v>
      </c>
      <c r="H32" s="28" t="s">
        <v>31</v>
      </c>
      <c r="J32" s="30" t="s">
        <v>32</v>
      </c>
      <c r="K32" s="31"/>
      <c r="M32" s="25" t="s">
        <v>33</v>
      </c>
      <c r="N32" s="26"/>
      <c r="P32" s="23">
        <v>7</v>
      </c>
      <c r="Q32" s="1">
        <v>623</v>
      </c>
      <c r="R32" s="1">
        <f t="shared" si="0"/>
        <v>280.14999999999998</v>
      </c>
      <c r="S32" s="1">
        <f t="shared" si="17"/>
        <v>0</v>
      </c>
      <c r="T32" s="1">
        <f t="shared" si="1"/>
        <v>0</v>
      </c>
      <c r="U32" s="1">
        <f t="shared" si="18"/>
        <v>3689.1428999999962</v>
      </c>
      <c r="V32" s="1">
        <f t="shared" si="2"/>
        <v>8133.1582201979909</v>
      </c>
      <c r="W32" s="130">
        <f t="shared" si="19"/>
        <v>205.71426000000008</v>
      </c>
      <c r="X32" s="1">
        <f t="shared" si="3"/>
        <v>284.10049999999995</v>
      </c>
      <c r="Y32" s="1">
        <f t="shared" si="4"/>
        <v>1.1533896476255587</v>
      </c>
      <c r="Z32" s="1">
        <f t="shared" si="5"/>
        <v>1.1696540267187043</v>
      </c>
      <c r="AA32" s="1">
        <f t="shared" si="6"/>
        <v>94061.076950921837</v>
      </c>
      <c r="AB32" s="1">
        <f t="shared" si="30"/>
        <v>-1294</v>
      </c>
      <c r="AC32" s="1">
        <f t="shared" si="7"/>
        <v>-4245.4069600000003</v>
      </c>
      <c r="AD32" s="1">
        <f t="shared" si="31"/>
        <v>35942.305230482067</v>
      </c>
      <c r="AE32" s="23">
        <f t="shared" si="32"/>
        <v>53.11635438520964</v>
      </c>
      <c r="AF32" s="6">
        <f t="shared" si="8"/>
        <v>103.24969430814591</v>
      </c>
      <c r="AG32" s="6">
        <f t="shared" si="9"/>
        <v>-6.2099677080452427</v>
      </c>
      <c r="AH32" s="6">
        <f t="shared" si="10"/>
        <v>-12.071183629606665</v>
      </c>
      <c r="AI32" s="133">
        <v>16.5</v>
      </c>
      <c r="AJ32" s="132">
        <f t="shared" si="11"/>
        <v>1650</v>
      </c>
      <c r="AK32" s="134">
        <f t="shared" si="12"/>
        <v>-4231.1221905535022</v>
      </c>
      <c r="AL32" s="131">
        <f t="shared" si="13"/>
        <v>9.1582731397261946E-2</v>
      </c>
      <c r="AM32" s="135">
        <f t="shared" si="14"/>
        <v>0.77797197468575907</v>
      </c>
      <c r="AN32" s="132">
        <f t="shared" si="15"/>
        <v>0.11718052521432003</v>
      </c>
      <c r="AO32" s="132">
        <f t="shared" si="16"/>
        <v>6.7139495359064219</v>
      </c>
      <c r="AP32" s="131">
        <v>4.75</v>
      </c>
      <c r="AQ32" s="135">
        <v>-0.75</v>
      </c>
      <c r="AR32" s="1"/>
      <c r="AS32" s="1">
        <f t="shared" si="20"/>
        <v>0</v>
      </c>
      <c r="AT32" s="1">
        <f t="shared" si="21"/>
        <v>-6.4999999999999997E-3</v>
      </c>
      <c r="AU32" s="1">
        <f t="shared" si="22"/>
        <v>101325</v>
      </c>
      <c r="AV32" s="1">
        <f t="shared" si="23"/>
        <v>1.2250000000000001</v>
      </c>
      <c r="AW32" s="1">
        <f t="shared" si="24"/>
        <v>288.14999999999998</v>
      </c>
      <c r="AX32" s="1">
        <f t="shared" si="25"/>
        <v>1.2350000000000001</v>
      </c>
      <c r="AY32" s="1">
        <f t="shared" si="26"/>
        <v>9.81</v>
      </c>
      <c r="AZ32" s="1">
        <f t="shared" si="27"/>
        <v>293.14999999999998</v>
      </c>
      <c r="BA32" s="1">
        <f t="shared" si="28"/>
        <v>100600</v>
      </c>
      <c r="BB32" s="1">
        <f t="shared" si="29"/>
        <v>28</v>
      </c>
    </row>
    <row r="33" spans="3:54" x14ac:dyDescent="0.2">
      <c r="C33" s="33">
        <v>0</v>
      </c>
      <c r="D33" s="16">
        <v>53</v>
      </c>
      <c r="E33" s="15">
        <v>0</v>
      </c>
      <c r="F33" s="15">
        <v>11.75</v>
      </c>
      <c r="G33" s="15">
        <v>9</v>
      </c>
      <c r="H33" s="16">
        <v>-1.8</v>
      </c>
      <c r="J33" s="34" t="s">
        <v>41</v>
      </c>
      <c r="K33" s="19"/>
      <c r="M33" s="35" t="s">
        <v>27</v>
      </c>
      <c r="N33" s="21" t="s">
        <v>96</v>
      </c>
      <c r="P33" s="23">
        <v>5.6</v>
      </c>
      <c r="Q33" s="1">
        <v>574</v>
      </c>
      <c r="R33" s="1">
        <f t="shared" si="0"/>
        <v>278.75</v>
      </c>
      <c r="S33" s="1">
        <f t="shared" si="17"/>
        <v>0</v>
      </c>
      <c r="T33" s="1">
        <f t="shared" si="1"/>
        <v>0</v>
      </c>
      <c r="U33" s="1">
        <f t="shared" si="18"/>
        <v>3688.761949999996</v>
      </c>
      <c r="V33" s="1">
        <f t="shared" si="2"/>
        <v>8132.31837020899</v>
      </c>
      <c r="W33" s="130">
        <f t="shared" si="19"/>
        <v>217.14283000000009</v>
      </c>
      <c r="X33" s="1">
        <f t="shared" si="3"/>
        <v>284.41899999999998</v>
      </c>
      <c r="Y33" s="1">
        <f t="shared" si="4"/>
        <v>1.1589028977004547</v>
      </c>
      <c r="Z33" s="1">
        <f t="shared" si="5"/>
        <v>1.1824717605778137</v>
      </c>
      <c r="AA33" s="1">
        <f t="shared" si="6"/>
        <v>94616.647028163396</v>
      </c>
      <c r="AB33" s="1">
        <f t="shared" si="30"/>
        <v>-1343</v>
      </c>
      <c r="AC33" s="1">
        <f t="shared" si="7"/>
        <v>-4406.1681200000003</v>
      </c>
      <c r="AD33" s="1" t="e">
        <f t="shared" si="31"/>
        <v>#DIV/0!</v>
      </c>
      <c r="AE33" s="23">
        <f t="shared" si="32"/>
        <v>0</v>
      </c>
      <c r="AF33" s="6">
        <f t="shared" si="8"/>
        <v>0</v>
      </c>
      <c r="AG33" s="6">
        <f t="shared" si="9"/>
        <v>-6.0802195749077015</v>
      </c>
      <c r="AH33" s="6">
        <f t="shared" si="10"/>
        <v>-11.818974018488586</v>
      </c>
      <c r="AI33" s="60"/>
      <c r="AJ33" s="6">
        <f t="shared" si="11"/>
        <v>0</v>
      </c>
      <c r="AK33" s="61" t="e">
        <f t="shared" si="12"/>
        <v>#DIV/0!</v>
      </c>
      <c r="AL33" s="62" t="e">
        <f t="shared" si="13"/>
        <v>#DIV/0!</v>
      </c>
      <c r="AM33" s="63" t="e">
        <f t="shared" si="14"/>
        <v>#DIV/0!</v>
      </c>
      <c r="AN33" s="6" t="e">
        <f t="shared" si="15"/>
        <v>#DIV/0!</v>
      </c>
      <c r="AO33" s="6" t="e">
        <f t="shared" si="16"/>
        <v>#DIV/0!</v>
      </c>
      <c r="AP33" s="62"/>
      <c r="AQ33" s="63"/>
      <c r="AR33" s="1"/>
      <c r="AS33" s="1">
        <f t="shared" si="20"/>
        <v>0</v>
      </c>
      <c r="AT33" s="1">
        <f t="shared" si="21"/>
        <v>-6.4999999999999997E-3</v>
      </c>
      <c r="AU33" s="1">
        <f t="shared" si="22"/>
        <v>101325</v>
      </c>
      <c r="AV33" s="1">
        <f t="shared" si="23"/>
        <v>1.2250000000000001</v>
      </c>
      <c r="AW33" s="1">
        <f t="shared" si="24"/>
        <v>288.14999999999998</v>
      </c>
      <c r="AX33" s="1">
        <f t="shared" si="25"/>
        <v>1.2350000000000001</v>
      </c>
      <c r="AY33" s="1">
        <f t="shared" si="26"/>
        <v>9.81</v>
      </c>
      <c r="AZ33" s="1">
        <f t="shared" si="27"/>
        <v>293.14999999999998</v>
      </c>
      <c r="BA33" s="1">
        <f t="shared" si="28"/>
        <v>100600</v>
      </c>
      <c r="BB33" s="1">
        <f t="shared" si="29"/>
        <v>28</v>
      </c>
    </row>
    <row r="34" spans="3:54" x14ac:dyDescent="0.2">
      <c r="C34" s="37">
        <v>67.5</v>
      </c>
      <c r="D34" s="38">
        <v>69</v>
      </c>
      <c r="E34" s="39">
        <v>30</v>
      </c>
      <c r="F34" s="39">
        <v>25</v>
      </c>
      <c r="G34" s="39">
        <v>2.5</v>
      </c>
      <c r="H34" s="38">
        <v>-0.25</v>
      </c>
      <c r="J34" s="30" t="s">
        <v>44</v>
      </c>
      <c r="K34" s="31"/>
      <c r="M34" s="25" t="s">
        <v>29</v>
      </c>
      <c r="N34" s="26" t="s">
        <v>97</v>
      </c>
      <c r="P34" s="23">
        <v>3.8</v>
      </c>
      <c r="Q34" s="1">
        <v>524</v>
      </c>
      <c r="R34" s="1">
        <f t="shared" si="0"/>
        <v>276.95</v>
      </c>
      <c r="S34" s="1">
        <f t="shared" si="17"/>
        <v>0</v>
      </c>
      <c r="T34" s="1">
        <f t="shared" si="1"/>
        <v>0</v>
      </c>
      <c r="U34" s="1">
        <f t="shared" si="18"/>
        <v>3688.3809999999958</v>
      </c>
      <c r="V34" s="1">
        <f t="shared" si="2"/>
        <v>8131.4785202199901</v>
      </c>
      <c r="W34" s="130">
        <f t="shared" si="19"/>
        <v>228.5714000000001</v>
      </c>
      <c r="X34" s="1">
        <f t="shared" si="3"/>
        <v>284.74399999999997</v>
      </c>
      <c r="Y34" s="1">
        <f t="shared" si="4"/>
        <v>1.1645494229881794</v>
      </c>
      <c r="Z34" s="1">
        <f t="shared" si="5"/>
        <v>1.1973224802287279</v>
      </c>
      <c r="AA34" s="1">
        <f t="shared" si="6"/>
        <v>95186.291297053322</v>
      </c>
      <c r="AB34" s="1">
        <f t="shared" si="30"/>
        <v>-1393</v>
      </c>
      <c r="AC34" s="1">
        <f t="shared" si="7"/>
        <v>-4570.2101199999997</v>
      </c>
      <c r="AD34" s="1" t="e">
        <f t="shared" si="31"/>
        <v>#DIV/0!</v>
      </c>
      <c r="AE34" s="23">
        <f t="shared" si="32"/>
        <v>0</v>
      </c>
      <c r="AF34" s="6">
        <f t="shared" si="8"/>
        <v>0</v>
      </c>
      <c r="AG34" s="6">
        <f t="shared" si="9"/>
        <v>-5.9502192005288039</v>
      </c>
      <c r="AH34" s="6">
        <f t="shared" si="10"/>
        <v>-11.566274090755911</v>
      </c>
      <c r="AI34" s="60"/>
      <c r="AJ34" s="6">
        <f t="shared" si="11"/>
        <v>0</v>
      </c>
      <c r="AK34" s="61" t="e">
        <f t="shared" si="12"/>
        <v>#DIV/0!</v>
      </c>
      <c r="AL34" s="62" t="e">
        <f t="shared" si="13"/>
        <v>#DIV/0!</v>
      </c>
      <c r="AM34" s="63" t="e">
        <f t="shared" si="14"/>
        <v>#DIV/0!</v>
      </c>
      <c r="AN34" s="6" t="e">
        <f t="shared" si="15"/>
        <v>#DIV/0!</v>
      </c>
      <c r="AO34" s="6" t="e">
        <f t="shared" si="16"/>
        <v>#DIV/0!</v>
      </c>
      <c r="AP34" s="62"/>
      <c r="AQ34" s="63"/>
      <c r="AR34" s="1"/>
      <c r="AS34" s="1">
        <f t="shared" si="20"/>
        <v>0</v>
      </c>
      <c r="AT34" s="1">
        <f t="shared" si="21"/>
        <v>-6.4999999999999997E-3</v>
      </c>
      <c r="AU34" s="1">
        <f t="shared" si="22"/>
        <v>101325</v>
      </c>
      <c r="AV34" s="1">
        <f t="shared" si="23"/>
        <v>1.2250000000000001</v>
      </c>
      <c r="AW34" s="1">
        <f t="shared" si="24"/>
        <v>288.14999999999998</v>
      </c>
      <c r="AX34" s="1">
        <f t="shared" si="25"/>
        <v>1.2350000000000001</v>
      </c>
      <c r="AY34" s="1">
        <f t="shared" si="26"/>
        <v>9.81</v>
      </c>
      <c r="AZ34" s="1">
        <f t="shared" si="27"/>
        <v>293.14999999999998</v>
      </c>
      <c r="BA34" s="1">
        <f t="shared" si="28"/>
        <v>100600</v>
      </c>
      <c r="BB34" s="1">
        <f t="shared" si="29"/>
        <v>28</v>
      </c>
    </row>
    <row r="35" spans="3:54" x14ac:dyDescent="0.2">
      <c r="C35" s="37">
        <v>135</v>
      </c>
      <c r="D35" s="38">
        <v>65</v>
      </c>
      <c r="E35" s="39">
        <v>60</v>
      </c>
      <c r="F35" s="39">
        <v>26.75</v>
      </c>
      <c r="G35" s="39">
        <v>2.5</v>
      </c>
      <c r="H35" s="38">
        <v>0</v>
      </c>
      <c r="J35" s="23" t="s">
        <v>50</v>
      </c>
      <c r="K35" s="24">
        <v>0.38461000000000001</v>
      </c>
      <c r="M35" s="25" t="s">
        <v>30</v>
      </c>
      <c r="N35" s="26" t="s">
        <v>98</v>
      </c>
      <c r="P35" s="30">
        <v>2.1</v>
      </c>
      <c r="Q35" s="64">
        <v>476</v>
      </c>
      <c r="R35" s="64">
        <f t="shared" si="0"/>
        <v>275.25</v>
      </c>
      <c r="S35" s="64">
        <f t="shared" si="17"/>
        <v>0</v>
      </c>
      <c r="T35" s="64">
        <f t="shared" si="1"/>
        <v>0</v>
      </c>
      <c r="U35" s="64">
        <f t="shared" si="18"/>
        <v>3688.0000499999956</v>
      </c>
      <c r="V35" s="64">
        <f t="shared" si="2"/>
        <v>8130.6386702309892</v>
      </c>
      <c r="W35" s="136">
        <f t="shared" si="19"/>
        <v>239.9999700000001</v>
      </c>
      <c r="X35" s="64">
        <f t="shared" si="3"/>
        <v>285.05599999999998</v>
      </c>
      <c r="Y35" s="64">
        <f t="shared" si="4"/>
        <v>1.1699898653396628</v>
      </c>
      <c r="Z35" s="64">
        <f t="shared" si="5"/>
        <v>1.2116716841208461</v>
      </c>
      <c r="AA35" s="64">
        <f t="shared" si="6"/>
        <v>95735.759341820085</v>
      </c>
      <c r="AB35" s="64">
        <f t="shared" si="30"/>
        <v>-1441</v>
      </c>
      <c r="AC35" s="64">
        <f t="shared" si="7"/>
        <v>-4727.6904400000003</v>
      </c>
      <c r="AD35" s="64" t="e">
        <f t="shared" si="31"/>
        <v>#DIV/0!</v>
      </c>
      <c r="AE35" s="23">
        <f t="shared" si="32"/>
        <v>0</v>
      </c>
      <c r="AF35" s="65">
        <f t="shared" si="8"/>
        <v>0</v>
      </c>
      <c r="AG35" s="65">
        <f t="shared" si="9"/>
        <v>-5.8187105085485928</v>
      </c>
      <c r="AH35" s="65">
        <f t="shared" si="10"/>
        <v>-11.310642234937097</v>
      </c>
      <c r="AI35" s="66"/>
      <c r="AJ35" s="65">
        <f t="shared" si="11"/>
        <v>0</v>
      </c>
      <c r="AK35" s="67" t="e">
        <f t="shared" si="12"/>
        <v>#DIV/0!</v>
      </c>
      <c r="AL35" s="68" t="e">
        <f t="shared" si="13"/>
        <v>#DIV/0!</v>
      </c>
      <c r="AM35" s="69" t="e">
        <f t="shared" si="14"/>
        <v>#DIV/0!</v>
      </c>
      <c r="AN35" s="65" t="e">
        <f t="shared" si="15"/>
        <v>#DIV/0!</v>
      </c>
      <c r="AO35" s="65" t="e">
        <f t="shared" si="16"/>
        <v>#DIV/0!</v>
      </c>
      <c r="AP35" s="68"/>
      <c r="AQ35" s="69"/>
      <c r="AR35" s="1"/>
      <c r="AS35" s="1">
        <f t="shared" si="20"/>
        <v>0</v>
      </c>
      <c r="AT35" s="1">
        <f t="shared" si="21"/>
        <v>-6.4999999999999997E-3</v>
      </c>
      <c r="AU35" s="1">
        <f t="shared" si="22"/>
        <v>101325</v>
      </c>
      <c r="AV35" s="1">
        <f t="shared" si="23"/>
        <v>1.2250000000000001</v>
      </c>
      <c r="AW35" s="1">
        <f t="shared" si="24"/>
        <v>288.14999999999998</v>
      </c>
      <c r="AX35" s="1">
        <f t="shared" si="25"/>
        <v>1.2350000000000001</v>
      </c>
      <c r="AY35" s="1">
        <f t="shared" si="26"/>
        <v>9.81</v>
      </c>
      <c r="AZ35" s="1">
        <f t="shared" si="27"/>
        <v>293.14999999999998</v>
      </c>
      <c r="BA35" s="1">
        <f t="shared" si="28"/>
        <v>100600</v>
      </c>
      <c r="BB35" s="1">
        <f t="shared" si="29"/>
        <v>28</v>
      </c>
    </row>
    <row r="36" spans="3:54" x14ac:dyDescent="0.2">
      <c r="C36" s="37">
        <v>202.5</v>
      </c>
      <c r="D36" s="38">
        <v>38</v>
      </c>
      <c r="E36" s="39">
        <v>90</v>
      </c>
      <c r="F36" s="39">
        <v>23.75</v>
      </c>
      <c r="G36" s="39">
        <v>3</v>
      </c>
      <c r="H36" s="38">
        <v>0</v>
      </c>
      <c r="J36" s="30" t="s">
        <v>52</v>
      </c>
      <c r="K36" s="31">
        <v>11.153840000000001</v>
      </c>
      <c r="M36" s="41" t="s">
        <v>31</v>
      </c>
      <c r="N36" s="32" t="s">
        <v>99</v>
      </c>
      <c r="P36" s="6"/>
      <c r="Q36" s="6"/>
      <c r="R36" s="6"/>
      <c r="S36" s="6"/>
      <c r="T36" s="1"/>
      <c r="U36" s="6"/>
      <c r="V36" s="1"/>
      <c r="W36" s="6"/>
      <c r="X36" s="6"/>
      <c r="Y36" s="6"/>
      <c r="Z36" s="6"/>
      <c r="AA36" s="6"/>
      <c r="AB36" s="6"/>
      <c r="AC36" s="1"/>
      <c r="AD36" s="6"/>
      <c r="AE36" s="1"/>
      <c r="AF36" s="1"/>
      <c r="AG36" s="6"/>
      <c r="AH36" s="1"/>
      <c r="AI36" s="6"/>
      <c r="AJ36" s="1"/>
      <c r="AK36" s="6"/>
      <c r="AL36" s="6"/>
      <c r="AM36" s="6"/>
      <c r="AN36" s="6"/>
      <c r="AO36" s="6"/>
      <c r="AP36" s="6"/>
      <c r="AQ36" s="6"/>
      <c r="AR36" s="1"/>
      <c r="AS36" s="1">
        <f t="shared" si="20"/>
        <v>0</v>
      </c>
      <c r="AT36" s="1">
        <f t="shared" si="21"/>
        <v>-6.4999999999999997E-3</v>
      </c>
      <c r="AU36" s="1">
        <f t="shared" si="22"/>
        <v>101325</v>
      </c>
      <c r="AV36" s="1">
        <f t="shared" si="23"/>
        <v>1.2250000000000001</v>
      </c>
      <c r="AW36" s="1">
        <f t="shared" si="24"/>
        <v>288.14999999999998</v>
      </c>
      <c r="AX36" s="1">
        <f t="shared" si="25"/>
        <v>1.2350000000000001</v>
      </c>
      <c r="AY36" s="1">
        <f t="shared" si="26"/>
        <v>9.81</v>
      </c>
      <c r="AZ36" s="1">
        <f t="shared" si="27"/>
        <v>293.14999999999998</v>
      </c>
      <c r="BA36" s="1">
        <f t="shared" si="28"/>
        <v>100600</v>
      </c>
      <c r="BB36" s="1">
        <f t="shared" si="29"/>
        <v>28</v>
      </c>
    </row>
    <row r="37" spans="3:54" ht="15" x14ac:dyDescent="0.25">
      <c r="C37" s="37">
        <v>270</v>
      </c>
      <c r="D37" s="38">
        <v>36</v>
      </c>
      <c r="E37" s="39">
        <v>120</v>
      </c>
      <c r="F37" s="39">
        <v>23</v>
      </c>
      <c r="G37" s="39">
        <v>2.5</v>
      </c>
      <c r="H37" s="38">
        <v>0</v>
      </c>
      <c r="J37" s="1"/>
      <c r="K37" s="1"/>
      <c r="P37" s="43" t="s">
        <v>56</v>
      </c>
      <c r="Q37" s="3" t="s">
        <v>57</v>
      </c>
      <c r="R37" s="3" t="s">
        <v>58</v>
      </c>
      <c r="S37" s="3" t="s">
        <v>59</v>
      </c>
      <c r="T37" s="44" t="s">
        <v>60</v>
      </c>
      <c r="U37" s="3" t="s">
        <v>61</v>
      </c>
      <c r="V37" s="44" t="s">
        <v>62</v>
      </c>
      <c r="W37" s="8" t="s">
        <v>63</v>
      </c>
      <c r="X37" s="3" t="s">
        <v>64</v>
      </c>
      <c r="Y37" s="3" t="s">
        <v>65</v>
      </c>
      <c r="Z37" s="3" t="s">
        <v>66</v>
      </c>
      <c r="AA37" s="3" t="s">
        <v>67</v>
      </c>
      <c r="AB37" s="3" t="s">
        <v>68</v>
      </c>
      <c r="AC37" s="44" t="s">
        <v>69</v>
      </c>
      <c r="AD37" s="3" t="s">
        <v>70</v>
      </c>
      <c r="AE37" s="45" t="s">
        <v>71</v>
      </c>
      <c r="AF37" s="46" t="s">
        <v>72</v>
      </c>
      <c r="AG37" s="47" t="s">
        <v>73</v>
      </c>
      <c r="AH37" s="46" t="s">
        <v>74</v>
      </c>
      <c r="AI37" s="45" t="s">
        <v>75</v>
      </c>
      <c r="AJ37" s="46" t="s">
        <v>76</v>
      </c>
      <c r="AK37" s="47" t="s">
        <v>77</v>
      </c>
      <c r="AL37" s="48" t="s">
        <v>78</v>
      </c>
      <c r="AM37" s="49" t="s">
        <v>79</v>
      </c>
      <c r="AN37" s="47" t="s">
        <v>80</v>
      </c>
      <c r="AO37" s="47" t="s">
        <v>81</v>
      </c>
      <c r="AP37" s="48" t="s">
        <v>82</v>
      </c>
      <c r="AQ37" s="49" t="s">
        <v>83</v>
      </c>
      <c r="AR37" s="1"/>
      <c r="AS37" s="6">
        <f t="shared" si="20"/>
        <v>0</v>
      </c>
      <c r="AT37" s="6">
        <f t="shared" si="21"/>
        <v>-6.4999999999999997E-3</v>
      </c>
      <c r="AU37" s="6">
        <f t="shared" si="22"/>
        <v>101325</v>
      </c>
      <c r="AV37" s="6">
        <f t="shared" si="23"/>
        <v>1.2250000000000001</v>
      </c>
      <c r="AW37" s="6">
        <f t="shared" si="24"/>
        <v>288.14999999999998</v>
      </c>
      <c r="AX37" s="6">
        <f t="shared" si="25"/>
        <v>1.2350000000000001</v>
      </c>
      <c r="AY37" s="6">
        <f t="shared" si="26"/>
        <v>9.81</v>
      </c>
      <c r="AZ37" s="6">
        <f t="shared" si="27"/>
        <v>293.14999999999998</v>
      </c>
      <c r="BA37" s="6">
        <f t="shared" si="28"/>
        <v>100600</v>
      </c>
      <c r="BB37" s="6">
        <f t="shared" si="29"/>
        <v>28</v>
      </c>
    </row>
    <row r="38" spans="3:54" x14ac:dyDescent="0.2">
      <c r="C38" s="37"/>
      <c r="D38" s="38"/>
      <c r="E38" s="39">
        <v>150</v>
      </c>
      <c r="F38" s="39">
        <v>18</v>
      </c>
      <c r="G38" s="39">
        <v>4</v>
      </c>
      <c r="H38" s="38">
        <v>-0.25</v>
      </c>
      <c r="J38" s="1"/>
      <c r="K38" s="1"/>
      <c r="P38" s="50">
        <v>6.2</v>
      </c>
      <c r="Q38" s="51">
        <v>2039</v>
      </c>
      <c r="R38" s="51">
        <f t="shared" ref="R38:R70" si="33">P38+273.15</f>
        <v>279.34999999999997</v>
      </c>
      <c r="S38" s="51">
        <v>0</v>
      </c>
      <c r="T38" s="51">
        <f t="shared" ref="T38:T70" si="34">S38*1.94384</f>
        <v>0</v>
      </c>
      <c r="U38" s="51">
        <v>3657</v>
      </c>
      <c r="V38" s="51">
        <f t="shared" ref="V38:V70" si="35">U38 * 2.20462</f>
        <v>8062.2953399999997</v>
      </c>
      <c r="W38" s="129">
        <v>0</v>
      </c>
      <c r="X38" s="51">
        <f t="shared" ref="X38:X70" si="36">AW38+(Q38*AT38)</f>
        <v>274.8965</v>
      </c>
      <c r="Y38" s="51">
        <f t="shared" ref="Y38:Y70" si="37">AV38 * ( ( 1 + ( AT38 * ( Q38 / AW38 ) ) ) ^ 4.256 )</f>
        <v>1.0025438676089231</v>
      </c>
      <c r="Z38" s="51">
        <f t="shared" ref="Z38:Z70" si="38">( Y38 * X38 ) / R38</f>
        <v>0.98656094613265222</v>
      </c>
      <c r="AA38" s="51">
        <f t="shared" ref="AA38:AA70" si="39">AU38 * ( ( 1+ ( AT38 * ( Q38 / AW38 ) ) ) ^ 5.256 )</f>
        <v>79110.566607148314</v>
      </c>
      <c r="AB38" s="51">
        <v>0</v>
      </c>
      <c r="AC38" s="51">
        <f t="shared" ref="AC38:AC70" si="40">AB38 * 3.28084</f>
        <v>0</v>
      </c>
      <c r="AD38" s="51" t="e">
        <f t="shared" ref="AD38:AD70" si="41" xml:space="preserve"> U38 * AY38 * COS( AN38 )</f>
        <v>#DIV/0!</v>
      </c>
      <c r="AE38" s="55">
        <f>SQRT( ( AI38 * 2 ) / Z38 )</f>
        <v>0</v>
      </c>
      <c r="AF38" s="51">
        <f t="shared" ref="AF38:AF70" si="42">AE38 * 1.94384</f>
        <v>0</v>
      </c>
      <c r="AG38" s="51" t="e">
        <f t="shared" ref="AG38:AG70" si="43" xml:space="preserve"> ( AB38 / W38 ) * ( ( ( R37 + R38 ) / 2 ) / ( ( X37 + X38 ) / 2 ) )</f>
        <v>#DIV/0!</v>
      </c>
      <c r="AH38" s="51" t="e">
        <f t="shared" ref="AH38:AH70" si="44">AG38 * 1.94384</f>
        <v>#DIV/0!</v>
      </c>
      <c r="AI38" s="52"/>
      <c r="AJ38" s="51">
        <f t="shared" ref="AJ38:AJ70" si="45">AI38 * 100</f>
        <v>0</v>
      </c>
      <c r="AK38" s="53" t="e">
        <f t="shared" ref="AK38:AK70" si="46" xml:space="preserve"> - ( U38 * AY38 * SIN( AN38 ) )</f>
        <v>#DIV/0!</v>
      </c>
      <c r="AL38" s="50" t="e">
        <f t="shared" ref="AL38:AL70" si="47" xml:space="preserve"> - ( ( 2 * AK38 ) / ( ( ( AE38 ) ^ 2 ) * BB38 * Z38 ) )</f>
        <v>#DIV/0!</v>
      </c>
      <c r="AM38" s="54" t="e">
        <f t="shared" ref="AM38:AM70" si="48" xml:space="preserve"> ( ( 2 * AD38 ) / ( ( ( AE38 ) ^ 2 ) * BB38 * Z38 ) )</f>
        <v>#DIV/0!</v>
      </c>
      <c r="AN38" s="51" t="e">
        <f t="shared" ref="AN38:AN70" si="49">ASIN( - ( AG38 / AE38 ) )</f>
        <v>#DIV/0!</v>
      </c>
      <c r="AO38" s="51" t="e">
        <f t="shared" ref="AO38:AO70" si="50">AN38 * ( 180 / 3.14159265359 )</f>
        <v>#DIV/0!</v>
      </c>
      <c r="AP38" s="50"/>
      <c r="AQ38" s="54"/>
      <c r="AR38" s="1"/>
      <c r="AS38" s="1">
        <f t="shared" si="20"/>
        <v>0</v>
      </c>
      <c r="AT38" s="1">
        <f t="shared" si="21"/>
        <v>-6.4999999999999997E-3</v>
      </c>
      <c r="AU38" s="1">
        <f t="shared" si="22"/>
        <v>101325</v>
      </c>
      <c r="AV38" s="1">
        <f t="shared" si="23"/>
        <v>1.2250000000000001</v>
      </c>
      <c r="AW38" s="1">
        <f t="shared" si="24"/>
        <v>288.14999999999998</v>
      </c>
      <c r="AX38" s="1">
        <f t="shared" si="25"/>
        <v>1.2350000000000001</v>
      </c>
      <c r="AY38" s="1">
        <f t="shared" si="26"/>
        <v>9.81</v>
      </c>
      <c r="AZ38" s="1">
        <f t="shared" si="27"/>
        <v>293.14999999999998</v>
      </c>
      <c r="BA38" s="1">
        <f t="shared" si="28"/>
        <v>100600</v>
      </c>
      <c r="BB38" s="1">
        <f t="shared" si="29"/>
        <v>28</v>
      </c>
    </row>
    <row r="39" spans="3:54" x14ac:dyDescent="0.2">
      <c r="C39" s="37"/>
      <c r="D39" s="38"/>
      <c r="E39" s="39">
        <v>180</v>
      </c>
      <c r="F39" s="39">
        <v>8.75</v>
      </c>
      <c r="G39" s="39">
        <v>11</v>
      </c>
      <c r="H39" s="38">
        <v>-4.5</v>
      </c>
      <c r="P39" s="23">
        <v>6.2</v>
      </c>
      <c r="Q39" s="1">
        <v>2018</v>
      </c>
      <c r="R39" s="1">
        <f t="shared" si="33"/>
        <v>279.34999999999997</v>
      </c>
      <c r="S39" s="1">
        <f t="shared" ref="S39:S70" si="51">S38</f>
        <v>0</v>
      </c>
      <c r="T39" s="1">
        <f t="shared" si="34"/>
        <v>0</v>
      </c>
      <c r="U39" s="1">
        <f t="shared" ref="U39:U70" si="52">U38-0.34375</f>
        <v>3656.65625</v>
      </c>
      <c r="V39" s="1">
        <f t="shared" si="35"/>
        <v>8061.5375018749992</v>
      </c>
      <c r="W39" s="130">
        <f t="shared" ref="W39:W70" si="53">W38+10</f>
        <v>10</v>
      </c>
      <c r="X39" s="1">
        <f t="shared" si="36"/>
        <v>275.03299999999996</v>
      </c>
      <c r="Y39" s="1">
        <f t="shared" si="37"/>
        <v>1.0046642759848132</v>
      </c>
      <c r="Z39" s="1">
        <f t="shared" si="38"/>
        <v>0.98913846363676805</v>
      </c>
      <c r="AA39" s="1">
        <f t="shared" si="39"/>
        <v>79317.253148907126</v>
      </c>
      <c r="AB39" s="1">
        <f t="shared" ref="AB39:AB70" si="54">AB38 + (Q39-Q38)</f>
        <v>-21</v>
      </c>
      <c r="AC39" s="1">
        <f t="shared" si="40"/>
        <v>-68.897639999999996</v>
      </c>
      <c r="AD39" s="1" t="e">
        <f t="shared" si="41"/>
        <v>#DIV/0!</v>
      </c>
      <c r="AE39" s="23">
        <f t="shared" ref="AE39:AE70" si="55">SQRT( ( AJ39 * 2 ) / Z39 )</f>
        <v>0</v>
      </c>
      <c r="AF39" s="6">
        <f t="shared" si="42"/>
        <v>0</v>
      </c>
      <c r="AG39" s="6">
        <f t="shared" si="43"/>
        <v>-2.1334916566578079</v>
      </c>
      <c r="AH39" s="6">
        <f t="shared" si="44"/>
        <v>-4.1471664218777136</v>
      </c>
      <c r="AI39" s="60"/>
      <c r="AJ39" s="6">
        <f t="shared" si="45"/>
        <v>0</v>
      </c>
      <c r="AK39" s="61" t="e">
        <f t="shared" si="46"/>
        <v>#DIV/0!</v>
      </c>
      <c r="AL39" s="62" t="e">
        <f t="shared" si="47"/>
        <v>#DIV/0!</v>
      </c>
      <c r="AM39" s="63" t="e">
        <f t="shared" si="48"/>
        <v>#DIV/0!</v>
      </c>
      <c r="AN39" s="6" t="e">
        <f t="shared" si="49"/>
        <v>#DIV/0!</v>
      </c>
      <c r="AO39" s="6" t="e">
        <f t="shared" si="50"/>
        <v>#DIV/0!</v>
      </c>
      <c r="AP39" s="62"/>
      <c r="AQ39" s="63"/>
      <c r="AR39" s="1"/>
      <c r="AS39" s="1">
        <f t="shared" si="20"/>
        <v>0</v>
      </c>
      <c r="AT39" s="1">
        <f t="shared" si="21"/>
        <v>-6.4999999999999997E-3</v>
      </c>
      <c r="AU39" s="1">
        <f t="shared" si="22"/>
        <v>101325</v>
      </c>
      <c r="AV39" s="1">
        <f t="shared" si="23"/>
        <v>1.2250000000000001</v>
      </c>
      <c r="AW39" s="1">
        <f t="shared" si="24"/>
        <v>288.14999999999998</v>
      </c>
      <c r="AX39" s="1">
        <f t="shared" si="25"/>
        <v>1.2350000000000001</v>
      </c>
      <c r="AY39" s="1">
        <f t="shared" si="26"/>
        <v>9.81</v>
      </c>
      <c r="AZ39" s="1">
        <f t="shared" si="27"/>
        <v>293.14999999999998</v>
      </c>
      <c r="BA39" s="1">
        <f t="shared" si="28"/>
        <v>100600</v>
      </c>
      <c r="BB39" s="1">
        <f t="shared" si="29"/>
        <v>28</v>
      </c>
    </row>
    <row r="40" spans="3:54" x14ac:dyDescent="0.2">
      <c r="C40" s="37"/>
      <c r="D40" s="38"/>
      <c r="E40" s="39">
        <v>210</v>
      </c>
      <c r="F40" s="39">
        <v>6.75</v>
      </c>
      <c r="G40" s="39">
        <v>17</v>
      </c>
      <c r="H40" s="38">
        <v>-13.75</v>
      </c>
      <c r="P40" s="23">
        <v>6.6</v>
      </c>
      <c r="Q40" s="1">
        <v>1937</v>
      </c>
      <c r="R40" s="1">
        <f t="shared" si="33"/>
        <v>279.75</v>
      </c>
      <c r="S40" s="1">
        <f t="shared" si="51"/>
        <v>0</v>
      </c>
      <c r="T40" s="1">
        <f t="shared" si="34"/>
        <v>0</v>
      </c>
      <c r="U40" s="1">
        <f t="shared" si="52"/>
        <v>3656.3125</v>
      </c>
      <c r="V40" s="1">
        <f t="shared" si="35"/>
        <v>8060.7796637499996</v>
      </c>
      <c r="W40" s="130">
        <f t="shared" si="53"/>
        <v>20</v>
      </c>
      <c r="X40" s="1">
        <f t="shared" si="36"/>
        <v>275.55949999999996</v>
      </c>
      <c r="Y40" s="1">
        <f t="shared" si="37"/>
        <v>1.0128751515177603</v>
      </c>
      <c r="Z40" s="1">
        <f t="shared" si="38"/>
        <v>0.99770284294783995</v>
      </c>
      <c r="AA40" s="1">
        <f t="shared" si="39"/>
        <v>80118.57287235673</v>
      </c>
      <c r="AB40" s="1">
        <f t="shared" si="54"/>
        <v>-102</v>
      </c>
      <c r="AC40" s="1">
        <f t="shared" si="40"/>
        <v>-334.64567999999997</v>
      </c>
      <c r="AD40" s="1" t="e">
        <f t="shared" si="41"/>
        <v>#DIV/0!</v>
      </c>
      <c r="AE40" s="23">
        <f t="shared" si="55"/>
        <v>0</v>
      </c>
      <c r="AF40" s="6">
        <f t="shared" si="42"/>
        <v>0</v>
      </c>
      <c r="AG40" s="6">
        <f t="shared" si="43"/>
        <v>-5.1788028351276116</v>
      </c>
      <c r="AH40" s="6">
        <f t="shared" si="44"/>
        <v>-10.066764103034457</v>
      </c>
      <c r="AI40" s="60"/>
      <c r="AJ40" s="6">
        <f t="shared" si="45"/>
        <v>0</v>
      </c>
      <c r="AK40" s="61" t="e">
        <f t="shared" si="46"/>
        <v>#DIV/0!</v>
      </c>
      <c r="AL40" s="62" t="e">
        <f t="shared" si="47"/>
        <v>#DIV/0!</v>
      </c>
      <c r="AM40" s="63" t="e">
        <f t="shared" si="48"/>
        <v>#DIV/0!</v>
      </c>
      <c r="AN40" s="6" t="e">
        <f t="shared" si="49"/>
        <v>#DIV/0!</v>
      </c>
      <c r="AO40" s="6" t="e">
        <f t="shared" si="50"/>
        <v>#DIV/0!</v>
      </c>
      <c r="AP40" s="62"/>
      <c r="AQ40" s="63"/>
      <c r="AR40" s="1"/>
      <c r="AS40" s="1">
        <f t="shared" si="20"/>
        <v>0</v>
      </c>
      <c r="AT40" s="1">
        <f t="shared" si="21"/>
        <v>-6.4999999999999997E-3</v>
      </c>
      <c r="AU40" s="1">
        <f t="shared" si="22"/>
        <v>101325</v>
      </c>
      <c r="AV40" s="1">
        <f t="shared" si="23"/>
        <v>1.2250000000000001</v>
      </c>
      <c r="AW40" s="1">
        <f t="shared" si="24"/>
        <v>288.14999999999998</v>
      </c>
      <c r="AX40" s="1">
        <f t="shared" si="25"/>
        <v>1.2350000000000001</v>
      </c>
      <c r="AY40" s="1">
        <f t="shared" si="26"/>
        <v>9.81</v>
      </c>
      <c r="AZ40" s="1">
        <f t="shared" si="27"/>
        <v>293.14999999999998</v>
      </c>
      <c r="BA40" s="1">
        <f t="shared" si="28"/>
        <v>100600</v>
      </c>
      <c r="BB40" s="1">
        <f t="shared" si="29"/>
        <v>28</v>
      </c>
    </row>
    <row r="41" spans="3:54" x14ac:dyDescent="0.2">
      <c r="C41" s="37"/>
      <c r="D41" s="38"/>
      <c r="E41" s="39">
        <v>240</v>
      </c>
      <c r="F41" s="39">
        <v>6.75</v>
      </c>
      <c r="G41" s="39">
        <v>17.5</v>
      </c>
      <c r="H41" s="38">
        <v>-14</v>
      </c>
      <c r="P41" s="23">
        <v>7.1</v>
      </c>
      <c r="Q41" s="1">
        <v>1869</v>
      </c>
      <c r="R41" s="1">
        <f t="shared" si="33"/>
        <v>280.25</v>
      </c>
      <c r="S41" s="1">
        <f t="shared" si="51"/>
        <v>0</v>
      </c>
      <c r="T41" s="1">
        <f t="shared" si="34"/>
        <v>0</v>
      </c>
      <c r="U41" s="1">
        <f t="shared" si="52"/>
        <v>3655.96875</v>
      </c>
      <c r="V41" s="1">
        <f t="shared" si="35"/>
        <v>8060.0218256249991</v>
      </c>
      <c r="W41" s="130">
        <f t="shared" si="53"/>
        <v>30</v>
      </c>
      <c r="X41" s="1">
        <f t="shared" si="36"/>
        <v>276.00149999999996</v>
      </c>
      <c r="Y41" s="1">
        <f t="shared" si="37"/>
        <v>1.0198077873787912</v>
      </c>
      <c r="Z41" s="1">
        <f t="shared" si="38"/>
        <v>1.0043478288250756</v>
      </c>
      <c r="AA41" s="1">
        <f t="shared" si="39"/>
        <v>80796.335914996482</v>
      </c>
      <c r="AB41" s="1">
        <f t="shared" si="54"/>
        <v>-170</v>
      </c>
      <c r="AC41" s="1">
        <f t="shared" si="40"/>
        <v>-557.74279999999999</v>
      </c>
      <c r="AD41" s="1" t="e">
        <f t="shared" si="41"/>
        <v>#DIV/0!</v>
      </c>
      <c r="AE41" s="23">
        <f t="shared" si="55"/>
        <v>0</v>
      </c>
      <c r="AF41" s="6">
        <f t="shared" si="42"/>
        <v>0</v>
      </c>
      <c r="AG41" s="6">
        <f t="shared" si="43"/>
        <v>-5.7533678656274354</v>
      </c>
      <c r="AH41" s="6">
        <f t="shared" si="44"/>
        <v>-11.183626591921234</v>
      </c>
      <c r="AI41" s="60"/>
      <c r="AJ41" s="6">
        <f t="shared" si="45"/>
        <v>0</v>
      </c>
      <c r="AK41" s="61" t="e">
        <f t="shared" si="46"/>
        <v>#DIV/0!</v>
      </c>
      <c r="AL41" s="62" t="e">
        <f t="shared" si="47"/>
        <v>#DIV/0!</v>
      </c>
      <c r="AM41" s="63" t="e">
        <f t="shared" si="48"/>
        <v>#DIV/0!</v>
      </c>
      <c r="AN41" s="6" t="e">
        <f t="shared" si="49"/>
        <v>#DIV/0!</v>
      </c>
      <c r="AO41" s="6" t="e">
        <f t="shared" si="50"/>
        <v>#DIV/0!</v>
      </c>
      <c r="AP41" s="62"/>
      <c r="AQ41" s="63"/>
      <c r="AR41" s="1"/>
      <c r="AS41" s="1">
        <f t="shared" si="20"/>
        <v>0</v>
      </c>
      <c r="AT41" s="1">
        <f t="shared" si="21"/>
        <v>-6.4999999999999997E-3</v>
      </c>
      <c r="AU41" s="1">
        <f t="shared" si="22"/>
        <v>101325</v>
      </c>
      <c r="AV41" s="1">
        <f t="shared" si="23"/>
        <v>1.2250000000000001</v>
      </c>
      <c r="AW41" s="1">
        <f t="shared" si="24"/>
        <v>288.14999999999998</v>
      </c>
      <c r="AX41" s="1">
        <f t="shared" si="25"/>
        <v>1.2350000000000001</v>
      </c>
      <c r="AY41" s="1">
        <f t="shared" si="26"/>
        <v>9.81</v>
      </c>
      <c r="AZ41" s="1">
        <f t="shared" si="27"/>
        <v>293.14999999999998</v>
      </c>
      <c r="BA41" s="1">
        <f t="shared" si="28"/>
        <v>100600</v>
      </c>
      <c r="BB41" s="1">
        <f t="shared" si="29"/>
        <v>28</v>
      </c>
    </row>
    <row r="42" spans="3:54" x14ac:dyDescent="0.2">
      <c r="C42" s="27"/>
      <c r="D42" s="28"/>
      <c r="E42" s="29">
        <v>270</v>
      </c>
      <c r="F42" s="29">
        <v>7.5</v>
      </c>
      <c r="G42" s="29">
        <v>13.5</v>
      </c>
      <c r="H42" s="28">
        <v>-7.25</v>
      </c>
      <c r="P42" s="23">
        <v>7.4</v>
      </c>
      <c r="Q42" s="1">
        <v>1801</v>
      </c>
      <c r="R42" s="1">
        <f t="shared" si="33"/>
        <v>280.54999999999995</v>
      </c>
      <c r="S42" s="1">
        <f t="shared" si="51"/>
        <v>0</v>
      </c>
      <c r="T42" s="1">
        <f t="shared" si="34"/>
        <v>0</v>
      </c>
      <c r="U42" s="1">
        <f t="shared" si="52"/>
        <v>3655.625</v>
      </c>
      <c r="V42" s="1">
        <f t="shared" si="35"/>
        <v>8059.2639874999995</v>
      </c>
      <c r="W42" s="130">
        <f t="shared" si="53"/>
        <v>40</v>
      </c>
      <c r="X42" s="1">
        <f t="shared" si="36"/>
        <v>276.44349999999997</v>
      </c>
      <c r="Y42" s="1">
        <f t="shared" si="37"/>
        <v>1.0267766664165261</v>
      </c>
      <c r="Z42" s="1">
        <f t="shared" si="38"/>
        <v>1.011747408242798</v>
      </c>
      <c r="AA42" s="1">
        <f t="shared" si="39"/>
        <v>81478.734184317349</v>
      </c>
      <c r="AB42" s="1">
        <f t="shared" si="54"/>
        <v>-238</v>
      </c>
      <c r="AC42" s="1">
        <f t="shared" si="40"/>
        <v>-780.83992000000001</v>
      </c>
      <c r="AD42" s="1" t="e">
        <f t="shared" si="41"/>
        <v>#DIV/0!</v>
      </c>
      <c r="AE42" s="23">
        <f t="shared" si="55"/>
        <v>0</v>
      </c>
      <c r="AF42" s="6">
        <f t="shared" si="42"/>
        <v>0</v>
      </c>
      <c r="AG42" s="6">
        <f t="shared" si="43"/>
        <v>-6.0399858809474258</v>
      </c>
      <c r="AH42" s="6">
        <f t="shared" si="44"/>
        <v>-11.740766154820845</v>
      </c>
      <c r="AI42" s="60"/>
      <c r="AJ42" s="6">
        <f t="shared" si="45"/>
        <v>0</v>
      </c>
      <c r="AK42" s="61" t="e">
        <f t="shared" si="46"/>
        <v>#DIV/0!</v>
      </c>
      <c r="AL42" s="62" t="e">
        <f t="shared" si="47"/>
        <v>#DIV/0!</v>
      </c>
      <c r="AM42" s="63" t="e">
        <f t="shared" si="48"/>
        <v>#DIV/0!</v>
      </c>
      <c r="AN42" s="6" t="e">
        <f t="shared" si="49"/>
        <v>#DIV/0!</v>
      </c>
      <c r="AO42" s="6" t="e">
        <f t="shared" si="50"/>
        <v>#DIV/0!</v>
      </c>
      <c r="AP42" s="62"/>
      <c r="AQ42" s="63"/>
      <c r="AR42" s="1"/>
      <c r="AS42" s="1">
        <f t="shared" si="20"/>
        <v>0</v>
      </c>
      <c r="AT42" s="1">
        <f t="shared" si="21"/>
        <v>-6.4999999999999997E-3</v>
      </c>
      <c r="AU42" s="1">
        <f t="shared" si="22"/>
        <v>101325</v>
      </c>
      <c r="AV42" s="1">
        <f t="shared" si="23"/>
        <v>1.2250000000000001</v>
      </c>
      <c r="AW42" s="1">
        <f t="shared" si="24"/>
        <v>288.14999999999998</v>
      </c>
      <c r="AX42" s="1">
        <f t="shared" si="25"/>
        <v>1.2350000000000001</v>
      </c>
      <c r="AY42" s="1">
        <f t="shared" si="26"/>
        <v>9.81</v>
      </c>
      <c r="AZ42" s="1">
        <f t="shared" si="27"/>
        <v>293.14999999999998</v>
      </c>
      <c r="BA42" s="1">
        <f t="shared" si="28"/>
        <v>100600</v>
      </c>
      <c r="BB42" s="1">
        <f t="shared" si="29"/>
        <v>28</v>
      </c>
    </row>
    <row r="43" spans="3:54" x14ac:dyDescent="0.2">
      <c r="C43" s="39"/>
      <c r="D43" s="39"/>
      <c r="E43" s="39"/>
      <c r="F43" s="39"/>
      <c r="G43" s="39"/>
      <c r="H43" s="39"/>
      <c r="P43" s="23">
        <v>7.7</v>
      </c>
      <c r="Q43" s="1">
        <v>1735</v>
      </c>
      <c r="R43" s="1">
        <f t="shared" si="33"/>
        <v>280.84999999999997</v>
      </c>
      <c r="S43" s="1">
        <f t="shared" si="51"/>
        <v>0</v>
      </c>
      <c r="T43" s="1">
        <f t="shared" si="34"/>
        <v>0</v>
      </c>
      <c r="U43" s="1">
        <f t="shared" si="52"/>
        <v>3655.28125</v>
      </c>
      <c r="V43" s="1">
        <f t="shared" si="35"/>
        <v>8058.506149374999</v>
      </c>
      <c r="W43" s="130">
        <f t="shared" si="53"/>
        <v>50</v>
      </c>
      <c r="X43" s="1">
        <f t="shared" si="36"/>
        <v>276.8725</v>
      </c>
      <c r="Y43" s="1">
        <f t="shared" si="37"/>
        <v>1.033575362429018</v>
      </c>
      <c r="Z43" s="1">
        <f t="shared" si="38"/>
        <v>1.0189374916650467</v>
      </c>
      <c r="AA43" s="1">
        <f t="shared" si="39"/>
        <v>82145.517580258442</v>
      </c>
      <c r="AB43" s="1">
        <f t="shared" si="54"/>
        <v>-304</v>
      </c>
      <c r="AC43" s="1">
        <f t="shared" si="40"/>
        <v>-997.37536</v>
      </c>
      <c r="AD43" s="1" t="e">
        <f t="shared" si="41"/>
        <v>#DIV/0!</v>
      </c>
      <c r="AE43" s="23">
        <f t="shared" si="55"/>
        <v>0</v>
      </c>
      <c r="AF43" s="6">
        <f t="shared" si="42"/>
        <v>0</v>
      </c>
      <c r="AG43" s="6">
        <f t="shared" si="43"/>
        <v>-6.1688293850168776</v>
      </c>
      <c r="AH43" s="6">
        <f t="shared" si="44"/>
        <v>-11.991217311771207</v>
      </c>
      <c r="AI43" s="60"/>
      <c r="AJ43" s="6">
        <f t="shared" si="45"/>
        <v>0</v>
      </c>
      <c r="AK43" s="61" t="e">
        <f t="shared" si="46"/>
        <v>#DIV/0!</v>
      </c>
      <c r="AL43" s="62" t="e">
        <f t="shared" si="47"/>
        <v>#DIV/0!</v>
      </c>
      <c r="AM43" s="63" t="e">
        <f t="shared" si="48"/>
        <v>#DIV/0!</v>
      </c>
      <c r="AN43" s="6" t="e">
        <f t="shared" si="49"/>
        <v>#DIV/0!</v>
      </c>
      <c r="AO43" s="6" t="e">
        <f t="shared" si="50"/>
        <v>#DIV/0!</v>
      </c>
      <c r="AP43" s="62"/>
      <c r="AQ43" s="63"/>
      <c r="AR43" s="1"/>
      <c r="AS43" s="1">
        <f t="shared" si="20"/>
        <v>0</v>
      </c>
      <c r="AT43" s="1">
        <f t="shared" si="21"/>
        <v>-6.4999999999999997E-3</v>
      </c>
      <c r="AU43" s="1">
        <f t="shared" si="22"/>
        <v>101325</v>
      </c>
      <c r="AV43" s="1">
        <f t="shared" si="23"/>
        <v>1.2250000000000001</v>
      </c>
      <c r="AW43" s="1">
        <f t="shared" si="24"/>
        <v>288.14999999999998</v>
      </c>
      <c r="AX43" s="1">
        <f t="shared" si="25"/>
        <v>1.2350000000000001</v>
      </c>
      <c r="AY43" s="1">
        <f t="shared" si="26"/>
        <v>9.81</v>
      </c>
      <c r="AZ43" s="1">
        <f t="shared" si="27"/>
        <v>293.14999999999998</v>
      </c>
      <c r="BA43" s="1">
        <f t="shared" si="28"/>
        <v>100600</v>
      </c>
      <c r="BB43" s="1">
        <f t="shared" si="29"/>
        <v>28</v>
      </c>
    </row>
    <row r="44" spans="3:54" ht="15" x14ac:dyDescent="0.25">
      <c r="C44" s="14" t="s">
        <v>9</v>
      </c>
      <c r="D44" s="15"/>
      <c r="E44" s="15"/>
      <c r="F44" s="15"/>
      <c r="G44" s="15"/>
      <c r="H44" s="16"/>
      <c r="J44" s="18" t="s">
        <v>10</v>
      </c>
      <c r="K44" s="19"/>
      <c r="M44" s="20" t="s">
        <v>11</v>
      </c>
      <c r="N44" s="21" t="s">
        <v>12</v>
      </c>
      <c r="P44" s="23">
        <v>8</v>
      </c>
      <c r="Q44" s="1">
        <v>1676</v>
      </c>
      <c r="R44" s="1">
        <f t="shared" si="33"/>
        <v>281.14999999999998</v>
      </c>
      <c r="S44" s="1">
        <f t="shared" si="51"/>
        <v>0</v>
      </c>
      <c r="T44" s="1">
        <f t="shared" si="34"/>
        <v>0</v>
      </c>
      <c r="U44" s="1">
        <f t="shared" si="52"/>
        <v>3654.9375</v>
      </c>
      <c r="V44" s="1">
        <f t="shared" si="35"/>
        <v>8057.7483112499995</v>
      </c>
      <c r="W44" s="130">
        <f t="shared" si="53"/>
        <v>60</v>
      </c>
      <c r="X44" s="1">
        <f t="shared" si="36"/>
        <v>277.25599999999997</v>
      </c>
      <c r="Y44" s="1">
        <f t="shared" si="37"/>
        <v>1.039682090038015</v>
      </c>
      <c r="Z44" s="1">
        <f t="shared" si="38"/>
        <v>1.0252822249887246</v>
      </c>
      <c r="AA44" s="1">
        <f t="shared" si="39"/>
        <v>82745.315428314003</v>
      </c>
      <c r="AB44" s="1">
        <f t="shared" si="54"/>
        <v>-363</v>
      </c>
      <c r="AC44" s="1">
        <f t="shared" si="40"/>
        <v>-1190.9449199999999</v>
      </c>
      <c r="AD44" s="1" t="e">
        <f t="shared" si="41"/>
        <v>#DIV/0!</v>
      </c>
      <c r="AE44" s="23">
        <f t="shared" si="55"/>
        <v>0</v>
      </c>
      <c r="AF44" s="6">
        <f t="shared" si="42"/>
        <v>0</v>
      </c>
      <c r="AG44" s="6">
        <f t="shared" si="43"/>
        <v>-6.1359413926553126</v>
      </c>
      <c r="AH44" s="6">
        <f t="shared" si="44"/>
        <v>-11.927288316699103</v>
      </c>
      <c r="AI44" s="60"/>
      <c r="AJ44" s="6">
        <f t="shared" si="45"/>
        <v>0</v>
      </c>
      <c r="AK44" s="61" t="e">
        <f t="shared" si="46"/>
        <v>#DIV/0!</v>
      </c>
      <c r="AL44" s="62" t="e">
        <f t="shared" si="47"/>
        <v>#DIV/0!</v>
      </c>
      <c r="AM44" s="63" t="e">
        <f t="shared" si="48"/>
        <v>#DIV/0!</v>
      </c>
      <c r="AN44" s="6" t="e">
        <f t="shared" si="49"/>
        <v>#DIV/0!</v>
      </c>
      <c r="AO44" s="6" t="e">
        <f t="shared" si="50"/>
        <v>#DIV/0!</v>
      </c>
      <c r="AP44" s="62"/>
      <c r="AQ44" s="63"/>
      <c r="AR44" s="1"/>
      <c r="AS44" s="1">
        <f t="shared" si="20"/>
        <v>0</v>
      </c>
      <c r="AT44" s="1">
        <f t="shared" si="21"/>
        <v>-6.4999999999999997E-3</v>
      </c>
      <c r="AU44" s="1">
        <f t="shared" si="22"/>
        <v>101325</v>
      </c>
      <c r="AV44" s="1">
        <f t="shared" si="23"/>
        <v>1.2250000000000001</v>
      </c>
      <c r="AW44" s="1">
        <f t="shared" si="24"/>
        <v>288.14999999999998</v>
      </c>
      <c r="AX44" s="1">
        <f t="shared" si="25"/>
        <v>1.2350000000000001</v>
      </c>
      <c r="AY44" s="1">
        <f t="shared" si="26"/>
        <v>9.81</v>
      </c>
      <c r="AZ44" s="1">
        <f t="shared" si="27"/>
        <v>293.14999999999998</v>
      </c>
      <c r="BA44" s="1">
        <f t="shared" si="28"/>
        <v>100600</v>
      </c>
      <c r="BB44" s="1">
        <f t="shared" si="29"/>
        <v>28</v>
      </c>
    </row>
    <row r="45" spans="3:54" x14ac:dyDescent="0.2">
      <c r="C45" s="146" t="s">
        <v>37</v>
      </c>
      <c r="D45" s="146"/>
      <c r="E45" s="146"/>
      <c r="F45" s="146"/>
      <c r="G45" s="146"/>
      <c r="H45" s="146"/>
      <c r="J45" s="23" t="s">
        <v>37</v>
      </c>
      <c r="K45" s="24"/>
      <c r="M45" s="25" t="s">
        <v>37</v>
      </c>
      <c r="N45" s="26" t="s">
        <v>21</v>
      </c>
      <c r="P45" s="23">
        <v>8.3000000000000007</v>
      </c>
      <c r="Q45" s="1">
        <v>1616</v>
      </c>
      <c r="R45" s="1">
        <f t="shared" si="33"/>
        <v>281.45</v>
      </c>
      <c r="S45" s="1">
        <f t="shared" si="51"/>
        <v>0</v>
      </c>
      <c r="T45" s="1">
        <f t="shared" si="34"/>
        <v>0</v>
      </c>
      <c r="U45" s="1">
        <f t="shared" si="52"/>
        <v>3654.59375</v>
      </c>
      <c r="V45" s="1">
        <f t="shared" si="35"/>
        <v>8056.990473124999</v>
      </c>
      <c r="W45" s="130">
        <f t="shared" si="53"/>
        <v>70</v>
      </c>
      <c r="X45" s="1">
        <f t="shared" si="36"/>
        <v>277.64599999999996</v>
      </c>
      <c r="Y45" s="1">
        <f t="shared" si="37"/>
        <v>1.0459205916121026</v>
      </c>
      <c r="Z45" s="1">
        <f t="shared" si="38"/>
        <v>1.0317842195016302</v>
      </c>
      <c r="AA45" s="1">
        <f t="shared" si="39"/>
        <v>83358.911334417528</v>
      </c>
      <c r="AB45" s="1">
        <f t="shared" si="54"/>
        <v>-423</v>
      </c>
      <c r="AC45" s="1">
        <f t="shared" si="40"/>
        <v>-1387.7953199999999</v>
      </c>
      <c r="AD45" s="1" t="e">
        <f t="shared" si="41"/>
        <v>#DIV/0!</v>
      </c>
      <c r="AE45" s="23">
        <f t="shared" si="55"/>
        <v>0</v>
      </c>
      <c r="AF45" s="6">
        <f t="shared" si="42"/>
        <v>0</v>
      </c>
      <c r="AG45" s="6">
        <f t="shared" si="43"/>
        <v>-6.126688007200241</v>
      </c>
      <c r="AH45" s="6">
        <f t="shared" si="44"/>
        <v>-11.909301215916116</v>
      </c>
      <c r="AI45" s="60"/>
      <c r="AJ45" s="6">
        <f t="shared" si="45"/>
        <v>0</v>
      </c>
      <c r="AK45" s="61" t="e">
        <f t="shared" si="46"/>
        <v>#DIV/0!</v>
      </c>
      <c r="AL45" s="62" t="e">
        <f t="shared" si="47"/>
        <v>#DIV/0!</v>
      </c>
      <c r="AM45" s="63" t="e">
        <f t="shared" si="48"/>
        <v>#DIV/0!</v>
      </c>
      <c r="AN45" s="6" t="e">
        <f t="shared" si="49"/>
        <v>#DIV/0!</v>
      </c>
      <c r="AO45" s="6" t="e">
        <f t="shared" si="50"/>
        <v>#DIV/0!</v>
      </c>
      <c r="AP45" s="62"/>
      <c r="AQ45" s="63"/>
      <c r="AR45" s="1"/>
      <c r="AS45" s="1">
        <f t="shared" si="20"/>
        <v>0</v>
      </c>
      <c r="AT45" s="1">
        <f t="shared" si="21"/>
        <v>-6.4999999999999997E-3</v>
      </c>
      <c r="AU45" s="1">
        <f t="shared" si="22"/>
        <v>101325</v>
      </c>
      <c r="AV45" s="1">
        <f t="shared" si="23"/>
        <v>1.2250000000000001</v>
      </c>
      <c r="AW45" s="1">
        <f t="shared" si="24"/>
        <v>288.14999999999998</v>
      </c>
      <c r="AX45" s="1">
        <f t="shared" si="25"/>
        <v>1.2350000000000001</v>
      </c>
      <c r="AY45" s="1">
        <f t="shared" si="26"/>
        <v>9.81</v>
      </c>
      <c r="AZ45" s="1">
        <f t="shared" si="27"/>
        <v>293.14999999999998</v>
      </c>
      <c r="BA45" s="1">
        <f t="shared" si="28"/>
        <v>100600</v>
      </c>
      <c r="BB45" s="1">
        <f t="shared" si="29"/>
        <v>28</v>
      </c>
    </row>
    <row r="46" spans="3:54" x14ac:dyDescent="0.2">
      <c r="C46" s="27" t="s">
        <v>26</v>
      </c>
      <c r="D46" s="28" t="s">
        <v>27</v>
      </c>
      <c r="E46" s="29" t="s">
        <v>28</v>
      </c>
      <c r="F46" s="29" t="s">
        <v>29</v>
      </c>
      <c r="G46" s="29" t="s">
        <v>30</v>
      </c>
      <c r="H46" s="28" t="s">
        <v>31</v>
      </c>
      <c r="J46" s="30" t="s">
        <v>32</v>
      </c>
      <c r="K46" s="31"/>
      <c r="M46" s="25" t="s">
        <v>33</v>
      </c>
      <c r="N46" s="26"/>
      <c r="P46" s="23">
        <v>8.3000000000000007</v>
      </c>
      <c r="Q46" s="1">
        <v>1547</v>
      </c>
      <c r="R46" s="1">
        <f t="shared" si="33"/>
        <v>281.45</v>
      </c>
      <c r="S46" s="1">
        <f t="shared" si="51"/>
        <v>0</v>
      </c>
      <c r="T46" s="1">
        <f t="shared" si="34"/>
        <v>0</v>
      </c>
      <c r="U46" s="1">
        <f t="shared" si="52"/>
        <v>3654.25</v>
      </c>
      <c r="V46" s="1">
        <f t="shared" si="35"/>
        <v>8056.2326349999994</v>
      </c>
      <c r="W46" s="130">
        <f t="shared" si="53"/>
        <v>80</v>
      </c>
      <c r="X46" s="1">
        <f t="shared" si="36"/>
        <v>278.09449999999998</v>
      </c>
      <c r="Y46" s="1">
        <f t="shared" si="37"/>
        <v>1.0531302279495158</v>
      </c>
      <c r="Z46" s="1">
        <f t="shared" si="38"/>
        <v>1.0405746106822051</v>
      </c>
      <c r="AA46" s="1">
        <f t="shared" si="39"/>
        <v>84069.096104805198</v>
      </c>
      <c r="AB46" s="1">
        <f t="shared" si="54"/>
        <v>-492</v>
      </c>
      <c r="AC46" s="1">
        <f t="shared" si="40"/>
        <v>-1614.17328</v>
      </c>
      <c r="AD46" s="1" t="e">
        <f t="shared" si="41"/>
        <v>#DIV/0!</v>
      </c>
      <c r="AE46" s="23">
        <f t="shared" si="55"/>
        <v>0</v>
      </c>
      <c r="AF46" s="6">
        <f t="shared" si="42"/>
        <v>0</v>
      </c>
      <c r="AG46" s="6">
        <f t="shared" si="43"/>
        <v>-6.2292292895695045</v>
      </c>
      <c r="AH46" s="6">
        <f t="shared" si="44"/>
        <v>-12.108625062236786</v>
      </c>
      <c r="AI46" s="60"/>
      <c r="AJ46" s="6">
        <f t="shared" si="45"/>
        <v>0</v>
      </c>
      <c r="AK46" s="61" t="e">
        <f t="shared" si="46"/>
        <v>#DIV/0!</v>
      </c>
      <c r="AL46" s="62" t="e">
        <f t="shared" si="47"/>
        <v>#DIV/0!</v>
      </c>
      <c r="AM46" s="63" t="e">
        <f t="shared" si="48"/>
        <v>#DIV/0!</v>
      </c>
      <c r="AN46" s="6" t="e">
        <f t="shared" si="49"/>
        <v>#DIV/0!</v>
      </c>
      <c r="AO46" s="6" t="e">
        <f t="shared" si="50"/>
        <v>#DIV/0!</v>
      </c>
      <c r="AP46" s="62"/>
      <c r="AQ46" s="63"/>
      <c r="AR46" s="1"/>
      <c r="AS46" s="1">
        <f t="shared" si="20"/>
        <v>0</v>
      </c>
      <c r="AT46" s="1">
        <f t="shared" si="21"/>
        <v>-6.4999999999999997E-3</v>
      </c>
      <c r="AU46" s="1">
        <f t="shared" si="22"/>
        <v>101325</v>
      </c>
      <c r="AV46" s="1">
        <f t="shared" si="23"/>
        <v>1.2250000000000001</v>
      </c>
      <c r="AW46" s="1">
        <f t="shared" si="24"/>
        <v>288.14999999999998</v>
      </c>
      <c r="AX46" s="1">
        <f t="shared" si="25"/>
        <v>1.2350000000000001</v>
      </c>
      <c r="AY46" s="1">
        <f t="shared" si="26"/>
        <v>9.81</v>
      </c>
      <c r="AZ46" s="1">
        <f t="shared" si="27"/>
        <v>293.14999999999998</v>
      </c>
      <c r="BA46" s="1">
        <f t="shared" si="28"/>
        <v>100600</v>
      </c>
      <c r="BB46" s="1">
        <f t="shared" si="29"/>
        <v>28</v>
      </c>
    </row>
    <row r="47" spans="3:54" x14ac:dyDescent="0.2">
      <c r="C47" s="33">
        <v>0</v>
      </c>
      <c r="D47" s="16">
        <v>50</v>
      </c>
      <c r="E47" s="15">
        <v>0</v>
      </c>
      <c r="F47" s="15">
        <v>10</v>
      </c>
      <c r="G47" s="15">
        <v>7.5</v>
      </c>
      <c r="H47" s="16">
        <v>-1.25</v>
      </c>
      <c r="J47" s="34" t="s">
        <v>41</v>
      </c>
      <c r="K47" s="19"/>
      <c r="M47" s="35" t="s">
        <v>27</v>
      </c>
      <c r="N47" s="21" t="s">
        <v>100</v>
      </c>
      <c r="P47" s="23">
        <v>8.6999999999999993</v>
      </c>
      <c r="Q47" s="1">
        <v>1478</v>
      </c>
      <c r="R47" s="1">
        <f t="shared" si="33"/>
        <v>281.84999999999997</v>
      </c>
      <c r="S47" s="1">
        <f t="shared" si="51"/>
        <v>0</v>
      </c>
      <c r="T47" s="1">
        <f t="shared" si="34"/>
        <v>0</v>
      </c>
      <c r="U47" s="1">
        <f t="shared" si="52"/>
        <v>3653.90625</v>
      </c>
      <c r="V47" s="1">
        <f t="shared" si="35"/>
        <v>8055.4747968749989</v>
      </c>
      <c r="W47" s="130">
        <f t="shared" si="53"/>
        <v>90</v>
      </c>
      <c r="X47" s="1">
        <f t="shared" si="36"/>
        <v>278.54300000000001</v>
      </c>
      <c r="Y47" s="1">
        <f t="shared" si="37"/>
        <v>1.0603778227357028</v>
      </c>
      <c r="Z47" s="1">
        <f t="shared" si="38"/>
        <v>1.0479362067705196</v>
      </c>
      <c r="AA47" s="1">
        <f t="shared" si="39"/>
        <v>84784.172286021087</v>
      </c>
      <c r="AB47" s="1">
        <f t="shared" si="54"/>
        <v>-561</v>
      </c>
      <c r="AC47" s="1">
        <f t="shared" si="40"/>
        <v>-1840.55124</v>
      </c>
      <c r="AD47" s="1" t="e">
        <f t="shared" si="41"/>
        <v>#DIV/0!</v>
      </c>
      <c r="AE47" s="23">
        <f t="shared" si="55"/>
        <v>0</v>
      </c>
      <c r="AF47" s="6">
        <f t="shared" si="42"/>
        <v>0</v>
      </c>
      <c r="AG47" s="6">
        <f t="shared" si="43"/>
        <v>-6.3079412843487299</v>
      </c>
      <c r="AH47" s="6">
        <f t="shared" si="44"/>
        <v>-12.261628586168435</v>
      </c>
      <c r="AI47" s="60"/>
      <c r="AJ47" s="6">
        <f t="shared" si="45"/>
        <v>0</v>
      </c>
      <c r="AK47" s="61" t="e">
        <f t="shared" si="46"/>
        <v>#DIV/0!</v>
      </c>
      <c r="AL47" s="62" t="e">
        <f t="shared" si="47"/>
        <v>#DIV/0!</v>
      </c>
      <c r="AM47" s="63" t="e">
        <f t="shared" si="48"/>
        <v>#DIV/0!</v>
      </c>
      <c r="AN47" s="6" t="e">
        <f t="shared" si="49"/>
        <v>#DIV/0!</v>
      </c>
      <c r="AO47" s="6" t="e">
        <f t="shared" si="50"/>
        <v>#DIV/0!</v>
      </c>
      <c r="AP47" s="62"/>
      <c r="AQ47" s="63"/>
      <c r="AR47" s="1"/>
      <c r="AS47" s="1">
        <f t="shared" ref="AS47:AS78" si="56">AS46</f>
        <v>0</v>
      </c>
      <c r="AT47" s="1">
        <f t="shared" ref="AT47:AT78" si="57">AT46</f>
        <v>-6.4999999999999997E-3</v>
      </c>
      <c r="AU47" s="1">
        <f t="shared" ref="AU47:AU78" si="58">AU46</f>
        <v>101325</v>
      </c>
      <c r="AV47" s="1">
        <f t="shared" ref="AV47:AV78" si="59">AV46</f>
        <v>1.2250000000000001</v>
      </c>
      <c r="AW47" s="1">
        <f t="shared" ref="AW47:AW78" si="60">AW46</f>
        <v>288.14999999999998</v>
      </c>
      <c r="AX47" s="1">
        <f t="shared" ref="AX47:AX78" si="61">AX46</f>
        <v>1.2350000000000001</v>
      </c>
      <c r="AY47" s="1">
        <f t="shared" ref="AY47:AY78" si="62">AY46</f>
        <v>9.81</v>
      </c>
      <c r="AZ47" s="1">
        <f t="shared" ref="AZ47:AZ78" si="63">AZ46</f>
        <v>293.14999999999998</v>
      </c>
      <c r="BA47" s="1">
        <f t="shared" ref="BA47:BA78" si="64">BA46</f>
        <v>100600</v>
      </c>
      <c r="BB47" s="1">
        <f t="shared" ref="BB47:BB78" si="65">BB46</f>
        <v>28</v>
      </c>
    </row>
    <row r="48" spans="3:54" x14ac:dyDescent="0.2">
      <c r="C48" s="37">
        <v>30</v>
      </c>
      <c r="D48" s="38">
        <v>62</v>
      </c>
      <c r="E48" s="39">
        <v>15</v>
      </c>
      <c r="F48" s="39">
        <v>11.75</v>
      </c>
      <c r="G48" s="39">
        <v>6.75</v>
      </c>
      <c r="H48" s="38">
        <v>-1.25</v>
      </c>
      <c r="J48" s="30" t="s">
        <v>44</v>
      </c>
      <c r="K48" s="31"/>
      <c r="M48" s="25" t="s">
        <v>29</v>
      </c>
      <c r="N48" s="26" t="s">
        <v>101</v>
      </c>
      <c r="P48" s="23">
        <v>9.1999999999999993</v>
      </c>
      <c r="Q48" s="1">
        <v>1428</v>
      </c>
      <c r="R48" s="1">
        <f t="shared" si="33"/>
        <v>282.34999999999997</v>
      </c>
      <c r="S48" s="1">
        <f t="shared" si="51"/>
        <v>0</v>
      </c>
      <c r="T48" s="1">
        <f t="shared" si="34"/>
        <v>0</v>
      </c>
      <c r="U48" s="1">
        <f t="shared" si="52"/>
        <v>3653.5625</v>
      </c>
      <c r="V48" s="1">
        <f t="shared" si="35"/>
        <v>8054.7169587499993</v>
      </c>
      <c r="W48" s="130">
        <f t="shared" si="53"/>
        <v>100</v>
      </c>
      <c r="X48" s="1">
        <f t="shared" si="36"/>
        <v>278.86799999999999</v>
      </c>
      <c r="Y48" s="1">
        <f t="shared" si="37"/>
        <v>1.0656535005094048</v>
      </c>
      <c r="Z48" s="1">
        <f t="shared" si="38"/>
        <v>1.0525116358422408</v>
      </c>
      <c r="AA48" s="1">
        <f t="shared" si="39"/>
        <v>85305.414521232902</v>
      </c>
      <c r="AB48" s="1">
        <f t="shared" si="54"/>
        <v>-611</v>
      </c>
      <c r="AC48" s="1">
        <f t="shared" si="40"/>
        <v>-2004.5932399999999</v>
      </c>
      <c r="AD48" s="1">
        <f t="shared" si="41"/>
        <v>35512.022228991496</v>
      </c>
      <c r="AE48" s="23">
        <f t="shared" si="55"/>
        <v>45.719122631282126</v>
      </c>
      <c r="AF48" s="6">
        <f t="shared" si="42"/>
        <v>88.870659335591455</v>
      </c>
      <c r="AG48" s="6">
        <f t="shared" si="43"/>
        <v>-6.184416884489182</v>
      </c>
      <c r="AH48" s="6">
        <f t="shared" si="44"/>
        <v>-12.021516916745451</v>
      </c>
      <c r="AI48" s="133">
        <v>11</v>
      </c>
      <c r="AJ48" s="132">
        <f t="shared" si="45"/>
        <v>1100</v>
      </c>
      <c r="AK48" s="134">
        <f t="shared" si="46"/>
        <v>-4848.26576258769</v>
      </c>
      <c r="AL48" s="131">
        <f t="shared" si="47"/>
        <v>0.15741122605804189</v>
      </c>
      <c r="AM48" s="135">
        <f t="shared" si="48"/>
        <v>1.1529877347075161</v>
      </c>
      <c r="AN48" s="132">
        <f t="shared" si="49"/>
        <v>0.13568576704050853</v>
      </c>
      <c r="AO48" s="132">
        <f t="shared" si="50"/>
        <v>7.7742217914159175</v>
      </c>
      <c r="AP48" s="131">
        <v>8.75</v>
      </c>
      <c r="AQ48" s="135">
        <v>-2.5</v>
      </c>
      <c r="AR48" s="1"/>
      <c r="AS48" s="1">
        <f t="shared" si="56"/>
        <v>0</v>
      </c>
      <c r="AT48" s="1">
        <f t="shared" si="57"/>
        <v>-6.4999999999999997E-3</v>
      </c>
      <c r="AU48" s="1">
        <f t="shared" si="58"/>
        <v>101325</v>
      </c>
      <c r="AV48" s="1">
        <f t="shared" si="59"/>
        <v>1.2250000000000001</v>
      </c>
      <c r="AW48" s="1">
        <f t="shared" si="60"/>
        <v>288.14999999999998</v>
      </c>
      <c r="AX48" s="1">
        <f t="shared" si="61"/>
        <v>1.2350000000000001</v>
      </c>
      <c r="AY48" s="1">
        <f t="shared" si="62"/>
        <v>9.81</v>
      </c>
      <c r="AZ48" s="1">
        <f t="shared" si="63"/>
        <v>293.14999999999998</v>
      </c>
      <c r="BA48" s="1">
        <f t="shared" si="64"/>
        <v>100600</v>
      </c>
      <c r="BB48" s="1">
        <f t="shared" si="65"/>
        <v>28</v>
      </c>
    </row>
    <row r="49" spans="3:54" x14ac:dyDescent="0.2">
      <c r="C49" s="37">
        <v>60</v>
      </c>
      <c r="D49" s="38">
        <v>73</v>
      </c>
      <c r="E49" s="39">
        <v>30</v>
      </c>
      <c r="F49" s="39">
        <v>12.5</v>
      </c>
      <c r="G49" s="39">
        <v>5.75</v>
      </c>
      <c r="H49" s="38">
        <v>-1.25</v>
      </c>
      <c r="J49" s="23" t="s">
        <v>50</v>
      </c>
      <c r="K49" s="24">
        <v>0.26666000000000001</v>
      </c>
      <c r="M49" s="25" t="s">
        <v>30</v>
      </c>
      <c r="N49" s="26" t="s">
        <v>102</v>
      </c>
      <c r="P49" s="23">
        <v>9.5</v>
      </c>
      <c r="Q49" s="1">
        <v>1388</v>
      </c>
      <c r="R49" s="1">
        <f t="shared" si="33"/>
        <v>282.64999999999998</v>
      </c>
      <c r="S49" s="1">
        <f t="shared" si="51"/>
        <v>0</v>
      </c>
      <c r="T49" s="1">
        <f t="shared" si="34"/>
        <v>0</v>
      </c>
      <c r="U49" s="1">
        <f t="shared" si="52"/>
        <v>3653.21875</v>
      </c>
      <c r="V49" s="1">
        <f t="shared" si="35"/>
        <v>8053.9591206249988</v>
      </c>
      <c r="W49" s="130">
        <f t="shared" si="53"/>
        <v>110</v>
      </c>
      <c r="X49" s="1">
        <f t="shared" si="36"/>
        <v>279.12799999999999</v>
      </c>
      <c r="Y49" s="1">
        <f t="shared" si="37"/>
        <v>1.0698884814210528</v>
      </c>
      <c r="Z49" s="1">
        <f t="shared" si="38"/>
        <v>1.056556985820257</v>
      </c>
      <c r="AA49" s="1">
        <f t="shared" si="39"/>
        <v>85724.273940841013</v>
      </c>
      <c r="AB49" s="1">
        <f t="shared" si="54"/>
        <v>-651</v>
      </c>
      <c r="AC49" s="1">
        <f t="shared" si="40"/>
        <v>-2135.8268400000002</v>
      </c>
      <c r="AD49" s="1" t="e">
        <f t="shared" si="41"/>
        <v>#DIV/0!</v>
      </c>
      <c r="AE49" s="23">
        <f t="shared" si="55"/>
        <v>0</v>
      </c>
      <c r="AF49" s="6">
        <f t="shared" si="42"/>
        <v>0</v>
      </c>
      <c r="AG49" s="6">
        <f t="shared" si="43"/>
        <v>-5.9924671991783578</v>
      </c>
      <c r="AH49" s="6">
        <f t="shared" si="44"/>
        <v>-11.648397440450859</v>
      </c>
      <c r="AI49" s="60"/>
      <c r="AJ49" s="6">
        <f t="shared" si="45"/>
        <v>0</v>
      </c>
      <c r="AK49" s="61" t="e">
        <f t="shared" si="46"/>
        <v>#DIV/0!</v>
      </c>
      <c r="AL49" s="62" t="e">
        <f t="shared" si="47"/>
        <v>#DIV/0!</v>
      </c>
      <c r="AM49" s="63" t="e">
        <f t="shared" si="48"/>
        <v>#DIV/0!</v>
      </c>
      <c r="AN49" s="6" t="e">
        <f t="shared" si="49"/>
        <v>#DIV/0!</v>
      </c>
      <c r="AO49" s="6" t="e">
        <f t="shared" si="50"/>
        <v>#DIV/0!</v>
      </c>
      <c r="AP49" s="62"/>
      <c r="AQ49" s="63"/>
      <c r="AR49" s="1"/>
      <c r="AS49" s="1">
        <f t="shared" si="56"/>
        <v>0</v>
      </c>
      <c r="AT49" s="1">
        <f t="shared" si="57"/>
        <v>-6.4999999999999997E-3</v>
      </c>
      <c r="AU49" s="1">
        <f t="shared" si="58"/>
        <v>101325</v>
      </c>
      <c r="AV49" s="1">
        <f t="shared" si="59"/>
        <v>1.2250000000000001</v>
      </c>
      <c r="AW49" s="1">
        <f t="shared" si="60"/>
        <v>288.14999999999998</v>
      </c>
      <c r="AX49" s="1">
        <f t="shared" si="61"/>
        <v>1.2350000000000001</v>
      </c>
      <c r="AY49" s="1">
        <f t="shared" si="62"/>
        <v>9.81</v>
      </c>
      <c r="AZ49" s="1">
        <f t="shared" si="63"/>
        <v>293.14999999999998</v>
      </c>
      <c r="BA49" s="1">
        <f t="shared" si="64"/>
        <v>100600</v>
      </c>
      <c r="BB49" s="1">
        <f t="shared" si="65"/>
        <v>28</v>
      </c>
    </row>
    <row r="50" spans="3:54" x14ac:dyDescent="0.2">
      <c r="C50" s="37">
        <v>90</v>
      </c>
      <c r="D50" s="38">
        <v>66</v>
      </c>
      <c r="E50" s="39">
        <v>45</v>
      </c>
      <c r="F50" s="39">
        <v>21</v>
      </c>
      <c r="G50" s="39">
        <v>3.75</v>
      </c>
      <c r="H50" s="38">
        <v>-0.9</v>
      </c>
      <c r="J50" s="30" t="s">
        <v>52</v>
      </c>
      <c r="K50" s="31">
        <v>8</v>
      </c>
      <c r="M50" s="41" t="s">
        <v>31</v>
      </c>
      <c r="N50" s="32" t="s">
        <v>103</v>
      </c>
      <c r="P50" s="23">
        <v>9.8000000000000007</v>
      </c>
      <c r="Q50" s="1">
        <v>1342</v>
      </c>
      <c r="R50" s="1">
        <f t="shared" si="33"/>
        <v>282.95</v>
      </c>
      <c r="S50" s="1">
        <f t="shared" si="51"/>
        <v>0</v>
      </c>
      <c r="T50" s="1">
        <f t="shared" si="34"/>
        <v>0</v>
      </c>
      <c r="U50" s="1">
        <f t="shared" si="52"/>
        <v>3652.875</v>
      </c>
      <c r="V50" s="1">
        <f t="shared" si="35"/>
        <v>8053.2012824999993</v>
      </c>
      <c r="W50" s="130">
        <f t="shared" si="53"/>
        <v>120</v>
      </c>
      <c r="X50" s="1">
        <f t="shared" si="36"/>
        <v>279.42699999999996</v>
      </c>
      <c r="Y50" s="1">
        <f t="shared" si="37"/>
        <v>1.0747746138388246</v>
      </c>
      <c r="Z50" s="1">
        <f t="shared" si="38"/>
        <v>1.0613926348158373</v>
      </c>
      <c r="AA50" s="1">
        <f t="shared" si="39"/>
        <v>86208.019457247341</v>
      </c>
      <c r="AB50" s="1">
        <f t="shared" si="54"/>
        <v>-697</v>
      </c>
      <c r="AC50" s="1">
        <f t="shared" si="40"/>
        <v>-2286.74548</v>
      </c>
      <c r="AD50" s="1">
        <f t="shared" si="41"/>
        <v>35520.051043424115</v>
      </c>
      <c r="AE50" s="23">
        <f t="shared" si="55"/>
        <v>44.480699933031332</v>
      </c>
      <c r="AF50" s="6">
        <f t="shared" si="42"/>
        <v>86.463363757823629</v>
      </c>
      <c r="AG50" s="6">
        <f t="shared" si="43"/>
        <v>-5.881593277892657</v>
      </c>
      <c r="AH50" s="6">
        <f t="shared" si="44"/>
        <v>-11.432876277298863</v>
      </c>
      <c r="AI50" s="133">
        <v>10.5</v>
      </c>
      <c r="AJ50" s="132">
        <f t="shared" si="45"/>
        <v>1050</v>
      </c>
      <c r="AK50" s="134">
        <f t="shared" si="46"/>
        <v>-4738.3506331644021</v>
      </c>
      <c r="AL50" s="131">
        <f t="shared" si="47"/>
        <v>0.16116838888314292</v>
      </c>
      <c r="AM50" s="135">
        <f t="shared" si="48"/>
        <v>1.2081650014770107</v>
      </c>
      <c r="AN50" s="132">
        <f t="shared" si="49"/>
        <v>0.13261636517783423</v>
      </c>
      <c r="AO50" s="132">
        <f t="shared" si="50"/>
        <v>7.5983580190550981</v>
      </c>
      <c r="AP50" s="131">
        <v>9.5</v>
      </c>
      <c r="AQ50" s="135">
        <v>-2.5</v>
      </c>
      <c r="AR50" s="1"/>
      <c r="AS50" s="1">
        <f t="shared" si="56"/>
        <v>0</v>
      </c>
      <c r="AT50" s="1">
        <f t="shared" si="57"/>
        <v>-6.4999999999999997E-3</v>
      </c>
      <c r="AU50" s="1">
        <f t="shared" si="58"/>
        <v>101325</v>
      </c>
      <c r="AV50" s="1">
        <f t="shared" si="59"/>
        <v>1.2250000000000001</v>
      </c>
      <c r="AW50" s="1">
        <f t="shared" si="60"/>
        <v>288.14999999999998</v>
      </c>
      <c r="AX50" s="1">
        <f t="shared" si="61"/>
        <v>1.2350000000000001</v>
      </c>
      <c r="AY50" s="1">
        <f t="shared" si="62"/>
        <v>9.81</v>
      </c>
      <c r="AZ50" s="1">
        <f t="shared" si="63"/>
        <v>293.14999999999998</v>
      </c>
      <c r="BA50" s="1">
        <f t="shared" si="64"/>
        <v>100600</v>
      </c>
      <c r="BB50" s="1">
        <f t="shared" si="65"/>
        <v>28</v>
      </c>
    </row>
    <row r="51" spans="3:54" x14ac:dyDescent="0.2">
      <c r="C51" s="37">
        <v>120</v>
      </c>
      <c r="D51" s="38">
        <v>69</v>
      </c>
      <c r="E51" s="39">
        <v>60</v>
      </c>
      <c r="F51" s="39">
        <v>28.5</v>
      </c>
      <c r="G51" s="39">
        <v>2.75</v>
      </c>
      <c r="H51" s="38">
        <v>-0.1</v>
      </c>
      <c r="P51" s="23">
        <v>10.199999999999999</v>
      </c>
      <c r="Q51" s="1">
        <v>1292</v>
      </c>
      <c r="R51" s="1">
        <f t="shared" si="33"/>
        <v>283.34999999999997</v>
      </c>
      <c r="S51" s="1">
        <f t="shared" si="51"/>
        <v>0</v>
      </c>
      <c r="T51" s="1">
        <f t="shared" si="34"/>
        <v>0</v>
      </c>
      <c r="U51" s="1">
        <f t="shared" si="52"/>
        <v>3652.53125</v>
      </c>
      <c r="V51" s="1">
        <f t="shared" si="35"/>
        <v>8052.4434443749997</v>
      </c>
      <c r="W51" s="130">
        <f t="shared" si="53"/>
        <v>130</v>
      </c>
      <c r="X51" s="1">
        <f t="shared" si="36"/>
        <v>279.75199999999995</v>
      </c>
      <c r="Y51" s="1">
        <f t="shared" si="37"/>
        <v>1.0801049708405084</v>
      </c>
      <c r="Z51" s="1">
        <f t="shared" si="38"/>
        <v>1.0663897152023079</v>
      </c>
      <c r="AA51" s="1">
        <f t="shared" si="39"/>
        <v>86736.334468501169</v>
      </c>
      <c r="AB51" s="1">
        <f t="shared" si="54"/>
        <v>-747</v>
      </c>
      <c r="AC51" s="1">
        <f t="shared" si="40"/>
        <v>-2450.78748</v>
      </c>
      <c r="AD51" s="1" t="e">
        <f t="shared" si="41"/>
        <v>#DIV/0!</v>
      </c>
      <c r="AE51" s="23">
        <f t="shared" si="55"/>
        <v>0</v>
      </c>
      <c r="AF51" s="6">
        <f t="shared" si="42"/>
        <v>0</v>
      </c>
      <c r="AG51" s="6">
        <f t="shared" si="43"/>
        <v>-5.8193296298268065</v>
      </c>
      <c r="AH51" s="6">
        <f t="shared" si="44"/>
        <v>-11.31184570764254</v>
      </c>
      <c r="AI51" s="60"/>
      <c r="AJ51" s="6">
        <f t="shared" si="45"/>
        <v>0</v>
      </c>
      <c r="AK51" s="61" t="e">
        <f t="shared" si="46"/>
        <v>#DIV/0!</v>
      </c>
      <c r="AL51" s="62" t="e">
        <f t="shared" si="47"/>
        <v>#DIV/0!</v>
      </c>
      <c r="AM51" s="63" t="e">
        <f t="shared" si="48"/>
        <v>#DIV/0!</v>
      </c>
      <c r="AN51" s="6" t="e">
        <f t="shared" si="49"/>
        <v>#DIV/0!</v>
      </c>
      <c r="AO51" s="6" t="e">
        <f t="shared" si="50"/>
        <v>#DIV/0!</v>
      </c>
      <c r="AP51" s="62"/>
      <c r="AQ51" s="63"/>
      <c r="AR51" s="1"/>
      <c r="AS51" s="1">
        <f t="shared" si="56"/>
        <v>0</v>
      </c>
      <c r="AT51" s="1">
        <f t="shared" si="57"/>
        <v>-6.4999999999999997E-3</v>
      </c>
      <c r="AU51" s="1">
        <f t="shared" si="58"/>
        <v>101325</v>
      </c>
      <c r="AV51" s="1">
        <f t="shared" si="59"/>
        <v>1.2250000000000001</v>
      </c>
      <c r="AW51" s="1">
        <f t="shared" si="60"/>
        <v>288.14999999999998</v>
      </c>
      <c r="AX51" s="1">
        <f t="shared" si="61"/>
        <v>1.2350000000000001</v>
      </c>
      <c r="AY51" s="1">
        <f t="shared" si="62"/>
        <v>9.81</v>
      </c>
      <c r="AZ51" s="1">
        <f t="shared" si="63"/>
        <v>293.14999999999998</v>
      </c>
      <c r="BA51" s="1">
        <f t="shared" si="64"/>
        <v>100600</v>
      </c>
      <c r="BB51" s="1">
        <f t="shared" si="65"/>
        <v>28</v>
      </c>
    </row>
    <row r="52" spans="3:54" x14ac:dyDescent="0.2">
      <c r="C52" s="37"/>
      <c r="D52" s="38"/>
      <c r="E52" s="39">
        <v>75</v>
      </c>
      <c r="F52" s="39">
        <v>29.5</v>
      </c>
      <c r="G52" s="39">
        <v>2.75</v>
      </c>
      <c r="H52" s="38">
        <v>0.2</v>
      </c>
      <c r="P52" s="23">
        <v>10.7</v>
      </c>
      <c r="Q52" s="1">
        <v>1245</v>
      </c>
      <c r="R52" s="1">
        <f t="shared" si="33"/>
        <v>283.84999999999997</v>
      </c>
      <c r="S52" s="1">
        <f t="shared" si="51"/>
        <v>0</v>
      </c>
      <c r="T52" s="1">
        <f t="shared" si="34"/>
        <v>0</v>
      </c>
      <c r="U52" s="1">
        <f t="shared" si="52"/>
        <v>3652.1875</v>
      </c>
      <c r="V52" s="1">
        <f t="shared" si="35"/>
        <v>8051.6856062499992</v>
      </c>
      <c r="W52" s="130">
        <f t="shared" si="53"/>
        <v>140</v>
      </c>
      <c r="X52" s="1">
        <f t="shared" si="36"/>
        <v>280.0575</v>
      </c>
      <c r="Y52" s="1">
        <f t="shared" si="37"/>
        <v>1.0851339247099052</v>
      </c>
      <c r="Z52" s="1">
        <f t="shared" si="38"/>
        <v>1.0706355262266842</v>
      </c>
      <c r="AA52" s="1">
        <f t="shared" si="39"/>
        <v>87235.338090358811</v>
      </c>
      <c r="AB52" s="1">
        <f t="shared" si="54"/>
        <v>-794</v>
      </c>
      <c r="AC52" s="1">
        <f t="shared" si="40"/>
        <v>-2604.9869600000002</v>
      </c>
      <c r="AD52" s="1">
        <f t="shared" si="41"/>
        <v>35517.688293125873</v>
      </c>
      <c r="AE52" s="23">
        <f t="shared" si="55"/>
        <v>43.757863120204064</v>
      </c>
      <c r="AF52" s="6">
        <f t="shared" si="42"/>
        <v>85.058284647577466</v>
      </c>
      <c r="AG52" s="6">
        <f t="shared" si="43"/>
        <v>-5.7463017074813587</v>
      </c>
      <c r="AH52" s="6">
        <f t="shared" si="44"/>
        <v>-11.169891111070564</v>
      </c>
      <c r="AI52" s="133">
        <v>10.25</v>
      </c>
      <c r="AJ52" s="132">
        <f t="shared" si="45"/>
        <v>1025</v>
      </c>
      <c r="AK52" s="134">
        <f t="shared" si="46"/>
        <v>-4704.9432822298004</v>
      </c>
      <c r="AL52" s="131">
        <f t="shared" si="47"/>
        <v>0.16393530600103834</v>
      </c>
      <c r="AM52" s="135">
        <f t="shared" si="48"/>
        <v>1.2375501147430619</v>
      </c>
      <c r="AN52" s="132">
        <f t="shared" si="49"/>
        <v>0.13170083452920223</v>
      </c>
      <c r="AO52" s="132">
        <f t="shared" si="50"/>
        <v>7.5459019768736129</v>
      </c>
      <c r="AP52" s="131">
        <v>9.5</v>
      </c>
      <c r="AQ52" s="135">
        <v>-2.75</v>
      </c>
      <c r="AR52" s="1"/>
      <c r="AS52" s="1">
        <f t="shared" si="56"/>
        <v>0</v>
      </c>
      <c r="AT52" s="1">
        <f t="shared" si="57"/>
        <v>-6.4999999999999997E-3</v>
      </c>
      <c r="AU52" s="1">
        <f t="shared" si="58"/>
        <v>101325</v>
      </c>
      <c r="AV52" s="1">
        <f t="shared" si="59"/>
        <v>1.2250000000000001</v>
      </c>
      <c r="AW52" s="1">
        <f t="shared" si="60"/>
        <v>288.14999999999998</v>
      </c>
      <c r="AX52" s="1">
        <f t="shared" si="61"/>
        <v>1.2350000000000001</v>
      </c>
      <c r="AY52" s="1">
        <f t="shared" si="62"/>
        <v>9.81</v>
      </c>
      <c r="AZ52" s="1">
        <f t="shared" si="63"/>
        <v>293.14999999999998</v>
      </c>
      <c r="BA52" s="1">
        <f t="shared" si="64"/>
        <v>100600</v>
      </c>
      <c r="BB52" s="1">
        <f t="shared" si="65"/>
        <v>28</v>
      </c>
    </row>
    <row r="53" spans="3:54" x14ac:dyDescent="0.2">
      <c r="C53" s="37"/>
      <c r="D53" s="38"/>
      <c r="E53" s="39">
        <v>90</v>
      </c>
      <c r="F53" s="39">
        <v>27.5</v>
      </c>
      <c r="G53" s="39">
        <v>3</v>
      </c>
      <c r="H53" s="38">
        <v>-0.1</v>
      </c>
      <c r="P53" s="23">
        <v>11.1</v>
      </c>
      <c r="Q53" s="1">
        <v>1198</v>
      </c>
      <c r="R53" s="1">
        <f t="shared" si="33"/>
        <v>284.25</v>
      </c>
      <c r="S53" s="1">
        <f t="shared" si="51"/>
        <v>0</v>
      </c>
      <c r="T53" s="1">
        <f t="shared" si="34"/>
        <v>0</v>
      </c>
      <c r="U53" s="1">
        <f t="shared" si="52"/>
        <v>3651.84375</v>
      </c>
      <c r="V53" s="1">
        <f t="shared" si="35"/>
        <v>8050.9277681249996</v>
      </c>
      <c r="W53" s="130">
        <f t="shared" si="53"/>
        <v>150</v>
      </c>
      <c r="X53" s="1">
        <f t="shared" si="36"/>
        <v>280.363</v>
      </c>
      <c r="Y53" s="1">
        <f t="shared" si="37"/>
        <v>1.0901807721697327</v>
      </c>
      <c r="Z53" s="1">
        <f t="shared" si="38"/>
        <v>1.0752730055508277</v>
      </c>
      <c r="AA53" s="1">
        <f t="shared" si="39"/>
        <v>87736.663795299741</v>
      </c>
      <c r="AB53" s="1">
        <f t="shared" si="54"/>
        <v>-841</v>
      </c>
      <c r="AC53" s="1">
        <f t="shared" si="40"/>
        <v>-2759.1864399999999</v>
      </c>
      <c r="AD53" s="1" t="e">
        <f t="shared" si="41"/>
        <v>#DIV/0!</v>
      </c>
      <c r="AE53" s="23">
        <f t="shared" si="55"/>
        <v>0</v>
      </c>
      <c r="AF53" s="6">
        <f t="shared" si="42"/>
        <v>0</v>
      </c>
      <c r="AG53" s="6">
        <f t="shared" si="43"/>
        <v>-5.6834953991392769</v>
      </c>
      <c r="AH53" s="6">
        <f t="shared" si="44"/>
        <v>-11.047805696662891</v>
      </c>
      <c r="AI53" s="60"/>
      <c r="AJ53" s="6">
        <f t="shared" si="45"/>
        <v>0</v>
      </c>
      <c r="AK53" s="61" t="e">
        <f t="shared" si="46"/>
        <v>#DIV/0!</v>
      </c>
      <c r="AL53" s="62" t="e">
        <f t="shared" si="47"/>
        <v>#DIV/0!</v>
      </c>
      <c r="AM53" s="63" t="e">
        <f t="shared" si="48"/>
        <v>#DIV/0!</v>
      </c>
      <c r="AN53" s="6" t="e">
        <f t="shared" si="49"/>
        <v>#DIV/0!</v>
      </c>
      <c r="AO53" s="6" t="e">
        <f t="shared" si="50"/>
        <v>#DIV/0!</v>
      </c>
      <c r="AP53" s="62"/>
      <c r="AQ53" s="63"/>
      <c r="AR53" s="1"/>
      <c r="AS53" s="1">
        <f t="shared" si="56"/>
        <v>0</v>
      </c>
      <c r="AT53" s="1">
        <f t="shared" si="57"/>
        <v>-6.4999999999999997E-3</v>
      </c>
      <c r="AU53" s="1">
        <f t="shared" si="58"/>
        <v>101325</v>
      </c>
      <c r="AV53" s="1">
        <f t="shared" si="59"/>
        <v>1.2250000000000001</v>
      </c>
      <c r="AW53" s="1">
        <f t="shared" si="60"/>
        <v>288.14999999999998</v>
      </c>
      <c r="AX53" s="1">
        <f t="shared" si="61"/>
        <v>1.2350000000000001</v>
      </c>
      <c r="AY53" s="1">
        <f t="shared" si="62"/>
        <v>9.81</v>
      </c>
      <c r="AZ53" s="1">
        <f t="shared" si="63"/>
        <v>293.14999999999998</v>
      </c>
      <c r="BA53" s="1">
        <f t="shared" si="64"/>
        <v>100600</v>
      </c>
      <c r="BB53" s="1">
        <f t="shared" si="65"/>
        <v>28</v>
      </c>
    </row>
    <row r="54" spans="3:54" x14ac:dyDescent="0.2">
      <c r="C54" s="37"/>
      <c r="D54" s="38"/>
      <c r="E54" s="39">
        <v>105</v>
      </c>
      <c r="F54" s="39">
        <v>23</v>
      </c>
      <c r="G54" s="39">
        <v>3</v>
      </c>
      <c r="H54" s="38">
        <v>-0.1</v>
      </c>
      <c r="P54" s="23">
        <v>11.5</v>
      </c>
      <c r="Q54" s="1">
        <v>1147</v>
      </c>
      <c r="R54" s="1">
        <f t="shared" si="33"/>
        <v>284.64999999999998</v>
      </c>
      <c r="S54" s="1">
        <f t="shared" si="51"/>
        <v>0</v>
      </c>
      <c r="T54" s="1">
        <f t="shared" si="34"/>
        <v>0</v>
      </c>
      <c r="U54" s="1">
        <f t="shared" si="52"/>
        <v>3651.5</v>
      </c>
      <c r="V54" s="1">
        <f t="shared" si="35"/>
        <v>8050.1699299999991</v>
      </c>
      <c r="W54" s="130">
        <f t="shared" si="53"/>
        <v>160</v>
      </c>
      <c r="X54" s="1">
        <f t="shared" si="36"/>
        <v>280.69450000000001</v>
      </c>
      <c r="Y54" s="1">
        <f t="shared" si="37"/>
        <v>1.0956774325094505</v>
      </c>
      <c r="Z54" s="1">
        <f t="shared" si="38"/>
        <v>1.0804518850501457</v>
      </c>
      <c r="AA54" s="1">
        <f t="shared" si="39"/>
        <v>88283.292053763842</v>
      </c>
      <c r="AB54" s="1">
        <f t="shared" si="54"/>
        <v>-892</v>
      </c>
      <c r="AC54" s="1">
        <f t="shared" si="40"/>
        <v>-2926.5092799999998</v>
      </c>
      <c r="AD54" s="1">
        <f t="shared" si="41"/>
        <v>35518.280295624652</v>
      </c>
      <c r="AE54" s="23">
        <f t="shared" si="55"/>
        <v>43.558630283722678</v>
      </c>
      <c r="AF54" s="6">
        <f t="shared" si="42"/>
        <v>84.671007890711493</v>
      </c>
      <c r="AG54" s="6">
        <f t="shared" si="43"/>
        <v>-5.6529277302237295</v>
      </c>
      <c r="AH54" s="6">
        <f t="shared" si="44"/>
        <v>-10.988387039118095</v>
      </c>
      <c r="AI54" s="133">
        <v>10.25</v>
      </c>
      <c r="AJ54" s="132">
        <f t="shared" si="45"/>
        <v>1025</v>
      </c>
      <c r="AK54" s="134">
        <f t="shared" si="46"/>
        <v>-4648.7857465866182</v>
      </c>
      <c r="AL54" s="131">
        <f t="shared" si="47"/>
        <v>0.16197859744204243</v>
      </c>
      <c r="AM54" s="135">
        <f t="shared" si="48"/>
        <v>1.2375707420078277</v>
      </c>
      <c r="AN54" s="132">
        <f t="shared" si="49"/>
        <v>0.1301445228736228</v>
      </c>
      <c r="AO54" s="132">
        <f t="shared" si="50"/>
        <v>7.4567318874019</v>
      </c>
      <c r="AP54" s="131">
        <v>9.5</v>
      </c>
      <c r="AQ54" s="135">
        <v>-3</v>
      </c>
      <c r="AR54" s="1"/>
      <c r="AS54" s="1">
        <f t="shared" si="56"/>
        <v>0</v>
      </c>
      <c r="AT54" s="1">
        <f t="shared" si="57"/>
        <v>-6.4999999999999997E-3</v>
      </c>
      <c r="AU54" s="1">
        <f t="shared" si="58"/>
        <v>101325</v>
      </c>
      <c r="AV54" s="1">
        <f t="shared" si="59"/>
        <v>1.2250000000000001</v>
      </c>
      <c r="AW54" s="1">
        <f t="shared" si="60"/>
        <v>288.14999999999998</v>
      </c>
      <c r="AX54" s="1">
        <f t="shared" si="61"/>
        <v>1.2350000000000001</v>
      </c>
      <c r="AY54" s="1">
        <f t="shared" si="62"/>
        <v>9.81</v>
      </c>
      <c r="AZ54" s="1">
        <f t="shared" si="63"/>
        <v>293.14999999999998</v>
      </c>
      <c r="BA54" s="1">
        <f t="shared" si="64"/>
        <v>100600</v>
      </c>
      <c r="BB54" s="1">
        <f t="shared" si="65"/>
        <v>28</v>
      </c>
    </row>
    <row r="55" spans="3:54" x14ac:dyDescent="0.2">
      <c r="C55" s="37"/>
      <c r="D55" s="38"/>
      <c r="E55" s="39">
        <v>120</v>
      </c>
      <c r="F55" s="39">
        <v>28</v>
      </c>
      <c r="G55" s="39">
        <v>1.5</v>
      </c>
      <c r="H55" s="38">
        <v>0.1</v>
      </c>
      <c r="P55" s="23">
        <v>11.7</v>
      </c>
      <c r="Q55" s="1">
        <v>1102</v>
      </c>
      <c r="R55" s="1">
        <f t="shared" si="33"/>
        <v>284.84999999999997</v>
      </c>
      <c r="S55" s="1">
        <f t="shared" si="51"/>
        <v>0</v>
      </c>
      <c r="T55" s="1">
        <f t="shared" si="34"/>
        <v>0</v>
      </c>
      <c r="U55" s="1">
        <f t="shared" si="52"/>
        <v>3651.15625</v>
      </c>
      <c r="V55" s="1">
        <f t="shared" si="35"/>
        <v>8049.4120918749995</v>
      </c>
      <c r="W55" s="130">
        <f t="shared" si="53"/>
        <v>170</v>
      </c>
      <c r="X55" s="1">
        <f t="shared" si="36"/>
        <v>280.98699999999997</v>
      </c>
      <c r="Y55" s="1">
        <f t="shared" si="37"/>
        <v>1.1005450116744702</v>
      </c>
      <c r="Z55" s="1">
        <f t="shared" si="38"/>
        <v>1.0856199445159711</v>
      </c>
      <c r="AA55" s="1">
        <f t="shared" si="39"/>
        <v>88767.898193957386</v>
      </c>
      <c r="AB55" s="1">
        <f t="shared" si="54"/>
        <v>-937</v>
      </c>
      <c r="AC55" s="1">
        <f t="shared" si="40"/>
        <v>-3074.1470800000002</v>
      </c>
      <c r="AD55" s="1" t="e">
        <f t="shared" si="41"/>
        <v>#DIV/0!</v>
      </c>
      <c r="AE55" s="23">
        <f t="shared" si="55"/>
        <v>0</v>
      </c>
      <c r="AF55" s="6">
        <f t="shared" si="42"/>
        <v>0</v>
      </c>
      <c r="AG55" s="6">
        <f t="shared" si="43"/>
        <v>-5.5884874257030006</v>
      </c>
      <c r="AH55" s="6">
        <f t="shared" si="44"/>
        <v>-10.863125397578521</v>
      </c>
      <c r="AI55" s="60"/>
      <c r="AJ55" s="6">
        <f t="shared" si="45"/>
        <v>0</v>
      </c>
      <c r="AK55" s="61" t="e">
        <f t="shared" si="46"/>
        <v>#DIV/0!</v>
      </c>
      <c r="AL55" s="62" t="e">
        <f t="shared" si="47"/>
        <v>#DIV/0!</v>
      </c>
      <c r="AM55" s="63" t="e">
        <f t="shared" si="48"/>
        <v>#DIV/0!</v>
      </c>
      <c r="AN55" s="6" t="e">
        <f t="shared" si="49"/>
        <v>#DIV/0!</v>
      </c>
      <c r="AO55" s="6" t="e">
        <f t="shared" si="50"/>
        <v>#DIV/0!</v>
      </c>
      <c r="AP55" s="62"/>
      <c r="AQ55" s="63"/>
      <c r="AR55" s="1"/>
      <c r="AS55" s="1">
        <f t="shared" si="56"/>
        <v>0</v>
      </c>
      <c r="AT55" s="1">
        <f t="shared" si="57"/>
        <v>-6.4999999999999997E-3</v>
      </c>
      <c r="AU55" s="1">
        <f t="shared" si="58"/>
        <v>101325</v>
      </c>
      <c r="AV55" s="1">
        <f t="shared" si="59"/>
        <v>1.2250000000000001</v>
      </c>
      <c r="AW55" s="1">
        <f t="shared" si="60"/>
        <v>288.14999999999998</v>
      </c>
      <c r="AX55" s="1">
        <f t="shared" si="61"/>
        <v>1.2350000000000001</v>
      </c>
      <c r="AY55" s="1">
        <f t="shared" si="62"/>
        <v>9.81</v>
      </c>
      <c r="AZ55" s="1">
        <f t="shared" si="63"/>
        <v>293.14999999999998</v>
      </c>
      <c r="BA55" s="1">
        <f t="shared" si="64"/>
        <v>100600</v>
      </c>
      <c r="BB55" s="1">
        <f t="shared" si="65"/>
        <v>28</v>
      </c>
    </row>
    <row r="56" spans="3:54" x14ac:dyDescent="0.2">
      <c r="C56" s="27"/>
      <c r="D56" s="28"/>
      <c r="E56" s="29"/>
      <c r="F56" s="29"/>
      <c r="G56" s="29"/>
      <c r="H56" s="28"/>
      <c r="P56" s="23">
        <v>11.7</v>
      </c>
      <c r="Q56" s="1">
        <v>1059</v>
      </c>
      <c r="R56" s="1">
        <f t="shared" si="33"/>
        <v>284.84999999999997</v>
      </c>
      <c r="S56" s="1">
        <f t="shared" si="51"/>
        <v>0</v>
      </c>
      <c r="T56" s="1">
        <f t="shared" si="34"/>
        <v>0</v>
      </c>
      <c r="U56" s="1">
        <f t="shared" si="52"/>
        <v>3650.8125</v>
      </c>
      <c r="V56" s="1">
        <f t="shared" si="35"/>
        <v>8048.654253749999</v>
      </c>
      <c r="W56" s="130">
        <f t="shared" si="53"/>
        <v>180</v>
      </c>
      <c r="X56" s="1">
        <f t="shared" si="36"/>
        <v>281.26649999999995</v>
      </c>
      <c r="Y56" s="1">
        <f t="shared" si="37"/>
        <v>1.1052116942335819</v>
      </c>
      <c r="Z56" s="1">
        <f t="shared" si="38"/>
        <v>1.0913077935620492</v>
      </c>
      <c r="AA56" s="1">
        <f t="shared" si="39"/>
        <v>89232.976610778467</v>
      </c>
      <c r="AB56" s="1">
        <f t="shared" si="54"/>
        <v>-980</v>
      </c>
      <c r="AC56" s="1">
        <f t="shared" si="40"/>
        <v>-3215.2231999999999</v>
      </c>
      <c r="AD56" s="1" t="e">
        <f t="shared" si="41"/>
        <v>#DIV/0!</v>
      </c>
      <c r="AE56" s="23">
        <f t="shared" si="55"/>
        <v>0</v>
      </c>
      <c r="AF56" s="6">
        <f t="shared" si="42"/>
        <v>0</v>
      </c>
      <c r="AG56" s="6">
        <f t="shared" si="43"/>
        <v>-5.5165508084876311</v>
      </c>
      <c r="AH56" s="6">
        <f t="shared" si="44"/>
        <v>-10.723292123570596</v>
      </c>
      <c r="AI56" s="60"/>
      <c r="AJ56" s="6">
        <f t="shared" si="45"/>
        <v>0</v>
      </c>
      <c r="AK56" s="61" t="e">
        <f t="shared" si="46"/>
        <v>#DIV/0!</v>
      </c>
      <c r="AL56" s="62" t="e">
        <f t="shared" si="47"/>
        <v>#DIV/0!</v>
      </c>
      <c r="AM56" s="63" t="e">
        <f t="shared" si="48"/>
        <v>#DIV/0!</v>
      </c>
      <c r="AN56" s="6" t="e">
        <f t="shared" si="49"/>
        <v>#DIV/0!</v>
      </c>
      <c r="AO56" s="6" t="e">
        <f t="shared" si="50"/>
        <v>#DIV/0!</v>
      </c>
      <c r="AP56" s="62"/>
      <c r="AQ56" s="63"/>
      <c r="AR56" s="1"/>
      <c r="AS56" s="1">
        <f t="shared" si="56"/>
        <v>0</v>
      </c>
      <c r="AT56" s="1">
        <f t="shared" si="57"/>
        <v>-6.4999999999999997E-3</v>
      </c>
      <c r="AU56" s="1">
        <f t="shared" si="58"/>
        <v>101325</v>
      </c>
      <c r="AV56" s="1">
        <f t="shared" si="59"/>
        <v>1.2250000000000001</v>
      </c>
      <c r="AW56" s="1">
        <f t="shared" si="60"/>
        <v>288.14999999999998</v>
      </c>
      <c r="AX56" s="1">
        <f t="shared" si="61"/>
        <v>1.2350000000000001</v>
      </c>
      <c r="AY56" s="1">
        <f t="shared" si="62"/>
        <v>9.81</v>
      </c>
      <c r="AZ56" s="1">
        <f t="shared" si="63"/>
        <v>293.14999999999998</v>
      </c>
      <c r="BA56" s="1">
        <f t="shared" si="64"/>
        <v>100600</v>
      </c>
      <c r="BB56" s="1">
        <f t="shared" si="65"/>
        <v>28</v>
      </c>
    </row>
    <row r="57" spans="3:54" x14ac:dyDescent="0.2">
      <c r="P57" s="23">
        <v>11.9</v>
      </c>
      <c r="Q57" s="1">
        <v>1032</v>
      </c>
      <c r="R57" s="1">
        <f t="shared" si="33"/>
        <v>285.04999999999995</v>
      </c>
      <c r="S57" s="1">
        <f t="shared" si="51"/>
        <v>0</v>
      </c>
      <c r="T57" s="1">
        <f t="shared" si="34"/>
        <v>0</v>
      </c>
      <c r="U57" s="1">
        <f t="shared" si="52"/>
        <v>3650.46875</v>
      </c>
      <c r="V57" s="1">
        <f t="shared" si="35"/>
        <v>8047.8964156249995</v>
      </c>
      <c r="W57" s="130">
        <f t="shared" si="53"/>
        <v>190</v>
      </c>
      <c r="X57" s="1">
        <f t="shared" si="36"/>
        <v>281.44199999999995</v>
      </c>
      <c r="Y57" s="1">
        <f t="shared" si="37"/>
        <v>1.1081496641689135</v>
      </c>
      <c r="Z57" s="1">
        <f t="shared" si="38"/>
        <v>1.0941233390037797</v>
      </c>
      <c r="AA57" s="1">
        <f t="shared" si="39"/>
        <v>89526.009596377291</v>
      </c>
      <c r="AB57" s="1">
        <f t="shared" si="54"/>
        <v>-1007</v>
      </c>
      <c r="AC57" s="1">
        <f t="shared" si="40"/>
        <v>-3303.8058799999999</v>
      </c>
      <c r="AD57" s="1" t="e">
        <f t="shared" si="41"/>
        <v>#DIV/0!</v>
      </c>
      <c r="AE57" s="23">
        <f t="shared" si="55"/>
        <v>0</v>
      </c>
      <c r="AF57" s="6">
        <f t="shared" si="42"/>
        <v>0</v>
      </c>
      <c r="AG57" s="6">
        <f t="shared" si="43"/>
        <v>-5.3677348040770658</v>
      </c>
      <c r="AH57" s="6">
        <f t="shared" si="44"/>
        <v>-10.434017621557164</v>
      </c>
      <c r="AI57" s="60"/>
      <c r="AJ57" s="6">
        <f t="shared" si="45"/>
        <v>0</v>
      </c>
      <c r="AK57" s="61" t="e">
        <f t="shared" si="46"/>
        <v>#DIV/0!</v>
      </c>
      <c r="AL57" s="62" t="e">
        <f t="shared" si="47"/>
        <v>#DIV/0!</v>
      </c>
      <c r="AM57" s="63" t="e">
        <f t="shared" si="48"/>
        <v>#DIV/0!</v>
      </c>
      <c r="AN57" s="6" t="e">
        <f t="shared" si="49"/>
        <v>#DIV/0!</v>
      </c>
      <c r="AO57" s="6" t="e">
        <f t="shared" si="50"/>
        <v>#DIV/0!</v>
      </c>
      <c r="AP57" s="62"/>
      <c r="AQ57" s="63"/>
      <c r="AR57" s="1"/>
      <c r="AS57" s="1">
        <f t="shared" si="56"/>
        <v>0</v>
      </c>
      <c r="AT57" s="1">
        <f t="shared" si="57"/>
        <v>-6.4999999999999997E-3</v>
      </c>
      <c r="AU57" s="1">
        <f t="shared" si="58"/>
        <v>101325</v>
      </c>
      <c r="AV57" s="1">
        <f t="shared" si="59"/>
        <v>1.2250000000000001</v>
      </c>
      <c r="AW57" s="1">
        <f t="shared" si="60"/>
        <v>288.14999999999998</v>
      </c>
      <c r="AX57" s="1">
        <f t="shared" si="61"/>
        <v>1.2350000000000001</v>
      </c>
      <c r="AY57" s="1">
        <f t="shared" si="62"/>
        <v>9.81</v>
      </c>
      <c r="AZ57" s="1">
        <f t="shared" si="63"/>
        <v>293.14999999999998</v>
      </c>
      <c r="BA57" s="1">
        <f t="shared" si="64"/>
        <v>100600</v>
      </c>
      <c r="BB57" s="1">
        <f t="shared" si="65"/>
        <v>28</v>
      </c>
    </row>
    <row r="58" spans="3:54" x14ac:dyDescent="0.2">
      <c r="P58" s="23">
        <v>12</v>
      </c>
      <c r="Q58" s="1">
        <v>1007</v>
      </c>
      <c r="R58" s="1">
        <f t="shared" si="33"/>
        <v>285.14999999999998</v>
      </c>
      <c r="S58" s="1">
        <f t="shared" si="51"/>
        <v>0</v>
      </c>
      <c r="T58" s="1">
        <f t="shared" si="34"/>
        <v>0</v>
      </c>
      <c r="U58" s="1">
        <f t="shared" si="52"/>
        <v>3650.125</v>
      </c>
      <c r="V58" s="1">
        <f t="shared" si="35"/>
        <v>8047.138577499999</v>
      </c>
      <c r="W58" s="130">
        <f t="shared" si="53"/>
        <v>200</v>
      </c>
      <c r="X58" s="1">
        <f t="shared" si="36"/>
        <v>281.60449999999997</v>
      </c>
      <c r="Y58" s="1">
        <f t="shared" si="37"/>
        <v>1.1108753306230814</v>
      </c>
      <c r="Z58" s="1">
        <f t="shared" si="38"/>
        <v>1.0970629214183676</v>
      </c>
      <c r="AA58" s="1">
        <f t="shared" si="39"/>
        <v>89798.030734278815</v>
      </c>
      <c r="AB58" s="1">
        <f t="shared" si="54"/>
        <v>-1032</v>
      </c>
      <c r="AC58" s="1">
        <f t="shared" si="40"/>
        <v>-3385.8268800000001</v>
      </c>
      <c r="AD58" s="1" t="e">
        <f t="shared" si="41"/>
        <v>#DIV/0!</v>
      </c>
      <c r="AE58" s="23">
        <f t="shared" si="55"/>
        <v>0</v>
      </c>
      <c r="AF58" s="6">
        <f t="shared" si="42"/>
        <v>0</v>
      </c>
      <c r="AG58" s="6">
        <f t="shared" si="43"/>
        <v>-5.225557747006687</v>
      </c>
      <c r="AH58" s="6">
        <f t="shared" si="44"/>
        <v>-10.157648170941478</v>
      </c>
      <c r="AI58" s="60"/>
      <c r="AJ58" s="6">
        <f t="shared" si="45"/>
        <v>0</v>
      </c>
      <c r="AK58" s="61" t="e">
        <f t="shared" si="46"/>
        <v>#DIV/0!</v>
      </c>
      <c r="AL58" s="62" t="e">
        <f t="shared" si="47"/>
        <v>#DIV/0!</v>
      </c>
      <c r="AM58" s="63" t="e">
        <f t="shared" si="48"/>
        <v>#DIV/0!</v>
      </c>
      <c r="AN58" s="6" t="e">
        <f t="shared" si="49"/>
        <v>#DIV/0!</v>
      </c>
      <c r="AO58" s="6" t="e">
        <f t="shared" si="50"/>
        <v>#DIV/0!</v>
      </c>
      <c r="AP58" s="62"/>
      <c r="AQ58" s="63"/>
      <c r="AR58" s="1"/>
      <c r="AS58" s="1">
        <f t="shared" si="56"/>
        <v>0</v>
      </c>
      <c r="AT58" s="1">
        <f t="shared" si="57"/>
        <v>-6.4999999999999997E-3</v>
      </c>
      <c r="AU58" s="1">
        <f t="shared" si="58"/>
        <v>101325</v>
      </c>
      <c r="AV58" s="1">
        <f t="shared" si="59"/>
        <v>1.2250000000000001</v>
      </c>
      <c r="AW58" s="1">
        <f t="shared" si="60"/>
        <v>288.14999999999998</v>
      </c>
      <c r="AX58" s="1">
        <f t="shared" si="61"/>
        <v>1.2350000000000001</v>
      </c>
      <c r="AY58" s="1">
        <f t="shared" si="62"/>
        <v>9.81</v>
      </c>
      <c r="AZ58" s="1">
        <f t="shared" si="63"/>
        <v>293.14999999999998</v>
      </c>
      <c r="BA58" s="1">
        <f t="shared" si="64"/>
        <v>100600</v>
      </c>
      <c r="BB58" s="1">
        <f t="shared" si="65"/>
        <v>28</v>
      </c>
    </row>
    <row r="59" spans="3:54" x14ac:dyDescent="0.2">
      <c r="P59" s="23">
        <v>11.9</v>
      </c>
      <c r="Q59" s="1">
        <v>982</v>
      </c>
      <c r="R59" s="1">
        <f t="shared" si="33"/>
        <v>285.04999999999995</v>
      </c>
      <c r="S59" s="1">
        <f t="shared" si="51"/>
        <v>0</v>
      </c>
      <c r="T59" s="1">
        <f t="shared" si="34"/>
        <v>0</v>
      </c>
      <c r="U59" s="1">
        <f t="shared" si="52"/>
        <v>3649.78125</v>
      </c>
      <c r="V59" s="1">
        <f t="shared" si="35"/>
        <v>8046.3807393749994</v>
      </c>
      <c r="W59" s="130">
        <f t="shared" si="53"/>
        <v>210</v>
      </c>
      <c r="X59" s="1">
        <f t="shared" si="36"/>
        <v>281.767</v>
      </c>
      <c r="Y59" s="1">
        <f t="shared" si="37"/>
        <v>1.1136061230810241</v>
      </c>
      <c r="Z59" s="1">
        <f t="shared" si="38"/>
        <v>1.1007804121458376</v>
      </c>
      <c r="AA59" s="1">
        <f t="shared" si="39"/>
        <v>90070.72075713391</v>
      </c>
      <c r="AB59" s="1">
        <f t="shared" si="54"/>
        <v>-1057</v>
      </c>
      <c r="AC59" s="1">
        <f t="shared" si="40"/>
        <v>-3467.8478799999998</v>
      </c>
      <c r="AD59" s="1" t="e">
        <f t="shared" si="41"/>
        <v>#DIV/0!</v>
      </c>
      <c r="AE59" s="23">
        <f t="shared" si="55"/>
        <v>0</v>
      </c>
      <c r="AF59" s="6">
        <f t="shared" si="42"/>
        <v>0</v>
      </c>
      <c r="AG59" s="6">
        <f t="shared" si="43"/>
        <v>-5.0943412413774327</v>
      </c>
      <c r="AH59" s="6">
        <f t="shared" si="44"/>
        <v>-9.9025842786391092</v>
      </c>
      <c r="AI59" s="60"/>
      <c r="AJ59" s="6">
        <f t="shared" si="45"/>
        <v>0</v>
      </c>
      <c r="AK59" s="61" t="e">
        <f t="shared" si="46"/>
        <v>#DIV/0!</v>
      </c>
      <c r="AL59" s="62" t="e">
        <f t="shared" si="47"/>
        <v>#DIV/0!</v>
      </c>
      <c r="AM59" s="63" t="e">
        <f t="shared" si="48"/>
        <v>#DIV/0!</v>
      </c>
      <c r="AN59" s="6" t="e">
        <f t="shared" si="49"/>
        <v>#DIV/0!</v>
      </c>
      <c r="AO59" s="6" t="e">
        <f t="shared" si="50"/>
        <v>#DIV/0!</v>
      </c>
      <c r="AP59" s="62"/>
      <c r="AQ59" s="63"/>
      <c r="AR59" s="1"/>
      <c r="AS59" s="1">
        <f t="shared" si="56"/>
        <v>0</v>
      </c>
      <c r="AT59" s="1">
        <f t="shared" si="57"/>
        <v>-6.4999999999999997E-3</v>
      </c>
      <c r="AU59" s="1">
        <f t="shared" si="58"/>
        <v>101325</v>
      </c>
      <c r="AV59" s="1">
        <f t="shared" si="59"/>
        <v>1.2250000000000001</v>
      </c>
      <c r="AW59" s="1">
        <f t="shared" si="60"/>
        <v>288.14999999999998</v>
      </c>
      <c r="AX59" s="1">
        <f t="shared" si="61"/>
        <v>1.2350000000000001</v>
      </c>
      <c r="AY59" s="1">
        <f t="shared" si="62"/>
        <v>9.81</v>
      </c>
      <c r="AZ59" s="1">
        <f t="shared" si="63"/>
        <v>293.14999999999998</v>
      </c>
      <c r="BA59" s="1">
        <f t="shared" si="64"/>
        <v>100600</v>
      </c>
      <c r="BB59" s="1">
        <f t="shared" si="65"/>
        <v>28</v>
      </c>
    </row>
    <row r="60" spans="3:54" x14ac:dyDescent="0.2">
      <c r="P60" s="23">
        <v>11.3</v>
      </c>
      <c r="Q60" s="1">
        <v>958</v>
      </c>
      <c r="R60" s="1">
        <f t="shared" si="33"/>
        <v>284.45</v>
      </c>
      <c r="S60" s="1">
        <f t="shared" si="51"/>
        <v>0</v>
      </c>
      <c r="T60" s="1">
        <f t="shared" si="34"/>
        <v>0</v>
      </c>
      <c r="U60" s="1">
        <f t="shared" si="52"/>
        <v>3649.4375</v>
      </c>
      <c r="V60" s="1">
        <f t="shared" si="35"/>
        <v>8045.6229012499989</v>
      </c>
      <c r="W60" s="130">
        <f t="shared" si="53"/>
        <v>220</v>
      </c>
      <c r="X60" s="1">
        <f t="shared" si="36"/>
        <v>281.923</v>
      </c>
      <c r="Y60" s="1">
        <f t="shared" si="37"/>
        <v>1.1162325125816059</v>
      </c>
      <c r="Z60" s="1">
        <f t="shared" si="38"/>
        <v>1.1063161140606228</v>
      </c>
      <c r="AA60" s="1">
        <f t="shared" si="39"/>
        <v>90333.133633371021</v>
      </c>
      <c r="AB60" s="1">
        <f t="shared" si="54"/>
        <v>-1081</v>
      </c>
      <c r="AC60" s="1">
        <f t="shared" si="40"/>
        <v>-3546.5880400000001</v>
      </c>
      <c r="AD60" s="1" t="e">
        <f t="shared" si="41"/>
        <v>#DIV/0!</v>
      </c>
      <c r="AE60" s="23">
        <f t="shared" si="55"/>
        <v>0</v>
      </c>
      <c r="AF60" s="6">
        <f t="shared" si="42"/>
        <v>0</v>
      </c>
      <c r="AG60" s="6">
        <f t="shared" si="43"/>
        <v>-4.9642816248131227</v>
      </c>
      <c r="AH60" s="6">
        <f t="shared" si="44"/>
        <v>-9.6497691935767413</v>
      </c>
      <c r="AI60" s="60"/>
      <c r="AJ60" s="6">
        <f t="shared" si="45"/>
        <v>0</v>
      </c>
      <c r="AK60" s="61" t="e">
        <f t="shared" si="46"/>
        <v>#DIV/0!</v>
      </c>
      <c r="AL60" s="62" t="e">
        <f t="shared" si="47"/>
        <v>#DIV/0!</v>
      </c>
      <c r="AM60" s="63" t="e">
        <f t="shared" si="48"/>
        <v>#DIV/0!</v>
      </c>
      <c r="AN60" s="6" t="e">
        <f t="shared" si="49"/>
        <v>#DIV/0!</v>
      </c>
      <c r="AO60" s="6" t="e">
        <f t="shared" si="50"/>
        <v>#DIV/0!</v>
      </c>
      <c r="AP60" s="62"/>
      <c r="AQ60" s="63"/>
      <c r="AR60" s="1"/>
      <c r="AS60" s="1">
        <f t="shared" si="56"/>
        <v>0</v>
      </c>
      <c r="AT60" s="1">
        <f t="shared" si="57"/>
        <v>-6.4999999999999997E-3</v>
      </c>
      <c r="AU60" s="1">
        <f t="shared" si="58"/>
        <v>101325</v>
      </c>
      <c r="AV60" s="1">
        <f t="shared" si="59"/>
        <v>1.2250000000000001</v>
      </c>
      <c r="AW60" s="1">
        <f t="shared" si="60"/>
        <v>288.14999999999998</v>
      </c>
      <c r="AX60" s="1">
        <f t="shared" si="61"/>
        <v>1.2350000000000001</v>
      </c>
      <c r="AY60" s="1">
        <f t="shared" si="62"/>
        <v>9.81</v>
      </c>
      <c r="AZ60" s="1">
        <f t="shared" si="63"/>
        <v>293.14999999999998</v>
      </c>
      <c r="BA60" s="1">
        <f t="shared" si="64"/>
        <v>100600</v>
      </c>
      <c r="BB60" s="1">
        <f t="shared" si="65"/>
        <v>28</v>
      </c>
    </row>
    <row r="61" spans="3:54" x14ac:dyDescent="0.2">
      <c r="P61" s="23">
        <v>10.7</v>
      </c>
      <c r="Q61" s="1">
        <v>931</v>
      </c>
      <c r="R61" s="1">
        <f t="shared" si="33"/>
        <v>283.84999999999997</v>
      </c>
      <c r="S61" s="1">
        <f t="shared" si="51"/>
        <v>0</v>
      </c>
      <c r="T61" s="1">
        <f t="shared" si="34"/>
        <v>0</v>
      </c>
      <c r="U61" s="1">
        <f t="shared" si="52"/>
        <v>3649.09375</v>
      </c>
      <c r="V61" s="1">
        <f t="shared" si="35"/>
        <v>8044.8650631249993</v>
      </c>
      <c r="W61" s="130">
        <f t="shared" si="53"/>
        <v>230</v>
      </c>
      <c r="X61" s="1">
        <f t="shared" si="36"/>
        <v>282.0985</v>
      </c>
      <c r="Y61" s="1">
        <f t="shared" si="37"/>
        <v>1.1191928622885081</v>
      </c>
      <c r="Z61" s="1">
        <f t="shared" si="38"/>
        <v>1.1122868686358807</v>
      </c>
      <c r="AA61" s="1">
        <f t="shared" si="39"/>
        <v>90629.087735290959</v>
      </c>
      <c r="AB61" s="1">
        <f t="shared" si="54"/>
        <v>-1108</v>
      </c>
      <c r="AC61" s="1">
        <f t="shared" si="40"/>
        <v>-3635.1707200000001</v>
      </c>
      <c r="AD61" s="1" t="e">
        <f t="shared" si="41"/>
        <v>#DIV/0!</v>
      </c>
      <c r="AE61" s="23">
        <f t="shared" si="55"/>
        <v>0</v>
      </c>
      <c r="AF61" s="6">
        <f t="shared" si="42"/>
        <v>0</v>
      </c>
      <c r="AG61" s="6">
        <f t="shared" si="43"/>
        <v>-4.8539346075652592</v>
      </c>
      <c r="AH61" s="6">
        <f t="shared" si="44"/>
        <v>-9.4352722475696531</v>
      </c>
      <c r="AI61" s="60"/>
      <c r="AJ61" s="6">
        <f t="shared" si="45"/>
        <v>0</v>
      </c>
      <c r="AK61" s="61" t="e">
        <f t="shared" si="46"/>
        <v>#DIV/0!</v>
      </c>
      <c r="AL61" s="62" t="e">
        <f t="shared" si="47"/>
        <v>#DIV/0!</v>
      </c>
      <c r="AM61" s="63" t="e">
        <f t="shared" si="48"/>
        <v>#DIV/0!</v>
      </c>
      <c r="AN61" s="6" t="e">
        <f t="shared" si="49"/>
        <v>#DIV/0!</v>
      </c>
      <c r="AO61" s="6" t="e">
        <f t="shared" si="50"/>
        <v>#DIV/0!</v>
      </c>
      <c r="AP61" s="62"/>
      <c r="AQ61" s="63"/>
      <c r="AR61" s="1"/>
      <c r="AS61" s="1">
        <f t="shared" si="56"/>
        <v>0</v>
      </c>
      <c r="AT61" s="1">
        <f t="shared" si="57"/>
        <v>-6.4999999999999997E-3</v>
      </c>
      <c r="AU61" s="1">
        <f t="shared" si="58"/>
        <v>101325</v>
      </c>
      <c r="AV61" s="1">
        <f t="shared" si="59"/>
        <v>1.2250000000000001</v>
      </c>
      <c r="AW61" s="1">
        <f t="shared" si="60"/>
        <v>288.14999999999998</v>
      </c>
      <c r="AX61" s="1">
        <f t="shared" si="61"/>
        <v>1.2350000000000001</v>
      </c>
      <c r="AY61" s="1">
        <f t="shared" si="62"/>
        <v>9.81</v>
      </c>
      <c r="AZ61" s="1">
        <f t="shared" si="63"/>
        <v>293.14999999999998</v>
      </c>
      <c r="BA61" s="1">
        <f t="shared" si="64"/>
        <v>100600</v>
      </c>
      <c r="BB61" s="1">
        <f t="shared" si="65"/>
        <v>28</v>
      </c>
    </row>
    <row r="62" spans="3:54" x14ac:dyDescent="0.2">
      <c r="P62" s="23">
        <v>9.5</v>
      </c>
      <c r="Q62" s="1">
        <v>900</v>
      </c>
      <c r="R62" s="1">
        <f t="shared" si="33"/>
        <v>282.64999999999998</v>
      </c>
      <c r="S62" s="1">
        <f t="shared" si="51"/>
        <v>0</v>
      </c>
      <c r="T62" s="1">
        <f t="shared" si="34"/>
        <v>0</v>
      </c>
      <c r="U62" s="1">
        <f t="shared" si="52"/>
        <v>3648.75</v>
      </c>
      <c r="V62" s="1">
        <f t="shared" si="35"/>
        <v>8044.1072249999988</v>
      </c>
      <c r="W62" s="130">
        <f t="shared" si="53"/>
        <v>240</v>
      </c>
      <c r="X62" s="1">
        <f t="shared" si="36"/>
        <v>282.29999999999995</v>
      </c>
      <c r="Y62" s="1">
        <f t="shared" si="37"/>
        <v>1.1225991852915929</v>
      </c>
      <c r="Z62" s="1">
        <f t="shared" si="38"/>
        <v>1.1212090925449023</v>
      </c>
      <c r="AA62" s="1">
        <f t="shared" si="39"/>
        <v>90969.854616655924</v>
      </c>
      <c r="AB62" s="1">
        <f t="shared" si="54"/>
        <v>-1139</v>
      </c>
      <c r="AC62" s="1">
        <f t="shared" si="40"/>
        <v>-3736.8767600000001</v>
      </c>
      <c r="AD62" s="1">
        <f t="shared" si="41"/>
        <v>35478.82966136578</v>
      </c>
      <c r="AE62" s="23">
        <f t="shared" si="55"/>
        <v>35.961739899758598</v>
      </c>
      <c r="AF62" s="6">
        <f t="shared" si="42"/>
        <v>69.903868486746759</v>
      </c>
      <c r="AG62" s="6">
        <f t="shared" si="43"/>
        <v>-4.7635041257787423</v>
      </c>
      <c r="AH62" s="6">
        <f t="shared" si="44"/>
        <v>-9.2594898598537512</v>
      </c>
      <c r="AI62" s="133">
        <v>7.25</v>
      </c>
      <c r="AJ62" s="132">
        <f t="shared" si="45"/>
        <v>725</v>
      </c>
      <c r="AK62" s="134">
        <f t="shared" si="46"/>
        <v>-4741.3167017399728</v>
      </c>
      <c r="AL62" s="131">
        <f t="shared" si="47"/>
        <v>0.23356239910049123</v>
      </c>
      <c r="AM62" s="135">
        <f t="shared" si="48"/>
        <v>1.7477255990820579</v>
      </c>
      <c r="AN62" s="132">
        <f t="shared" si="49"/>
        <v>0.13285077846375434</v>
      </c>
      <c r="AO62" s="132">
        <f t="shared" si="50"/>
        <v>7.6117889110001133</v>
      </c>
      <c r="AP62" s="131">
        <v>14.5</v>
      </c>
      <c r="AQ62" s="135">
        <v>-7.75</v>
      </c>
      <c r="AR62" s="1"/>
      <c r="AS62" s="1">
        <f t="shared" si="56"/>
        <v>0</v>
      </c>
      <c r="AT62" s="1">
        <f t="shared" si="57"/>
        <v>-6.4999999999999997E-3</v>
      </c>
      <c r="AU62" s="1">
        <f t="shared" si="58"/>
        <v>101325</v>
      </c>
      <c r="AV62" s="1">
        <f t="shared" si="59"/>
        <v>1.2250000000000001</v>
      </c>
      <c r="AW62" s="1">
        <f t="shared" si="60"/>
        <v>288.14999999999998</v>
      </c>
      <c r="AX62" s="1">
        <f t="shared" si="61"/>
        <v>1.2350000000000001</v>
      </c>
      <c r="AY62" s="1">
        <f t="shared" si="62"/>
        <v>9.81</v>
      </c>
      <c r="AZ62" s="1">
        <f t="shared" si="63"/>
        <v>293.14999999999998</v>
      </c>
      <c r="BA62" s="1">
        <f t="shared" si="64"/>
        <v>100600</v>
      </c>
      <c r="BB62" s="1">
        <f t="shared" si="65"/>
        <v>28</v>
      </c>
    </row>
    <row r="63" spans="3:54" x14ac:dyDescent="0.2">
      <c r="P63" s="23">
        <v>8.8000000000000007</v>
      </c>
      <c r="Q63" s="1">
        <v>861</v>
      </c>
      <c r="R63" s="1">
        <f t="shared" si="33"/>
        <v>281.95</v>
      </c>
      <c r="S63" s="1">
        <f t="shared" si="51"/>
        <v>0</v>
      </c>
      <c r="T63" s="1">
        <f t="shared" si="34"/>
        <v>0</v>
      </c>
      <c r="U63" s="1">
        <f t="shared" si="52"/>
        <v>3648.40625</v>
      </c>
      <c r="V63" s="1">
        <f t="shared" si="35"/>
        <v>8043.3493868749993</v>
      </c>
      <c r="W63" s="130">
        <f t="shared" si="53"/>
        <v>250</v>
      </c>
      <c r="X63" s="1">
        <f t="shared" si="36"/>
        <v>282.55349999999999</v>
      </c>
      <c r="Y63" s="1">
        <f t="shared" si="37"/>
        <v>1.1268958186191085</v>
      </c>
      <c r="Z63" s="1">
        <f t="shared" si="38"/>
        <v>1.1293078832636789</v>
      </c>
      <c r="AA63" s="1">
        <f t="shared" si="39"/>
        <v>91400.034258102896</v>
      </c>
      <c r="AB63" s="1">
        <f t="shared" si="54"/>
        <v>-1178</v>
      </c>
      <c r="AC63" s="1">
        <f t="shared" si="40"/>
        <v>-3864.8295199999998</v>
      </c>
      <c r="AD63" s="1" t="e">
        <f t="shared" si="41"/>
        <v>#DIV/0!</v>
      </c>
      <c r="AE63" s="23">
        <f t="shared" si="55"/>
        <v>0</v>
      </c>
      <c r="AF63" s="6">
        <f t="shared" si="42"/>
        <v>0</v>
      </c>
      <c r="AG63" s="6">
        <f t="shared" si="43"/>
        <v>-4.7098853065440851</v>
      </c>
      <c r="AH63" s="6">
        <f t="shared" si="44"/>
        <v>-9.1552634542726548</v>
      </c>
      <c r="AI63" s="60"/>
      <c r="AJ63" s="6">
        <f t="shared" si="45"/>
        <v>0</v>
      </c>
      <c r="AK63" s="61" t="e">
        <f t="shared" si="46"/>
        <v>#DIV/0!</v>
      </c>
      <c r="AL63" s="62" t="e">
        <f t="shared" si="47"/>
        <v>#DIV/0!</v>
      </c>
      <c r="AM63" s="63" t="e">
        <f t="shared" si="48"/>
        <v>#DIV/0!</v>
      </c>
      <c r="AN63" s="6" t="e">
        <f t="shared" si="49"/>
        <v>#DIV/0!</v>
      </c>
      <c r="AO63" s="6" t="e">
        <f t="shared" si="50"/>
        <v>#DIV/0!</v>
      </c>
      <c r="AP63" s="62"/>
      <c r="AQ63" s="63"/>
      <c r="AR63" s="1"/>
      <c r="AS63" s="1">
        <f t="shared" si="56"/>
        <v>0</v>
      </c>
      <c r="AT63" s="1">
        <f t="shared" si="57"/>
        <v>-6.4999999999999997E-3</v>
      </c>
      <c r="AU63" s="1">
        <f t="shared" si="58"/>
        <v>101325</v>
      </c>
      <c r="AV63" s="1">
        <f t="shared" si="59"/>
        <v>1.2250000000000001</v>
      </c>
      <c r="AW63" s="1">
        <f t="shared" si="60"/>
        <v>288.14999999999998</v>
      </c>
      <c r="AX63" s="1">
        <f t="shared" si="61"/>
        <v>1.2350000000000001</v>
      </c>
      <c r="AY63" s="1">
        <f t="shared" si="62"/>
        <v>9.81</v>
      </c>
      <c r="AZ63" s="1">
        <f t="shared" si="63"/>
        <v>293.14999999999998</v>
      </c>
      <c r="BA63" s="1">
        <f t="shared" si="64"/>
        <v>100600</v>
      </c>
      <c r="BB63" s="1">
        <f t="shared" si="65"/>
        <v>28</v>
      </c>
    </row>
    <row r="64" spans="3:54" x14ac:dyDescent="0.2">
      <c r="P64" s="23">
        <v>8.6999999999999993</v>
      </c>
      <c r="Q64" s="1">
        <v>827</v>
      </c>
      <c r="R64" s="1">
        <f t="shared" si="33"/>
        <v>281.84999999999997</v>
      </c>
      <c r="S64" s="1">
        <f t="shared" si="51"/>
        <v>0</v>
      </c>
      <c r="T64" s="1">
        <f t="shared" si="34"/>
        <v>0</v>
      </c>
      <c r="U64" s="1">
        <f t="shared" si="52"/>
        <v>3648.0625</v>
      </c>
      <c r="V64" s="1">
        <f t="shared" si="35"/>
        <v>8042.5915487499997</v>
      </c>
      <c r="W64" s="130">
        <f t="shared" si="53"/>
        <v>260</v>
      </c>
      <c r="X64" s="1">
        <f t="shared" si="36"/>
        <v>282.77449999999999</v>
      </c>
      <c r="Y64" s="1">
        <f t="shared" si="37"/>
        <v>1.1306518563721324</v>
      </c>
      <c r="Z64" s="1">
        <f t="shared" si="38"/>
        <v>1.1343605228302345</v>
      </c>
      <c r="AA64" s="1">
        <f t="shared" si="39"/>
        <v>91776.405262768487</v>
      </c>
      <c r="AB64" s="1">
        <f t="shared" si="54"/>
        <v>-1212</v>
      </c>
      <c r="AC64" s="1">
        <f t="shared" si="40"/>
        <v>-3976.37808</v>
      </c>
      <c r="AD64" s="1">
        <f t="shared" si="41"/>
        <v>35483.656876399778</v>
      </c>
      <c r="AE64" s="23">
        <f t="shared" si="55"/>
        <v>35.75266742467295</v>
      </c>
      <c r="AF64" s="6">
        <f t="shared" si="42"/>
        <v>69.49746504677627</v>
      </c>
      <c r="AG64" s="6">
        <f t="shared" si="43"/>
        <v>-4.6489389957960414</v>
      </c>
      <c r="AH64" s="6">
        <f t="shared" si="44"/>
        <v>-9.0367935775881776</v>
      </c>
      <c r="AI64" s="133">
        <v>7.25</v>
      </c>
      <c r="AJ64" s="132">
        <f t="shared" si="45"/>
        <v>725</v>
      </c>
      <c r="AK64" s="134">
        <f t="shared" si="46"/>
        <v>-4653.4674007506501</v>
      </c>
      <c r="AL64" s="131">
        <f t="shared" si="47"/>
        <v>0.22923484732761823</v>
      </c>
      <c r="AM64" s="135">
        <f t="shared" si="48"/>
        <v>1.7479633929260974</v>
      </c>
      <c r="AN64" s="132">
        <f t="shared" si="49"/>
        <v>0.13039979085363657</v>
      </c>
      <c r="AO64" s="132">
        <f t="shared" si="50"/>
        <v>7.4713576653015172</v>
      </c>
      <c r="AP64" s="131">
        <v>15</v>
      </c>
      <c r="AQ64" s="135">
        <v>-8.25</v>
      </c>
      <c r="AR64" s="1"/>
      <c r="AS64" s="1">
        <f t="shared" si="56"/>
        <v>0</v>
      </c>
      <c r="AT64" s="1">
        <f t="shared" si="57"/>
        <v>-6.4999999999999997E-3</v>
      </c>
      <c r="AU64" s="1">
        <f t="shared" si="58"/>
        <v>101325</v>
      </c>
      <c r="AV64" s="1">
        <f t="shared" si="59"/>
        <v>1.2250000000000001</v>
      </c>
      <c r="AW64" s="1">
        <f t="shared" si="60"/>
        <v>288.14999999999998</v>
      </c>
      <c r="AX64" s="1">
        <f t="shared" si="61"/>
        <v>1.2350000000000001</v>
      </c>
      <c r="AY64" s="1">
        <f t="shared" si="62"/>
        <v>9.81</v>
      </c>
      <c r="AZ64" s="1">
        <f t="shared" si="63"/>
        <v>293.14999999999998</v>
      </c>
      <c r="BA64" s="1">
        <f t="shared" si="64"/>
        <v>100600</v>
      </c>
      <c r="BB64" s="1">
        <f t="shared" si="65"/>
        <v>28</v>
      </c>
    </row>
    <row r="65" spans="16:54" x14ac:dyDescent="0.2">
      <c r="P65" s="23">
        <v>8.6999999999999993</v>
      </c>
      <c r="Q65" s="1">
        <v>791</v>
      </c>
      <c r="R65" s="1">
        <f t="shared" si="33"/>
        <v>281.84999999999997</v>
      </c>
      <c r="S65" s="1">
        <f t="shared" si="51"/>
        <v>0</v>
      </c>
      <c r="T65" s="1">
        <f t="shared" si="34"/>
        <v>0</v>
      </c>
      <c r="U65" s="1">
        <f t="shared" si="52"/>
        <v>3647.71875</v>
      </c>
      <c r="V65" s="1">
        <f t="shared" si="35"/>
        <v>8041.8337106249992</v>
      </c>
      <c r="W65" s="130">
        <f t="shared" si="53"/>
        <v>270</v>
      </c>
      <c r="X65" s="1">
        <f t="shared" si="36"/>
        <v>283.00849999999997</v>
      </c>
      <c r="Y65" s="1">
        <f t="shared" si="37"/>
        <v>1.1346392690225362</v>
      </c>
      <c r="Z65" s="1">
        <f t="shared" si="38"/>
        <v>1.1393030248968048</v>
      </c>
      <c r="AA65" s="1">
        <f t="shared" si="39"/>
        <v>92176.28260647392</v>
      </c>
      <c r="AB65" s="1">
        <f t="shared" si="54"/>
        <v>-1248</v>
      </c>
      <c r="AC65" s="1">
        <f t="shared" si="40"/>
        <v>-4094.4883199999999</v>
      </c>
      <c r="AD65" s="1" t="e">
        <f t="shared" si="41"/>
        <v>#DIV/0!</v>
      </c>
      <c r="AE65" s="23">
        <f t="shared" si="55"/>
        <v>0</v>
      </c>
      <c r="AF65" s="6">
        <f t="shared" si="42"/>
        <v>0</v>
      </c>
      <c r="AG65" s="6">
        <f t="shared" si="43"/>
        <v>-4.605204940174354</v>
      </c>
      <c r="AH65" s="6">
        <f t="shared" si="44"/>
        <v>-8.9517815709085156</v>
      </c>
      <c r="AI65" s="60"/>
      <c r="AJ65" s="6">
        <f t="shared" si="45"/>
        <v>0</v>
      </c>
      <c r="AK65" s="61" t="e">
        <f t="shared" si="46"/>
        <v>#DIV/0!</v>
      </c>
      <c r="AL65" s="62" t="e">
        <f t="shared" si="47"/>
        <v>#DIV/0!</v>
      </c>
      <c r="AM65" s="63" t="e">
        <f t="shared" si="48"/>
        <v>#DIV/0!</v>
      </c>
      <c r="AN65" s="6" t="e">
        <f t="shared" si="49"/>
        <v>#DIV/0!</v>
      </c>
      <c r="AO65" s="6" t="e">
        <f t="shared" si="50"/>
        <v>#DIV/0!</v>
      </c>
      <c r="AP65" s="62"/>
      <c r="AQ65" s="63"/>
      <c r="AR65" s="1"/>
      <c r="AS65" s="1">
        <f t="shared" si="56"/>
        <v>0</v>
      </c>
      <c r="AT65" s="1">
        <f t="shared" si="57"/>
        <v>-6.4999999999999997E-3</v>
      </c>
      <c r="AU65" s="1">
        <f t="shared" si="58"/>
        <v>101325</v>
      </c>
      <c r="AV65" s="1">
        <f t="shared" si="59"/>
        <v>1.2250000000000001</v>
      </c>
      <c r="AW65" s="1">
        <f t="shared" si="60"/>
        <v>288.14999999999998</v>
      </c>
      <c r="AX65" s="1">
        <f t="shared" si="61"/>
        <v>1.2350000000000001</v>
      </c>
      <c r="AY65" s="1">
        <f t="shared" si="62"/>
        <v>9.81</v>
      </c>
      <c r="AZ65" s="1">
        <f t="shared" si="63"/>
        <v>293.14999999999998</v>
      </c>
      <c r="BA65" s="1">
        <f t="shared" si="64"/>
        <v>100600</v>
      </c>
      <c r="BB65" s="1">
        <f t="shared" si="65"/>
        <v>28</v>
      </c>
    </row>
    <row r="66" spans="16:54" x14ac:dyDescent="0.2">
      <c r="P66" s="23">
        <v>7.9</v>
      </c>
      <c r="Q66" s="1">
        <v>756</v>
      </c>
      <c r="R66" s="1">
        <f t="shared" si="33"/>
        <v>281.04999999999995</v>
      </c>
      <c r="S66" s="1">
        <f t="shared" si="51"/>
        <v>0</v>
      </c>
      <c r="T66" s="1">
        <f t="shared" si="34"/>
        <v>0</v>
      </c>
      <c r="U66" s="1">
        <f t="shared" si="52"/>
        <v>3647.375</v>
      </c>
      <c r="V66" s="1">
        <f t="shared" si="35"/>
        <v>8041.0758724999996</v>
      </c>
      <c r="W66" s="130">
        <f t="shared" si="53"/>
        <v>280</v>
      </c>
      <c r="X66" s="1">
        <f t="shared" si="36"/>
        <v>283.23599999999999</v>
      </c>
      <c r="Y66" s="1">
        <f t="shared" si="37"/>
        <v>1.1385262255081821</v>
      </c>
      <c r="Z66" s="1">
        <f t="shared" si="38"/>
        <v>1.1473816545384645</v>
      </c>
      <c r="AA66" s="1">
        <f t="shared" si="39"/>
        <v>92566.403664089885</v>
      </c>
      <c r="AB66" s="1">
        <f t="shared" si="54"/>
        <v>-1283</v>
      </c>
      <c r="AC66" s="1">
        <f t="shared" si="40"/>
        <v>-4209.31772</v>
      </c>
      <c r="AD66" s="1">
        <f t="shared" si="41"/>
        <v>35475.222023007991</v>
      </c>
      <c r="AE66" s="23">
        <f t="shared" si="55"/>
        <v>34.93092345018453</v>
      </c>
      <c r="AF66" s="6">
        <f t="shared" si="42"/>
        <v>67.900126239406703</v>
      </c>
      <c r="AG66" s="6">
        <f t="shared" si="43"/>
        <v>-4.5550786176037272</v>
      </c>
      <c r="AH66" s="6">
        <f t="shared" si="44"/>
        <v>-8.8543440200428289</v>
      </c>
      <c r="AI66" s="133">
        <v>7</v>
      </c>
      <c r="AJ66" s="132">
        <f t="shared" si="45"/>
        <v>700</v>
      </c>
      <c r="AK66" s="134">
        <f t="shared" si="46"/>
        <v>-4665.8979338296112</v>
      </c>
      <c r="AL66" s="131">
        <f t="shared" si="47"/>
        <v>0.23805601703212304</v>
      </c>
      <c r="AM66" s="135">
        <f t="shared" si="48"/>
        <v>1.8099603072963262</v>
      </c>
      <c r="AN66" s="132">
        <f t="shared" si="49"/>
        <v>0.13077490280934662</v>
      </c>
      <c r="AO66" s="132">
        <f t="shared" si="50"/>
        <v>7.4928499972086007</v>
      </c>
      <c r="AP66" s="131">
        <v>15.5</v>
      </c>
      <c r="AQ66" s="135">
        <v>-8.5</v>
      </c>
      <c r="AR66" s="1"/>
      <c r="AS66" s="1">
        <f t="shared" si="56"/>
        <v>0</v>
      </c>
      <c r="AT66" s="1">
        <f t="shared" si="57"/>
        <v>-6.4999999999999997E-3</v>
      </c>
      <c r="AU66" s="1">
        <f t="shared" si="58"/>
        <v>101325</v>
      </c>
      <c r="AV66" s="1">
        <f t="shared" si="59"/>
        <v>1.2250000000000001</v>
      </c>
      <c r="AW66" s="1">
        <f t="shared" si="60"/>
        <v>288.14999999999998</v>
      </c>
      <c r="AX66" s="1">
        <f t="shared" si="61"/>
        <v>1.2350000000000001</v>
      </c>
      <c r="AY66" s="1">
        <f t="shared" si="62"/>
        <v>9.81</v>
      </c>
      <c r="AZ66" s="1">
        <f t="shared" si="63"/>
        <v>293.14999999999998</v>
      </c>
      <c r="BA66" s="1">
        <f t="shared" si="64"/>
        <v>100600</v>
      </c>
      <c r="BB66" s="1">
        <f t="shared" si="65"/>
        <v>28</v>
      </c>
    </row>
    <row r="67" spans="16:54" x14ac:dyDescent="0.2">
      <c r="P67" s="23">
        <v>9.4</v>
      </c>
      <c r="Q67" s="1">
        <v>714</v>
      </c>
      <c r="R67" s="1">
        <f t="shared" si="33"/>
        <v>282.54999999999995</v>
      </c>
      <c r="S67" s="1">
        <f t="shared" si="51"/>
        <v>0</v>
      </c>
      <c r="T67" s="1">
        <f t="shared" si="34"/>
        <v>0</v>
      </c>
      <c r="U67" s="1">
        <f t="shared" si="52"/>
        <v>3647.03125</v>
      </c>
      <c r="V67" s="1">
        <f t="shared" si="35"/>
        <v>8040.3180343749991</v>
      </c>
      <c r="W67" s="130">
        <f t="shared" si="53"/>
        <v>290</v>
      </c>
      <c r="X67" s="1">
        <f t="shared" si="36"/>
        <v>283.50899999999996</v>
      </c>
      <c r="Y67" s="1">
        <f t="shared" si="37"/>
        <v>1.1432040108821944</v>
      </c>
      <c r="Z67" s="1">
        <f t="shared" si="38"/>
        <v>1.1470841476595295</v>
      </c>
      <c r="AA67" s="1">
        <f t="shared" si="39"/>
        <v>93036.312638940435</v>
      </c>
      <c r="AB67" s="1">
        <f t="shared" si="54"/>
        <v>-1325</v>
      </c>
      <c r="AC67" s="1">
        <f t="shared" si="40"/>
        <v>-4347.1130000000003</v>
      </c>
      <c r="AD67" s="1" t="e">
        <f t="shared" si="41"/>
        <v>#DIV/0!</v>
      </c>
      <c r="AE67" s="23">
        <f t="shared" si="55"/>
        <v>0</v>
      </c>
      <c r="AF67" s="6">
        <f t="shared" si="42"/>
        <v>0</v>
      </c>
      <c r="AG67" s="6">
        <f t="shared" si="43"/>
        <v>-4.5436112634734167</v>
      </c>
      <c r="AH67" s="6">
        <f t="shared" si="44"/>
        <v>-8.8320533183901659</v>
      </c>
      <c r="AI67" s="60"/>
      <c r="AJ67" s="6">
        <f t="shared" si="45"/>
        <v>0</v>
      </c>
      <c r="AK67" s="61" t="e">
        <f t="shared" si="46"/>
        <v>#DIV/0!</v>
      </c>
      <c r="AL67" s="62" t="e">
        <f t="shared" si="47"/>
        <v>#DIV/0!</v>
      </c>
      <c r="AM67" s="63" t="e">
        <f t="shared" si="48"/>
        <v>#DIV/0!</v>
      </c>
      <c r="AN67" s="6" t="e">
        <f t="shared" si="49"/>
        <v>#DIV/0!</v>
      </c>
      <c r="AO67" s="6" t="e">
        <f t="shared" si="50"/>
        <v>#DIV/0!</v>
      </c>
      <c r="AP67" s="62"/>
      <c r="AQ67" s="63"/>
      <c r="AR67" s="1"/>
      <c r="AS67" s="1">
        <f t="shared" si="56"/>
        <v>0</v>
      </c>
      <c r="AT67" s="1">
        <f t="shared" si="57"/>
        <v>-6.4999999999999997E-3</v>
      </c>
      <c r="AU67" s="1">
        <f t="shared" si="58"/>
        <v>101325</v>
      </c>
      <c r="AV67" s="1">
        <f t="shared" si="59"/>
        <v>1.2250000000000001</v>
      </c>
      <c r="AW67" s="1">
        <f t="shared" si="60"/>
        <v>288.14999999999998</v>
      </c>
      <c r="AX67" s="1">
        <f t="shared" si="61"/>
        <v>1.2350000000000001</v>
      </c>
      <c r="AY67" s="1">
        <f t="shared" si="62"/>
        <v>9.81</v>
      </c>
      <c r="AZ67" s="1">
        <f t="shared" si="63"/>
        <v>293.14999999999998</v>
      </c>
      <c r="BA67" s="1">
        <f t="shared" si="64"/>
        <v>100600</v>
      </c>
      <c r="BB67" s="1">
        <f t="shared" si="65"/>
        <v>28</v>
      </c>
    </row>
    <row r="68" spans="16:54" x14ac:dyDescent="0.2">
      <c r="P68" s="23">
        <v>6.8</v>
      </c>
      <c r="Q68" s="1">
        <v>676</v>
      </c>
      <c r="R68" s="1">
        <f t="shared" si="33"/>
        <v>279.95</v>
      </c>
      <c r="S68" s="1">
        <f t="shared" si="51"/>
        <v>0</v>
      </c>
      <c r="T68" s="1">
        <f t="shared" si="34"/>
        <v>0</v>
      </c>
      <c r="U68" s="1">
        <f t="shared" si="52"/>
        <v>3646.6875</v>
      </c>
      <c r="V68" s="1">
        <f t="shared" si="35"/>
        <v>8039.5601962499995</v>
      </c>
      <c r="W68" s="130">
        <f t="shared" si="53"/>
        <v>300</v>
      </c>
      <c r="X68" s="1">
        <f t="shared" si="36"/>
        <v>283.75599999999997</v>
      </c>
      <c r="Y68" s="1">
        <f t="shared" si="37"/>
        <v>1.1474489494708215</v>
      </c>
      <c r="Z68" s="1">
        <f t="shared" si="38"/>
        <v>1.1630488448152971</v>
      </c>
      <c r="AA68" s="1">
        <f t="shared" si="39"/>
        <v>93463.131036612176</v>
      </c>
      <c r="AB68" s="1">
        <f t="shared" si="54"/>
        <v>-1363</v>
      </c>
      <c r="AC68" s="1">
        <f t="shared" si="40"/>
        <v>-4471.7849200000001</v>
      </c>
      <c r="AD68" s="1">
        <f t="shared" si="41"/>
        <v>35471.123298900755</v>
      </c>
      <c r="AE68" s="23">
        <f t="shared" si="55"/>
        <v>34.694852117464201</v>
      </c>
      <c r="AF68" s="6">
        <f t="shared" si="42"/>
        <v>67.441241340011615</v>
      </c>
      <c r="AG68" s="6">
        <f t="shared" si="43"/>
        <v>-4.5051695415722817</v>
      </c>
      <c r="AH68" s="6">
        <f t="shared" si="44"/>
        <v>-8.7573287616898643</v>
      </c>
      <c r="AI68" s="133">
        <v>7</v>
      </c>
      <c r="AJ68" s="132">
        <f t="shared" si="45"/>
        <v>700</v>
      </c>
      <c r="AK68" s="134">
        <f t="shared" si="46"/>
        <v>-4645.2987995068343</v>
      </c>
      <c r="AL68" s="131">
        <f t="shared" si="47"/>
        <v>0.23700504079116505</v>
      </c>
      <c r="AM68" s="135">
        <f t="shared" si="48"/>
        <v>1.8097511887194266</v>
      </c>
      <c r="AN68" s="132">
        <f t="shared" si="49"/>
        <v>0.13021894719640612</v>
      </c>
      <c r="AO68" s="132">
        <f t="shared" si="50"/>
        <v>7.4609960869905025</v>
      </c>
      <c r="AP68" s="131">
        <v>15</v>
      </c>
      <c r="AQ68" s="135">
        <v>-8</v>
      </c>
      <c r="AR68" s="1"/>
      <c r="AS68" s="1">
        <f t="shared" si="56"/>
        <v>0</v>
      </c>
      <c r="AT68" s="1">
        <f t="shared" si="57"/>
        <v>-6.4999999999999997E-3</v>
      </c>
      <c r="AU68" s="1">
        <f t="shared" si="58"/>
        <v>101325</v>
      </c>
      <c r="AV68" s="1">
        <f t="shared" si="59"/>
        <v>1.2250000000000001</v>
      </c>
      <c r="AW68" s="1">
        <f t="shared" si="60"/>
        <v>288.14999999999998</v>
      </c>
      <c r="AX68" s="1">
        <f t="shared" si="61"/>
        <v>1.2350000000000001</v>
      </c>
      <c r="AY68" s="1">
        <f t="shared" si="62"/>
        <v>9.81</v>
      </c>
      <c r="AZ68" s="1">
        <f t="shared" si="63"/>
        <v>293.14999999999998</v>
      </c>
      <c r="BA68" s="1">
        <f t="shared" si="64"/>
        <v>100600</v>
      </c>
      <c r="BB68" s="1">
        <f t="shared" si="65"/>
        <v>28</v>
      </c>
    </row>
    <row r="69" spans="16:54" x14ac:dyDescent="0.2">
      <c r="P69" s="23">
        <v>5.4</v>
      </c>
      <c r="Q69" s="1">
        <v>641</v>
      </c>
      <c r="R69" s="1">
        <f t="shared" si="33"/>
        <v>278.54999999999995</v>
      </c>
      <c r="S69" s="1">
        <f t="shared" si="51"/>
        <v>0</v>
      </c>
      <c r="T69" s="1">
        <f t="shared" si="34"/>
        <v>0</v>
      </c>
      <c r="U69" s="1">
        <f t="shared" si="52"/>
        <v>3646.34375</v>
      </c>
      <c r="V69" s="1">
        <f t="shared" si="35"/>
        <v>8038.802358124999</v>
      </c>
      <c r="W69" s="130">
        <f t="shared" si="53"/>
        <v>310</v>
      </c>
      <c r="X69" s="1">
        <f t="shared" si="36"/>
        <v>283.98349999999999</v>
      </c>
      <c r="Y69" s="1">
        <f t="shared" si="37"/>
        <v>1.151369419790526</v>
      </c>
      <c r="Z69" s="1">
        <f t="shared" si="38"/>
        <v>1.1738284603305793</v>
      </c>
      <c r="AA69" s="1">
        <f t="shared" si="39"/>
        <v>93857.654646599214</v>
      </c>
      <c r="AB69" s="1">
        <f t="shared" si="54"/>
        <v>-1398</v>
      </c>
      <c r="AC69" s="1">
        <f t="shared" si="40"/>
        <v>-4586.6143199999997</v>
      </c>
      <c r="AD69" s="1" t="e">
        <f t="shared" si="41"/>
        <v>#DIV/0!</v>
      </c>
      <c r="AE69" s="23">
        <f t="shared" si="55"/>
        <v>0</v>
      </c>
      <c r="AF69" s="6">
        <f t="shared" si="42"/>
        <v>0</v>
      </c>
      <c r="AG69" s="6">
        <f t="shared" si="43"/>
        <v>-4.4362860761135661</v>
      </c>
      <c r="AH69" s="6">
        <f t="shared" si="44"/>
        <v>-8.6234303261925938</v>
      </c>
      <c r="AI69" s="60"/>
      <c r="AJ69" s="6">
        <f t="shared" si="45"/>
        <v>0</v>
      </c>
      <c r="AK69" s="61" t="e">
        <f t="shared" si="46"/>
        <v>#DIV/0!</v>
      </c>
      <c r="AL69" s="62" t="e">
        <f t="shared" si="47"/>
        <v>#DIV/0!</v>
      </c>
      <c r="AM69" s="63" t="e">
        <f t="shared" si="48"/>
        <v>#DIV/0!</v>
      </c>
      <c r="AN69" s="6" t="e">
        <f t="shared" si="49"/>
        <v>#DIV/0!</v>
      </c>
      <c r="AO69" s="6" t="e">
        <f t="shared" si="50"/>
        <v>#DIV/0!</v>
      </c>
      <c r="AP69" s="62"/>
      <c r="AQ69" s="63"/>
      <c r="AR69" s="1"/>
      <c r="AS69" s="1">
        <f t="shared" si="56"/>
        <v>0</v>
      </c>
      <c r="AT69" s="1">
        <f t="shared" si="57"/>
        <v>-6.4999999999999997E-3</v>
      </c>
      <c r="AU69" s="1">
        <f t="shared" si="58"/>
        <v>101325</v>
      </c>
      <c r="AV69" s="1">
        <f t="shared" si="59"/>
        <v>1.2250000000000001</v>
      </c>
      <c r="AW69" s="1">
        <f t="shared" si="60"/>
        <v>288.14999999999998</v>
      </c>
      <c r="AX69" s="1">
        <f t="shared" si="61"/>
        <v>1.2350000000000001</v>
      </c>
      <c r="AY69" s="1">
        <f t="shared" si="62"/>
        <v>9.81</v>
      </c>
      <c r="AZ69" s="1">
        <f t="shared" si="63"/>
        <v>293.14999999999998</v>
      </c>
      <c r="BA69" s="1">
        <f t="shared" si="64"/>
        <v>100600</v>
      </c>
      <c r="BB69" s="1">
        <f t="shared" si="65"/>
        <v>28</v>
      </c>
    </row>
    <row r="70" spans="16:54" x14ac:dyDescent="0.2">
      <c r="P70" s="30">
        <v>3.8</v>
      </c>
      <c r="Q70" s="64">
        <v>613</v>
      </c>
      <c r="R70" s="64">
        <f t="shared" si="33"/>
        <v>276.95</v>
      </c>
      <c r="S70" s="64">
        <f t="shared" si="51"/>
        <v>0</v>
      </c>
      <c r="T70" s="64">
        <f t="shared" si="34"/>
        <v>0</v>
      </c>
      <c r="U70" s="64">
        <f t="shared" si="52"/>
        <v>3646</v>
      </c>
      <c r="V70" s="64">
        <f t="shared" si="35"/>
        <v>8038.0445199999995</v>
      </c>
      <c r="W70" s="136">
        <f t="shared" si="53"/>
        <v>320</v>
      </c>
      <c r="X70" s="64">
        <f t="shared" si="36"/>
        <v>284.16549999999995</v>
      </c>
      <c r="Y70" s="64">
        <f t="shared" si="37"/>
        <v>1.1545131675742191</v>
      </c>
      <c r="Z70" s="64">
        <f t="shared" si="38"/>
        <v>1.1845922062477403</v>
      </c>
      <c r="AA70" s="64">
        <f t="shared" si="39"/>
        <v>94174.243509214182</v>
      </c>
      <c r="AB70" s="64">
        <f t="shared" si="54"/>
        <v>-1426</v>
      </c>
      <c r="AC70" s="64">
        <f t="shared" si="40"/>
        <v>-4678.4778399999996</v>
      </c>
      <c r="AD70" s="64" t="e">
        <f t="shared" si="41"/>
        <v>#DIV/0!</v>
      </c>
      <c r="AE70" s="23">
        <f t="shared" si="55"/>
        <v>0</v>
      </c>
      <c r="AF70" s="65">
        <f t="shared" si="42"/>
        <v>0</v>
      </c>
      <c r="AG70" s="65">
        <f t="shared" si="43"/>
        <v>-4.357038162524268</v>
      </c>
      <c r="AH70" s="65">
        <f t="shared" si="44"/>
        <v>-8.469385061841173</v>
      </c>
      <c r="AI70" s="66"/>
      <c r="AJ70" s="65">
        <f t="shared" si="45"/>
        <v>0</v>
      </c>
      <c r="AK70" s="67" t="e">
        <f t="shared" si="46"/>
        <v>#DIV/0!</v>
      </c>
      <c r="AL70" s="68" t="e">
        <f t="shared" si="47"/>
        <v>#DIV/0!</v>
      </c>
      <c r="AM70" s="69" t="e">
        <f t="shared" si="48"/>
        <v>#DIV/0!</v>
      </c>
      <c r="AN70" s="65" t="e">
        <f t="shared" si="49"/>
        <v>#DIV/0!</v>
      </c>
      <c r="AO70" s="65" t="e">
        <f t="shared" si="50"/>
        <v>#DIV/0!</v>
      </c>
      <c r="AP70" s="68"/>
      <c r="AQ70" s="69"/>
      <c r="AR70" s="1"/>
      <c r="AS70" s="1">
        <f t="shared" si="56"/>
        <v>0</v>
      </c>
      <c r="AT70" s="1">
        <f t="shared" si="57"/>
        <v>-6.4999999999999997E-3</v>
      </c>
      <c r="AU70" s="1">
        <f t="shared" si="58"/>
        <v>101325</v>
      </c>
      <c r="AV70" s="1">
        <f t="shared" si="59"/>
        <v>1.2250000000000001</v>
      </c>
      <c r="AW70" s="1">
        <f t="shared" si="60"/>
        <v>288.14999999999998</v>
      </c>
      <c r="AX70" s="1">
        <f t="shared" si="61"/>
        <v>1.2350000000000001</v>
      </c>
      <c r="AY70" s="1">
        <f t="shared" si="62"/>
        <v>9.81</v>
      </c>
      <c r="AZ70" s="1">
        <f t="shared" si="63"/>
        <v>293.14999999999998</v>
      </c>
      <c r="BA70" s="1">
        <f t="shared" si="64"/>
        <v>100600</v>
      </c>
      <c r="BB70" s="1">
        <f t="shared" si="65"/>
        <v>28</v>
      </c>
    </row>
    <row r="71" spans="16:54" x14ac:dyDescent="0.2">
      <c r="P71" s="6"/>
      <c r="Q71" s="6"/>
      <c r="R71" s="6"/>
      <c r="S71" s="6"/>
      <c r="T71" s="1"/>
      <c r="U71" s="6"/>
      <c r="V71" s="1"/>
      <c r="W71" s="6"/>
      <c r="X71" s="6"/>
      <c r="Y71" s="6"/>
      <c r="Z71" s="6"/>
      <c r="AA71" s="6"/>
      <c r="AB71" s="6"/>
      <c r="AC71" s="1"/>
      <c r="AD71" s="6"/>
      <c r="AE71" s="1"/>
      <c r="AF71" s="1"/>
      <c r="AG71" s="6"/>
      <c r="AH71" s="1"/>
      <c r="AI71" s="6"/>
      <c r="AJ71" s="1"/>
      <c r="AK71" s="6"/>
      <c r="AL71" s="6"/>
      <c r="AM71" s="6"/>
      <c r="AN71" s="6"/>
      <c r="AO71" s="6"/>
      <c r="AP71" s="6"/>
      <c r="AQ71" s="6"/>
      <c r="AR71" s="1"/>
      <c r="AS71" s="1">
        <f t="shared" si="56"/>
        <v>0</v>
      </c>
      <c r="AT71" s="1">
        <f t="shared" si="57"/>
        <v>-6.4999999999999997E-3</v>
      </c>
      <c r="AU71" s="1">
        <f t="shared" si="58"/>
        <v>101325</v>
      </c>
      <c r="AV71" s="1">
        <f t="shared" si="59"/>
        <v>1.2250000000000001</v>
      </c>
      <c r="AW71" s="1">
        <f t="shared" si="60"/>
        <v>288.14999999999998</v>
      </c>
      <c r="AX71" s="1">
        <f t="shared" si="61"/>
        <v>1.2350000000000001</v>
      </c>
      <c r="AY71" s="1">
        <f t="shared" si="62"/>
        <v>9.81</v>
      </c>
      <c r="AZ71" s="1">
        <f t="shared" si="63"/>
        <v>293.14999999999998</v>
      </c>
      <c r="BA71" s="1">
        <f t="shared" si="64"/>
        <v>100600</v>
      </c>
      <c r="BB71" s="1">
        <f t="shared" si="65"/>
        <v>28</v>
      </c>
    </row>
    <row r="72" spans="16:54" ht="15" x14ac:dyDescent="0.25">
      <c r="P72" s="43" t="s">
        <v>56</v>
      </c>
      <c r="Q72" s="3" t="s">
        <v>57</v>
      </c>
      <c r="R72" s="3" t="s">
        <v>58</v>
      </c>
      <c r="S72" s="3" t="s">
        <v>59</v>
      </c>
      <c r="T72" s="44" t="s">
        <v>60</v>
      </c>
      <c r="U72" s="3" t="s">
        <v>61</v>
      </c>
      <c r="V72" s="44" t="s">
        <v>62</v>
      </c>
      <c r="W72" s="8" t="s">
        <v>63</v>
      </c>
      <c r="X72" s="3" t="s">
        <v>64</v>
      </c>
      <c r="Y72" s="3" t="s">
        <v>65</v>
      </c>
      <c r="Z72" s="3" t="s">
        <v>66</v>
      </c>
      <c r="AA72" s="3" t="s">
        <v>67</v>
      </c>
      <c r="AB72" s="3" t="s">
        <v>68</v>
      </c>
      <c r="AC72" s="44" t="s">
        <v>69</v>
      </c>
      <c r="AD72" s="3" t="s">
        <v>70</v>
      </c>
      <c r="AE72" s="45" t="s">
        <v>71</v>
      </c>
      <c r="AF72" s="46" t="s">
        <v>72</v>
      </c>
      <c r="AG72" s="47" t="s">
        <v>73</v>
      </c>
      <c r="AH72" s="46" t="s">
        <v>74</v>
      </c>
      <c r="AI72" s="45" t="s">
        <v>75</v>
      </c>
      <c r="AJ72" s="46" t="s">
        <v>76</v>
      </c>
      <c r="AK72" s="47" t="s">
        <v>77</v>
      </c>
      <c r="AL72" s="48" t="s">
        <v>78</v>
      </c>
      <c r="AM72" s="49" t="s">
        <v>79</v>
      </c>
      <c r="AN72" s="47" t="s">
        <v>80</v>
      </c>
      <c r="AO72" s="47" t="s">
        <v>81</v>
      </c>
      <c r="AP72" s="48" t="s">
        <v>82</v>
      </c>
      <c r="AQ72" s="49" t="s">
        <v>83</v>
      </c>
      <c r="AR72" s="1"/>
      <c r="AS72" s="6">
        <f t="shared" si="56"/>
        <v>0</v>
      </c>
      <c r="AT72" s="6">
        <f t="shared" si="57"/>
        <v>-6.4999999999999997E-3</v>
      </c>
      <c r="AU72" s="6">
        <f t="shared" si="58"/>
        <v>101325</v>
      </c>
      <c r="AV72" s="6">
        <f t="shared" si="59"/>
        <v>1.2250000000000001</v>
      </c>
      <c r="AW72" s="6">
        <f t="shared" si="60"/>
        <v>288.14999999999998</v>
      </c>
      <c r="AX72" s="6">
        <f t="shared" si="61"/>
        <v>1.2350000000000001</v>
      </c>
      <c r="AY72" s="6">
        <f t="shared" si="62"/>
        <v>9.81</v>
      </c>
      <c r="AZ72" s="6">
        <f t="shared" si="63"/>
        <v>293.14999999999998</v>
      </c>
      <c r="BA72" s="6">
        <f t="shared" si="64"/>
        <v>100600</v>
      </c>
      <c r="BB72" s="6">
        <f t="shared" si="65"/>
        <v>28</v>
      </c>
    </row>
    <row r="73" spans="16:54" x14ac:dyDescent="0.2">
      <c r="P73" s="50">
        <v>6.2</v>
      </c>
      <c r="Q73" s="51">
        <v>2069</v>
      </c>
      <c r="R73" s="51">
        <f t="shared" ref="R73:R99" si="66">P73+273.15</f>
        <v>279.34999999999997</v>
      </c>
      <c r="S73" s="51">
        <v>0</v>
      </c>
      <c r="T73" s="51">
        <f t="shared" ref="T73:T99" si="67">S73*1.94384</f>
        <v>0</v>
      </c>
      <c r="U73" s="51">
        <v>3616</v>
      </c>
      <c r="V73" s="51">
        <f t="shared" ref="V73:V99" si="68">U73 * 2.20462</f>
        <v>7971.9059199999992</v>
      </c>
      <c r="W73" s="129">
        <v>0</v>
      </c>
      <c r="X73" s="51">
        <f t="shared" ref="X73:X99" si="69">AW73+(Q73*AT73)</f>
        <v>274.70149999999995</v>
      </c>
      <c r="Y73" s="51">
        <f t="shared" ref="Y73:Y99" si="70">AV73 * ( ( 1 + ( AT73 * ( Q73 / AW73 ) ) ) ^ 4.256 )</f>
        <v>0.99952065392452827</v>
      </c>
      <c r="Z73" s="51">
        <f t="shared" ref="Z73:Z99" si="71">( Y73 * X73 ) / R73</f>
        <v>0.98288821519258562</v>
      </c>
      <c r="AA73" s="51">
        <f t="shared" ref="AA73:AA99" si="72">AU73 * ( ( 1+ ( AT73 * ( Q73 / AW73 ) ) ) ^ 5.256 )</f>
        <v>78816.05684897957</v>
      </c>
      <c r="AB73" s="51">
        <v>0</v>
      </c>
      <c r="AC73" s="51">
        <f t="shared" ref="AC73:AC99" si="73">AB73 * 3.28084</f>
        <v>0</v>
      </c>
      <c r="AD73" s="51" t="e">
        <f t="shared" ref="AD73:AD99" si="74" xml:space="preserve"> U73 * AY73 * COS( AN73 )</f>
        <v>#DIV/0!</v>
      </c>
      <c r="AE73" s="55">
        <f>SQRT( ( AI73 * 2 ) / Z73 )</f>
        <v>0</v>
      </c>
      <c r="AF73" s="51">
        <f t="shared" ref="AF73:AF99" si="75">AE73 * 1.94384</f>
        <v>0</v>
      </c>
      <c r="AG73" s="51" t="e">
        <f t="shared" ref="AG73:AG99" si="76" xml:space="preserve"> ( AB73 / W73 ) * ( ( ( R72 + R73 ) / 2 ) / ( ( X72 + X73 ) / 2 ) )</f>
        <v>#DIV/0!</v>
      </c>
      <c r="AH73" s="51" t="e">
        <f t="shared" ref="AH73:AH99" si="77">AG73 * 1.94384</f>
        <v>#DIV/0!</v>
      </c>
      <c r="AI73" s="52"/>
      <c r="AJ73" s="51">
        <f t="shared" ref="AJ73:AJ99" si="78">AI73 * 100</f>
        <v>0</v>
      </c>
      <c r="AK73" s="53" t="e">
        <f t="shared" ref="AK73:AK99" si="79" xml:space="preserve"> - ( U73 * AY73 * SIN( AN73 ) )</f>
        <v>#DIV/0!</v>
      </c>
      <c r="AL73" s="50" t="e">
        <f t="shared" ref="AL73:AL99" si="80" xml:space="preserve"> - ( ( 2 * AK73 ) / ( ( ( AE73 ) ^ 2 ) * BB73 * Z73 ) )</f>
        <v>#DIV/0!</v>
      </c>
      <c r="AM73" s="54" t="e">
        <f t="shared" ref="AM73:AM99" si="81" xml:space="preserve"> ( ( 2 * AD73 ) / ( ( ( AE73 ) ^ 2 ) * BB73 * Z73 ) )</f>
        <v>#DIV/0!</v>
      </c>
      <c r="AN73" s="51" t="e">
        <f t="shared" ref="AN73:AN99" si="82">ASIN( - ( AG73 / AE73 ) )</f>
        <v>#DIV/0!</v>
      </c>
      <c r="AO73" s="51" t="e">
        <f t="shared" ref="AO73:AO99" si="83">AN73 * ( 180 / 3.14159265359 )</f>
        <v>#DIV/0!</v>
      </c>
      <c r="AP73" s="50"/>
      <c r="AQ73" s="54"/>
      <c r="AR73" s="1"/>
      <c r="AS73" s="1">
        <f t="shared" si="56"/>
        <v>0</v>
      </c>
      <c r="AT73" s="1">
        <f t="shared" si="57"/>
        <v>-6.4999999999999997E-3</v>
      </c>
      <c r="AU73" s="1">
        <f t="shared" si="58"/>
        <v>101325</v>
      </c>
      <c r="AV73" s="1">
        <f t="shared" si="59"/>
        <v>1.2250000000000001</v>
      </c>
      <c r="AW73" s="1">
        <f t="shared" si="60"/>
        <v>288.14999999999998</v>
      </c>
      <c r="AX73" s="1">
        <f t="shared" si="61"/>
        <v>1.2350000000000001</v>
      </c>
      <c r="AY73" s="1">
        <f t="shared" si="62"/>
        <v>9.81</v>
      </c>
      <c r="AZ73" s="1">
        <f t="shared" si="63"/>
        <v>293.14999999999998</v>
      </c>
      <c r="BA73" s="1">
        <f t="shared" si="64"/>
        <v>100600</v>
      </c>
      <c r="BB73" s="1">
        <f t="shared" si="65"/>
        <v>28</v>
      </c>
    </row>
    <row r="74" spans="16:54" x14ac:dyDescent="0.2">
      <c r="P74" s="23">
        <v>6.4</v>
      </c>
      <c r="Q74" s="1">
        <v>2043</v>
      </c>
      <c r="R74" s="1">
        <f t="shared" si="66"/>
        <v>279.54999999999995</v>
      </c>
      <c r="S74" s="1">
        <f t="shared" ref="S74:S99" si="84">S73</f>
        <v>0</v>
      </c>
      <c r="T74" s="1">
        <f t="shared" si="67"/>
        <v>0</v>
      </c>
      <c r="U74" s="1">
        <f t="shared" ref="U74:U99" si="85">U73-0.38461</f>
        <v>3615.6153899999999</v>
      </c>
      <c r="V74" s="1">
        <f t="shared" si="68"/>
        <v>7971.0580011017992</v>
      </c>
      <c r="W74" s="130">
        <f t="shared" ref="W74:W99" si="86">W73+11.15384</f>
        <v>11.153840000000001</v>
      </c>
      <c r="X74" s="1">
        <f t="shared" si="69"/>
        <v>274.87049999999999</v>
      </c>
      <c r="Y74" s="1">
        <f t="shared" si="70"/>
        <v>1.0021403687884545</v>
      </c>
      <c r="Z74" s="1">
        <f t="shared" si="71"/>
        <v>0.98536513768222833</v>
      </c>
      <c r="AA74" s="1">
        <f t="shared" si="72"/>
        <v>79071.247234535433</v>
      </c>
      <c r="AB74" s="1">
        <f t="shared" ref="AB74:AB99" si="87">AB73 + (Q74-Q73)</f>
        <v>-26</v>
      </c>
      <c r="AC74" s="1">
        <f t="shared" si="73"/>
        <v>-85.301839999999999</v>
      </c>
      <c r="AD74" s="1" t="e">
        <f t="shared" si="74"/>
        <v>#DIV/0!</v>
      </c>
      <c r="AE74" s="23">
        <f t="shared" ref="AE74:AE99" si="88">SQRT( ( AJ74 * 2 ) / Z74 )</f>
        <v>0</v>
      </c>
      <c r="AF74" s="6">
        <f t="shared" si="75"/>
        <v>0</v>
      </c>
      <c r="AG74" s="6">
        <f t="shared" si="76"/>
        <v>-2.3706009243716335</v>
      </c>
      <c r="AH74" s="6">
        <f t="shared" si="77"/>
        <v>-4.6080689008305562</v>
      </c>
      <c r="AI74" s="60"/>
      <c r="AJ74" s="6">
        <f t="shared" si="78"/>
        <v>0</v>
      </c>
      <c r="AK74" s="61" t="e">
        <f t="shared" si="79"/>
        <v>#DIV/0!</v>
      </c>
      <c r="AL74" s="62" t="e">
        <f t="shared" si="80"/>
        <v>#DIV/0!</v>
      </c>
      <c r="AM74" s="63" t="e">
        <f t="shared" si="81"/>
        <v>#DIV/0!</v>
      </c>
      <c r="AN74" s="6" t="e">
        <f t="shared" si="82"/>
        <v>#DIV/0!</v>
      </c>
      <c r="AO74" s="6" t="e">
        <f t="shared" si="83"/>
        <v>#DIV/0!</v>
      </c>
      <c r="AP74" s="62"/>
      <c r="AQ74" s="63"/>
      <c r="AR74" s="1"/>
      <c r="AS74" s="1">
        <f t="shared" si="56"/>
        <v>0</v>
      </c>
      <c r="AT74" s="1">
        <f t="shared" si="57"/>
        <v>-6.4999999999999997E-3</v>
      </c>
      <c r="AU74" s="1">
        <f t="shared" si="58"/>
        <v>101325</v>
      </c>
      <c r="AV74" s="1">
        <f t="shared" si="59"/>
        <v>1.2250000000000001</v>
      </c>
      <c r="AW74" s="1">
        <f t="shared" si="60"/>
        <v>288.14999999999998</v>
      </c>
      <c r="AX74" s="1">
        <f t="shared" si="61"/>
        <v>1.2350000000000001</v>
      </c>
      <c r="AY74" s="1">
        <f t="shared" si="62"/>
        <v>9.81</v>
      </c>
      <c r="AZ74" s="1">
        <f t="shared" si="63"/>
        <v>293.14999999999998</v>
      </c>
      <c r="BA74" s="1">
        <f t="shared" si="64"/>
        <v>100600</v>
      </c>
      <c r="BB74" s="1">
        <f t="shared" si="65"/>
        <v>28</v>
      </c>
    </row>
    <row r="75" spans="16:54" x14ac:dyDescent="0.2">
      <c r="P75" s="23">
        <v>6.7</v>
      </c>
      <c r="Q75" s="1">
        <v>1907</v>
      </c>
      <c r="R75" s="1">
        <f t="shared" si="66"/>
        <v>279.84999999999997</v>
      </c>
      <c r="S75" s="1">
        <f t="shared" si="84"/>
        <v>0</v>
      </c>
      <c r="T75" s="1">
        <f t="shared" si="67"/>
        <v>0</v>
      </c>
      <c r="U75" s="1">
        <f t="shared" si="85"/>
        <v>3615.2307799999999</v>
      </c>
      <c r="V75" s="1">
        <f t="shared" si="68"/>
        <v>7970.2100822035991</v>
      </c>
      <c r="W75" s="130">
        <f t="shared" si="86"/>
        <v>22.307680000000001</v>
      </c>
      <c r="X75" s="1">
        <f t="shared" si="69"/>
        <v>275.75449999999995</v>
      </c>
      <c r="Y75" s="1">
        <f t="shared" si="70"/>
        <v>1.015929208030856</v>
      </c>
      <c r="Z75" s="1">
        <f t="shared" si="71"/>
        <v>1.0010614643414137</v>
      </c>
      <c r="AA75" s="1">
        <f t="shared" si="72"/>
        <v>80417.016142808527</v>
      </c>
      <c r="AB75" s="1">
        <f t="shared" si="87"/>
        <v>-162</v>
      </c>
      <c r="AC75" s="1">
        <f t="shared" si="73"/>
        <v>-531.49608000000001</v>
      </c>
      <c r="AD75" s="1" t="e">
        <f t="shared" si="74"/>
        <v>#DIV/0!</v>
      </c>
      <c r="AE75" s="23">
        <f t="shared" si="88"/>
        <v>0</v>
      </c>
      <c r="AF75" s="6">
        <f t="shared" si="75"/>
        <v>0</v>
      </c>
      <c r="AG75" s="6">
        <f t="shared" si="76"/>
        <v>-7.3778045323704502</v>
      </c>
      <c r="AH75" s="6">
        <f t="shared" si="77"/>
        <v>-14.341271562202976</v>
      </c>
      <c r="AI75" s="60"/>
      <c r="AJ75" s="6">
        <f t="shared" si="78"/>
        <v>0</v>
      </c>
      <c r="AK75" s="61" t="e">
        <f t="shared" si="79"/>
        <v>#DIV/0!</v>
      </c>
      <c r="AL75" s="62" t="e">
        <f t="shared" si="80"/>
        <v>#DIV/0!</v>
      </c>
      <c r="AM75" s="63" t="e">
        <f t="shared" si="81"/>
        <v>#DIV/0!</v>
      </c>
      <c r="AN75" s="6" t="e">
        <f t="shared" si="82"/>
        <v>#DIV/0!</v>
      </c>
      <c r="AO75" s="6" t="e">
        <f t="shared" si="83"/>
        <v>#DIV/0!</v>
      </c>
      <c r="AP75" s="62"/>
      <c r="AQ75" s="63"/>
      <c r="AR75" s="1"/>
      <c r="AS75" s="1">
        <f t="shared" si="56"/>
        <v>0</v>
      </c>
      <c r="AT75" s="1">
        <f t="shared" si="57"/>
        <v>-6.4999999999999997E-3</v>
      </c>
      <c r="AU75" s="1">
        <f t="shared" si="58"/>
        <v>101325</v>
      </c>
      <c r="AV75" s="1">
        <f t="shared" si="59"/>
        <v>1.2250000000000001</v>
      </c>
      <c r="AW75" s="1">
        <f t="shared" si="60"/>
        <v>288.14999999999998</v>
      </c>
      <c r="AX75" s="1">
        <f t="shared" si="61"/>
        <v>1.2350000000000001</v>
      </c>
      <c r="AY75" s="1">
        <f t="shared" si="62"/>
        <v>9.81</v>
      </c>
      <c r="AZ75" s="1">
        <f t="shared" si="63"/>
        <v>293.14999999999998</v>
      </c>
      <c r="BA75" s="1">
        <f t="shared" si="64"/>
        <v>100600</v>
      </c>
      <c r="BB75" s="1">
        <f t="shared" si="65"/>
        <v>28</v>
      </c>
    </row>
    <row r="76" spans="16:54" x14ac:dyDescent="0.2">
      <c r="P76" s="23">
        <v>7.6</v>
      </c>
      <c r="Q76" s="1">
        <v>1724</v>
      </c>
      <c r="R76" s="1">
        <f t="shared" si="66"/>
        <v>280.75</v>
      </c>
      <c r="S76" s="1">
        <f t="shared" si="84"/>
        <v>0</v>
      </c>
      <c r="T76" s="1">
        <f t="shared" si="67"/>
        <v>0</v>
      </c>
      <c r="U76" s="1">
        <f t="shared" si="85"/>
        <v>3614.8461699999998</v>
      </c>
      <c r="V76" s="1">
        <f t="shared" si="68"/>
        <v>7969.362163305399</v>
      </c>
      <c r="W76" s="130">
        <f t="shared" si="86"/>
        <v>33.46152</v>
      </c>
      <c r="X76" s="1">
        <f t="shared" si="69"/>
        <v>276.94399999999996</v>
      </c>
      <c r="Y76" s="1">
        <f t="shared" si="70"/>
        <v>1.0347118182810831</v>
      </c>
      <c r="Z76" s="1">
        <f t="shared" si="71"/>
        <v>1.0206847009867719</v>
      </c>
      <c r="AA76" s="1">
        <f t="shared" si="72"/>
        <v>82257.076450945169</v>
      </c>
      <c r="AB76" s="1">
        <f t="shared" si="87"/>
        <v>-345</v>
      </c>
      <c r="AC76" s="1">
        <f t="shared" si="73"/>
        <v>-1131.8897999999999</v>
      </c>
      <c r="AD76" s="1">
        <f t="shared" si="74"/>
        <v>35063.559973301381</v>
      </c>
      <c r="AE76" s="23">
        <f t="shared" si="88"/>
        <v>69.990516683643804</v>
      </c>
      <c r="AF76" s="6">
        <f t="shared" si="75"/>
        <v>136.05036595033417</v>
      </c>
      <c r="AG76" s="6">
        <f t="shared" si="76"/>
        <v>-10.457749567441724</v>
      </c>
      <c r="AH76" s="6">
        <f t="shared" si="77"/>
        <v>-20.328191919175921</v>
      </c>
      <c r="AI76" s="133">
        <v>25</v>
      </c>
      <c r="AJ76" s="132">
        <f t="shared" si="78"/>
        <v>2500</v>
      </c>
      <c r="AK76" s="134">
        <f t="shared" si="79"/>
        <v>-5298.5601142031946</v>
      </c>
      <c r="AL76" s="131">
        <f t="shared" si="80"/>
        <v>7.56937159171885E-2</v>
      </c>
      <c r="AM76" s="135">
        <f t="shared" si="81"/>
        <v>0.50090799961859112</v>
      </c>
      <c r="AN76" s="132">
        <f t="shared" si="82"/>
        <v>0.14997828852144152</v>
      </c>
      <c r="AO76" s="132">
        <f t="shared" si="83"/>
        <v>8.5931229508733935</v>
      </c>
      <c r="AP76" s="131">
        <v>2.5</v>
      </c>
      <c r="AQ76" s="135">
        <v>-0.25</v>
      </c>
      <c r="AR76" s="1"/>
      <c r="AS76" s="1">
        <f t="shared" si="56"/>
        <v>0</v>
      </c>
      <c r="AT76" s="1">
        <f t="shared" si="57"/>
        <v>-6.4999999999999997E-3</v>
      </c>
      <c r="AU76" s="1">
        <f t="shared" si="58"/>
        <v>101325</v>
      </c>
      <c r="AV76" s="1">
        <f t="shared" si="59"/>
        <v>1.2250000000000001</v>
      </c>
      <c r="AW76" s="1">
        <f t="shared" si="60"/>
        <v>288.14999999999998</v>
      </c>
      <c r="AX76" s="1">
        <f t="shared" si="61"/>
        <v>1.2350000000000001</v>
      </c>
      <c r="AY76" s="1">
        <f t="shared" si="62"/>
        <v>9.81</v>
      </c>
      <c r="AZ76" s="1">
        <f t="shared" si="63"/>
        <v>293.14999999999998</v>
      </c>
      <c r="BA76" s="1">
        <f t="shared" si="64"/>
        <v>100600</v>
      </c>
      <c r="BB76" s="1">
        <f t="shared" si="65"/>
        <v>28</v>
      </c>
    </row>
    <row r="77" spans="16:54" x14ac:dyDescent="0.2">
      <c r="P77" s="23">
        <v>8.1999999999999993</v>
      </c>
      <c r="Q77" s="1">
        <v>1599</v>
      </c>
      <c r="R77" s="1">
        <f t="shared" si="66"/>
        <v>281.34999999999997</v>
      </c>
      <c r="S77" s="1">
        <f t="shared" si="84"/>
        <v>0</v>
      </c>
      <c r="T77" s="1">
        <f t="shared" si="67"/>
        <v>0</v>
      </c>
      <c r="U77" s="1">
        <f t="shared" si="85"/>
        <v>3614.4615599999997</v>
      </c>
      <c r="V77" s="1">
        <f t="shared" si="68"/>
        <v>7968.5142444071989</v>
      </c>
      <c r="W77" s="130">
        <f t="shared" si="86"/>
        <v>44.615360000000003</v>
      </c>
      <c r="X77" s="1">
        <f t="shared" si="69"/>
        <v>277.75649999999996</v>
      </c>
      <c r="Y77" s="1">
        <f t="shared" si="70"/>
        <v>1.0476933623447764</v>
      </c>
      <c r="Z77" s="1">
        <f t="shared" si="71"/>
        <v>1.0343118585324929</v>
      </c>
      <c r="AA77" s="1">
        <f t="shared" si="72"/>
        <v>83533.431679685513</v>
      </c>
      <c r="AB77" s="1">
        <f t="shared" si="87"/>
        <v>-470</v>
      </c>
      <c r="AC77" s="1">
        <f t="shared" si="73"/>
        <v>-1541.9947999999999</v>
      </c>
      <c r="AD77" s="1" t="e">
        <f t="shared" si="74"/>
        <v>#DIV/0!</v>
      </c>
      <c r="AE77" s="23">
        <f t="shared" si="88"/>
        <v>0</v>
      </c>
      <c r="AF77" s="6">
        <f t="shared" si="75"/>
        <v>0</v>
      </c>
      <c r="AG77" s="6">
        <f t="shared" si="76"/>
        <v>-10.675014761334946</v>
      </c>
      <c r="AH77" s="6">
        <f t="shared" si="77"/>
        <v>-20.750520693673323</v>
      </c>
      <c r="AI77" s="60"/>
      <c r="AJ77" s="6">
        <f t="shared" si="78"/>
        <v>0</v>
      </c>
      <c r="AK77" s="61" t="e">
        <f t="shared" si="79"/>
        <v>#DIV/0!</v>
      </c>
      <c r="AL77" s="62" t="e">
        <f t="shared" si="80"/>
        <v>#DIV/0!</v>
      </c>
      <c r="AM77" s="63" t="e">
        <f t="shared" si="81"/>
        <v>#DIV/0!</v>
      </c>
      <c r="AN77" s="6" t="e">
        <f t="shared" si="82"/>
        <v>#DIV/0!</v>
      </c>
      <c r="AO77" s="6" t="e">
        <f t="shared" si="83"/>
        <v>#DIV/0!</v>
      </c>
      <c r="AP77" s="62"/>
      <c r="AQ77" s="63"/>
      <c r="AR77" s="1"/>
      <c r="AS77" s="1">
        <f t="shared" si="56"/>
        <v>0</v>
      </c>
      <c r="AT77" s="1">
        <f t="shared" si="57"/>
        <v>-6.4999999999999997E-3</v>
      </c>
      <c r="AU77" s="1">
        <f t="shared" si="58"/>
        <v>101325</v>
      </c>
      <c r="AV77" s="1">
        <f t="shared" si="59"/>
        <v>1.2250000000000001</v>
      </c>
      <c r="AW77" s="1">
        <f t="shared" si="60"/>
        <v>288.14999999999998</v>
      </c>
      <c r="AX77" s="1">
        <f t="shared" si="61"/>
        <v>1.2350000000000001</v>
      </c>
      <c r="AY77" s="1">
        <f t="shared" si="62"/>
        <v>9.81</v>
      </c>
      <c r="AZ77" s="1">
        <f t="shared" si="63"/>
        <v>293.14999999999998</v>
      </c>
      <c r="BA77" s="1">
        <f t="shared" si="64"/>
        <v>100600</v>
      </c>
      <c r="BB77" s="1">
        <f t="shared" si="65"/>
        <v>28</v>
      </c>
    </row>
    <row r="78" spans="16:54" x14ac:dyDescent="0.2">
      <c r="P78" s="23">
        <v>8.6999999999999993</v>
      </c>
      <c r="Q78" s="1">
        <v>1479</v>
      </c>
      <c r="R78" s="1">
        <f t="shared" si="66"/>
        <v>281.84999999999997</v>
      </c>
      <c r="S78" s="1">
        <f t="shared" si="84"/>
        <v>0</v>
      </c>
      <c r="T78" s="1">
        <f t="shared" si="67"/>
        <v>0</v>
      </c>
      <c r="U78" s="1">
        <f t="shared" si="85"/>
        <v>3614.0769499999997</v>
      </c>
      <c r="V78" s="1">
        <f t="shared" si="68"/>
        <v>7967.6663255089989</v>
      </c>
      <c r="W78" s="130">
        <f t="shared" si="86"/>
        <v>55.769200000000005</v>
      </c>
      <c r="X78" s="1">
        <f t="shared" si="69"/>
        <v>278.53649999999999</v>
      </c>
      <c r="Y78" s="1">
        <f t="shared" si="70"/>
        <v>1.0602725134021995</v>
      </c>
      <c r="Z78" s="1">
        <f t="shared" si="71"/>
        <v>1.0478076811397969</v>
      </c>
      <c r="AA78" s="1">
        <f t="shared" si="72"/>
        <v>84773.773810285697</v>
      </c>
      <c r="AB78" s="1">
        <f t="shared" si="87"/>
        <v>-590</v>
      </c>
      <c r="AC78" s="1">
        <f t="shared" si="73"/>
        <v>-1935.6956</v>
      </c>
      <c r="AD78" s="1">
        <f t="shared" si="74"/>
        <v>35053.543966803169</v>
      </c>
      <c r="AE78" s="23">
        <f t="shared" si="88"/>
        <v>71.455572332781827</v>
      </c>
      <c r="AF78" s="6">
        <f t="shared" si="75"/>
        <v>138.89819972335462</v>
      </c>
      <c r="AG78" s="6">
        <f t="shared" si="76"/>
        <v>-10.710670228690201</v>
      </c>
      <c r="AH78" s="6">
        <f t="shared" si="77"/>
        <v>-20.819829217337162</v>
      </c>
      <c r="AI78" s="133">
        <v>26.75</v>
      </c>
      <c r="AJ78" s="132">
        <f t="shared" si="78"/>
        <v>2675</v>
      </c>
      <c r="AK78" s="134">
        <f t="shared" si="79"/>
        <v>-5314.3107824049375</v>
      </c>
      <c r="AL78" s="131">
        <f t="shared" si="80"/>
        <v>7.095207987189503E-2</v>
      </c>
      <c r="AM78" s="135">
        <f t="shared" si="81"/>
        <v>0.46800459234717179</v>
      </c>
      <c r="AN78" s="132">
        <f t="shared" si="82"/>
        <v>0.15045976789014323</v>
      </c>
      <c r="AO78" s="132">
        <f t="shared" si="83"/>
        <v>8.6207096866226216</v>
      </c>
      <c r="AP78" s="131">
        <v>2.5</v>
      </c>
      <c r="AQ78" s="135">
        <v>0</v>
      </c>
      <c r="AR78" s="1"/>
      <c r="AS78" s="1">
        <f t="shared" si="56"/>
        <v>0</v>
      </c>
      <c r="AT78" s="1">
        <f t="shared" si="57"/>
        <v>-6.4999999999999997E-3</v>
      </c>
      <c r="AU78" s="1">
        <f t="shared" si="58"/>
        <v>101325</v>
      </c>
      <c r="AV78" s="1">
        <f t="shared" si="59"/>
        <v>1.2250000000000001</v>
      </c>
      <c r="AW78" s="1">
        <f t="shared" si="60"/>
        <v>288.14999999999998</v>
      </c>
      <c r="AX78" s="1">
        <f t="shared" si="61"/>
        <v>1.2350000000000001</v>
      </c>
      <c r="AY78" s="1">
        <f t="shared" si="62"/>
        <v>9.81</v>
      </c>
      <c r="AZ78" s="1">
        <f t="shared" si="63"/>
        <v>293.14999999999998</v>
      </c>
      <c r="BA78" s="1">
        <f t="shared" si="64"/>
        <v>100600</v>
      </c>
      <c r="BB78" s="1">
        <f t="shared" si="65"/>
        <v>28</v>
      </c>
    </row>
    <row r="79" spans="16:54" x14ac:dyDescent="0.2">
      <c r="P79" s="23">
        <v>9.6</v>
      </c>
      <c r="Q79" s="1">
        <v>1375</v>
      </c>
      <c r="R79" s="1">
        <f t="shared" si="66"/>
        <v>282.75</v>
      </c>
      <c r="S79" s="1">
        <f t="shared" si="84"/>
        <v>0</v>
      </c>
      <c r="T79" s="1">
        <f t="shared" si="67"/>
        <v>0</v>
      </c>
      <c r="U79" s="1">
        <f t="shared" si="85"/>
        <v>3613.6923399999996</v>
      </c>
      <c r="V79" s="1">
        <f t="shared" si="68"/>
        <v>7966.8184066107988</v>
      </c>
      <c r="W79" s="130">
        <f t="shared" si="86"/>
        <v>66.92304</v>
      </c>
      <c r="X79" s="1">
        <f t="shared" si="69"/>
        <v>279.21249999999998</v>
      </c>
      <c r="Y79" s="1">
        <f t="shared" si="70"/>
        <v>1.0712676186141423</v>
      </c>
      <c r="Z79" s="1">
        <f t="shared" si="71"/>
        <v>1.0578649335536734</v>
      </c>
      <c r="AA79" s="1">
        <f t="shared" si="72"/>
        <v>85860.76124447702</v>
      </c>
      <c r="AB79" s="1">
        <f t="shared" si="87"/>
        <v>-694</v>
      </c>
      <c r="AC79" s="1">
        <f t="shared" si="73"/>
        <v>-2276.9029599999999</v>
      </c>
      <c r="AD79" s="1" t="e">
        <f t="shared" si="74"/>
        <v>#DIV/0!</v>
      </c>
      <c r="AE79" s="23">
        <f t="shared" si="88"/>
        <v>0</v>
      </c>
      <c r="AF79" s="6">
        <f t="shared" si="75"/>
        <v>0</v>
      </c>
      <c r="AG79" s="6">
        <f t="shared" si="76"/>
        <v>-10.497499998888513</v>
      </c>
      <c r="AH79" s="6">
        <f t="shared" si="77"/>
        <v>-20.405460397839448</v>
      </c>
      <c r="AI79" s="60"/>
      <c r="AJ79" s="6">
        <f t="shared" si="78"/>
        <v>0</v>
      </c>
      <c r="AK79" s="61" t="e">
        <f t="shared" si="79"/>
        <v>#DIV/0!</v>
      </c>
      <c r="AL79" s="62" t="e">
        <f t="shared" si="80"/>
        <v>#DIV/0!</v>
      </c>
      <c r="AM79" s="63" t="e">
        <f t="shared" si="81"/>
        <v>#DIV/0!</v>
      </c>
      <c r="AN79" s="6" t="e">
        <f t="shared" si="82"/>
        <v>#DIV/0!</v>
      </c>
      <c r="AO79" s="6" t="e">
        <f t="shared" si="83"/>
        <v>#DIV/0!</v>
      </c>
      <c r="AP79" s="62"/>
      <c r="AQ79" s="63"/>
      <c r="AR79" s="1"/>
      <c r="AS79" s="1">
        <f t="shared" ref="AS79:AS110" si="89">AS78</f>
        <v>0</v>
      </c>
      <c r="AT79" s="1">
        <f t="shared" ref="AT79:AT110" si="90">AT78</f>
        <v>-6.4999999999999997E-3</v>
      </c>
      <c r="AU79" s="1">
        <f t="shared" ref="AU79:AU110" si="91">AU78</f>
        <v>101325</v>
      </c>
      <c r="AV79" s="1">
        <f t="shared" ref="AV79:AV110" si="92">AV78</f>
        <v>1.2250000000000001</v>
      </c>
      <c r="AW79" s="1">
        <f t="shared" ref="AW79:AW110" si="93">AW78</f>
        <v>288.14999999999998</v>
      </c>
      <c r="AX79" s="1">
        <f t="shared" ref="AX79:AX110" si="94">AX78</f>
        <v>1.2350000000000001</v>
      </c>
      <c r="AY79" s="1">
        <f t="shared" ref="AY79:AY110" si="95">AY78</f>
        <v>9.81</v>
      </c>
      <c r="AZ79" s="1">
        <f t="shared" ref="AZ79:AZ110" si="96">AZ78</f>
        <v>293.14999999999998</v>
      </c>
      <c r="BA79" s="1">
        <f t="shared" ref="BA79:BA110" si="97">BA78</f>
        <v>100600</v>
      </c>
      <c r="BB79" s="1">
        <f t="shared" ref="BB79:BB110" si="98">BB78</f>
        <v>28</v>
      </c>
    </row>
    <row r="80" spans="16:54" x14ac:dyDescent="0.2">
      <c r="P80" s="23">
        <v>10.6</v>
      </c>
      <c r="Q80" s="1">
        <v>1283</v>
      </c>
      <c r="R80" s="1">
        <f t="shared" si="66"/>
        <v>283.75</v>
      </c>
      <c r="S80" s="1">
        <f t="shared" si="84"/>
        <v>0</v>
      </c>
      <c r="T80" s="1">
        <f t="shared" si="67"/>
        <v>0</v>
      </c>
      <c r="U80" s="1">
        <f t="shared" si="85"/>
        <v>3613.3077299999995</v>
      </c>
      <c r="V80" s="1">
        <f t="shared" si="68"/>
        <v>7965.9704877125987</v>
      </c>
      <c r="W80" s="130">
        <f t="shared" si="86"/>
        <v>78.076880000000003</v>
      </c>
      <c r="X80" s="1">
        <f t="shared" si="69"/>
        <v>279.81049999999999</v>
      </c>
      <c r="Y80" s="1">
        <f t="shared" si="70"/>
        <v>1.0810665789079204</v>
      </c>
      <c r="Z80" s="1">
        <f t="shared" si="71"/>
        <v>1.0660573743700956</v>
      </c>
      <c r="AA80" s="1">
        <f t="shared" si="72"/>
        <v>86831.708984398501</v>
      </c>
      <c r="AB80" s="1">
        <f t="shared" si="87"/>
        <v>-786</v>
      </c>
      <c r="AC80" s="1">
        <f t="shared" si="73"/>
        <v>-2578.7402400000001</v>
      </c>
      <c r="AD80" s="1" t="e">
        <f t="shared" si="74"/>
        <v>#DIV/0!</v>
      </c>
      <c r="AE80" s="23">
        <f t="shared" si="88"/>
        <v>0</v>
      </c>
      <c r="AF80" s="6">
        <f t="shared" si="75"/>
        <v>0</v>
      </c>
      <c r="AG80" s="6">
        <f t="shared" si="76"/>
        <v>-10.201647974802487</v>
      </c>
      <c r="AH80" s="6">
        <f t="shared" si="77"/>
        <v>-19.830371399340066</v>
      </c>
      <c r="AI80" s="60"/>
      <c r="AJ80" s="6">
        <f t="shared" si="78"/>
        <v>0</v>
      </c>
      <c r="AK80" s="61" t="e">
        <f t="shared" si="79"/>
        <v>#DIV/0!</v>
      </c>
      <c r="AL80" s="62" t="e">
        <f t="shared" si="80"/>
        <v>#DIV/0!</v>
      </c>
      <c r="AM80" s="63" t="e">
        <f t="shared" si="81"/>
        <v>#DIV/0!</v>
      </c>
      <c r="AN80" s="6" t="e">
        <f t="shared" si="82"/>
        <v>#DIV/0!</v>
      </c>
      <c r="AO80" s="6" t="e">
        <f t="shared" si="83"/>
        <v>#DIV/0!</v>
      </c>
      <c r="AP80" s="62"/>
      <c r="AQ80" s="63"/>
      <c r="AR80" s="1"/>
      <c r="AS80" s="1">
        <f t="shared" si="89"/>
        <v>0</v>
      </c>
      <c r="AT80" s="1">
        <f t="shared" si="90"/>
        <v>-6.4999999999999997E-3</v>
      </c>
      <c r="AU80" s="1">
        <f t="shared" si="91"/>
        <v>101325</v>
      </c>
      <c r="AV80" s="1">
        <f t="shared" si="92"/>
        <v>1.2250000000000001</v>
      </c>
      <c r="AW80" s="1">
        <f t="shared" si="93"/>
        <v>288.14999999999998</v>
      </c>
      <c r="AX80" s="1">
        <f t="shared" si="94"/>
        <v>1.2350000000000001</v>
      </c>
      <c r="AY80" s="1">
        <f t="shared" si="95"/>
        <v>9.81</v>
      </c>
      <c r="AZ80" s="1">
        <f t="shared" si="96"/>
        <v>293.14999999999998</v>
      </c>
      <c r="BA80" s="1">
        <f t="shared" si="97"/>
        <v>100600</v>
      </c>
      <c r="BB80" s="1">
        <f t="shared" si="98"/>
        <v>28</v>
      </c>
    </row>
    <row r="81" spans="16:54" x14ac:dyDescent="0.2">
      <c r="P81" s="23">
        <v>11.1</v>
      </c>
      <c r="Q81" s="1">
        <v>1216</v>
      </c>
      <c r="R81" s="1">
        <f t="shared" si="66"/>
        <v>284.25</v>
      </c>
      <c r="S81" s="1">
        <f t="shared" si="84"/>
        <v>0</v>
      </c>
      <c r="T81" s="1">
        <f t="shared" si="67"/>
        <v>0</v>
      </c>
      <c r="U81" s="1">
        <f t="shared" si="85"/>
        <v>3612.9231199999995</v>
      </c>
      <c r="V81" s="1">
        <f t="shared" si="68"/>
        <v>7965.1225688143977</v>
      </c>
      <c r="W81" s="130">
        <f t="shared" si="86"/>
        <v>89.230720000000005</v>
      </c>
      <c r="X81" s="1">
        <f t="shared" si="69"/>
        <v>280.24599999999998</v>
      </c>
      <c r="Y81" s="1">
        <f t="shared" si="70"/>
        <v>1.0882458199857845</v>
      </c>
      <c r="Z81" s="1">
        <f t="shared" si="71"/>
        <v>1.0729165807132319</v>
      </c>
      <c r="AA81" s="1">
        <f t="shared" si="72"/>
        <v>87544.391830256674</v>
      </c>
      <c r="AB81" s="1">
        <f t="shared" si="87"/>
        <v>-853</v>
      </c>
      <c r="AC81" s="1">
        <f t="shared" si="73"/>
        <v>-2798.5565200000001</v>
      </c>
      <c r="AD81" s="1">
        <f t="shared" si="74"/>
        <v>35064.510897369248</v>
      </c>
      <c r="AE81" s="23">
        <f t="shared" si="88"/>
        <v>66.537093569600543</v>
      </c>
      <c r="AF81" s="6">
        <f t="shared" si="75"/>
        <v>129.33746396433233</v>
      </c>
      <c r="AG81" s="6">
        <f t="shared" si="76"/>
        <v>-9.6950739838611266</v>
      </c>
      <c r="AH81" s="6">
        <f t="shared" si="77"/>
        <v>-18.845672612788611</v>
      </c>
      <c r="AI81" s="133">
        <v>23.75</v>
      </c>
      <c r="AJ81" s="132">
        <f t="shared" si="78"/>
        <v>2375</v>
      </c>
      <c r="AK81" s="134">
        <f t="shared" si="79"/>
        <v>-5164.3424022536574</v>
      </c>
      <c r="AL81" s="131">
        <f t="shared" si="80"/>
        <v>7.7659284244415913E-2</v>
      </c>
      <c r="AM81" s="135">
        <f t="shared" si="81"/>
        <v>0.52728587815592864</v>
      </c>
      <c r="AN81" s="132">
        <f t="shared" si="82"/>
        <v>0.14622989638373243</v>
      </c>
      <c r="AO81" s="132">
        <f t="shared" si="83"/>
        <v>8.3783559014226565</v>
      </c>
      <c r="AP81" s="131">
        <v>2.75</v>
      </c>
      <c r="AQ81" s="135">
        <v>0</v>
      </c>
      <c r="AR81" s="1"/>
      <c r="AS81" s="1">
        <f t="shared" si="89"/>
        <v>0</v>
      </c>
      <c r="AT81" s="1">
        <f t="shared" si="90"/>
        <v>-6.4999999999999997E-3</v>
      </c>
      <c r="AU81" s="1">
        <f t="shared" si="91"/>
        <v>101325</v>
      </c>
      <c r="AV81" s="1">
        <f t="shared" si="92"/>
        <v>1.2250000000000001</v>
      </c>
      <c r="AW81" s="1">
        <f t="shared" si="93"/>
        <v>288.14999999999998</v>
      </c>
      <c r="AX81" s="1">
        <f t="shared" si="94"/>
        <v>1.2350000000000001</v>
      </c>
      <c r="AY81" s="1">
        <f t="shared" si="95"/>
        <v>9.81</v>
      </c>
      <c r="AZ81" s="1">
        <f t="shared" si="96"/>
        <v>293.14999999999998</v>
      </c>
      <c r="BA81" s="1">
        <f t="shared" si="97"/>
        <v>100600</v>
      </c>
      <c r="BB81" s="1">
        <f t="shared" si="98"/>
        <v>28</v>
      </c>
    </row>
    <row r="82" spans="16:54" x14ac:dyDescent="0.2">
      <c r="P82" s="23">
        <v>11.5</v>
      </c>
      <c r="Q82" s="1">
        <v>1127</v>
      </c>
      <c r="R82" s="1">
        <f t="shared" si="66"/>
        <v>284.64999999999998</v>
      </c>
      <c r="S82" s="1">
        <f t="shared" si="84"/>
        <v>0</v>
      </c>
      <c r="T82" s="1">
        <f t="shared" si="67"/>
        <v>0</v>
      </c>
      <c r="U82" s="1">
        <f t="shared" si="85"/>
        <v>3612.5385099999994</v>
      </c>
      <c r="V82" s="1">
        <f t="shared" si="68"/>
        <v>7964.2746499161976</v>
      </c>
      <c r="W82" s="130">
        <f t="shared" si="86"/>
        <v>100.38456000000001</v>
      </c>
      <c r="X82" s="1">
        <f t="shared" si="69"/>
        <v>280.8245</v>
      </c>
      <c r="Y82" s="1">
        <f t="shared" si="70"/>
        <v>1.0978387632386126</v>
      </c>
      <c r="Z82" s="1">
        <f t="shared" si="71"/>
        <v>1.0830845661939288</v>
      </c>
      <c r="AA82" s="1">
        <f t="shared" si="72"/>
        <v>88498.407378672768</v>
      </c>
      <c r="AB82" s="1">
        <f t="shared" si="87"/>
        <v>-942</v>
      </c>
      <c r="AC82" s="1">
        <f t="shared" si="73"/>
        <v>-3090.5512800000001</v>
      </c>
      <c r="AD82" s="1" t="e">
        <f t="shared" si="74"/>
        <v>#DIV/0!</v>
      </c>
      <c r="AE82" s="23">
        <f t="shared" si="88"/>
        <v>0</v>
      </c>
      <c r="AF82" s="6">
        <f t="shared" si="75"/>
        <v>0</v>
      </c>
      <c r="AG82" s="6">
        <f t="shared" si="76"/>
        <v>-9.5148617379458962</v>
      </c>
      <c r="AH82" s="6">
        <f t="shared" si="77"/>
        <v>-18.495368840688752</v>
      </c>
      <c r="AI82" s="60"/>
      <c r="AJ82" s="6">
        <f t="shared" si="78"/>
        <v>0</v>
      </c>
      <c r="AK82" s="61" t="e">
        <f t="shared" si="79"/>
        <v>#DIV/0!</v>
      </c>
      <c r="AL82" s="62" t="e">
        <f t="shared" si="80"/>
        <v>#DIV/0!</v>
      </c>
      <c r="AM82" s="63" t="e">
        <f t="shared" si="81"/>
        <v>#DIV/0!</v>
      </c>
      <c r="AN82" s="6" t="e">
        <f t="shared" si="82"/>
        <v>#DIV/0!</v>
      </c>
      <c r="AO82" s="6" t="e">
        <f t="shared" si="83"/>
        <v>#DIV/0!</v>
      </c>
      <c r="AP82" s="62"/>
      <c r="AQ82" s="63"/>
      <c r="AR82" s="1"/>
      <c r="AS82" s="1">
        <f t="shared" si="89"/>
        <v>0</v>
      </c>
      <c r="AT82" s="1">
        <f t="shared" si="90"/>
        <v>-6.4999999999999997E-3</v>
      </c>
      <c r="AU82" s="1">
        <f t="shared" si="91"/>
        <v>101325</v>
      </c>
      <c r="AV82" s="1">
        <f t="shared" si="92"/>
        <v>1.2250000000000001</v>
      </c>
      <c r="AW82" s="1">
        <f t="shared" si="93"/>
        <v>288.14999999999998</v>
      </c>
      <c r="AX82" s="1">
        <f t="shared" si="94"/>
        <v>1.2350000000000001</v>
      </c>
      <c r="AY82" s="1">
        <f t="shared" si="95"/>
        <v>9.81</v>
      </c>
      <c r="AZ82" s="1">
        <f t="shared" si="96"/>
        <v>293.14999999999998</v>
      </c>
      <c r="BA82" s="1">
        <f t="shared" si="97"/>
        <v>100600</v>
      </c>
      <c r="BB82" s="1">
        <f t="shared" si="98"/>
        <v>28</v>
      </c>
    </row>
    <row r="83" spans="16:54" x14ac:dyDescent="0.2">
      <c r="P83" s="23">
        <v>11.3</v>
      </c>
      <c r="Q83" s="1">
        <v>1047</v>
      </c>
      <c r="R83" s="1">
        <f t="shared" si="66"/>
        <v>284.45</v>
      </c>
      <c r="S83" s="1">
        <f t="shared" si="84"/>
        <v>0</v>
      </c>
      <c r="T83" s="1">
        <f t="shared" si="67"/>
        <v>0</v>
      </c>
      <c r="U83" s="1">
        <f t="shared" si="85"/>
        <v>3612.1538999999993</v>
      </c>
      <c r="V83" s="1">
        <f t="shared" si="68"/>
        <v>7963.4267310179976</v>
      </c>
      <c r="W83" s="130">
        <f t="shared" si="86"/>
        <v>111.53840000000001</v>
      </c>
      <c r="X83" s="1">
        <f t="shared" si="69"/>
        <v>281.34449999999998</v>
      </c>
      <c r="Y83" s="1">
        <f t="shared" si="70"/>
        <v>1.1065167220029943</v>
      </c>
      <c r="Z83" s="1">
        <f t="shared" si="71"/>
        <v>1.0944362590739021</v>
      </c>
      <c r="AA83" s="1">
        <f t="shared" si="72"/>
        <v>89363.117455877582</v>
      </c>
      <c r="AB83" s="1">
        <f t="shared" si="87"/>
        <v>-1022</v>
      </c>
      <c r="AC83" s="1">
        <f t="shared" si="73"/>
        <v>-3353.0184800000002</v>
      </c>
      <c r="AD83" s="1" t="e">
        <f t="shared" si="74"/>
        <v>#DIV/0!</v>
      </c>
      <c r="AE83" s="23">
        <f t="shared" si="88"/>
        <v>0</v>
      </c>
      <c r="AF83" s="6">
        <f t="shared" si="75"/>
        <v>0</v>
      </c>
      <c r="AG83" s="6">
        <f t="shared" si="76"/>
        <v>-9.2757316892533961</v>
      </c>
      <c r="AH83" s="6">
        <f t="shared" si="77"/>
        <v>-18.030538286838322</v>
      </c>
      <c r="AI83" s="60"/>
      <c r="AJ83" s="6">
        <f t="shared" si="78"/>
        <v>0</v>
      </c>
      <c r="AK83" s="61" t="e">
        <f t="shared" si="79"/>
        <v>#DIV/0!</v>
      </c>
      <c r="AL83" s="62" t="e">
        <f t="shared" si="80"/>
        <v>#DIV/0!</v>
      </c>
      <c r="AM83" s="63" t="e">
        <f t="shared" si="81"/>
        <v>#DIV/0!</v>
      </c>
      <c r="AN83" s="6" t="e">
        <f t="shared" si="82"/>
        <v>#DIV/0!</v>
      </c>
      <c r="AO83" s="6" t="e">
        <f t="shared" si="83"/>
        <v>#DIV/0!</v>
      </c>
      <c r="AP83" s="62"/>
      <c r="AQ83" s="63"/>
      <c r="AR83" s="1"/>
      <c r="AS83" s="1">
        <f t="shared" si="89"/>
        <v>0</v>
      </c>
      <c r="AT83" s="1">
        <f t="shared" si="90"/>
        <v>-6.4999999999999997E-3</v>
      </c>
      <c r="AU83" s="1">
        <f t="shared" si="91"/>
        <v>101325</v>
      </c>
      <c r="AV83" s="1">
        <f t="shared" si="92"/>
        <v>1.2250000000000001</v>
      </c>
      <c r="AW83" s="1">
        <f t="shared" si="93"/>
        <v>288.14999999999998</v>
      </c>
      <c r="AX83" s="1">
        <f t="shared" si="94"/>
        <v>1.2350000000000001</v>
      </c>
      <c r="AY83" s="1">
        <f t="shared" si="95"/>
        <v>9.81</v>
      </c>
      <c r="AZ83" s="1">
        <f t="shared" si="96"/>
        <v>293.14999999999998</v>
      </c>
      <c r="BA83" s="1">
        <f t="shared" si="97"/>
        <v>100600</v>
      </c>
      <c r="BB83" s="1">
        <f t="shared" si="98"/>
        <v>28</v>
      </c>
    </row>
    <row r="84" spans="16:54" x14ac:dyDescent="0.2">
      <c r="P84" s="23">
        <v>11.6</v>
      </c>
      <c r="Q84" s="1">
        <v>984</v>
      </c>
      <c r="R84" s="1">
        <f t="shared" si="66"/>
        <v>284.75</v>
      </c>
      <c r="S84" s="1">
        <f t="shared" si="84"/>
        <v>0</v>
      </c>
      <c r="T84" s="1">
        <f t="shared" si="67"/>
        <v>0</v>
      </c>
      <c r="U84" s="1">
        <f t="shared" si="85"/>
        <v>3611.7692899999993</v>
      </c>
      <c r="V84" s="1">
        <f t="shared" si="68"/>
        <v>7962.5788121197975</v>
      </c>
      <c r="W84" s="130">
        <f t="shared" si="86"/>
        <v>122.69224000000001</v>
      </c>
      <c r="X84" s="1">
        <f t="shared" si="69"/>
        <v>281.75399999999996</v>
      </c>
      <c r="Y84" s="1">
        <f t="shared" si="70"/>
        <v>1.1133874708902571</v>
      </c>
      <c r="Z84" s="1">
        <f t="shared" si="71"/>
        <v>1.101672953373884</v>
      </c>
      <c r="AA84" s="1">
        <f t="shared" si="72"/>
        <v>90048.880910731314</v>
      </c>
      <c r="AB84" s="1">
        <f t="shared" si="87"/>
        <v>-1085</v>
      </c>
      <c r="AC84" s="1">
        <f t="shared" si="73"/>
        <v>-3559.7114000000001</v>
      </c>
      <c r="AD84" s="1">
        <f t="shared" si="74"/>
        <v>35090.787373726176</v>
      </c>
      <c r="AE84" s="23">
        <f t="shared" si="88"/>
        <v>64.61786016103234</v>
      </c>
      <c r="AF84" s="6">
        <f t="shared" si="75"/>
        <v>125.6067812954211</v>
      </c>
      <c r="AG84" s="6">
        <f t="shared" si="76"/>
        <v>-8.9390869913713509</v>
      </c>
      <c r="AH84" s="6">
        <f t="shared" si="77"/>
        <v>-17.376154857307288</v>
      </c>
      <c r="AI84" s="133">
        <v>23</v>
      </c>
      <c r="AJ84" s="132">
        <f t="shared" si="78"/>
        <v>2300</v>
      </c>
      <c r="AK84" s="134">
        <f t="shared" si="79"/>
        <v>-4901.5066917254808</v>
      </c>
      <c r="AL84" s="131">
        <f t="shared" si="80"/>
        <v>7.6110352355985705E-2</v>
      </c>
      <c r="AM84" s="135">
        <f t="shared" si="81"/>
        <v>0.54488800269761128</v>
      </c>
      <c r="AN84" s="132">
        <f t="shared" si="82"/>
        <v>0.13878279223090403</v>
      </c>
      <c r="AO84" s="132">
        <f t="shared" si="83"/>
        <v>7.9516682638712686</v>
      </c>
      <c r="AP84" s="131">
        <v>2.5</v>
      </c>
      <c r="AQ84" s="135">
        <v>0</v>
      </c>
      <c r="AR84" s="1"/>
      <c r="AS84" s="1">
        <f t="shared" si="89"/>
        <v>0</v>
      </c>
      <c r="AT84" s="1">
        <f t="shared" si="90"/>
        <v>-6.4999999999999997E-3</v>
      </c>
      <c r="AU84" s="1">
        <f t="shared" si="91"/>
        <v>101325</v>
      </c>
      <c r="AV84" s="1">
        <f t="shared" si="92"/>
        <v>1.2250000000000001</v>
      </c>
      <c r="AW84" s="1">
        <f t="shared" si="93"/>
        <v>288.14999999999998</v>
      </c>
      <c r="AX84" s="1">
        <f t="shared" si="94"/>
        <v>1.2350000000000001</v>
      </c>
      <c r="AY84" s="1">
        <f t="shared" si="95"/>
        <v>9.81</v>
      </c>
      <c r="AZ84" s="1">
        <f t="shared" si="96"/>
        <v>293.14999999999998</v>
      </c>
      <c r="BA84" s="1">
        <f t="shared" si="97"/>
        <v>100600</v>
      </c>
      <c r="BB84" s="1">
        <f t="shared" si="98"/>
        <v>28</v>
      </c>
    </row>
    <row r="85" spans="16:54" x14ac:dyDescent="0.2">
      <c r="P85" s="23">
        <v>10.8</v>
      </c>
      <c r="Q85" s="1">
        <v>920</v>
      </c>
      <c r="R85" s="1">
        <f t="shared" si="66"/>
        <v>283.95</v>
      </c>
      <c r="S85" s="1">
        <f t="shared" si="84"/>
        <v>0</v>
      </c>
      <c r="T85" s="1">
        <f t="shared" si="67"/>
        <v>0</v>
      </c>
      <c r="U85" s="1">
        <f t="shared" si="85"/>
        <v>3611.3846799999992</v>
      </c>
      <c r="V85" s="1">
        <f t="shared" si="68"/>
        <v>7961.7308932215974</v>
      </c>
      <c r="W85" s="130">
        <f t="shared" si="86"/>
        <v>133.84608</v>
      </c>
      <c r="X85" s="1">
        <f t="shared" si="69"/>
        <v>282.16999999999996</v>
      </c>
      <c r="Y85" s="1">
        <f t="shared" si="70"/>
        <v>1.1204006511374123</v>
      </c>
      <c r="Z85" s="1">
        <f t="shared" si="71"/>
        <v>1.1133771851785299</v>
      </c>
      <c r="AA85" s="1">
        <f t="shared" si="72"/>
        <v>90749.886493892496</v>
      </c>
      <c r="AB85" s="1">
        <f t="shared" si="87"/>
        <v>-1149</v>
      </c>
      <c r="AC85" s="1">
        <f t="shared" si="73"/>
        <v>-3769.68516</v>
      </c>
      <c r="AD85" s="1" t="e">
        <f t="shared" si="74"/>
        <v>#DIV/0!</v>
      </c>
      <c r="AE85" s="23">
        <f t="shared" si="88"/>
        <v>0</v>
      </c>
      <c r="AF85" s="6">
        <f t="shared" si="75"/>
        <v>0</v>
      </c>
      <c r="AG85" s="6">
        <f t="shared" si="76"/>
        <v>-8.6571914625796129</v>
      </c>
      <c r="AH85" s="6">
        <f t="shared" si="77"/>
        <v>-16.828195052620757</v>
      </c>
      <c r="AI85" s="60"/>
      <c r="AJ85" s="6">
        <f t="shared" si="78"/>
        <v>0</v>
      </c>
      <c r="AK85" s="61" t="e">
        <f t="shared" si="79"/>
        <v>#DIV/0!</v>
      </c>
      <c r="AL85" s="62" t="e">
        <f t="shared" si="80"/>
        <v>#DIV/0!</v>
      </c>
      <c r="AM85" s="63" t="e">
        <f t="shared" si="81"/>
        <v>#DIV/0!</v>
      </c>
      <c r="AN85" s="6" t="e">
        <f t="shared" si="82"/>
        <v>#DIV/0!</v>
      </c>
      <c r="AO85" s="6" t="e">
        <f t="shared" si="83"/>
        <v>#DIV/0!</v>
      </c>
      <c r="AP85" s="62"/>
      <c r="AQ85" s="63"/>
      <c r="AR85" s="1"/>
      <c r="AS85" s="1">
        <f t="shared" si="89"/>
        <v>0</v>
      </c>
      <c r="AT85" s="1">
        <f t="shared" si="90"/>
        <v>-6.4999999999999997E-3</v>
      </c>
      <c r="AU85" s="1">
        <f t="shared" si="91"/>
        <v>101325</v>
      </c>
      <c r="AV85" s="1">
        <f t="shared" si="92"/>
        <v>1.2250000000000001</v>
      </c>
      <c r="AW85" s="1">
        <f t="shared" si="93"/>
        <v>288.14999999999998</v>
      </c>
      <c r="AX85" s="1">
        <f t="shared" si="94"/>
        <v>1.2350000000000001</v>
      </c>
      <c r="AY85" s="1">
        <f t="shared" si="95"/>
        <v>9.81</v>
      </c>
      <c r="AZ85" s="1">
        <f t="shared" si="96"/>
        <v>293.14999999999998</v>
      </c>
      <c r="BA85" s="1">
        <f t="shared" si="97"/>
        <v>100600</v>
      </c>
      <c r="BB85" s="1">
        <f t="shared" si="98"/>
        <v>28</v>
      </c>
    </row>
    <row r="86" spans="16:54" x14ac:dyDescent="0.2">
      <c r="P86" s="23">
        <v>8.6999999999999993</v>
      </c>
      <c r="Q86" s="1">
        <v>862</v>
      </c>
      <c r="R86" s="1">
        <f t="shared" si="66"/>
        <v>281.84999999999997</v>
      </c>
      <c r="S86" s="1">
        <f t="shared" si="84"/>
        <v>0</v>
      </c>
      <c r="T86" s="1">
        <f t="shared" si="67"/>
        <v>0</v>
      </c>
      <c r="U86" s="1">
        <f t="shared" si="85"/>
        <v>3611.0000699999991</v>
      </c>
      <c r="V86" s="1">
        <f t="shared" si="68"/>
        <v>7960.8829743233973</v>
      </c>
      <c r="W86" s="130">
        <f t="shared" si="86"/>
        <v>144.99992</v>
      </c>
      <c r="X86" s="1">
        <f t="shared" si="69"/>
        <v>282.54699999999997</v>
      </c>
      <c r="Y86" s="1">
        <f t="shared" si="70"/>
        <v>1.126785491624672</v>
      </c>
      <c r="Z86" s="1">
        <f t="shared" si="71"/>
        <v>1.1295719719782729</v>
      </c>
      <c r="AA86" s="1">
        <f t="shared" si="72"/>
        <v>91388.983473340821</v>
      </c>
      <c r="AB86" s="1">
        <f t="shared" si="87"/>
        <v>-1207</v>
      </c>
      <c r="AC86" s="1">
        <f t="shared" si="73"/>
        <v>-3959.97388</v>
      </c>
      <c r="AD86" s="1" t="e">
        <f t="shared" si="74"/>
        <v>#DIV/0!</v>
      </c>
      <c r="AE86" s="23">
        <f t="shared" si="88"/>
        <v>0</v>
      </c>
      <c r="AF86" s="6">
        <f t="shared" si="75"/>
        <v>0</v>
      </c>
      <c r="AG86" s="6">
        <f t="shared" si="76"/>
        <v>-8.3401063539605982</v>
      </c>
      <c r="AH86" s="6">
        <f t="shared" si="77"/>
        <v>-16.211832335082768</v>
      </c>
      <c r="AI86" s="60"/>
      <c r="AJ86" s="6">
        <f t="shared" si="78"/>
        <v>0</v>
      </c>
      <c r="AK86" s="61" t="e">
        <f t="shared" si="79"/>
        <v>#DIV/0!</v>
      </c>
      <c r="AL86" s="62" t="e">
        <f t="shared" si="80"/>
        <v>#DIV/0!</v>
      </c>
      <c r="AM86" s="63" t="e">
        <f t="shared" si="81"/>
        <v>#DIV/0!</v>
      </c>
      <c r="AN86" s="6" t="e">
        <f t="shared" si="82"/>
        <v>#DIV/0!</v>
      </c>
      <c r="AO86" s="6" t="e">
        <f t="shared" si="83"/>
        <v>#DIV/0!</v>
      </c>
      <c r="AP86" s="62"/>
      <c r="AQ86" s="63"/>
      <c r="AR86" s="1"/>
      <c r="AS86" s="1">
        <f t="shared" si="89"/>
        <v>0</v>
      </c>
      <c r="AT86" s="1">
        <f t="shared" si="90"/>
        <v>-6.4999999999999997E-3</v>
      </c>
      <c r="AU86" s="1">
        <f t="shared" si="91"/>
        <v>101325</v>
      </c>
      <c r="AV86" s="1">
        <f t="shared" si="92"/>
        <v>1.2250000000000001</v>
      </c>
      <c r="AW86" s="1">
        <f t="shared" si="93"/>
        <v>288.14999999999998</v>
      </c>
      <c r="AX86" s="1">
        <f t="shared" si="94"/>
        <v>1.2350000000000001</v>
      </c>
      <c r="AY86" s="1">
        <f t="shared" si="95"/>
        <v>9.81</v>
      </c>
      <c r="AZ86" s="1">
        <f t="shared" si="96"/>
        <v>293.14999999999998</v>
      </c>
      <c r="BA86" s="1">
        <f t="shared" si="97"/>
        <v>100600</v>
      </c>
      <c r="BB86" s="1">
        <f t="shared" si="98"/>
        <v>28</v>
      </c>
    </row>
    <row r="87" spans="16:54" x14ac:dyDescent="0.2">
      <c r="P87" s="23">
        <v>7.6</v>
      </c>
      <c r="Q87" s="1">
        <v>798</v>
      </c>
      <c r="R87" s="1">
        <f t="shared" si="66"/>
        <v>280.75</v>
      </c>
      <c r="S87" s="1">
        <f t="shared" si="84"/>
        <v>0</v>
      </c>
      <c r="T87" s="1">
        <f t="shared" si="67"/>
        <v>0</v>
      </c>
      <c r="U87" s="1">
        <f t="shared" si="85"/>
        <v>3610.6154599999991</v>
      </c>
      <c r="V87" s="1">
        <f t="shared" si="68"/>
        <v>7960.0350554251972</v>
      </c>
      <c r="W87" s="130">
        <f t="shared" si="86"/>
        <v>156.15376000000001</v>
      </c>
      <c r="X87" s="1">
        <f t="shared" si="69"/>
        <v>282.96299999999997</v>
      </c>
      <c r="Y87" s="1">
        <f t="shared" si="70"/>
        <v>1.1338630975543844</v>
      </c>
      <c r="Z87" s="1">
        <f t="shared" si="71"/>
        <v>1.1428007254613757</v>
      </c>
      <c r="AA87" s="1">
        <f t="shared" si="72"/>
        <v>92098.418396584049</v>
      </c>
      <c r="AB87" s="1">
        <f t="shared" si="87"/>
        <v>-1271</v>
      </c>
      <c r="AC87" s="1">
        <f t="shared" si="73"/>
        <v>-4169.9476400000003</v>
      </c>
      <c r="AD87" s="1" t="e">
        <f t="shared" si="74"/>
        <v>#DIV/0!</v>
      </c>
      <c r="AE87" s="23">
        <f t="shared" si="88"/>
        <v>0</v>
      </c>
      <c r="AF87" s="6">
        <f t="shared" si="75"/>
        <v>0</v>
      </c>
      <c r="AG87" s="6">
        <f t="shared" si="76"/>
        <v>-8.0975295839955681</v>
      </c>
      <c r="AH87" s="6">
        <f t="shared" si="77"/>
        <v>-15.740301906553945</v>
      </c>
      <c r="AI87" s="60"/>
      <c r="AJ87" s="6">
        <f t="shared" si="78"/>
        <v>0</v>
      </c>
      <c r="AK87" s="61" t="e">
        <f t="shared" si="79"/>
        <v>#DIV/0!</v>
      </c>
      <c r="AL87" s="62" t="e">
        <f t="shared" si="80"/>
        <v>#DIV/0!</v>
      </c>
      <c r="AM87" s="63" t="e">
        <f t="shared" si="81"/>
        <v>#DIV/0!</v>
      </c>
      <c r="AN87" s="6" t="e">
        <f t="shared" si="82"/>
        <v>#DIV/0!</v>
      </c>
      <c r="AO87" s="6" t="e">
        <f t="shared" si="83"/>
        <v>#DIV/0!</v>
      </c>
      <c r="AP87" s="62"/>
      <c r="AQ87" s="63"/>
      <c r="AR87" s="1"/>
      <c r="AS87" s="1">
        <f t="shared" si="89"/>
        <v>0</v>
      </c>
      <c r="AT87" s="1">
        <f t="shared" si="90"/>
        <v>-6.4999999999999997E-3</v>
      </c>
      <c r="AU87" s="1">
        <f t="shared" si="91"/>
        <v>101325</v>
      </c>
      <c r="AV87" s="1">
        <f t="shared" si="92"/>
        <v>1.2250000000000001</v>
      </c>
      <c r="AW87" s="1">
        <f t="shared" si="93"/>
        <v>288.14999999999998</v>
      </c>
      <c r="AX87" s="1">
        <f t="shared" si="94"/>
        <v>1.2350000000000001</v>
      </c>
      <c r="AY87" s="1">
        <f t="shared" si="95"/>
        <v>9.81</v>
      </c>
      <c r="AZ87" s="1">
        <f t="shared" si="96"/>
        <v>293.14999999999998</v>
      </c>
      <c r="BA87" s="1">
        <f t="shared" si="97"/>
        <v>100600</v>
      </c>
      <c r="BB87" s="1">
        <f t="shared" si="98"/>
        <v>28</v>
      </c>
    </row>
    <row r="88" spans="16:54" x14ac:dyDescent="0.2">
      <c r="P88" s="23">
        <v>7.3</v>
      </c>
      <c r="Q88" s="1">
        <v>794</v>
      </c>
      <c r="R88" s="1">
        <f t="shared" si="66"/>
        <v>280.45</v>
      </c>
      <c r="S88" s="1">
        <f t="shared" si="84"/>
        <v>0</v>
      </c>
      <c r="T88" s="1">
        <f t="shared" si="67"/>
        <v>0</v>
      </c>
      <c r="U88" s="1">
        <f t="shared" si="85"/>
        <v>3610.230849999999</v>
      </c>
      <c r="V88" s="1">
        <f t="shared" si="68"/>
        <v>7959.1871365269972</v>
      </c>
      <c r="W88" s="130">
        <f t="shared" si="86"/>
        <v>167.30760000000001</v>
      </c>
      <c r="X88" s="1">
        <f t="shared" si="69"/>
        <v>282.98899999999998</v>
      </c>
      <c r="Y88" s="1">
        <f t="shared" si="70"/>
        <v>1.1343065743513436</v>
      </c>
      <c r="Z88" s="1">
        <f t="shared" si="71"/>
        <v>1.1445758002107769</v>
      </c>
      <c r="AA88" s="1">
        <f t="shared" si="72"/>
        <v>92142.905706311722</v>
      </c>
      <c r="AB88" s="1">
        <f t="shared" si="87"/>
        <v>-1275</v>
      </c>
      <c r="AC88" s="1">
        <f t="shared" si="73"/>
        <v>-4183.0709999999999</v>
      </c>
      <c r="AD88" s="1" t="e">
        <f t="shared" si="74"/>
        <v>#DIV/0!</v>
      </c>
      <c r="AE88" s="23">
        <f t="shared" si="88"/>
        <v>0</v>
      </c>
      <c r="AF88" s="6">
        <f t="shared" si="75"/>
        <v>0</v>
      </c>
      <c r="AG88" s="6">
        <f t="shared" si="76"/>
        <v>-7.5567069187136084</v>
      </c>
      <c r="AH88" s="6">
        <f t="shared" si="77"/>
        <v>-14.689029176872261</v>
      </c>
      <c r="AI88" s="60"/>
      <c r="AJ88" s="6">
        <f t="shared" si="78"/>
        <v>0</v>
      </c>
      <c r="AK88" s="61" t="e">
        <f t="shared" si="79"/>
        <v>#DIV/0!</v>
      </c>
      <c r="AL88" s="62" t="e">
        <f t="shared" si="80"/>
        <v>#DIV/0!</v>
      </c>
      <c r="AM88" s="63" t="e">
        <f t="shared" si="81"/>
        <v>#DIV/0!</v>
      </c>
      <c r="AN88" s="6" t="e">
        <f t="shared" si="82"/>
        <v>#DIV/0!</v>
      </c>
      <c r="AO88" s="6" t="e">
        <f t="shared" si="83"/>
        <v>#DIV/0!</v>
      </c>
      <c r="AP88" s="62"/>
      <c r="AQ88" s="63"/>
      <c r="AR88" s="1"/>
      <c r="AS88" s="1">
        <f t="shared" si="89"/>
        <v>0</v>
      </c>
      <c r="AT88" s="1">
        <f t="shared" si="90"/>
        <v>-6.4999999999999997E-3</v>
      </c>
      <c r="AU88" s="1">
        <f t="shared" si="91"/>
        <v>101325</v>
      </c>
      <c r="AV88" s="1">
        <f t="shared" si="92"/>
        <v>1.2250000000000001</v>
      </c>
      <c r="AW88" s="1">
        <f t="shared" si="93"/>
        <v>288.14999999999998</v>
      </c>
      <c r="AX88" s="1">
        <f t="shared" si="94"/>
        <v>1.2350000000000001</v>
      </c>
      <c r="AY88" s="1">
        <f t="shared" si="95"/>
        <v>9.81</v>
      </c>
      <c r="AZ88" s="1">
        <f t="shared" si="96"/>
        <v>293.14999999999998</v>
      </c>
      <c r="BA88" s="1">
        <f t="shared" si="97"/>
        <v>100600</v>
      </c>
      <c r="BB88" s="1">
        <f t="shared" si="98"/>
        <v>28</v>
      </c>
    </row>
    <row r="89" spans="16:54" x14ac:dyDescent="0.2">
      <c r="P89" s="23">
        <v>7</v>
      </c>
      <c r="Q89" s="1">
        <v>786</v>
      </c>
      <c r="R89" s="1">
        <f t="shared" si="66"/>
        <v>280.14999999999998</v>
      </c>
      <c r="S89" s="1">
        <f t="shared" si="84"/>
        <v>0</v>
      </c>
      <c r="T89" s="1">
        <f t="shared" si="67"/>
        <v>0</v>
      </c>
      <c r="U89" s="1">
        <f t="shared" si="85"/>
        <v>3609.8462399999989</v>
      </c>
      <c r="V89" s="1">
        <f t="shared" si="68"/>
        <v>7958.3392176287971</v>
      </c>
      <c r="W89" s="130">
        <f t="shared" si="86"/>
        <v>178.46144000000001</v>
      </c>
      <c r="X89" s="1">
        <f t="shared" si="69"/>
        <v>283.041</v>
      </c>
      <c r="Y89" s="1">
        <f t="shared" si="70"/>
        <v>1.1351939260298041</v>
      </c>
      <c r="Z89" s="1">
        <f t="shared" si="71"/>
        <v>1.1469085276366295</v>
      </c>
      <c r="AA89" s="1">
        <f t="shared" si="72"/>
        <v>92231.932528234625</v>
      </c>
      <c r="AB89" s="1">
        <f t="shared" si="87"/>
        <v>-1283</v>
      </c>
      <c r="AC89" s="1">
        <f t="shared" si="73"/>
        <v>-4209.31772</v>
      </c>
      <c r="AD89" s="1" t="e">
        <f t="shared" si="74"/>
        <v>#DIV/0!</v>
      </c>
      <c r="AE89" s="23">
        <f t="shared" si="88"/>
        <v>0</v>
      </c>
      <c r="AF89" s="6">
        <f t="shared" si="75"/>
        <v>0</v>
      </c>
      <c r="AG89" s="6">
        <f t="shared" si="76"/>
        <v>-7.1202608966443464</v>
      </c>
      <c r="AH89" s="6">
        <f t="shared" si="77"/>
        <v>-13.840647941333147</v>
      </c>
      <c r="AI89" s="60"/>
      <c r="AJ89" s="6">
        <f t="shared" si="78"/>
        <v>0</v>
      </c>
      <c r="AK89" s="61" t="e">
        <f t="shared" si="79"/>
        <v>#DIV/0!</v>
      </c>
      <c r="AL89" s="62" t="e">
        <f t="shared" si="80"/>
        <v>#DIV/0!</v>
      </c>
      <c r="AM89" s="63" t="e">
        <f t="shared" si="81"/>
        <v>#DIV/0!</v>
      </c>
      <c r="AN89" s="6" t="e">
        <f t="shared" si="82"/>
        <v>#DIV/0!</v>
      </c>
      <c r="AO89" s="6" t="e">
        <f t="shared" si="83"/>
        <v>#DIV/0!</v>
      </c>
      <c r="AP89" s="62"/>
      <c r="AQ89" s="63"/>
      <c r="AR89" s="1"/>
      <c r="AS89" s="1">
        <f t="shared" si="89"/>
        <v>0</v>
      </c>
      <c r="AT89" s="1">
        <f t="shared" si="90"/>
        <v>-6.4999999999999997E-3</v>
      </c>
      <c r="AU89" s="1">
        <f t="shared" si="91"/>
        <v>101325</v>
      </c>
      <c r="AV89" s="1">
        <f t="shared" si="92"/>
        <v>1.2250000000000001</v>
      </c>
      <c r="AW89" s="1">
        <f t="shared" si="93"/>
        <v>288.14999999999998</v>
      </c>
      <c r="AX89" s="1">
        <f t="shared" si="94"/>
        <v>1.2350000000000001</v>
      </c>
      <c r="AY89" s="1">
        <f t="shared" si="95"/>
        <v>9.81</v>
      </c>
      <c r="AZ89" s="1">
        <f t="shared" si="96"/>
        <v>293.14999999999998</v>
      </c>
      <c r="BA89" s="1">
        <f t="shared" si="97"/>
        <v>100600</v>
      </c>
      <c r="BB89" s="1">
        <f t="shared" si="98"/>
        <v>28</v>
      </c>
    </row>
    <row r="90" spans="16:54" x14ac:dyDescent="0.2">
      <c r="P90" s="23">
        <v>6.3</v>
      </c>
      <c r="Q90" s="1">
        <v>731</v>
      </c>
      <c r="R90" s="1">
        <f t="shared" si="66"/>
        <v>279.45</v>
      </c>
      <c r="S90" s="1">
        <f t="shared" si="84"/>
        <v>0</v>
      </c>
      <c r="T90" s="1">
        <f t="shared" si="67"/>
        <v>0</v>
      </c>
      <c r="U90" s="1">
        <f t="shared" si="85"/>
        <v>3609.4616299999989</v>
      </c>
      <c r="V90" s="1">
        <f t="shared" si="68"/>
        <v>7957.491298730597</v>
      </c>
      <c r="W90" s="130">
        <f t="shared" si="86"/>
        <v>189.61528000000001</v>
      </c>
      <c r="X90" s="1">
        <f t="shared" si="69"/>
        <v>283.39849999999996</v>
      </c>
      <c r="Y90" s="1">
        <f t="shared" si="70"/>
        <v>1.1413088538181864</v>
      </c>
      <c r="Z90" s="1">
        <f t="shared" si="71"/>
        <v>1.1574350231125183</v>
      </c>
      <c r="AA90" s="1">
        <f t="shared" si="72"/>
        <v>92845.879261243565</v>
      </c>
      <c r="AB90" s="1">
        <f t="shared" si="87"/>
        <v>-1338</v>
      </c>
      <c r="AC90" s="1">
        <f t="shared" si="73"/>
        <v>-4389.7639200000003</v>
      </c>
      <c r="AD90" s="1" t="e">
        <f t="shared" si="74"/>
        <v>#DIV/0!</v>
      </c>
      <c r="AE90" s="23">
        <f t="shared" si="88"/>
        <v>0</v>
      </c>
      <c r="AF90" s="6">
        <f t="shared" si="75"/>
        <v>0</v>
      </c>
      <c r="AG90" s="6">
        <f t="shared" si="76"/>
        <v>-6.9711905969663155</v>
      </c>
      <c r="AH90" s="6">
        <f t="shared" si="77"/>
        <v>-13.550879130007003</v>
      </c>
      <c r="AI90" s="60"/>
      <c r="AJ90" s="6">
        <f t="shared" si="78"/>
        <v>0</v>
      </c>
      <c r="AK90" s="61" t="e">
        <f t="shared" si="79"/>
        <v>#DIV/0!</v>
      </c>
      <c r="AL90" s="62" t="e">
        <f t="shared" si="80"/>
        <v>#DIV/0!</v>
      </c>
      <c r="AM90" s="63" t="e">
        <f t="shared" si="81"/>
        <v>#DIV/0!</v>
      </c>
      <c r="AN90" s="6" t="e">
        <f t="shared" si="82"/>
        <v>#DIV/0!</v>
      </c>
      <c r="AO90" s="6" t="e">
        <f t="shared" si="83"/>
        <v>#DIV/0!</v>
      </c>
      <c r="AP90" s="62"/>
      <c r="AQ90" s="63"/>
      <c r="AR90" s="1"/>
      <c r="AS90" s="1">
        <f t="shared" si="89"/>
        <v>0</v>
      </c>
      <c r="AT90" s="1">
        <f t="shared" si="90"/>
        <v>-6.4999999999999997E-3</v>
      </c>
      <c r="AU90" s="1">
        <f t="shared" si="91"/>
        <v>101325</v>
      </c>
      <c r="AV90" s="1">
        <f t="shared" si="92"/>
        <v>1.2250000000000001</v>
      </c>
      <c r="AW90" s="1">
        <f t="shared" si="93"/>
        <v>288.14999999999998</v>
      </c>
      <c r="AX90" s="1">
        <f t="shared" si="94"/>
        <v>1.2350000000000001</v>
      </c>
      <c r="AY90" s="1">
        <f t="shared" si="95"/>
        <v>9.81</v>
      </c>
      <c r="AZ90" s="1">
        <f t="shared" si="96"/>
        <v>293.14999999999998</v>
      </c>
      <c r="BA90" s="1">
        <f t="shared" si="97"/>
        <v>100600</v>
      </c>
      <c r="BB90" s="1">
        <f t="shared" si="98"/>
        <v>28</v>
      </c>
    </row>
    <row r="91" spans="16:54" x14ac:dyDescent="0.2">
      <c r="P91" s="23">
        <v>6.1</v>
      </c>
      <c r="Q91" s="1">
        <v>718</v>
      </c>
      <c r="R91" s="1">
        <f t="shared" si="66"/>
        <v>279.25</v>
      </c>
      <c r="S91" s="1">
        <f t="shared" si="84"/>
        <v>0</v>
      </c>
      <c r="T91" s="1">
        <f t="shared" si="67"/>
        <v>0</v>
      </c>
      <c r="U91" s="1">
        <f t="shared" si="85"/>
        <v>3609.0770199999988</v>
      </c>
      <c r="V91" s="1">
        <f t="shared" si="68"/>
        <v>7956.6433798323969</v>
      </c>
      <c r="W91" s="130">
        <f t="shared" si="86"/>
        <v>200.76912000000002</v>
      </c>
      <c r="X91" s="1">
        <f t="shared" si="69"/>
        <v>283.483</v>
      </c>
      <c r="Y91" s="1">
        <f t="shared" si="70"/>
        <v>1.1427578751423151</v>
      </c>
      <c r="Z91" s="1">
        <f t="shared" si="71"/>
        <v>1.1600803248664957</v>
      </c>
      <c r="AA91" s="1">
        <f t="shared" si="72"/>
        <v>92991.476357196385</v>
      </c>
      <c r="AB91" s="1">
        <f t="shared" si="87"/>
        <v>-1351</v>
      </c>
      <c r="AC91" s="1">
        <f t="shared" si="73"/>
        <v>-4432.4148400000004</v>
      </c>
      <c r="AD91" s="1" t="e">
        <f t="shared" si="74"/>
        <v>#DIV/0!</v>
      </c>
      <c r="AE91" s="23">
        <f t="shared" si="88"/>
        <v>0</v>
      </c>
      <c r="AF91" s="6">
        <f t="shared" si="75"/>
        <v>0</v>
      </c>
      <c r="AG91" s="6">
        <f t="shared" si="76"/>
        <v>-6.6320046310282423</v>
      </c>
      <c r="AH91" s="6">
        <f t="shared" si="77"/>
        <v>-12.891555881977938</v>
      </c>
      <c r="AI91" s="60"/>
      <c r="AJ91" s="6">
        <f t="shared" si="78"/>
        <v>0</v>
      </c>
      <c r="AK91" s="61" t="e">
        <f t="shared" si="79"/>
        <v>#DIV/0!</v>
      </c>
      <c r="AL91" s="62" t="e">
        <f t="shared" si="80"/>
        <v>#DIV/0!</v>
      </c>
      <c r="AM91" s="63" t="e">
        <f t="shared" si="81"/>
        <v>#DIV/0!</v>
      </c>
      <c r="AN91" s="6" t="e">
        <f t="shared" si="82"/>
        <v>#DIV/0!</v>
      </c>
      <c r="AO91" s="6" t="e">
        <f t="shared" si="83"/>
        <v>#DIV/0!</v>
      </c>
      <c r="AP91" s="62"/>
      <c r="AQ91" s="63"/>
      <c r="AR91" s="1"/>
      <c r="AS91" s="1">
        <f t="shared" si="89"/>
        <v>0</v>
      </c>
      <c r="AT91" s="1">
        <f t="shared" si="90"/>
        <v>-6.4999999999999997E-3</v>
      </c>
      <c r="AU91" s="1">
        <f t="shared" si="91"/>
        <v>101325</v>
      </c>
      <c r="AV91" s="1">
        <f t="shared" si="92"/>
        <v>1.2250000000000001</v>
      </c>
      <c r="AW91" s="1">
        <f t="shared" si="93"/>
        <v>288.14999999999998</v>
      </c>
      <c r="AX91" s="1">
        <f t="shared" si="94"/>
        <v>1.2350000000000001</v>
      </c>
      <c r="AY91" s="1">
        <f t="shared" si="95"/>
        <v>9.81</v>
      </c>
      <c r="AZ91" s="1">
        <f t="shared" si="96"/>
        <v>293.14999999999998</v>
      </c>
      <c r="BA91" s="1">
        <f t="shared" si="97"/>
        <v>100600</v>
      </c>
      <c r="BB91" s="1">
        <f t="shared" si="98"/>
        <v>28</v>
      </c>
    </row>
    <row r="92" spans="16:54" x14ac:dyDescent="0.2">
      <c r="P92" s="23">
        <v>5.8</v>
      </c>
      <c r="Q92" s="1">
        <v>687</v>
      </c>
      <c r="R92" s="1">
        <f t="shared" si="66"/>
        <v>278.95</v>
      </c>
      <c r="S92" s="1">
        <f t="shared" si="84"/>
        <v>0</v>
      </c>
      <c r="T92" s="1">
        <f t="shared" si="67"/>
        <v>0</v>
      </c>
      <c r="U92" s="1">
        <f t="shared" si="85"/>
        <v>3608.6924099999987</v>
      </c>
      <c r="V92" s="1">
        <f t="shared" si="68"/>
        <v>7955.7954609341969</v>
      </c>
      <c r="W92" s="130">
        <f t="shared" si="86"/>
        <v>211.92296000000002</v>
      </c>
      <c r="X92" s="1">
        <f t="shared" si="69"/>
        <v>283.68449999999996</v>
      </c>
      <c r="Y92" s="1">
        <f t="shared" si="70"/>
        <v>1.1462189134720713</v>
      </c>
      <c r="Z92" s="1">
        <f t="shared" si="71"/>
        <v>1.1656732007846129</v>
      </c>
      <c r="AA92" s="1">
        <f t="shared" si="72"/>
        <v>93339.415626179049</v>
      </c>
      <c r="AB92" s="1">
        <f t="shared" si="87"/>
        <v>-1382</v>
      </c>
      <c r="AC92" s="1">
        <f t="shared" si="73"/>
        <v>-4534.1208800000004</v>
      </c>
      <c r="AD92" s="1">
        <f t="shared" si="74"/>
        <v>34765.99532833905</v>
      </c>
      <c r="AE92" s="23">
        <f t="shared" si="88"/>
        <v>34.031295198487832</v>
      </c>
      <c r="AF92" s="6">
        <f t="shared" si="75"/>
        <v>66.151392858628583</v>
      </c>
      <c r="AG92" s="6">
        <f t="shared" si="76"/>
        <v>-6.4181302596212797</v>
      </c>
      <c r="AH92" s="6">
        <f t="shared" si="77"/>
        <v>-12.475818323862228</v>
      </c>
      <c r="AI92" s="133">
        <v>6.75</v>
      </c>
      <c r="AJ92" s="132">
        <f t="shared" si="78"/>
        <v>675</v>
      </c>
      <c r="AK92" s="134">
        <f t="shared" si="79"/>
        <v>-6676.5010619298409</v>
      </c>
      <c r="AL92" s="131">
        <f t="shared" si="80"/>
        <v>0.35325402444073245</v>
      </c>
      <c r="AM92" s="135">
        <f t="shared" si="81"/>
        <v>1.8394706522930722</v>
      </c>
      <c r="AN92" s="132">
        <f t="shared" si="82"/>
        <v>0.18973122033984829</v>
      </c>
      <c r="AO92" s="132">
        <f t="shared" si="83"/>
        <v>10.870798167339272</v>
      </c>
      <c r="AP92" s="131">
        <v>17</v>
      </c>
      <c r="AQ92" s="135">
        <v>-13.75</v>
      </c>
      <c r="AR92" s="1"/>
      <c r="AS92" s="1">
        <f t="shared" si="89"/>
        <v>0</v>
      </c>
      <c r="AT92" s="1">
        <f t="shared" si="90"/>
        <v>-6.4999999999999997E-3</v>
      </c>
      <c r="AU92" s="1">
        <f t="shared" si="91"/>
        <v>101325</v>
      </c>
      <c r="AV92" s="1">
        <f t="shared" si="92"/>
        <v>1.2250000000000001</v>
      </c>
      <c r="AW92" s="1">
        <f t="shared" si="93"/>
        <v>288.14999999999998</v>
      </c>
      <c r="AX92" s="1">
        <f t="shared" si="94"/>
        <v>1.2350000000000001</v>
      </c>
      <c r="AY92" s="1">
        <f t="shared" si="95"/>
        <v>9.81</v>
      </c>
      <c r="AZ92" s="1">
        <f t="shared" si="96"/>
        <v>293.14999999999998</v>
      </c>
      <c r="BA92" s="1">
        <f t="shared" si="97"/>
        <v>100600</v>
      </c>
      <c r="BB92" s="1">
        <f t="shared" si="98"/>
        <v>28</v>
      </c>
    </row>
    <row r="93" spans="16:54" x14ac:dyDescent="0.2">
      <c r="P93" s="23">
        <v>5.2</v>
      </c>
      <c r="Q93" s="1">
        <v>650</v>
      </c>
      <c r="R93" s="1">
        <f t="shared" si="66"/>
        <v>278.34999999999997</v>
      </c>
      <c r="S93" s="1">
        <f t="shared" si="84"/>
        <v>0</v>
      </c>
      <c r="T93" s="1">
        <f t="shared" si="67"/>
        <v>0</v>
      </c>
      <c r="U93" s="1">
        <f t="shared" si="85"/>
        <v>3608.3077999999987</v>
      </c>
      <c r="V93" s="1">
        <f t="shared" si="68"/>
        <v>7954.9475420359968</v>
      </c>
      <c r="W93" s="130">
        <f t="shared" si="86"/>
        <v>223.07680000000002</v>
      </c>
      <c r="X93" s="1">
        <f t="shared" si="69"/>
        <v>283.92499999999995</v>
      </c>
      <c r="Y93" s="1">
        <f t="shared" si="70"/>
        <v>1.1503603216181821</v>
      </c>
      <c r="Z93" s="1">
        <f t="shared" si="71"/>
        <v>1.1734005903195341</v>
      </c>
      <c r="AA93" s="1">
        <f t="shared" si="72"/>
        <v>93756.077166476345</v>
      </c>
      <c r="AB93" s="1">
        <f t="shared" si="87"/>
        <v>-1419</v>
      </c>
      <c r="AC93" s="1">
        <f t="shared" si="73"/>
        <v>-4655.5119599999998</v>
      </c>
      <c r="AD93" s="1" t="e">
        <f t="shared" si="74"/>
        <v>#DIV/0!</v>
      </c>
      <c r="AE93" s="23">
        <f t="shared" si="88"/>
        <v>0</v>
      </c>
      <c r="AF93" s="6">
        <f t="shared" si="75"/>
        <v>0</v>
      </c>
      <c r="AG93" s="6">
        <f t="shared" si="76"/>
        <v>-6.2455023622878398</v>
      </c>
      <c r="AH93" s="6">
        <f t="shared" si="77"/>
        <v>-12.140257311909595</v>
      </c>
      <c r="AI93" s="60"/>
      <c r="AJ93" s="6">
        <f t="shared" si="78"/>
        <v>0</v>
      </c>
      <c r="AK93" s="61" t="e">
        <f t="shared" si="79"/>
        <v>#DIV/0!</v>
      </c>
      <c r="AL93" s="62" t="e">
        <f t="shared" si="80"/>
        <v>#DIV/0!</v>
      </c>
      <c r="AM93" s="63" t="e">
        <f t="shared" si="81"/>
        <v>#DIV/0!</v>
      </c>
      <c r="AN93" s="6" t="e">
        <f t="shared" si="82"/>
        <v>#DIV/0!</v>
      </c>
      <c r="AO93" s="6" t="e">
        <f t="shared" si="83"/>
        <v>#DIV/0!</v>
      </c>
      <c r="AP93" s="62"/>
      <c r="AQ93" s="63"/>
      <c r="AR93" s="1"/>
      <c r="AS93" s="1">
        <f t="shared" si="89"/>
        <v>0</v>
      </c>
      <c r="AT93" s="1">
        <f t="shared" si="90"/>
        <v>-6.4999999999999997E-3</v>
      </c>
      <c r="AU93" s="1">
        <f t="shared" si="91"/>
        <v>101325</v>
      </c>
      <c r="AV93" s="1">
        <f t="shared" si="92"/>
        <v>1.2250000000000001</v>
      </c>
      <c r="AW93" s="1">
        <f t="shared" si="93"/>
        <v>288.14999999999998</v>
      </c>
      <c r="AX93" s="1">
        <f t="shared" si="94"/>
        <v>1.2350000000000001</v>
      </c>
      <c r="AY93" s="1">
        <f t="shared" si="95"/>
        <v>9.81</v>
      </c>
      <c r="AZ93" s="1">
        <f t="shared" si="96"/>
        <v>293.14999999999998</v>
      </c>
      <c r="BA93" s="1">
        <f t="shared" si="97"/>
        <v>100600</v>
      </c>
      <c r="BB93" s="1">
        <f t="shared" si="98"/>
        <v>28</v>
      </c>
    </row>
    <row r="94" spans="16:54" x14ac:dyDescent="0.2">
      <c r="P94" s="23">
        <v>4</v>
      </c>
      <c r="Q94" s="1">
        <v>600</v>
      </c>
      <c r="R94" s="1">
        <f t="shared" si="66"/>
        <v>277.14999999999998</v>
      </c>
      <c r="S94" s="1">
        <f t="shared" si="84"/>
        <v>0</v>
      </c>
      <c r="T94" s="1">
        <f t="shared" si="67"/>
        <v>0</v>
      </c>
      <c r="U94" s="1">
        <f t="shared" si="85"/>
        <v>3607.9231899999986</v>
      </c>
      <c r="V94" s="1">
        <f t="shared" si="68"/>
        <v>7954.0996231377958</v>
      </c>
      <c r="W94" s="130">
        <f t="shared" si="86"/>
        <v>234.23064000000002</v>
      </c>
      <c r="X94" s="1">
        <f t="shared" si="69"/>
        <v>284.25</v>
      </c>
      <c r="Y94" s="1">
        <f t="shared" si="70"/>
        <v>1.1559749950123086</v>
      </c>
      <c r="Z94" s="1">
        <f t="shared" si="71"/>
        <v>1.1855886427286622</v>
      </c>
      <c r="AA94" s="1">
        <f t="shared" si="72"/>
        <v>94321.524831001705</v>
      </c>
      <c r="AB94" s="1">
        <f t="shared" si="87"/>
        <v>-1469</v>
      </c>
      <c r="AC94" s="1">
        <f t="shared" si="73"/>
        <v>-4819.5539600000002</v>
      </c>
      <c r="AD94" s="1" t="e">
        <f t="shared" si="74"/>
        <v>#DIV/0!</v>
      </c>
      <c r="AE94" s="23">
        <f t="shared" si="88"/>
        <v>0</v>
      </c>
      <c r="AF94" s="6">
        <f t="shared" si="75"/>
        <v>0</v>
      </c>
      <c r="AG94" s="6">
        <f t="shared" si="76"/>
        <v>-6.1316877875151468</v>
      </c>
      <c r="AH94" s="6">
        <f t="shared" si="77"/>
        <v>-11.919019988883443</v>
      </c>
      <c r="AI94" s="60"/>
      <c r="AJ94" s="6">
        <f t="shared" si="78"/>
        <v>0</v>
      </c>
      <c r="AK94" s="61" t="e">
        <f t="shared" si="79"/>
        <v>#DIV/0!</v>
      </c>
      <c r="AL94" s="62" t="e">
        <f t="shared" si="80"/>
        <v>#DIV/0!</v>
      </c>
      <c r="AM94" s="63" t="e">
        <f t="shared" si="81"/>
        <v>#DIV/0!</v>
      </c>
      <c r="AN94" s="6" t="e">
        <f t="shared" si="82"/>
        <v>#DIV/0!</v>
      </c>
      <c r="AO94" s="6" t="e">
        <f t="shared" si="83"/>
        <v>#DIV/0!</v>
      </c>
      <c r="AP94" s="62"/>
      <c r="AQ94" s="63"/>
      <c r="AR94" s="1"/>
      <c r="AS94" s="1">
        <f t="shared" si="89"/>
        <v>0</v>
      </c>
      <c r="AT94" s="1">
        <f t="shared" si="90"/>
        <v>-6.4999999999999997E-3</v>
      </c>
      <c r="AU94" s="1">
        <f t="shared" si="91"/>
        <v>101325</v>
      </c>
      <c r="AV94" s="1">
        <f t="shared" si="92"/>
        <v>1.2250000000000001</v>
      </c>
      <c r="AW94" s="1">
        <f t="shared" si="93"/>
        <v>288.14999999999998</v>
      </c>
      <c r="AX94" s="1">
        <f t="shared" si="94"/>
        <v>1.2350000000000001</v>
      </c>
      <c r="AY94" s="1">
        <f t="shared" si="95"/>
        <v>9.81</v>
      </c>
      <c r="AZ94" s="1">
        <f t="shared" si="96"/>
        <v>293.14999999999998</v>
      </c>
      <c r="BA94" s="1">
        <f t="shared" si="97"/>
        <v>100600</v>
      </c>
      <c r="BB94" s="1">
        <f t="shared" si="98"/>
        <v>28</v>
      </c>
    </row>
    <row r="95" spans="16:54" x14ac:dyDescent="0.2">
      <c r="P95" s="23">
        <v>2.4</v>
      </c>
      <c r="Q95" s="1">
        <v>556</v>
      </c>
      <c r="R95" s="1">
        <f t="shared" si="66"/>
        <v>275.54999999999995</v>
      </c>
      <c r="S95" s="1">
        <f t="shared" si="84"/>
        <v>0</v>
      </c>
      <c r="T95" s="1">
        <f t="shared" si="67"/>
        <v>0</v>
      </c>
      <c r="U95" s="1">
        <f t="shared" si="85"/>
        <v>3607.5385799999985</v>
      </c>
      <c r="V95" s="1">
        <f t="shared" si="68"/>
        <v>7953.2517042395957</v>
      </c>
      <c r="W95" s="130">
        <f t="shared" si="86"/>
        <v>245.38448000000002</v>
      </c>
      <c r="X95" s="1">
        <f t="shared" si="69"/>
        <v>284.536</v>
      </c>
      <c r="Y95" s="1">
        <f t="shared" si="70"/>
        <v>1.1609332283240772</v>
      </c>
      <c r="Z95" s="1">
        <f t="shared" si="71"/>
        <v>1.1987925859351103</v>
      </c>
      <c r="AA95" s="1">
        <f t="shared" si="72"/>
        <v>94821.400061728229</v>
      </c>
      <c r="AB95" s="1">
        <f t="shared" si="87"/>
        <v>-1513</v>
      </c>
      <c r="AC95" s="1">
        <f t="shared" si="73"/>
        <v>-4963.9109200000003</v>
      </c>
      <c r="AD95" s="1">
        <f t="shared" si="74"/>
        <v>34821.325543086685</v>
      </c>
      <c r="AE95" s="23">
        <f t="shared" si="88"/>
        <v>33.557906531505878</v>
      </c>
      <c r="AF95" s="6">
        <f t="shared" si="75"/>
        <v>65.231201032202392</v>
      </c>
      <c r="AG95" s="6">
        <f t="shared" si="76"/>
        <v>-5.9914563995863679</v>
      </c>
      <c r="AH95" s="6">
        <f t="shared" si="77"/>
        <v>-11.646432607771965</v>
      </c>
      <c r="AI95" s="133">
        <v>6.75</v>
      </c>
      <c r="AJ95" s="132">
        <f t="shared" si="78"/>
        <v>675</v>
      </c>
      <c r="AK95" s="134">
        <f t="shared" si="79"/>
        <v>-6318.5515758745378</v>
      </c>
      <c r="AL95" s="131">
        <f t="shared" si="80"/>
        <v>0.33431489819442006</v>
      </c>
      <c r="AM95" s="135">
        <f t="shared" si="81"/>
        <v>1.8423981768828936</v>
      </c>
      <c r="AN95" s="132">
        <f t="shared" si="82"/>
        <v>0.17950325045332532</v>
      </c>
      <c r="AO95" s="132">
        <f t="shared" si="83"/>
        <v>10.284778659854645</v>
      </c>
      <c r="AP95" s="131">
        <v>17</v>
      </c>
      <c r="AQ95" s="135">
        <v>-14</v>
      </c>
      <c r="AR95" s="1"/>
      <c r="AS95" s="1">
        <f t="shared" si="89"/>
        <v>0</v>
      </c>
      <c r="AT95" s="1">
        <f t="shared" si="90"/>
        <v>-6.4999999999999997E-3</v>
      </c>
      <c r="AU95" s="1">
        <f t="shared" si="91"/>
        <v>101325</v>
      </c>
      <c r="AV95" s="1">
        <f t="shared" si="92"/>
        <v>1.2250000000000001</v>
      </c>
      <c r="AW95" s="1">
        <f t="shared" si="93"/>
        <v>288.14999999999998</v>
      </c>
      <c r="AX95" s="1">
        <f t="shared" si="94"/>
        <v>1.2350000000000001</v>
      </c>
      <c r="AY95" s="1">
        <f t="shared" si="95"/>
        <v>9.81</v>
      </c>
      <c r="AZ95" s="1">
        <f t="shared" si="96"/>
        <v>293.14999999999998</v>
      </c>
      <c r="BA95" s="1">
        <f t="shared" si="97"/>
        <v>100600</v>
      </c>
      <c r="BB95" s="1">
        <f t="shared" si="98"/>
        <v>28</v>
      </c>
    </row>
    <row r="96" spans="16:54" x14ac:dyDescent="0.2">
      <c r="P96" s="23">
        <v>1.9</v>
      </c>
      <c r="Q96" s="1">
        <v>498</v>
      </c>
      <c r="R96" s="1">
        <f t="shared" si="66"/>
        <v>275.04999999999995</v>
      </c>
      <c r="S96" s="1">
        <f t="shared" si="84"/>
        <v>0</v>
      </c>
      <c r="T96" s="1">
        <f t="shared" si="67"/>
        <v>0</v>
      </c>
      <c r="U96" s="1">
        <f t="shared" si="85"/>
        <v>3607.1539699999985</v>
      </c>
      <c r="V96" s="1">
        <f t="shared" si="68"/>
        <v>7952.4037853413956</v>
      </c>
      <c r="W96" s="130">
        <f t="shared" si="86"/>
        <v>256.53832</v>
      </c>
      <c r="X96" s="1">
        <f t="shared" si="69"/>
        <v>284.91299999999995</v>
      </c>
      <c r="Y96" s="1">
        <f t="shared" si="70"/>
        <v>1.1674939211365702</v>
      </c>
      <c r="Z96" s="1">
        <f t="shared" si="71"/>
        <v>1.2093590094629472</v>
      </c>
      <c r="AA96" s="1">
        <f t="shared" si="72"/>
        <v>95483.6019062798</v>
      </c>
      <c r="AB96" s="1">
        <f t="shared" si="87"/>
        <v>-1571</v>
      </c>
      <c r="AC96" s="1">
        <f t="shared" si="73"/>
        <v>-5154.1996399999998</v>
      </c>
      <c r="AD96" s="1" t="e">
        <f t="shared" si="74"/>
        <v>#DIV/0!</v>
      </c>
      <c r="AE96" s="23">
        <f t="shared" si="88"/>
        <v>0</v>
      </c>
      <c r="AF96" s="6">
        <f t="shared" si="75"/>
        <v>0</v>
      </c>
      <c r="AG96" s="6">
        <f t="shared" si="76"/>
        <v>-5.9211397467949656</v>
      </c>
      <c r="AH96" s="6">
        <f t="shared" si="77"/>
        <v>-11.509748285409925</v>
      </c>
      <c r="AI96" s="60"/>
      <c r="AJ96" s="6">
        <f t="shared" si="78"/>
        <v>0</v>
      </c>
      <c r="AK96" s="61" t="e">
        <f t="shared" si="79"/>
        <v>#DIV/0!</v>
      </c>
      <c r="AL96" s="62" t="e">
        <f t="shared" si="80"/>
        <v>#DIV/0!</v>
      </c>
      <c r="AM96" s="63" t="e">
        <f t="shared" si="81"/>
        <v>#DIV/0!</v>
      </c>
      <c r="AN96" s="6" t="e">
        <f t="shared" si="82"/>
        <v>#DIV/0!</v>
      </c>
      <c r="AO96" s="6" t="e">
        <f t="shared" si="83"/>
        <v>#DIV/0!</v>
      </c>
      <c r="AP96" s="62"/>
      <c r="AQ96" s="63"/>
      <c r="AR96" s="1"/>
      <c r="AS96" s="1">
        <f t="shared" si="89"/>
        <v>0</v>
      </c>
      <c r="AT96" s="1">
        <f t="shared" si="90"/>
        <v>-6.4999999999999997E-3</v>
      </c>
      <c r="AU96" s="1">
        <f t="shared" si="91"/>
        <v>101325</v>
      </c>
      <c r="AV96" s="1">
        <f t="shared" si="92"/>
        <v>1.2250000000000001</v>
      </c>
      <c r="AW96" s="1">
        <f t="shared" si="93"/>
        <v>288.14999999999998</v>
      </c>
      <c r="AX96" s="1">
        <f t="shared" si="94"/>
        <v>1.2350000000000001</v>
      </c>
      <c r="AY96" s="1">
        <f t="shared" si="95"/>
        <v>9.81</v>
      </c>
      <c r="AZ96" s="1">
        <f t="shared" si="96"/>
        <v>293.14999999999998</v>
      </c>
      <c r="BA96" s="1">
        <f t="shared" si="97"/>
        <v>100600</v>
      </c>
      <c r="BB96" s="1">
        <f t="shared" si="98"/>
        <v>28</v>
      </c>
    </row>
    <row r="97" spans="16:54" x14ac:dyDescent="0.2">
      <c r="P97" s="23">
        <v>1.7</v>
      </c>
      <c r="Q97" s="1">
        <v>435</v>
      </c>
      <c r="R97" s="1">
        <f t="shared" si="66"/>
        <v>274.84999999999997</v>
      </c>
      <c r="S97" s="1">
        <f t="shared" si="84"/>
        <v>0</v>
      </c>
      <c r="T97" s="1">
        <f t="shared" si="67"/>
        <v>0</v>
      </c>
      <c r="U97" s="1">
        <f t="shared" si="85"/>
        <v>3606.7693599999984</v>
      </c>
      <c r="V97" s="1">
        <f t="shared" si="68"/>
        <v>7951.5558664431956</v>
      </c>
      <c r="W97" s="130">
        <f t="shared" si="86"/>
        <v>267.69216</v>
      </c>
      <c r="X97" s="1">
        <f t="shared" si="69"/>
        <v>285.32249999999999</v>
      </c>
      <c r="Y97" s="1">
        <f t="shared" si="70"/>
        <v>1.1746522887845152</v>
      </c>
      <c r="Z97" s="1">
        <f t="shared" si="71"/>
        <v>1.2194095967499359</v>
      </c>
      <c r="AA97" s="1">
        <f t="shared" si="72"/>
        <v>96207.127894217178</v>
      </c>
      <c r="AB97" s="1">
        <f t="shared" si="87"/>
        <v>-1634</v>
      </c>
      <c r="AC97" s="1">
        <f t="shared" si="73"/>
        <v>-5360.8925600000002</v>
      </c>
      <c r="AD97" s="1">
        <f t="shared" si="74"/>
        <v>34880.528969348823</v>
      </c>
      <c r="AE97" s="23">
        <f t="shared" si="88"/>
        <v>35.072831214839908</v>
      </c>
      <c r="AF97" s="6">
        <f t="shared" si="75"/>
        <v>68.175972228654402</v>
      </c>
      <c r="AG97" s="6">
        <f t="shared" si="76"/>
        <v>-5.8863471202666426</v>
      </c>
      <c r="AH97" s="6">
        <f t="shared" si="77"/>
        <v>-11.44211698625911</v>
      </c>
      <c r="AI97" s="133">
        <v>7.5</v>
      </c>
      <c r="AJ97" s="132">
        <f t="shared" si="78"/>
        <v>750</v>
      </c>
      <c r="AK97" s="134">
        <f t="shared" si="79"/>
        <v>-5938.3039469625783</v>
      </c>
      <c r="AL97" s="131">
        <f t="shared" si="80"/>
        <v>0.28277637842678943</v>
      </c>
      <c r="AM97" s="135">
        <f t="shared" si="81"/>
        <v>1.6609775699689915</v>
      </c>
      <c r="AN97" s="132">
        <f t="shared" si="82"/>
        <v>0.16863016863412023</v>
      </c>
      <c r="AO97" s="132">
        <f t="shared" si="83"/>
        <v>9.6617969613138062</v>
      </c>
      <c r="AP97" s="131">
        <v>13.5</v>
      </c>
      <c r="AQ97" s="135">
        <v>-7.75</v>
      </c>
      <c r="AR97" s="1"/>
      <c r="AS97" s="1">
        <f t="shared" si="89"/>
        <v>0</v>
      </c>
      <c r="AT97" s="1">
        <f t="shared" si="90"/>
        <v>-6.4999999999999997E-3</v>
      </c>
      <c r="AU97" s="1">
        <f t="shared" si="91"/>
        <v>101325</v>
      </c>
      <c r="AV97" s="1">
        <f t="shared" si="92"/>
        <v>1.2250000000000001</v>
      </c>
      <c r="AW97" s="1">
        <f t="shared" si="93"/>
        <v>288.14999999999998</v>
      </c>
      <c r="AX97" s="1">
        <f t="shared" si="94"/>
        <v>1.2350000000000001</v>
      </c>
      <c r="AY97" s="1">
        <f t="shared" si="95"/>
        <v>9.81</v>
      </c>
      <c r="AZ97" s="1">
        <f t="shared" si="96"/>
        <v>293.14999999999998</v>
      </c>
      <c r="BA97" s="1">
        <f t="shared" si="97"/>
        <v>100600</v>
      </c>
      <c r="BB97" s="1">
        <f t="shared" si="98"/>
        <v>28</v>
      </c>
    </row>
    <row r="98" spans="16:54" x14ac:dyDescent="0.2">
      <c r="P98" s="23">
        <v>1.7</v>
      </c>
      <c r="Q98" s="1">
        <v>381</v>
      </c>
      <c r="R98" s="1">
        <f t="shared" si="66"/>
        <v>274.84999999999997</v>
      </c>
      <c r="S98" s="1">
        <f t="shared" si="84"/>
        <v>0</v>
      </c>
      <c r="T98" s="1">
        <f t="shared" si="67"/>
        <v>0</v>
      </c>
      <c r="U98" s="1">
        <f t="shared" si="85"/>
        <v>3606.3847499999983</v>
      </c>
      <c r="V98" s="1">
        <f t="shared" si="68"/>
        <v>7950.7079475449955</v>
      </c>
      <c r="W98" s="130">
        <f t="shared" si="86"/>
        <v>278.846</v>
      </c>
      <c r="X98" s="1">
        <f t="shared" si="69"/>
        <v>285.67349999999999</v>
      </c>
      <c r="Y98" s="1">
        <f t="shared" si="70"/>
        <v>1.1808147153725077</v>
      </c>
      <c r="Z98" s="1">
        <f t="shared" si="71"/>
        <v>1.2273147993158744</v>
      </c>
      <c r="AA98" s="1">
        <f t="shared" si="72"/>
        <v>96830.820570015378</v>
      </c>
      <c r="AB98" s="1">
        <f t="shared" si="87"/>
        <v>-1688</v>
      </c>
      <c r="AC98" s="1">
        <f t="shared" si="73"/>
        <v>-5538.0579200000002</v>
      </c>
      <c r="AD98" s="1" t="e">
        <f t="shared" si="74"/>
        <v>#DIV/0!</v>
      </c>
      <c r="AE98" s="23">
        <f t="shared" si="88"/>
        <v>0</v>
      </c>
      <c r="AF98" s="6">
        <f t="shared" si="75"/>
        <v>0</v>
      </c>
      <c r="AG98" s="6">
        <f t="shared" si="76"/>
        <v>-5.8277470656793184</v>
      </c>
      <c r="AH98" s="6">
        <f t="shared" si="77"/>
        <v>-11.328207856150087</v>
      </c>
      <c r="AI98" s="60"/>
      <c r="AJ98" s="6">
        <f t="shared" si="78"/>
        <v>0</v>
      </c>
      <c r="AK98" s="61" t="e">
        <f t="shared" si="79"/>
        <v>#DIV/0!</v>
      </c>
      <c r="AL98" s="62" t="e">
        <f t="shared" si="80"/>
        <v>#DIV/0!</v>
      </c>
      <c r="AM98" s="63" t="e">
        <f t="shared" si="81"/>
        <v>#DIV/0!</v>
      </c>
      <c r="AN98" s="6" t="e">
        <f t="shared" si="82"/>
        <v>#DIV/0!</v>
      </c>
      <c r="AO98" s="6" t="e">
        <f t="shared" si="83"/>
        <v>#DIV/0!</v>
      </c>
      <c r="AP98" s="62"/>
      <c r="AQ98" s="63"/>
      <c r="AR98" s="1"/>
      <c r="AS98" s="1">
        <f t="shared" si="89"/>
        <v>0</v>
      </c>
      <c r="AT98" s="1">
        <f t="shared" si="90"/>
        <v>-6.4999999999999997E-3</v>
      </c>
      <c r="AU98" s="1">
        <f t="shared" si="91"/>
        <v>101325</v>
      </c>
      <c r="AV98" s="1">
        <f t="shared" si="92"/>
        <v>1.2250000000000001</v>
      </c>
      <c r="AW98" s="1">
        <f t="shared" si="93"/>
        <v>288.14999999999998</v>
      </c>
      <c r="AX98" s="1">
        <f t="shared" si="94"/>
        <v>1.2350000000000001</v>
      </c>
      <c r="AY98" s="1">
        <f t="shared" si="95"/>
        <v>9.81</v>
      </c>
      <c r="AZ98" s="1">
        <f t="shared" si="96"/>
        <v>293.14999999999998</v>
      </c>
      <c r="BA98" s="1">
        <f t="shared" si="97"/>
        <v>100600</v>
      </c>
      <c r="BB98" s="1">
        <f t="shared" si="98"/>
        <v>28</v>
      </c>
    </row>
    <row r="99" spans="16:54" x14ac:dyDescent="0.2">
      <c r="P99" s="30">
        <v>2.1</v>
      </c>
      <c r="Q99" s="64">
        <v>340</v>
      </c>
      <c r="R99" s="64">
        <f t="shared" si="66"/>
        <v>275.25</v>
      </c>
      <c r="S99" s="64">
        <f t="shared" si="84"/>
        <v>0</v>
      </c>
      <c r="T99" s="64">
        <f t="shared" si="67"/>
        <v>0</v>
      </c>
      <c r="U99" s="64">
        <f t="shared" si="85"/>
        <v>3606.0001399999983</v>
      </c>
      <c r="V99" s="64">
        <f t="shared" si="68"/>
        <v>7949.8600286467954</v>
      </c>
      <c r="W99" s="136">
        <f t="shared" si="86"/>
        <v>289.99984000000001</v>
      </c>
      <c r="X99" s="64">
        <f t="shared" si="69"/>
        <v>285.94</v>
      </c>
      <c r="Y99" s="64">
        <f t="shared" si="70"/>
        <v>1.1855100891821579</v>
      </c>
      <c r="Z99" s="64">
        <f t="shared" si="71"/>
        <v>1.2315522430544823</v>
      </c>
      <c r="AA99" s="64">
        <f t="shared" si="72"/>
        <v>97306.548220188924</v>
      </c>
      <c r="AB99" s="64">
        <f t="shared" si="87"/>
        <v>-1729</v>
      </c>
      <c r="AC99" s="64">
        <f t="shared" si="73"/>
        <v>-5672.5723600000001</v>
      </c>
      <c r="AD99" s="64" t="e">
        <f t="shared" si="74"/>
        <v>#DIV/0!</v>
      </c>
      <c r="AE99" s="23">
        <f t="shared" si="88"/>
        <v>0</v>
      </c>
      <c r="AF99" s="65">
        <f t="shared" si="75"/>
        <v>0</v>
      </c>
      <c r="AG99" s="65">
        <f t="shared" si="76"/>
        <v>-5.737681050990787</v>
      </c>
      <c r="AH99" s="65">
        <f t="shared" si="77"/>
        <v>-11.153133934157932</v>
      </c>
      <c r="AI99" s="66"/>
      <c r="AJ99" s="65">
        <f t="shared" si="78"/>
        <v>0</v>
      </c>
      <c r="AK99" s="67" t="e">
        <f t="shared" si="79"/>
        <v>#DIV/0!</v>
      </c>
      <c r="AL99" s="68" t="e">
        <f t="shared" si="80"/>
        <v>#DIV/0!</v>
      </c>
      <c r="AM99" s="69" t="e">
        <f t="shared" si="81"/>
        <v>#DIV/0!</v>
      </c>
      <c r="AN99" s="65" t="e">
        <f t="shared" si="82"/>
        <v>#DIV/0!</v>
      </c>
      <c r="AO99" s="65" t="e">
        <f t="shared" si="83"/>
        <v>#DIV/0!</v>
      </c>
      <c r="AP99" s="68"/>
      <c r="AQ99" s="69"/>
      <c r="AR99" s="1"/>
      <c r="AS99" s="1">
        <f t="shared" si="89"/>
        <v>0</v>
      </c>
      <c r="AT99" s="1">
        <f t="shared" si="90"/>
        <v>-6.4999999999999997E-3</v>
      </c>
      <c r="AU99" s="1">
        <f t="shared" si="91"/>
        <v>101325</v>
      </c>
      <c r="AV99" s="1">
        <f t="shared" si="92"/>
        <v>1.2250000000000001</v>
      </c>
      <c r="AW99" s="1">
        <f t="shared" si="93"/>
        <v>288.14999999999998</v>
      </c>
      <c r="AX99" s="1">
        <f t="shared" si="94"/>
        <v>1.2350000000000001</v>
      </c>
      <c r="AY99" s="1">
        <f t="shared" si="95"/>
        <v>9.81</v>
      </c>
      <c r="AZ99" s="1">
        <f t="shared" si="96"/>
        <v>293.14999999999998</v>
      </c>
      <c r="BA99" s="1">
        <f t="shared" si="97"/>
        <v>100600</v>
      </c>
      <c r="BB99" s="1">
        <f t="shared" si="98"/>
        <v>28</v>
      </c>
    </row>
    <row r="100" spans="16:54" x14ac:dyDescent="0.2">
      <c r="P100" s="6"/>
      <c r="Q100" s="6"/>
      <c r="R100" s="6"/>
      <c r="S100" s="6"/>
      <c r="T100" s="1"/>
      <c r="U100" s="6"/>
      <c r="V100" s="1"/>
      <c r="W100" s="6"/>
      <c r="X100" s="6"/>
      <c r="Y100" s="6"/>
      <c r="Z100" s="6"/>
      <c r="AA100" s="6"/>
      <c r="AB100" s="6"/>
      <c r="AC100" s="1"/>
      <c r="AD100" s="6"/>
      <c r="AE100" s="1"/>
      <c r="AF100" s="1"/>
      <c r="AG100" s="6"/>
      <c r="AH100" s="1"/>
      <c r="AI100" s="6"/>
      <c r="AJ100" s="1"/>
      <c r="AK100" s="6"/>
      <c r="AL100" s="6"/>
      <c r="AM100" s="6"/>
      <c r="AN100" s="6"/>
      <c r="AO100" s="6"/>
      <c r="AP100" s="6"/>
      <c r="AQ100" s="6"/>
      <c r="AR100" s="1"/>
      <c r="AS100" s="1">
        <f t="shared" si="89"/>
        <v>0</v>
      </c>
      <c r="AT100" s="1">
        <f t="shared" si="90"/>
        <v>-6.4999999999999997E-3</v>
      </c>
      <c r="AU100" s="1">
        <f t="shared" si="91"/>
        <v>101325</v>
      </c>
      <c r="AV100" s="1">
        <f t="shared" si="92"/>
        <v>1.2250000000000001</v>
      </c>
      <c r="AW100" s="1">
        <f t="shared" si="93"/>
        <v>288.14999999999998</v>
      </c>
      <c r="AX100" s="1">
        <f t="shared" si="94"/>
        <v>1.2350000000000001</v>
      </c>
      <c r="AY100" s="1">
        <f t="shared" si="95"/>
        <v>9.81</v>
      </c>
      <c r="AZ100" s="1">
        <f t="shared" si="96"/>
        <v>293.14999999999998</v>
      </c>
      <c r="BA100" s="1">
        <f t="shared" si="97"/>
        <v>100600</v>
      </c>
      <c r="BB100" s="1">
        <f t="shared" si="98"/>
        <v>28</v>
      </c>
    </row>
    <row r="101" spans="16:54" ht="15" x14ac:dyDescent="0.25">
      <c r="P101" s="43" t="s">
        <v>56</v>
      </c>
      <c r="Q101" s="3" t="s">
        <v>57</v>
      </c>
      <c r="R101" s="3" t="s">
        <v>58</v>
      </c>
      <c r="S101" s="3" t="s">
        <v>59</v>
      </c>
      <c r="T101" s="44" t="s">
        <v>60</v>
      </c>
      <c r="U101" s="3" t="s">
        <v>61</v>
      </c>
      <c r="V101" s="44" t="s">
        <v>62</v>
      </c>
      <c r="W101" s="8" t="s">
        <v>63</v>
      </c>
      <c r="X101" s="3" t="s">
        <v>64</v>
      </c>
      <c r="Y101" s="3" t="s">
        <v>65</v>
      </c>
      <c r="Z101" s="3" t="s">
        <v>66</v>
      </c>
      <c r="AA101" s="3" t="s">
        <v>67</v>
      </c>
      <c r="AB101" s="3" t="s">
        <v>68</v>
      </c>
      <c r="AC101" s="44" t="s">
        <v>69</v>
      </c>
      <c r="AD101" s="3" t="s">
        <v>70</v>
      </c>
      <c r="AE101" s="45" t="s">
        <v>71</v>
      </c>
      <c r="AF101" s="46" t="s">
        <v>72</v>
      </c>
      <c r="AG101" s="47" t="s">
        <v>73</v>
      </c>
      <c r="AH101" s="46" t="s">
        <v>74</v>
      </c>
      <c r="AI101" s="45" t="s">
        <v>75</v>
      </c>
      <c r="AJ101" s="46" t="s">
        <v>76</v>
      </c>
      <c r="AK101" s="47" t="s">
        <v>77</v>
      </c>
      <c r="AL101" s="48" t="s">
        <v>78</v>
      </c>
      <c r="AM101" s="49" t="s">
        <v>79</v>
      </c>
      <c r="AN101" s="47" t="s">
        <v>80</v>
      </c>
      <c r="AO101" s="47" t="s">
        <v>81</v>
      </c>
      <c r="AP101" s="48" t="s">
        <v>82</v>
      </c>
      <c r="AQ101" s="49" t="s">
        <v>83</v>
      </c>
      <c r="AR101" s="1"/>
      <c r="AS101" s="6">
        <f t="shared" si="89"/>
        <v>0</v>
      </c>
      <c r="AT101" s="6">
        <f t="shared" si="90"/>
        <v>-6.4999999999999997E-3</v>
      </c>
      <c r="AU101" s="6">
        <f t="shared" si="91"/>
        <v>101325</v>
      </c>
      <c r="AV101" s="6">
        <f t="shared" si="92"/>
        <v>1.2250000000000001</v>
      </c>
      <c r="AW101" s="6">
        <f t="shared" si="93"/>
        <v>288.14999999999998</v>
      </c>
      <c r="AX101" s="6">
        <f t="shared" si="94"/>
        <v>1.2350000000000001</v>
      </c>
      <c r="AY101" s="6">
        <f t="shared" si="95"/>
        <v>9.81</v>
      </c>
      <c r="AZ101" s="6">
        <f t="shared" si="96"/>
        <v>293.14999999999998</v>
      </c>
      <c r="BA101" s="6">
        <f t="shared" si="97"/>
        <v>100600</v>
      </c>
      <c r="BB101" s="6">
        <f t="shared" si="98"/>
        <v>28</v>
      </c>
    </row>
    <row r="102" spans="16:54" x14ac:dyDescent="0.2">
      <c r="P102" s="50">
        <v>8</v>
      </c>
      <c r="Q102" s="51">
        <v>1613</v>
      </c>
      <c r="R102" s="51">
        <f t="shared" ref="R102:R117" si="99">P102+273.15</f>
        <v>281.14999999999998</v>
      </c>
      <c r="S102" s="51">
        <v>0</v>
      </c>
      <c r="T102" s="51">
        <f t="shared" ref="T102:T117" si="100">S102*1.94384</f>
        <v>0</v>
      </c>
      <c r="U102" s="51">
        <v>3582</v>
      </c>
      <c r="V102" s="51">
        <f t="shared" ref="V102:V117" si="101">U102 * 2.20462</f>
        <v>7896.9488399999991</v>
      </c>
      <c r="W102" s="129">
        <v>0</v>
      </c>
      <c r="X102" s="51">
        <f t="shared" ref="X102:X117" si="102">AW102+(Q102*AT102)</f>
        <v>277.66549999999995</v>
      </c>
      <c r="Y102" s="51">
        <f t="shared" ref="Y102:Y117" si="103">AV102 * ( ( 1 + ( AT102 * ( Q102 / AW102 ) ) ) ^ 4.256 )</f>
        <v>1.0462332666274439</v>
      </c>
      <c r="Z102" s="51">
        <f t="shared" ref="Z102:Z117" si="104">( Y102 * X102 ) / R102</f>
        <v>1.0332665235452339</v>
      </c>
      <c r="AA102" s="51">
        <f t="shared" ref="AA102:AA117" si="105">AU102 * ( ( 1+ ( AT102 * ( Q102 / AW102 ) ) ) ^ 5.256 )</f>
        <v>83389.687569398826</v>
      </c>
      <c r="AB102" s="51">
        <v>0</v>
      </c>
      <c r="AC102" s="51">
        <f t="shared" ref="AC102:AC117" si="106">AB102 * 3.28084</f>
        <v>0</v>
      </c>
      <c r="AD102" s="51" t="e">
        <f t="shared" ref="AD102:AD117" si="107" xml:space="preserve"> U102 * AY102 * COS( AN102 )</f>
        <v>#DIV/0!</v>
      </c>
      <c r="AE102" s="55">
        <f>SQRT( ( AI102 * 2 ) / Z102 )</f>
        <v>0</v>
      </c>
      <c r="AF102" s="51">
        <f t="shared" ref="AF102:AF117" si="108">AE102 * 1.94384</f>
        <v>0</v>
      </c>
      <c r="AG102" s="51" t="e">
        <f t="shared" ref="AG102:AG117" si="109" xml:space="preserve"> ( AB102 / W102 ) * ( ( ( R101 + R102 ) / 2 ) / ( ( X101 + X102 ) / 2 ) )</f>
        <v>#DIV/0!</v>
      </c>
      <c r="AH102" s="51" t="e">
        <f t="shared" ref="AH102:AH117" si="110">AG102 * 1.94384</f>
        <v>#DIV/0!</v>
      </c>
      <c r="AI102" s="52"/>
      <c r="AJ102" s="51">
        <f t="shared" ref="AJ102:AJ117" si="111">AI102 * 100</f>
        <v>0</v>
      </c>
      <c r="AK102" s="53" t="e">
        <f t="shared" ref="AK102:AK117" si="112" xml:space="preserve"> - ( U102 * AY102 * SIN( AN102 ) )</f>
        <v>#DIV/0!</v>
      </c>
      <c r="AL102" s="50" t="e">
        <f t="shared" ref="AL102:AL117" si="113" xml:space="preserve"> - ( ( 2 * AK102 ) / ( ( ( AE102 ) ^ 2 ) * BB102 * Z102 ) )</f>
        <v>#DIV/0!</v>
      </c>
      <c r="AM102" s="54" t="e">
        <f t="shared" ref="AM102:AM117" si="114" xml:space="preserve"> ( ( 2 * AD102 ) / ( ( ( AE102 ) ^ 2 ) * BB102 * Z102 ) )</f>
        <v>#DIV/0!</v>
      </c>
      <c r="AN102" s="51" t="e">
        <f t="shared" ref="AN102:AN117" si="115">ASIN( - ( AG102 / AE102 ) )</f>
        <v>#DIV/0!</v>
      </c>
      <c r="AO102" s="51" t="e">
        <f t="shared" ref="AO102:AO117" si="116">AN102 * ( 180 / 3.14159265359 )</f>
        <v>#DIV/0!</v>
      </c>
      <c r="AP102" s="50"/>
      <c r="AQ102" s="54"/>
      <c r="AR102" s="1"/>
      <c r="AS102" s="1">
        <f t="shared" si="89"/>
        <v>0</v>
      </c>
      <c r="AT102" s="1">
        <f t="shared" si="90"/>
        <v>-6.4999999999999997E-3</v>
      </c>
      <c r="AU102" s="1">
        <f t="shared" si="91"/>
        <v>101325</v>
      </c>
      <c r="AV102" s="1">
        <f t="shared" si="92"/>
        <v>1.2250000000000001</v>
      </c>
      <c r="AW102" s="1">
        <f t="shared" si="93"/>
        <v>288.14999999999998</v>
      </c>
      <c r="AX102" s="1">
        <f t="shared" si="94"/>
        <v>1.2350000000000001</v>
      </c>
      <c r="AY102" s="1">
        <f t="shared" si="95"/>
        <v>9.81</v>
      </c>
      <c r="AZ102" s="1">
        <f t="shared" si="96"/>
        <v>293.14999999999998</v>
      </c>
      <c r="BA102" s="1">
        <f t="shared" si="97"/>
        <v>100600</v>
      </c>
      <c r="BB102" s="1">
        <f t="shared" si="98"/>
        <v>28</v>
      </c>
    </row>
    <row r="103" spans="16:54" x14ac:dyDescent="0.2">
      <c r="P103" s="23">
        <v>8.4</v>
      </c>
      <c r="Q103" s="1">
        <v>1576</v>
      </c>
      <c r="R103" s="1">
        <f t="shared" si="99"/>
        <v>281.54999999999995</v>
      </c>
      <c r="S103" s="1">
        <f t="shared" ref="S103:S117" si="117">S102</f>
        <v>0</v>
      </c>
      <c r="T103" s="1">
        <f t="shared" si="100"/>
        <v>0</v>
      </c>
      <c r="U103" s="1">
        <f t="shared" ref="U103:U117" si="118">U102-0.26666</f>
        <v>3581.7333400000002</v>
      </c>
      <c r="V103" s="1">
        <f t="shared" si="101"/>
        <v>7896.3609560307996</v>
      </c>
      <c r="W103" s="130">
        <f t="shared" ref="W103:W117" si="119">W102+8</f>
        <v>8</v>
      </c>
      <c r="X103" s="1">
        <f t="shared" si="102"/>
        <v>277.90599999999995</v>
      </c>
      <c r="Y103" s="1">
        <f t="shared" si="103"/>
        <v>1.0500954746840963</v>
      </c>
      <c r="Z103" s="1">
        <f t="shared" si="104"/>
        <v>1.0365044680787017</v>
      </c>
      <c r="AA103" s="1">
        <f t="shared" si="105"/>
        <v>83770.018244364954</v>
      </c>
      <c r="AB103" s="1">
        <f t="shared" ref="AB103:AB117" si="120">AB102 + (Q103-Q102)</f>
        <v>-37</v>
      </c>
      <c r="AC103" s="1">
        <f t="shared" si="106"/>
        <v>-121.39108</v>
      </c>
      <c r="AD103" s="1" t="e">
        <f t="shared" si="107"/>
        <v>#DIV/0!</v>
      </c>
      <c r="AE103" s="23">
        <f t="shared" ref="AE103:AE117" si="121">SQRT( ( AJ103 * 2 ) / Z103 )</f>
        <v>0</v>
      </c>
      <c r="AF103" s="6">
        <f t="shared" si="108"/>
        <v>0</v>
      </c>
      <c r="AG103" s="6">
        <f t="shared" si="109"/>
        <v>-4.6843430593541973</v>
      </c>
      <c r="AH103" s="6">
        <f t="shared" si="110"/>
        <v>-9.1056134124950621</v>
      </c>
      <c r="AI103" s="60"/>
      <c r="AJ103" s="6">
        <f t="shared" si="111"/>
        <v>0</v>
      </c>
      <c r="AK103" s="61" t="e">
        <f t="shared" si="112"/>
        <v>#DIV/0!</v>
      </c>
      <c r="AL103" s="62" t="e">
        <f t="shared" si="113"/>
        <v>#DIV/0!</v>
      </c>
      <c r="AM103" s="63" t="e">
        <f t="shared" si="114"/>
        <v>#DIV/0!</v>
      </c>
      <c r="AN103" s="6" t="e">
        <f t="shared" si="115"/>
        <v>#DIV/0!</v>
      </c>
      <c r="AO103" s="6" t="e">
        <f t="shared" si="116"/>
        <v>#DIV/0!</v>
      </c>
      <c r="AP103" s="62"/>
      <c r="AQ103" s="63"/>
      <c r="AR103" s="1"/>
      <c r="AS103" s="1">
        <f t="shared" si="89"/>
        <v>0</v>
      </c>
      <c r="AT103" s="1">
        <f t="shared" si="90"/>
        <v>-6.4999999999999997E-3</v>
      </c>
      <c r="AU103" s="1">
        <f t="shared" si="91"/>
        <v>101325</v>
      </c>
      <c r="AV103" s="1">
        <f t="shared" si="92"/>
        <v>1.2250000000000001</v>
      </c>
      <c r="AW103" s="1">
        <f t="shared" si="93"/>
        <v>288.14999999999998</v>
      </c>
      <c r="AX103" s="1">
        <f t="shared" si="94"/>
        <v>1.2350000000000001</v>
      </c>
      <c r="AY103" s="1">
        <f t="shared" si="95"/>
        <v>9.81</v>
      </c>
      <c r="AZ103" s="1">
        <f t="shared" si="96"/>
        <v>293.14999999999998</v>
      </c>
      <c r="BA103" s="1">
        <f t="shared" si="97"/>
        <v>100600</v>
      </c>
      <c r="BB103" s="1">
        <f t="shared" si="98"/>
        <v>28</v>
      </c>
    </row>
    <row r="104" spans="16:54" x14ac:dyDescent="0.2">
      <c r="P104" s="23">
        <v>9.1</v>
      </c>
      <c r="Q104" s="1">
        <v>1426</v>
      </c>
      <c r="R104" s="1">
        <f t="shared" si="99"/>
        <v>282.25</v>
      </c>
      <c r="S104" s="1">
        <f t="shared" si="117"/>
        <v>0</v>
      </c>
      <c r="T104" s="1">
        <f t="shared" si="100"/>
        <v>0</v>
      </c>
      <c r="U104" s="1">
        <f t="shared" si="118"/>
        <v>3581.4666800000005</v>
      </c>
      <c r="V104" s="1">
        <f t="shared" si="101"/>
        <v>7895.7730720616</v>
      </c>
      <c r="W104" s="130">
        <f t="shared" si="119"/>
        <v>16</v>
      </c>
      <c r="X104" s="1">
        <f t="shared" si="102"/>
        <v>278.88099999999997</v>
      </c>
      <c r="Y104" s="1">
        <f t="shared" si="103"/>
        <v>1.0658649444602819</v>
      </c>
      <c r="Z104" s="1">
        <f t="shared" si="104"/>
        <v>1.0531425387990359</v>
      </c>
      <c r="AA104" s="1">
        <f t="shared" si="105"/>
        <v>85326.318054842544</v>
      </c>
      <c r="AB104" s="1">
        <f t="shared" si="120"/>
        <v>-187</v>
      </c>
      <c r="AC104" s="1">
        <f t="shared" si="106"/>
        <v>-613.51707999999996</v>
      </c>
      <c r="AD104" s="1">
        <f t="shared" si="107"/>
        <v>33963.020128091368</v>
      </c>
      <c r="AE104" s="23">
        <f t="shared" si="121"/>
        <v>46.221888057008101</v>
      </c>
      <c r="AF104" s="6">
        <f t="shared" si="108"/>
        <v>89.847954880734633</v>
      </c>
      <c r="AG104" s="6">
        <f t="shared" si="109"/>
        <v>-11.834709682517733</v>
      </c>
      <c r="AH104" s="6">
        <f t="shared" si="110"/>
        <v>-23.004782069265271</v>
      </c>
      <c r="AI104" s="60">
        <v>11.25</v>
      </c>
      <c r="AJ104" s="6">
        <f t="shared" si="111"/>
        <v>1125</v>
      </c>
      <c r="AK104" s="61">
        <f t="shared" si="112"/>
        <v>-8995.801208858993</v>
      </c>
      <c r="AL104" s="62">
        <f t="shared" si="113"/>
        <v>0.28558099075742838</v>
      </c>
      <c r="AM104" s="63">
        <f t="shared" si="114"/>
        <v>1.0781911151775039</v>
      </c>
      <c r="AN104" s="6">
        <f t="shared" si="115"/>
        <v>0.25892469886987535</v>
      </c>
      <c r="AO104" s="6">
        <f t="shared" si="116"/>
        <v>14.835292456938637</v>
      </c>
      <c r="AP104" s="62"/>
      <c r="AQ104" s="63"/>
      <c r="AR104" s="1"/>
      <c r="AS104" s="1">
        <f t="shared" si="89"/>
        <v>0</v>
      </c>
      <c r="AT104" s="1">
        <f t="shared" si="90"/>
        <v>-6.4999999999999997E-3</v>
      </c>
      <c r="AU104" s="1">
        <f t="shared" si="91"/>
        <v>101325</v>
      </c>
      <c r="AV104" s="1">
        <f t="shared" si="92"/>
        <v>1.2250000000000001</v>
      </c>
      <c r="AW104" s="1">
        <f t="shared" si="93"/>
        <v>288.14999999999998</v>
      </c>
      <c r="AX104" s="1">
        <f t="shared" si="94"/>
        <v>1.2350000000000001</v>
      </c>
      <c r="AY104" s="1">
        <f t="shared" si="95"/>
        <v>9.81</v>
      </c>
      <c r="AZ104" s="1">
        <f t="shared" si="96"/>
        <v>293.14999999999998</v>
      </c>
      <c r="BA104" s="1">
        <f t="shared" si="97"/>
        <v>100600</v>
      </c>
      <c r="BB104" s="1">
        <f t="shared" si="98"/>
        <v>28</v>
      </c>
    </row>
    <row r="105" spans="16:54" x14ac:dyDescent="0.2">
      <c r="P105" s="23">
        <v>10.6</v>
      </c>
      <c r="Q105" s="1">
        <v>1098</v>
      </c>
      <c r="R105" s="1">
        <f t="shared" si="99"/>
        <v>283.75</v>
      </c>
      <c r="S105" s="1">
        <f t="shared" si="117"/>
        <v>0</v>
      </c>
      <c r="T105" s="1">
        <f t="shared" si="100"/>
        <v>0</v>
      </c>
      <c r="U105" s="1">
        <f t="shared" si="118"/>
        <v>3581.2000200000007</v>
      </c>
      <c r="V105" s="1">
        <f t="shared" si="101"/>
        <v>7895.1851880924005</v>
      </c>
      <c r="W105" s="130">
        <f t="shared" si="119"/>
        <v>24</v>
      </c>
      <c r="X105" s="1">
        <f t="shared" si="102"/>
        <v>281.01299999999998</v>
      </c>
      <c r="Y105" s="1">
        <f t="shared" si="103"/>
        <v>1.1009784845944501</v>
      </c>
      <c r="Z105" s="1">
        <f t="shared" si="104"/>
        <v>1.0903586498373223</v>
      </c>
      <c r="AA105" s="1">
        <f t="shared" si="105"/>
        <v>88811.078322344998</v>
      </c>
      <c r="AB105" s="1">
        <f t="shared" si="120"/>
        <v>-515</v>
      </c>
      <c r="AC105" s="1">
        <f t="shared" si="106"/>
        <v>-1689.6325999999999</v>
      </c>
      <c r="AD105" s="1" t="e">
        <f t="shared" si="107"/>
        <v>#DIV/0!</v>
      </c>
      <c r="AE105" s="23">
        <f t="shared" si="121"/>
        <v>0</v>
      </c>
      <c r="AF105" s="6">
        <f t="shared" si="108"/>
        <v>0</v>
      </c>
      <c r="AG105" s="6">
        <f t="shared" si="109"/>
        <v>-21.692350099602184</v>
      </c>
      <c r="AH105" s="6">
        <f t="shared" si="110"/>
        <v>-42.166457817610706</v>
      </c>
      <c r="AI105" s="60"/>
      <c r="AJ105" s="6">
        <f t="shared" si="111"/>
        <v>0</v>
      </c>
      <c r="AK105" s="61" t="e">
        <f t="shared" si="112"/>
        <v>#DIV/0!</v>
      </c>
      <c r="AL105" s="62" t="e">
        <f t="shared" si="113"/>
        <v>#DIV/0!</v>
      </c>
      <c r="AM105" s="63" t="e">
        <f t="shared" si="114"/>
        <v>#DIV/0!</v>
      </c>
      <c r="AN105" s="6" t="e">
        <f t="shared" si="115"/>
        <v>#DIV/0!</v>
      </c>
      <c r="AO105" s="6" t="e">
        <f t="shared" si="116"/>
        <v>#DIV/0!</v>
      </c>
      <c r="AP105" s="62"/>
      <c r="AQ105" s="63"/>
      <c r="AR105" s="1"/>
      <c r="AS105" s="1">
        <f t="shared" si="89"/>
        <v>0</v>
      </c>
      <c r="AT105" s="1">
        <f t="shared" si="90"/>
        <v>-6.4999999999999997E-3</v>
      </c>
      <c r="AU105" s="1">
        <f t="shared" si="91"/>
        <v>101325</v>
      </c>
      <c r="AV105" s="1">
        <f t="shared" si="92"/>
        <v>1.2250000000000001</v>
      </c>
      <c r="AW105" s="1">
        <f t="shared" si="93"/>
        <v>288.14999999999998</v>
      </c>
      <c r="AX105" s="1">
        <f t="shared" si="94"/>
        <v>1.2350000000000001</v>
      </c>
      <c r="AY105" s="1">
        <f t="shared" si="95"/>
        <v>9.81</v>
      </c>
      <c r="AZ105" s="1">
        <f t="shared" si="96"/>
        <v>293.14999999999998</v>
      </c>
      <c r="BA105" s="1">
        <f t="shared" si="97"/>
        <v>100600</v>
      </c>
      <c r="BB105" s="1">
        <f t="shared" si="98"/>
        <v>28</v>
      </c>
    </row>
    <row r="106" spans="16:54" x14ac:dyDescent="0.2">
      <c r="P106" s="23">
        <v>11.2</v>
      </c>
      <c r="Q106" s="1">
        <v>975</v>
      </c>
      <c r="R106" s="1">
        <f t="shared" si="99"/>
        <v>284.34999999999997</v>
      </c>
      <c r="S106" s="1">
        <f t="shared" si="117"/>
        <v>0</v>
      </c>
      <c r="T106" s="1">
        <f t="shared" si="100"/>
        <v>0</v>
      </c>
      <c r="U106" s="1">
        <f t="shared" si="118"/>
        <v>3580.9333600000009</v>
      </c>
      <c r="V106" s="1">
        <f t="shared" si="101"/>
        <v>7894.597304123201</v>
      </c>
      <c r="W106" s="130">
        <f t="shared" si="119"/>
        <v>32</v>
      </c>
      <c r="X106" s="1">
        <f t="shared" si="102"/>
        <v>281.8125</v>
      </c>
      <c r="Y106" s="1">
        <f t="shared" si="103"/>
        <v>1.1143716644581672</v>
      </c>
      <c r="Z106" s="1">
        <f t="shared" si="104"/>
        <v>1.1044271661336988</v>
      </c>
      <c r="AA106" s="1">
        <f t="shared" si="105"/>
        <v>90147.193998947885</v>
      </c>
      <c r="AB106" s="1">
        <f t="shared" si="120"/>
        <v>-638</v>
      </c>
      <c r="AC106" s="1">
        <f t="shared" si="106"/>
        <v>-2093.1759200000001</v>
      </c>
      <c r="AD106" s="1">
        <f t="shared" si="107"/>
        <v>31831.711104766124</v>
      </c>
      <c r="AE106" s="23">
        <f t="shared" si="121"/>
        <v>47.577483137919856</v>
      </c>
      <c r="AF106" s="6">
        <f t="shared" si="108"/>
        <v>92.483014822814127</v>
      </c>
      <c r="AG106" s="6">
        <f t="shared" si="109"/>
        <v>-20.124343602057831</v>
      </c>
      <c r="AH106" s="6">
        <f t="shared" si="110"/>
        <v>-39.118504067424091</v>
      </c>
      <c r="AI106" s="60">
        <v>12.5</v>
      </c>
      <c r="AJ106" s="6">
        <f t="shared" si="111"/>
        <v>1250</v>
      </c>
      <c r="AK106" s="61">
        <f t="shared" si="112"/>
        <v>-14858.860527379467</v>
      </c>
      <c r="AL106" s="62">
        <f t="shared" si="113"/>
        <v>0.42453887221084186</v>
      </c>
      <c r="AM106" s="63">
        <f t="shared" si="114"/>
        <v>0.90947746013617481</v>
      </c>
      <c r="AN106" s="6">
        <f t="shared" si="115"/>
        <v>0.43673194307572627</v>
      </c>
      <c r="AO106" s="6">
        <f t="shared" si="116"/>
        <v>25.022897116785185</v>
      </c>
      <c r="AP106" s="62"/>
      <c r="AQ106" s="63"/>
      <c r="AR106" s="1"/>
      <c r="AS106" s="1">
        <f t="shared" si="89"/>
        <v>0</v>
      </c>
      <c r="AT106" s="1">
        <f t="shared" si="90"/>
        <v>-6.4999999999999997E-3</v>
      </c>
      <c r="AU106" s="1">
        <f t="shared" si="91"/>
        <v>101325</v>
      </c>
      <c r="AV106" s="1">
        <f t="shared" si="92"/>
        <v>1.2250000000000001</v>
      </c>
      <c r="AW106" s="1">
        <f t="shared" si="93"/>
        <v>288.14999999999998</v>
      </c>
      <c r="AX106" s="1">
        <f t="shared" si="94"/>
        <v>1.2350000000000001</v>
      </c>
      <c r="AY106" s="1">
        <f t="shared" si="95"/>
        <v>9.81</v>
      </c>
      <c r="AZ106" s="1">
        <f t="shared" si="96"/>
        <v>293.14999999999998</v>
      </c>
      <c r="BA106" s="1">
        <f t="shared" si="97"/>
        <v>100600</v>
      </c>
      <c r="BB106" s="1">
        <f t="shared" si="98"/>
        <v>28</v>
      </c>
    </row>
    <row r="107" spans="16:54" x14ac:dyDescent="0.2">
      <c r="P107" s="23">
        <v>11</v>
      </c>
      <c r="Q107" s="1">
        <v>866</v>
      </c>
      <c r="R107" s="1">
        <f t="shared" si="99"/>
        <v>284.14999999999998</v>
      </c>
      <c r="S107" s="1">
        <f t="shared" si="117"/>
        <v>0</v>
      </c>
      <c r="T107" s="1">
        <f t="shared" si="100"/>
        <v>0</v>
      </c>
      <c r="U107" s="1">
        <f t="shared" si="118"/>
        <v>3580.6667000000011</v>
      </c>
      <c r="V107" s="1">
        <f t="shared" si="101"/>
        <v>7894.0094201540014</v>
      </c>
      <c r="W107" s="130">
        <f t="shared" si="119"/>
        <v>40</v>
      </c>
      <c r="X107" s="1">
        <f t="shared" si="102"/>
        <v>282.52099999999996</v>
      </c>
      <c r="Y107" s="1">
        <f t="shared" si="103"/>
        <v>1.1263442662792629</v>
      </c>
      <c r="Z107" s="1">
        <f t="shared" si="104"/>
        <v>1.1198870612475227</v>
      </c>
      <c r="AA107" s="1">
        <f t="shared" si="105"/>
        <v>91344.79115270669</v>
      </c>
      <c r="AB107" s="1">
        <f t="shared" si="120"/>
        <v>-747</v>
      </c>
      <c r="AC107" s="1">
        <f t="shared" si="106"/>
        <v>-2450.78748</v>
      </c>
      <c r="AD107" s="1" t="e">
        <f t="shared" si="107"/>
        <v>#DIV/0!</v>
      </c>
      <c r="AE107" s="23">
        <f t="shared" si="121"/>
        <v>0</v>
      </c>
      <c r="AF107" s="6">
        <f t="shared" si="108"/>
        <v>0</v>
      </c>
      <c r="AG107" s="6">
        <f t="shared" si="109"/>
        <v>-18.81287837776776</v>
      </c>
      <c r="AH107" s="6">
        <f t="shared" si="110"/>
        <v>-36.56922550584008</v>
      </c>
      <c r="AI107" s="60"/>
      <c r="AJ107" s="6">
        <f t="shared" si="111"/>
        <v>0</v>
      </c>
      <c r="AK107" s="61" t="e">
        <f t="shared" si="112"/>
        <v>#DIV/0!</v>
      </c>
      <c r="AL107" s="62" t="e">
        <f t="shared" si="113"/>
        <v>#DIV/0!</v>
      </c>
      <c r="AM107" s="63" t="e">
        <f t="shared" si="114"/>
        <v>#DIV/0!</v>
      </c>
      <c r="AN107" s="6" t="e">
        <f t="shared" si="115"/>
        <v>#DIV/0!</v>
      </c>
      <c r="AO107" s="6" t="e">
        <f t="shared" si="116"/>
        <v>#DIV/0!</v>
      </c>
      <c r="AP107" s="62"/>
      <c r="AQ107" s="63"/>
      <c r="AR107" s="1"/>
      <c r="AS107" s="1">
        <f t="shared" si="89"/>
        <v>0</v>
      </c>
      <c r="AT107" s="1">
        <f t="shared" si="90"/>
        <v>-6.4999999999999997E-3</v>
      </c>
      <c r="AU107" s="1">
        <f t="shared" si="91"/>
        <v>101325</v>
      </c>
      <c r="AV107" s="1">
        <f t="shared" si="92"/>
        <v>1.2250000000000001</v>
      </c>
      <c r="AW107" s="1">
        <f t="shared" si="93"/>
        <v>288.14999999999998</v>
      </c>
      <c r="AX107" s="1">
        <f t="shared" si="94"/>
        <v>1.2350000000000001</v>
      </c>
      <c r="AY107" s="1">
        <f t="shared" si="95"/>
        <v>9.81</v>
      </c>
      <c r="AZ107" s="1">
        <f t="shared" si="96"/>
        <v>293.14999999999998</v>
      </c>
      <c r="BA107" s="1">
        <f t="shared" si="97"/>
        <v>100600</v>
      </c>
      <c r="BB107" s="1">
        <f t="shared" si="98"/>
        <v>28</v>
      </c>
    </row>
    <row r="108" spans="16:54" x14ac:dyDescent="0.2">
      <c r="P108" s="23">
        <v>9.6999999999999993</v>
      </c>
      <c r="Q108" s="1">
        <v>759</v>
      </c>
      <c r="R108" s="1">
        <f t="shared" si="99"/>
        <v>282.84999999999997</v>
      </c>
      <c r="S108" s="1">
        <f t="shared" si="117"/>
        <v>0</v>
      </c>
      <c r="T108" s="1">
        <f t="shared" si="100"/>
        <v>0</v>
      </c>
      <c r="U108" s="1">
        <f t="shared" si="118"/>
        <v>3580.4000400000014</v>
      </c>
      <c r="V108" s="1">
        <f t="shared" si="101"/>
        <v>7893.4215361848019</v>
      </c>
      <c r="W108" s="130">
        <f t="shared" si="119"/>
        <v>48</v>
      </c>
      <c r="X108" s="1">
        <f t="shared" si="102"/>
        <v>283.2165</v>
      </c>
      <c r="Y108" s="1">
        <f t="shared" si="103"/>
        <v>1.1381926592296239</v>
      </c>
      <c r="Z108" s="1">
        <f t="shared" si="104"/>
        <v>1.1396674607484774</v>
      </c>
      <c r="AA108" s="1">
        <f t="shared" si="105"/>
        <v>92532.912420067529</v>
      </c>
      <c r="AB108" s="1">
        <f t="shared" si="120"/>
        <v>-854</v>
      </c>
      <c r="AC108" s="1">
        <f t="shared" si="106"/>
        <v>-2801.83736</v>
      </c>
      <c r="AD108" s="1" t="e">
        <f t="shared" si="107"/>
        <v>#DIV/0!</v>
      </c>
      <c r="AE108" s="23">
        <f t="shared" si="121"/>
        <v>0</v>
      </c>
      <c r="AF108" s="6">
        <f t="shared" si="108"/>
        <v>0</v>
      </c>
      <c r="AG108" s="6">
        <f t="shared" si="109"/>
        <v>-17.831370556132484</v>
      </c>
      <c r="AH108" s="6">
        <f t="shared" si="110"/>
        <v>-34.661331341832565</v>
      </c>
      <c r="AI108" s="60"/>
      <c r="AJ108" s="6">
        <f t="shared" si="111"/>
        <v>0</v>
      </c>
      <c r="AK108" s="61" t="e">
        <f t="shared" si="112"/>
        <v>#DIV/0!</v>
      </c>
      <c r="AL108" s="62" t="e">
        <f t="shared" si="113"/>
        <v>#DIV/0!</v>
      </c>
      <c r="AM108" s="63" t="e">
        <f t="shared" si="114"/>
        <v>#DIV/0!</v>
      </c>
      <c r="AN108" s="6" t="e">
        <f t="shared" si="115"/>
        <v>#DIV/0!</v>
      </c>
      <c r="AO108" s="6" t="e">
        <f t="shared" si="116"/>
        <v>#DIV/0!</v>
      </c>
      <c r="AP108" s="62"/>
      <c r="AQ108" s="63"/>
      <c r="AR108" s="1"/>
      <c r="AS108" s="1">
        <f t="shared" si="89"/>
        <v>0</v>
      </c>
      <c r="AT108" s="1">
        <f t="shared" si="90"/>
        <v>-6.4999999999999997E-3</v>
      </c>
      <c r="AU108" s="1">
        <f t="shared" si="91"/>
        <v>101325</v>
      </c>
      <c r="AV108" s="1">
        <f t="shared" si="92"/>
        <v>1.2250000000000001</v>
      </c>
      <c r="AW108" s="1">
        <f t="shared" si="93"/>
        <v>288.14999999999998</v>
      </c>
      <c r="AX108" s="1">
        <f t="shared" si="94"/>
        <v>1.2350000000000001</v>
      </c>
      <c r="AY108" s="1">
        <f t="shared" si="95"/>
        <v>9.81</v>
      </c>
      <c r="AZ108" s="1">
        <f t="shared" si="96"/>
        <v>293.14999999999998</v>
      </c>
      <c r="BA108" s="1">
        <f t="shared" si="97"/>
        <v>100600</v>
      </c>
      <c r="BB108" s="1">
        <f t="shared" si="98"/>
        <v>28</v>
      </c>
    </row>
    <row r="109" spans="16:54" x14ac:dyDescent="0.2">
      <c r="P109" s="23">
        <v>7.4</v>
      </c>
      <c r="Q109" s="1">
        <v>718</v>
      </c>
      <c r="R109" s="1">
        <f t="shared" si="99"/>
        <v>280.54999999999995</v>
      </c>
      <c r="S109" s="1">
        <f t="shared" si="117"/>
        <v>0</v>
      </c>
      <c r="T109" s="1">
        <f t="shared" si="100"/>
        <v>0</v>
      </c>
      <c r="U109" s="1">
        <f t="shared" si="118"/>
        <v>3580.1333800000016</v>
      </c>
      <c r="V109" s="1">
        <f t="shared" si="101"/>
        <v>7892.8336522156023</v>
      </c>
      <c r="W109" s="130">
        <f t="shared" si="119"/>
        <v>56</v>
      </c>
      <c r="X109" s="1">
        <f t="shared" si="102"/>
        <v>283.483</v>
      </c>
      <c r="Y109" s="1">
        <f t="shared" si="103"/>
        <v>1.1427578751423151</v>
      </c>
      <c r="Z109" s="1">
        <f t="shared" si="104"/>
        <v>1.1547047967170521</v>
      </c>
      <c r="AA109" s="1">
        <f t="shared" si="105"/>
        <v>92991.476357196385</v>
      </c>
      <c r="AB109" s="1">
        <f t="shared" si="120"/>
        <v>-895</v>
      </c>
      <c r="AC109" s="1">
        <f t="shared" si="106"/>
        <v>-2936.3517999999999</v>
      </c>
      <c r="AD109" s="1" t="e">
        <f t="shared" si="107"/>
        <v>#DIV/0!</v>
      </c>
      <c r="AE109" s="23">
        <f t="shared" si="121"/>
        <v>0</v>
      </c>
      <c r="AF109" s="6">
        <f t="shared" si="108"/>
        <v>0</v>
      </c>
      <c r="AG109" s="6">
        <f t="shared" si="109"/>
        <v>-15.88908987164147</v>
      </c>
      <c r="AH109" s="6">
        <f t="shared" si="110"/>
        <v>-30.885848456091555</v>
      </c>
      <c r="AI109" s="60"/>
      <c r="AJ109" s="6">
        <f t="shared" si="111"/>
        <v>0</v>
      </c>
      <c r="AK109" s="61" t="e">
        <f t="shared" si="112"/>
        <v>#DIV/0!</v>
      </c>
      <c r="AL109" s="62" t="e">
        <f t="shared" si="113"/>
        <v>#DIV/0!</v>
      </c>
      <c r="AM109" s="63" t="e">
        <f t="shared" si="114"/>
        <v>#DIV/0!</v>
      </c>
      <c r="AN109" s="6" t="e">
        <f t="shared" si="115"/>
        <v>#DIV/0!</v>
      </c>
      <c r="AO109" s="6" t="e">
        <f t="shared" si="116"/>
        <v>#DIV/0!</v>
      </c>
      <c r="AP109" s="62"/>
      <c r="AQ109" s="63"/>
      <c r="AR109" s="1"/>
      <c r="AS109" s="1">
        <f t="shared" si="89"/>
        <v>0</v>
      </c>
      <c r="AT109" s="1">
        <f t="shared" si="90"/>
        <v>-6.4999999999999997E-3</v>
      </c>
      <c r="AU109" s="1">
        <f t="shared" si="91"/>
        <v>101325</v>
      </c>
      <c r="AV109" s="1">
        <f t="shared" si="92"/>
        <v>1.2250000000000001</v>
      </c>
      <c r="AW109" s="1">
        <f t="shared" si="93"/>
        <v>288.14999999999998</v>
      </c>
      <c r="AX109" s="1">
        <f t="shared" si="94"/>
        <v>1.2350000000000001</v>
      </c>
      <c r="AY109" s="1">
        <f t="shared" si="95"/>
        <v>9.81</v>
      </c>
      <c r="AZ109" s="1">
        <f t="shared" si="96"/>
        <v>293.14999999999998</v>
      </c>
      <c r="BA109" s="1">
        <f t="shared" si="97"/>
        <v>100600</v>
      </c>
      <c r="BB109" s="1">
        <f t="shared" si="98"/>
        <v>28</v>
      </c>
    </row>
    <row r="110" spans="16:54" x14ac:dyDescent="0.2">
      <c r="P110" s="23">
        <v>6.1</v>
      </c>
      <c r="Q110" s="1">
        <v>689</v>
      </c>
      <c r="R110" s="1">
        <f t="shared" si="99"/>
        <v>279.25</v>
      </c>
      <c r="S110" s="1">
        <f t="shared" si="117"/>
        <v>0</v>
      </c>
      <c r="T110" s="1">
        <f t="shared" si="100"/>
        <v>0</v>
      </c>
      <c r="U110" s="1">
        <f t="shared" si="118"/>
        <v>3579.8667200000018</v>
      </c>
      <c r="V110" s="1">
        <f t="shared" si="101"/>
        <v>7892.2457682464037</v>
      </c>
      <c r="W110" s="130">
        <f t="shared" si="119"/>
        <v>64</v>
      </c>
      <c r="X110" s="1">
        <f t="shared" si="102"/>
        <v>283.67149999999998</v>
      </c>
      <c r="Y110" s="1">
        <f t="shared" si="103"/>
        <v>1.1459953789857993</v>
      </c>
      <c r="Z110" s="1">
        <f t="shared" si="104"/>
        <v>1.1641404768127845</v>
      </c>
      <c r="AA110" s="1">
        <f t="shared" si="105"/>
        <v>93316.936168579225</v>
      </c>
      <c r="AB110" s="1">
        <f t="shared" si="120"/>
        <v>-924</v>
      </c>
      <c r="AC110" s="1">
        <f t="shared" si="106"/>
        <v>-3031.4961600000001</v>
      </c>
      <c r="AD110" s="1">
        <f t="shared" si="107"/>
        <v>34388.993503005426</v>
      </c>
      <c r="AE110" s="23">
        <f t="shared" si="121"/>
        <v>70.279914981600484</v>
      </c>
      <c r="AF110" s="6">
        <f t="shared" si="108"/>
        <v>136.61290993783427</v>
      </c>
      <c r="AG110" s="6">
        <f t="shared" si="109"/>
        <v>-14.250283652867076</v>
      </c>
      <c r="AH110" s="6">
        <f t="shared" si="110"/>
        <v>-27.700271375789136</v>
      </c>
      <c r="AI110" s="133">
        <v>28.75</v>
      </c>
      <c r="AJ110" s="132">
        <f t="shared" si="111"/>
        <v>2875</v>
      </c>
      <c r="AK110" s="134">
        <f t="shared" si="112"/>
        <v>-7120.7894893969478</v>
      </c>
      <c r="AL110" s="131">
        <f t="shared" si="113"/>
        <v>8.8457012290645315E-2</v>
      </c>
      <c r="AM110" s="135">
        <f t="shared" si="114"/>
        <v>0.42719246587584381</v>
      </c>
      <c r="AN110" s="132">
        <f t="shared" si="115"/>
        <v>0.20418041543073517</v>
      </c>
      <c r="AO110" s="132">
        <f t="shared" si="116"/>
        <v>11.698676063408184</v>
      </c>
      <c r="AP110" s="131">
        <v>2.75</v>
      </c>
      <c r="AQ110" s="135">
        <v>-0.1</v>
      </c>
      <c r="AR110" s="1"/>
      <c r="AS110" s="1">
        <f t="shared" si="89"/>
        <v>0</v>
      </c>
      <c r="AT110" s="1">
        <f t="shared" si="90"/>
        <v>-6.4999999999999997E-3</v>
      </c>
      <c r="AU110" s="1">
        <f t="shared" si="91"/>
        <v>101325</v>
      </c>
      <c r="AV110" s="1">
        <f t="shared" si="92"/>
        <v>1.2250000000000001</v>
      </c>
      <c r="AW110" s="1">
        <f t="shared" si="93"/>
        <v>288.14999999999998</v>
      </c>
      <c r="AX110" s="1">
        <f t="shared" si="94"/>
        <v>1.2350000000000001</v>
      </c>
      <c r="AY110" s="1">
        <f t="shared" si="95"/>
        <v>9.81</v>
      </c>
      <c r="AZ110" s="1">
        <f t="shared" si="96"/>
        <v>293.14999999999998</v>
      </c>
      <c r="BA110" s="1">
        <f t="shared" si="97"/>
        <v>100600</v>
      </c>
      <c r="BB110" s="1">
        <f t="shared" si="98"/>
        <v>28</v>
      </c>
    </row>
    <row r="111" spans="16:54" x14ac:dyDescent="0.2">
      <c r="P111" s="23">
        <v>4.5</v>
      </c>
      <c r="Q111" s="1">
        <v>646</v>
      </c>
      <c r="R111" s="1">
        <f t="shared" si="99"/>
        <v>277.64999999999998</v>
      </c>
      <c r="S111" s="1">
        <f t="shared" si="117"/>
        <v>0</v>
      </c>
      <c r="T111" s="1">
        <f t="shared" si="100"/>
        <v>0</v>
      </c>
      <c r="U111" s="1">
        <f t="shared" si="118"/>
        <v>3579.600060000002</v>
      </c>
      <c r="V111" s="1">
        <f t="shared" si="101"/>
        <v>7891.6578842772042</v>
      </c>
      <c r="W111" s="130">
        <f t="shared" si="119"/>
        <v>72</v>
      </c>
      <c r="X111" s="1">
        <f t="shared" si="102"/>
        <v>283.95099999999996</v>
      </c>
      <c r="Y111" s="1">
        <f t="shared" si="103"/>
        <v>1.1508087261274453</v>
      </c>
      <c r="Z111" s="1">
        <f t="shared" si="104"/>
        <v>1.1769252245366979</v>
      </c>
      <c r="AA111" s="1">
        <f t="shared" si="105"/>
        <v>93801.211717668702</v>
      </c>
      <c r="AB111" s="1">
        <f t="shared" si="120"/>
        <v>-967</v>
      </c>
      <c r="AC111" s="1">
        <f t="shared" si="106"/>
        <v>-3172.5722799999999</v>
      </c>
      <c r="AD111" s="1">
        <f t="shared" si="107"/>
        <v>34502.391716521874</v>
      </c>
      <c r="AE111" s="23">
        <f t="shared" si="121"/>
        <v>70.802985443691654</v>
      </c>
      <c r="AF111" s="6">
        <f t="shared" si="108"/>
        <v>137.62967522486559</v>
      </c>
      <c r="AG111" s="6">
        <f t="shared" si="109"/>
        <v>-13.176849735323897</v>
      </c>
      <c r="AH111" s="6">
        <f t="shared" si="110"/>
        <v>-25.613687589512004</v>
      </c>
      <c r="AI111" s="133">
        <v>29.5</v>
      </c>
      <c r="AJ111" s="132">
        <f t="shared" si="111"/>
        <v>2950</v>
      </c>
      <c r="AK111" s="134">
        <f t="shared" si="112"/>
        <v>-6535.2700346251786</v>
      </c>
      <c r="AL111" s="131">
        <f t="shared" si="113"/>
        <v>7.9119491944614762E-2</v>
      </c>
      <c r="AM111" s="135">
        <f t="shared" si="114"/>
        <v>0.41770450020002275</v>
      </c>
      <c r="AN111" s="132">
        <f t="shared" si="115"/>
        <v>0.18719725490551459</v>
      </c>
      <c r="AO111" s="132">
        <f t="shared" si="116"/>
        <v>10.725612642519925</v>
      </c>
      <c r="AP111" s="131">
        <v>2.75</v>
      </c>
      <c r="AQ111" s="135">
        <v>0.25</v>
      </c>
      <c r="AR111" s="1"/>
      <c r="AS111" s="1">
        <f t="shared" ref="AS111:AS117" si="122">AS110</f>
        <v>0</v>
      </c>
      <c r="AT111" s="1">
        <f t="shared" ref="AT111:AT117" si="123">AT110</f>
        <v>-6.4999999999999997E-3</v>
      </c>
      <c r="AU111" s="1">
        <f t="shared" ref="AU111:AU117" si="124">AU110</f>
        <v>101325</v>
      </c>
      <c r="AV111" s="1">
        <f t="shared" ref="AV111:AV117" si="125">AV110</f>
        <v>1.2250000000000001</v>
      </c>
      <c r="AW111" s="1">
        <f t="shared" ref="AW111:AW117" si="126">AW110</f>
        <v>288.14999999999998</v>
      </c>
      <c r="AX111" s="1">
        <f t="shared" ref="AX111:AX117" si="127">AX110</f>
        <v>1.2350000000000001</v>
      </c>
      <c r="AY111" s="1">
        <f t="shared" ref="AY111:AY117" si="128">AY110</f>
        <v>9.81</v>
      </c>
      <c r="AZ111" s="1">
        <f t="shared" ref="AZ111:AZ117" si="129">AZ110</f>
        <v>293.14999999999998</v>
      </c>
      <c r="BA111" s="1">
        <f t="shared" ref="BA111:BA117" si="130">BA110</f>
        <v>100600</v>
      </c>
      <c r="BB111" s="1">
        <f t="shared" ref="BB111:BB117" si="131">BB110</f>
        <v>28</v>
      </c>
    </row>
    <row r="112" spans="16:54" x14ac:dyDescent="0.2">
      <c r="P112" s="23">
        <v>1.3</v>
      </c>
      <c r="Q112" s="1">
        <v>588</v>
      </c>
      <c r="R112" s="1">
        <f t="shared" si="99"/>
        <v>274.45</v>
      </c>
      <c r="S112" s="1">
        <f t="shared" si="117"/>
        <v>0</v>
      </c>
      <c r="T112" s="1">
        <f t="shared" si="100"/>
        <v>0</v>
      </c>
      <c r="U112" s="1">
        <f t="shared" si="118"/>
        <v>3579.3334000000023</v>
      </c>
      <c r="V112" s="1">
        <f t="shared" si="101"/>
        <v>7891.0700003080046</v>
      </c>
      <c r="W112" s="130">
        <f t="shared" si="119"/>
        <v>80</v>
      </c>
      <c r="X112" s="1">
        <f t="shared" si="102"/>
        <v>284.32799999999997</v>
      </c>
      <c r="Y112" s="1">
        <f t="shared" si="103"/>
        <v>1.1573256306324886</v>
      </c>
      <c r="Z112" s="1">
        <f t="shared" si="104"/>
        <v>1.1989800761758944</v>
      </c>
      <c r="AA112" s="1">
        <f t="shared" si="105"/>
        <v>94457.64231122112</v>
      </c>
      <c r="AB112" s="1">
        <f t="shared" si="120"/>
        <v>-1025</v>
      </c>
      <c r="AC112" s="1">
        <f t="shared" si="106"/>
        <v>-3362.8609999999999</v>
      </c>
      <c r="AD112" s="1" t="e">
        <f t="shared" si="107"/>
        <v>#DIV/0!</v>
      </c>
      <c r="AE112" s="23">
        <f t="shared" si="121"/>
        <v>0</v>
      </c>
      <c r="AF112" s="6">
        <f t="shared" si="108"/>
        <v>0</v>
      </c>
      <c r="AG112" s="6">
        <f t="shared" si="109"/>
        <v>-12.447725940955056</v>
      </c>
      <c r="AH112" s="6">
        <f t="shared" si="110"/>
        <v>-24.196387593066078</v>
      </c>
      <c r="AI112" s="60"/>
      <c r="AJ112" s="6">
        <f t="shared" si="111"/>
        <v>0</v>
      </c>
      <c r="AK112" s="61" t="e">
        <f t="shared" si="112"/>
        <v>#DIV/0!</v>
      </c>
      <c r="AL112" s="62" t="e">
        <f t="shared" si="113"/>
        <v>#DIV/0!</v>
      </c>
      <c r="AM112" s="63" t="e">
        <f t="shared" si="114"/>
        <v>#DIV/0!</v>
      </c>
      <c r="AN112" s="6" t="e">
        <f t="shared" si="115"/>
        <v>#DIV/0!</v>
      </c>
      <c r="AO112" s="6" t="e">
        <f t="shared" si="116"/>
        <v>#DIV/0!</v>
      </c>
      <c r="AP112" s="62"/>
      <c r="AQ112" s="63"/>
      <c r="AR112" s="1"/>
      <c r="AS112" s="1">
        <f t="shared" si="122"/>
        <v>0</v>
      </c>
      <c r="AT112" s="1">
        <f t="shared" si="123"/>
        <v>-6.4999999999999997E-3</v>
      </c>
      <c r="AU112" s="1">
        <f t="shared" si="124"/>
        <v>101325</v>
      </c>
      <c r="AV112" s="1">
        <f t="shared" si="125"/>
        <v>1.2250000000000001</v>
      </c>
      <c r="AW112" s="1">
        <f t="shared" si="126"/>
        <v>288.14999999999998</v>
      </c>
      <c r="AX112" s="1">
        <f t="shared" si="127"/>
        <v>1.2350000000000001</v>
      </c>
      <c r="AY112" s="1">
        <f t="shared" si="128"/>
        <v>9.81</v>
      </c>
      <c r="AZ112" s="1">
        <f t="shared" si="129"/>
        <v>293.14999999999998</v>
      </c>
      <c r="BA112" s="1">
        <f t="shared" si="130"/>
        <v>100600</v>
      </c>
      <c r="BB112" s="1">
        <f t="shared" si="131"/>
        <v>28</v>
      </c>
    </row>
    <row r="113" spans="16:54" x14ac:dyDescent="0.2">
      <c r="P113" s="23">
        <v>0.6</v>
      </c>
      <c r="Q113" s="1">
        <v>550</v>
      </c>
      <c r="R113" s="1">
        <f t="shared" si="99"/>
        <v>273.75</v>
      </c>
      <c r="S113" s="1">
        <f t="shared" si="117"/>
        <v>0</v>
      </c>
      <c r="T113" s="1">
        <f t="shared" si="100"/>
        <v>0</v>
      </c>
      <c r="U113" s="1">
        <f t="shared" si="118"/>
        <v>3579.0667400000025</v>
      </c>
      <c r="V113" s="1">
        <f t="shared" si="101"/>
        <v>7890.4821163388051</v>
      </c>
      <c r="W113" s="130">
        <f t="shared" si="119"/>
        <v>88</v>
      </c>
      <c r="X113" s="1">
        <f t="shared" si="102"/>
        <v>284.57499999999999</v>
      </c>
      <c r="Y113" s="1">
        <f t="shared" si="103"/>
        <v>1.1616106095485803</v>
      </c>
      <c r="Z113" s="1">
        <f t="shared" si="104"/>
        <v>1.2075446181270768</v>
      </c>
      <c r="AA113" s="1">
        <f t="shared" si="105"/>
        <v>94889.730747336114</v>
      </c>
      <c r="AB113" s="1">
        <f t="shared" si="120"/>
        <v>-1063</v>
      </c>
      <c r="AC113" s="1">
        <f t="shared" si="106"/>
        <v>-3487.5329200000001</v>
      </c>
      <c r="AD113" s="1">
        <f t="shared" si="107"/>
        <v>34574.664697740431</v>
      </c>
      <c r="AE113" s="23">
        <f t="shared" si="121"/>
        <v>66.872150029735593</v>
      </c>
      <c r="AF113" s="6">
        <f t="shared" si="108"/>
        <v>129.98876011380125</v>
      </c>
      <c r="AG113" s="6">
        <f t="shared" si="109"/>
        <v>-11.639957634573589</v>
      </c>
      <c r="AH113" s="6">
        <f t="shared" si="110"/>
        <v>-22.626215248389524</v>
      </c>
      <c r="AI113" s="133">
        <v>27</v>
      </c>
      <c r="AJ113" s="132">
        <f t="shared" si="111"/>
        <v>2700</v>
      </c>
      <c r="AK113" s="134">
        <f t="shared" si="112"/>
        <v>-6111.459207976015</v>
      </c>
      <c r="AL113" s="131">
        <f t="shared" si="113"/>
        <v>8.0839407512910258E-2</v>
      </c>
      <c r="AM113" s="135">
        <f t="shared" si="114"/>
        <v>0.45733683462619618</v>
      </c>
      <c r="AN113" s="132">
        <f t="shared" si="115"/>
        <v>0.17495401950231337</v>
      </c>
      <c r="AO113" s="132">
        <f t="shared" si="116"/>
        <v>10.024126926331391</v>
      </c>
      <c r="AP113" s="131">
        <v>3</v>
      </c>
      <c r="AQ113" s="135">
        <v>0</v>
      </c>
      <c r="AR113" s="1"/>
      <c r="AS113" s="1">
        <f t="shared" si="122"/>
        <v>0</v>
      </c>
      <c r="AT113" s="1">
        <f t="shared" si="123"/>
        <v>-6.4999999999999997E-3</v>
      </c>
      <c r="AU113" s="1">
        <f t="shared" si="124"/>
        <v>101325</v>
      </c>
      <c r="AV113" s="1">
        <f t="shared" si="125"/>
        <v>1.2250000000000001</v>
      </c>
      <c r="AW113" s="1">
        <f t="shared" si="126"/>
        <v>288.14999999999998</v>
      </c>
      <c r="AX113" s="1">
        <f t="shared" si="127"/>
        <v>1.2350000000000001</v>
      </c>
      <c r="AY113" s="1">
        <f t="shared" si="128"/>
        <v>9.81</v>
      </c>
      <c r="AZ113" s="1">
        <f t="shared" si="129"/>
        <v>293.14999999999998</v>
      </c>
      <c r="BA113" s="1">
        <f t="shared" si="130"/>
        <v>100600</v>
      </c>
      <c r="BB113" s="1">
        <f t="shared" si="131"/>
        <v>28</v>
      </c>
    </row>
    <row r="114" spans="16:54" x14ac:dyDescent="0.2">
      <c r="P114" s="23">
        <v>0.7</v>
      </c>
      <c r="Q114" s="1">
        <v>545</v>
      </c>
      <c r="R114" s="1">
        <f t="shared" si="99"/>
        <v>273.84999999999997</v>
      </c>
      <c r="S114" s="1">
        <f t="shared" si="117"/>
        <v>0</v>
      </c>
      <c r="T114" s="1">
        <f t="shared" si="100"/>
        <v>0</v>
      </c>
      <c r="U114" s="1">
        <f t="shared" si="118"/>
        <v>3578.8000800000027</v>
      </c>
      <c r="V114" s="1">
        <f t="shared" si="101"/>
        <v>7889.8942323696056</v>
      </c>
      <c r="W114" s="130">
        <f t="shared" si="119"/>
        <v>96</v>
      </c>
      <c r="X114" s="1">
        <f t="shared" si="102"/>
        <v>284.60749999999996</v>
      </c>
      <c r="Y114" s="1">
        <f t="shared" si="103"/>
        <v>1.162175324845462</v>
      </c>
      <c r="Z114" s="1">
        <f t="shared" si="104"/>
        <v>1.2078284234652359</v>
      </c>
      <c r="AA114" s="1">
        <f t="shared" si="105"/>
        <v>94946.703438431286</v>
      </c>
      <c r="AB114" s="1">
        <f t="shared" si="120"/>
        <v>-1068</v>
      </c>
      <c r="AC114" s="1">
        <f t="shared" si="106"/>
        <v>-3503.93712</v>
      </c>
      <c r="AD114" s="1" t="e">
        <f t="shared" si="107"/>
        <v>#DIV/0!</v>
      </c>
      <c r="AE114" s="23">
        <f t="shared" si="121"/>
        <v>0</v>
      </c>
      <c r="AF114" s="6">
        <f t="shared" si="108"/>
        <v>0</v>
      </c>
      <c r="AG114" s="6">
        <f t="shared" si="109"/>
        <v>-10.703157598836928</v>
      </c>
      <c r="AH114" s="6">
        <f t="shared" si="110"/>
        <v>-20.805225866923173</v>
      </c>
      <c r="AI114" s="60"/>
      <c r="AJ114" s="6">
        <f t="shared" si="111"/>
        <v>0</v>
      </c>
      <c r="AK114" s="61" t="e">
        <f t="shared" si="112"/>
        <v>#DIV/0!</v>
      </c>
      <c r="AL114" s="62" t="e">
        <f t="shared" si="113"/>
        <v>#DIV/0!</v>
      </c>
      <c r="AM114" s="63" t="e">
        <f t="shared" si="114"/>
        <v>#DIV/0!</v>
      </c>
      <c r="AN114" s="6" t="e">
        <f t="shared" si="115"/>
        <v>#DIV/0!</v>
      </c>
      <c r="AO114" s="6" t="e">
        <f t="shared" si="116"/>
        <v>#DIV/0!</v>
      </c>
      <c r="AP114" s="62"/>
      <c r="AQ114" s="63"/>
      <c r="AR114" s="1"/>
      <c r="AS114" s="1">
        <f t="shared" si="122"/>
        <v>0</v>
      </c>
      <c r="AT114" s="1">
        <f t="shared" si="123"/>
        <v>-6.4999999999999997E-3</v>
      </c>
      <c r="AU114" s="1">
        <f t="shared" si="124"/>
        <v>101325</v>
      </c>
      <c r="AV114" s="1">
        <f t="shared" si="125"/>
        <v>1.2250000000000001</v>
      </c>
      <c r="AW114" s="1">
        <f t="shared" si="126"/>
        <v>288.14999999999998</v>
      </c>
      <c r="AX114" s="1">
        <f t="shared" si="127"/>
        <v>1.2350000000000001</v>
      </c>
      <c r="AY114" s="1">
        <f t="shared" si="128"/>
        <v>9.81</v>
      </c>
      <c r="AZ114" s="1">
        <f t="shared" si="129"/>
        <v>293.14999999999998</v>
      </c>
      <c r="BA114" s="1">
        <f t="shared" si="130"/>
        <v>100600</v>
      </c>
      <c r="BB114" s="1">
        <f t="shared" si="131"/>
        <v>28</v>
      </c>
    </row>
    <row r="115" spans="16:54" x14ac:dyDescent="0.2">
      <c r="P115" s="23">
        <v>1.1000000000000001</v>
      </c>
      <c r="Q115" s="1">
        <v>546</v>
      </c>
      <c r="R115" s="1">
        <f t="shared" si="99"/>
        <v>274.25</v>
      </c>
      <c r="S115" s="1">
        <f t="shared" si="117"/>
        <v>0</v>
      </c>
      <c r="T115" s="1">
        <f t="shared" si="100"/>
        <v>0</v>
      </c>
      <c r="U115" s="1">
        <f t="shared" si="118"/>
        <v>3578.5334200000029</v>
      </c>
      <c r="V115" s="1">
        <f t="shared" si="101"/>
        <v>7889.306348400406</v>
      </c>
      <c r="W115" s="130">
        <f t="shared" si="119"/>
        <v>104</v>
      </c>
      <c r="X115" s="1">
        <f t="shared" si="102"/>
        <v>284.601</v>
      </c>
      <c r="Y115" s="1">
        <f t="shared" si="103"/>
        <v>1.1620623649873367</v>
      </c>
      <c r="Z115" s="1">
        <f t="shared" si="104"/>
        <v>1.2059220096180896</v>
      </c>
      <c r="AA115" s="1">
        <f t="shared" si="105"/>
        <v>94935.30668489309</v>
      </c>
      <c r="AB115" s="1">
        <f t="shared" si="120"/>
        <v>-1067</v>
      </c>
      <c r="AC115" s="1">
        <f t="shared" si="106"/>
        <v>-3500.6562800000002</v>
      </c>
      <c r="AD115" s="1" t="e">
        <f t="shared" si="107"/>
        <v>#DIV/0!</v>
      </c>
      <c r="AE115" s="23">
        <f t="shared" si="121"/>
        <v>0</v>
      </c>
      <c r="AF115" s="6">
        <f t="shared" si="108"/>
        <v>0</v>
      </c>
      <c r="AG115" s="6">
        <f t="shared" si="109"/>
        <v>-9.8791483126265547</v>
      </c>
      <c r="AH115" s="6">
        <f t="shared" si="110"/>
        <v>-19.203483656016001</v>
      </c>
      <c r="AI115" s="60"/>
      <c r="AJ115" s="6">
        <f t="shared" si="111"/>
        <v>0</v>
      </c>
      <c r="AK115" s="61" t="e">
        <f t="shared" si="112"/>
        <v>#DIV/0!</v>
      </c>
      <c r="AL115" s="62" t="e">
        <f t="shared" si="113"/>
        <v>#DIV/0!</v>
      </c>
      <c r="AM115" s="63" t="e">
        <f t="shared" si="114"/>
        <v>#DIV/0!</v>
      </c>
      <c r="AN115" s="6" t="e">
        <f t="shared" si="115"/>
        <v>#DIV/0!</v>
      </c>
      <c r="AO115" s="6" t="e">
        <f t="shared" si="116"/>
        <v>#DIV/0!</v>
      </c>
      <c r="AP115" s="62"/>
      <c r="AQ115" s="63"/>
      <c r="AR115" s="1"/>
      <c r="AS115" s="1">
        <f t="shared" si="122"/>
        <v>0</v>
      </c>
      <c r="AT115" s="1">
        <f t="shared" si="123"/>
        <v>-6.4999999999999997E-3</v>
      </c>
      <c r="AU115" s="1">
        <f t="shared" si="124"/>
        <v>101325</v>
      </c>
      <c r="AV115" s="1">
        <f t="shared" si="125"/>
        <v>1.2250000000000001</v>
      </c>
      <c r="AW115" s="1">
        <f t="shared" si="126"/>
        <v>288.14999999999998</v>
      </c>
      <c r="AX115" s="1">
        <f t="shared" si="127"/>
        <v>1.2350000000000001</v>
      </c>
      <c r="AY115" s="1">
        <f t="shared" si="128"/>
        <v>9.81</v>
      </c>
      <c r="AZ115" s="1">
        <f t="shared" si="129"/>
        <v>293.14999999999998</v>
      </c>
      <c r="BA115" s="1">
        <f t="shared" si="130"/>
        <v>100600</v>
      </c>
      <c r="BB115" s="1">
        <f t="shared" si="131"/>
        <v>28</v>
      </c>
    </row>
    <row r="116" spans="16:54" x14ac:dyDescent="0.2">
      <c r="P116" s="23">
        <v>0.8</v>
      </c>
      <c r="Q116" s="1">
        <v>539</v>
      </c>
      <c r="R116" s="1">
        <f t="shared" si="99"/>
        <v>273.95</v>
      </c>
      <c r="S116" s="1">
        <f t="shared" si="117"/>
        <v>0</v>
      </c>
      <c r="T116" s="1">
        <f t="shared" si="100"/>
        <v>0</v>
      </c>
      <c r="U116" s="1">
        <f t="shared" si="118"/>
        <v>3578.2667600000032</v>
      </c>
      <c r="V116" s="1">
        <f t="shared" si="101"/>
        <v>7888.7184644312065</v>
      </c>
      <c r="W116" s="130">
        <f t="shared" si="119"/>
        <v>112</v>
      </c>
      <c r="X116" s="1">
        <f t="shared" si="102"/>
        <v>284.6465</v>
      </c>
      <c r="Y116" s="1">
        <f t="shared" si="103"/>
        <v>1.1628532604144044</v>
      </c>
      <c r="Z116" s="1">
        <f t="shared" si="104"/>
        <v>1.2082573848897564</v>
      </c>
      <c r="AA116" s="1">
        <f t="shared" si="105"/>
        <v>95015.107226854918</v>
      </c>
      <c r="AB116" s="1">
        <f t="shared" si="120"/>
        <v>-1074</v>
      </c>
      <c r="AC116" s="1">
        <f t="shared" si="106"/>
        <v>-3523.6221599999999</v>
      </c>
      <c r="AD116" s="1" t="e">
        <f t="shared" si="107"/>
        <v>#DIV/0!</v>
      </c>
      <c r="AE116" s="23">
        <f t="shared" si="121"/>
        <v>0</v>
      </c>
      <c r="AF116" s="6">
        <f t="shared" si="108"/>
        <v>0</v>
      </c>
      <c r="AG116" s="6">
        <f t="shared" si="109"/>
        <v>-9.2347290564674047</v>
      </c>
      <c r="AH116" s="6">
        <f t="shared" si="110"/>
        <v>-17.9508357291236</v>
      </c>
      <c r="AI116" s="60"/>
      <c r="AJ116" s="6">
        <f t="shared" si="111"/>
        <v>0</v>
      </c>
      <c r="AK116" s="61" t="e">
        <f t="shared" si="112"/>
        <v>#DIV/0!</v>
      </c>
      <c r="AL116" s="62" t="e">
        <f t="shared" si="113"/>
        <v>#DIV/0!</v>
      </c>
      <c r="AM116" s="63" t="e">
        <f t="shared" si="114"/>
        <v>#DIV/0!</v>
      </c>
      <c r="AN116" s="6" t="e">
        <f t="shared" si="115"/>
        <v>#DIV/0!</v>
      </c>
      <c r="AO116" s="6" t="e">
        <f t="shared" si="116"/>
        <v>#DIV/0!</v>
      </c>
      <c r="AP116" s="62"/>
      <c r="AQ116" s="63"/>
      <c r="AR116" s="1"/>
      <c r="AS116" s="1">
        <f t="shared" si="122"/>
        <v>0</v>
      </c>
      <c r="AT116" s="1">
        <f t="shared" si="123"/>
        <v>-6.4999999999999997E-3</v>
      </c>
      <c r="AU116" s="1">
        <f t="shared" si="124"/>
        <v>101325</v>
      </c>
      <c r="AV116" s="1">
        <f t="shared" si="125"/>
        <v>1.2250000000000001</v>
      </c>
      <c r="AW116" s="1">
        <f t="shared" si="126"/>
        <v>288.14999999999998</v>
      </c>
      <c r="AX116" s="1">
        <f t="shared" si="127"/>
        <v>1.2350000000000001</v>
      </c>
      <c r="AY116" s="1">
        <f t="shared" si="128"/>
        <v>9.81</v>
      </c>
      <c r="AZ116" s="1">
        <f t="shared" si="129"/>
        <v>293.14999999999998</v>
      </c>
      <c r="BA116" s="1">
        <f t="shared" si="130"/>
        <v>100600</v>
      </c>
      <c r="BB116" s="1">
        <f t="shared" si="131"/>
        <v>28</v>
      </c>
    </row>
    <row r="117" spans="16:54" x14ac:dyDescent="0.2">
      <c r="P117" s="30">
        <v>0.9</v>
      </c>
      <c r="Q117" s="64">
        <v>532</v>
      </c>
      <c r="R117" s="64">
        <f t="shared" si="99"/>
        <v>274.04999999999995</v>
      </c>
      <c r="S117" s="64">
        <f t="shared" si="117"/>
        <v>0</v>
      </c>
      <c r="T117" s="64">
        <f t="shared" si="100"/>
        <v>0</v>
      </c>
      <c r="U117" s="64">
        <f t="shared" si="118"/>
        <v>3578.0001000000034</v>
      </c>
      <c r="V117" s="64">
        <f t="shared" si="101"/>
        <v>7888.1305804620069</v>
      </c>
      <c r="W117" s="136">
        <f t="shared" si="119"/>
        <v>120</v>
      </c>
      <c r="X117" s="64">
        <f t="shared" si="102"/>
        <v>284.69199999999995</v>
      </c>
      <c r="Y117" s="64">
        <f t="shared" si="103"/>
        <v>1.1636445675804954</v>
      </c>
      <c r="Z117" s="64">
        <f t="shared" si="104"/>
        <v>1.2088315972765058</v>
      </c>
      <c r="AA117" s="64">
        <f t="shared" si="105"/>
        <v>95094.96207643325</v>
      </c>
      <c r="AB117" s="64">
        <f t="shared" si="120"/>
        <v>-1081</v>
      </c>
      <c r="AC117" s="64">
        <f t="shared" si="106"/>
        <v>-3546.5880400000001</v>
      </c>
      <c r="AD117" s="64" t="e">
        <f t="shared" si="107"/>
        <v>#DIV/0!</v>
      </c>
      <c r="AE117" s="23">
        <f t="shared" si="121"/>
        <v>0</v>
      </c>
      <c r="AF117" s="65">
        <f t="shared" si="108"/>
        <v>0</v>
      </c>
      <c r="AG117" s="65">
        <f t="shared" si="109"/>
        <v>-8.6707058571775253</v>
      </c>
      <c r="AH117" s="65">
        <f t="shared" si="110"/>
        <v>-16.85446487341596</v>
      </c>
      <c r="AI117" s="66"/>
      <c r="AJ117" s="65">
        <f t="shared" si="111"/>
        <v>0</v>
      </c>
      <c r="AK117" s="67" t="e">
        <f t="shared" si="112"/>
        <v>#DIV/0!</v>
      </c>
      <c r="AL117" s="68" t="e">
        <f t="shared" si="113"/>
        <v>#DIV/0!</v>
      </c>
      <c r="AM117" s="69" t="e">
        <f t="shared" si="114"/>
        <v>#DIV/0!</v>
      </c>
      <c r="AN117" s="65" t="e">
        <f t="shared" si="115"/>
        <v>#DIV/0!</v>
      </c>
      <c r="AO117" s="65" t="e">
        <f t="shared" si="116"/>
        <v>#DIV/0!</v>
      </c>
      <c r="AP117" s="68"/>
      <c r="AQ117" s="69"/>
      <c r="AR117" s="1"/>
      <c r="AS117" s="1">
        <f t="shared" si="122"/>
        <v>0</v>
      </c>
      <c r="AT117" s="1">
        <f t="shared" si="123"/>
        <v>-6.4999999999999997E-3</v>
      </c>
      <c r="AU117" s="1">
        <f t="shared" si="124"/>
        <v>101325</v>
      </c>
      <c r="AV117" s="1">
        <f t="shared" si="125"/>
        <v>1.2250000000000001</v>
      </c>
      <c r="AW117" s="1">
        <f t="shared" si="126"/>
        <v>288.14999999999998</v>
      </c>
      <c r="AX117" s="1">
        <f t="shared" si="127"/>
        <v>1.2350000000000001</v>
      </c>
      <c r="AY117" s="1">
        <f t="shared" si="128"/>
        <v>9.81</v>
      </c>
      <c r="AZ117" s="1">
        <f t="shared" si="129"/>
        <v>293.14999999999998</v>
      </c>
      <c r="BA117" s="1">
        <f t="shared" si="130"/>
        <v>100600</v>
      </c>
      <c r="BB117" s="1">
        <f t="shared" si="131"/>
        <v>28</v>
      </c>
    </row>
    <row r="123" spans="16:54" x14ac:dyDescent="0.2">
      <c r="AI123" t="s">
        <v>213</v>
      </c>
      <c r="AL123" t="s">
        <v>138</v>
      </c>
      <c r="AM123" t="s">
        <v>139</v>
      </c>
    </row>
    <row r="132" spans="34:39" x14ac:dyDescent="0.2">
      <c r="AH132">
        <f>W22</f>
        <v>91.428560000000004</v>
      </c>
      <c r="AL132">
        <f>AL22</f>
        <v>9.1572016454042629E-2</v>
      </c>
      <c r="AM132">
        <f>AM22</f>
        <v>0.66586387530391122</v>
      </c>
    </row>
    <row r="133" spans="34:39" x14ac:dyDescent="0.2">
      <c r="AH133">
        <f>W23</f>
        <v>102.85713000000001</v>
      </c>
      <c r="AL133">
        <f>AL23</f>
        <v>8.9467063947992545E-2</v>
      </c>
      <c r="AM133">
        <f>AM23</f>
        <v>0.66608001052386057</v>
      </c>
    </row>
    <row r="136" spans="34:39" x14ac:dyDescent="0.2">
      <c r="AH136">
        <f>W26</f>
        <v>137.14284000000004</v>
      </c>
      <c r="AL136">
        <f t="shared" ref="AL136:AM138" si="132">AL26</f>
        <v>8.0618824863270072E-2</v>
      </c>
      <c r="AM136">
        <f t="shared" si="132"/>
        <v>0.65832223065414353</v>
      </c>
    </row>
    <row r="137" spans="34:39" x14ac:dyDescent="0.2">
      <c r="AH137">
        <f>W27</f>
        <v>148.57141000000004</v>
      </c>
      <c r="AL137">
        <f t="shared" si="132"/>
        <v>9.4606531978486091E-2</v>
      </c>
      <c r="AM137">
        <f t="shared" si="132"/>
        <v>0.75479105571982663</v>
      </c>
    </row>
    <row r="138" spans="34:39" x14ac:dyDescent="0.2">
      <c r="AH138">
        <f>W28</f>
        <v>159.99998000000005</v>
      </c>
      <c r="AL138">
        <f t="shared" si="132"/>
        <v>9.2608962843485881E-2</v>
      </c>
      <c r="AM138">
        <f t="shared" si="132"/>
        <v>0.75495965045726898</v>
      </c>
    </row>
    <row r="140" spans="34:39" x14ac:dyDescent="0.2">
      <c r="AH140">
        <f>W30</f>
        <v>182.85712000000007</v>
      </c>
      <c r="AL140">
        <f t="shared" ref="AL140:AM142" si="133">AL30</f>
        <v>8.7743080208798507E-2</v>
      </c>
      <c r="AM140">
        <f t="shared" si="133"/>
        <v>0.74428616987312479</v>
      </c>
    </row>
    <row r="141" spans="34:39" x14ac:dyDescent="0.2">
      <c r="AH141">
        <f>W31</f>
        <v>194.28569000000007</v>
      </c>
      <c r="AL141">
        <f t="shared" si="133"/>
        <v>8.6784109694802353E-2</v>
      </c>
      <c r="AM141">
        <f t="shared" si="133"/>
        <v>0.74432069840957193</v>
      </c>
    </row>
    <row r="142" spans="34:39" x14ac:dyDescent="0.2">
      <c r="AH142">
        <f>W32</f>
        <v>205.71426000000008</v>
      </c>
      <c r="AL142">
        <f t="shared" si="133"/>
        <v>9.1582731397261946E-2</v>
      </c>
      <c r="AM142">
        <f t="shared" si="133"/>
        <v>0.77797197468575907</v>
      </c>
    </row>
    <row r="158" spans="34:39" x14ac:dyDescent="0.2">
      <c r="AH158">
        <f>W48</f>
        <v>100</v>
      </c>
      <c r="AL158">
        <f>AL48</f>
        <v>0.15741122605804189</v>
      </c>
      <c r="AM158">
        <f>AM48</f>
        <v>1.1529877347075161</v>
      </c>
    </row>
    <row r="160" spans="34:39" x14ac:dyDescent="0.2">
      <c r="AH160">
        <f>W50</f>
        <v>120</v>
      </c>
      <c r="AL160">
        <f>AL50</f>
        <v>0.16116838888314292</v>
      </c>
      <c r="AM160">
        <f>AM50</f>
        <v>1.2081650014770107</v>
      </c>
    </row>
    <row r="162" spans="34:39" x14ac:dyDescent="0.2">
      <c r="AH162">
        <f>W52</f>
        <v>140</v>
      </c>
      <c r="AL162">
        <f>AL52</f>
        <v>0.16393530600103834</v>
      </c>
      <c r="AM162">
        <f>AM52</f>
        <v>1.2375501147430619</v>
      </c>
    </row>
    <row r="164" spans="34:39" x14ac:dyDescent="0.2">
      <c r="AH164">
        <f>W54</f>
        <v>160</v>
      </c>
      <c r="AL164">
        <f>AL54</f>
        <v>0.16197859744204243</v>
      </c>
      <c r="AM164">
        <f>AM54</f>
        <v>1.2375707420078277</v>
      </c>
    </row>
    <row r="172" spans="34:39" x14ac:dyDescent="0.2">
      <c r="AH172">
        <f>W62</f>
        <v>240</v>
      </c>
      <c r="AL172">
        <f>AL62</f>
        <v>0.23356239910049123</v>
      </c>
      <c r="AM172">
        <f>AM62</f>
        <v>1.7477255990820579</v>
      </c>
    </row>
    <row r="174" spans="34:39" x14ac:dyDescent="0.2">
      <c r="AH174">
        <f>W64</f>
        <v>260</v>
      </c>
      <c r="AL174">
        <f>AL64</f>
        <v>0.22923484732761823</v>
      </c>
      <c r="AM174">
        <f>AM64</f>
        <v>1.7479633929260974</v>
      </c>
    </row>
    <row r="176" spans="34:39" x14ac:dyDescent="0.2">
      <c r="AH176">
        <f>W66</f>
        <v>280</v>
      </c>
      <c r="AL176">
        <f>AL66</f>
        <v>0.23805601703212304</v>
      </c>
      <c r="AM176">
        <f>AM66</f>
        <v>1.8099603072963262</v>
      </c>
    </row>
    <row r="178" spans="34:39" x14ac:dyDescent="0.2">
      <c r="AH178">
        <f>W68</f>
        <v>300</v>
      </c>
      <c r="AL178">
        <f>AL68</f>
        <v>0.23700504079116505</v>
      </c>
      <c r="AM178">
        <f>AM68</f>
        <v>1.8097511887194266</v>
      </c>
    </row>
    <row r="186" spans="34:39" x14ac:dyDescent="0.2">
      <c r="AH186">
        <f>W76</f>
        <v>33.46152</v>
      </c>
      <c r="AL186">
        <f>AL76</f>
        <v>7.56937159171885E-2</v>
      </c>
      <c r="AM186">
        <f>AM76</f>
        <v>0.50090799961859112</v>
      </c>
    </row>
    <row r="188" spans="34:39" x14ac:dyDescent="0.2">
      <c r="AH188">
        <f>W78</f>
        <v>55.769200000000005</v>
      </c>
      <c r="AL188">
        <f>AL78</f>
        <v>7.095207987189503E-2</v>
      </c>
      <c r="AM188">
        <f>AM78</f>
        <v>0.46800459234717179</v>
      </c>
    </row>
    <row r="191" spans="34:39" x14ac:dyDescent="0.2">
      <c r="AH191">
        <f>W81</f>
        <v>89.230720000000005</v>
      </c>
      <c r="AL191">
        <f>AL81</f>
        <v>7.7659284244415913E-2</v>
      </c>
      <c r="AM191">
        <f>AM81</f>
        <v>0.52728587815592864</v>
      </c>
    </row>
    <row r="194" spans="34:39" x14ac:dyDescent="0.2">
      <c r="AH194">
        <f>W84</f>
        <v>122.69224000000001</v>
      </c>
      <c r="AL194">
        <f>AL84</f>
        <v>7.6110352355985705E-2</v>
      </c>
      <c r="AM194">
        <f>AM84</f>
        <v>0.54488800269761128</v>
      </c>
    </row>
    <row r="202" spans="34:39" x14ac:dyDescent="0.2">
      <c r="AH202">
        <f>W92</f>
        <v>211.92296000000002</v>
      </c>
      <c r="AL202">
        <f>AL92</f>
        <v>0.35325402444073245</v>
      </c>
      <c r="AM202">
        <f>AM92</f>
        <v>1.8394706522930722</v>
      </c>
    </row>
    <row r="205" spans="34:39" x14ac:dyDescent="0.2">
      <c r="AH205">
        <f>W95</f>
        <v>245.38448000000002</v>
      </c>
      <c r="AL205">
        <f>AL95</f>
        <v>0.33431489819442006</v>
      </c>
      <c r="AM205">
        <f>AM95</f>
        <v>1.8423981768828936</v>
      </c>
    </row>
    <row r="207" spans="34:39" x14ac:dyDescent="0.2">
      <c r="AH207">
        <f>W97</f>
        <v>267.69216</v>
      </c>
      <c r="AL207">
        <f>AL97</f>
        <v>0.28277637842678943</v>
      </c>
      <c r="AM207">
        <f>AM97</f>
        <v>1.6609775699689915</v>
      </c>
    </row>
    <row r="220" spans="34:39" x14ac:dyDescent="0.2">
      <c r="AH220">
        <f>W110</f>
        <v>64</v>
      </c>
      <c r="AL220">
        <f>AL110</f>
        <v>8.8457012290645315E-2</v>
      </c>
      <c r="AM220">
        <f>AM110</f>
        <v>0.42719246587584381</v>
      </c>
    </row>
    <row r="221" spans="34:39" x14ac:dyDescent="0.2">
      <c r="AH221">
        <f>W111</f>
        <v>72</v>
      </c>
      <c r="AL221">
        <f>AL111</f>
        <v>7.9119491944614762E-2</v>
      </c>
      <c r="AM221">
        <f>AM111</f>
        <v>0.41770450020002275</v>
      </c>
    </row>
    <row r="223" spans="34:39" x14ac:dyDescent="0.2">
      <c r="AH223">
        <f>W113</f>
        <v>88</v>
      </c>
      <c r="AL223">
        <f>AL113</f>
        <v>8.0839407512910258E-2</v>
      </c>
      <c r="AM223">
        <f>AM113</f>
        <v>0.45733683462619618</v>
      </c>
    </row>
  </sheetData>
  <mergeCells count="4">
    <mergeCell ref="C3:H3"/>
    <mergeCell ref="C17:H17"/>
    <mergeCell ref="C31:H31"/>
    <mergeCell ref="C45:H45"/>
  </mergeCells>
  <pageMargins left="0" right="0" top="0.39409448818897608" bottom="0.39409448818897608" header="0" footer="0"/>
  <headerFooter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/>
  </sheetViews>
  <sheetFormatPr baseColWidth="10" defaultRowHeight="14.25" x14ac:dyDescent="0.2"/>
  <cols>
    <col min="1" max="1" width="12.25" style="1" customWidth="1"/>
    <col min="2" max="3" width="11.25" style="1" customWidth="1"/>
    <col min="4" max="4" width="10.25" style="1" customWidth="1"/>
    <col min="5" max="5" width="10.875" style="1" customWidth="1"/>
    <col min="6" max="6" width="9.875" style="1" customWidth="1"/>
    <col min="7" max="7" width="13.375" style="1" customWidth="1"/>
    <col min="8" max="8" width="12.875" style="1" customWidth="1"/>
    <col min="9" max="9" width="11.25" style="1" customWidth="1"/>
    <col min="10" max="10" width="13.375" style="1" customWidth="1"/>
    <col min="11" max="11" width="13" style="1" customWidth="1"/>
    <col min="12" max="12" width="10.25" style="1" customWidth="1"/>
    <col min="13" max="13" width="13.875" style="1" customWidth="1"/>
    <col min="14" max="14" width="14" style="1" customWidth="1"/>
    <col min="15" max="15" width="13.375" style="1" customWidth="1"/>
    <col min="16" max="16" width="14.875" style="1" customWidth="1"/>
    <col min="17" max="17" width="14.375" style="1" customWidth="1"/>
    <col min="18" max="18" width="12.25" style="1" customWidth="1"/>
    <col min="19" max="19" width="11.625" style="1" customWidth="1"/>
    <col min="20" max="20" width="10.5" style="1" customWidth="1"/>
    <col min="21" max="21" width="13" style="1" customWidth="1"/>
    <col min="22" max="22" width="11.125" style="1" customWidth="1"/>
    <col min="23" max="23" width="11.25" style="1" customWidth="1"/>
    <col min="24" max="24" width="8.125" style="1" customWidth="1"/>
    <col min="25" max="25" width="14.375" style="1" customWidth="1"/>
    <col min="26" max="27" width="8.125" style="1" customWidth="1"/>
    <col min="28" max="28" width="15.75" style="1" customWidth="1"/>
    <col min="29" max="29" width="14" style="1" customWidth="1"/>
    <col min="30" max="30" width="10.75" style="1" customWidth="1"/>
    <col min="31" max="31" width="11.25" style="1" customWidth="1"/>
    <col min="32" max="32" width="8.625" style="1" customWidth="1"/>
    <col min="33" max="33" width="13.375" style="1" customWidth="1"/>
    <col min="34" max="34" width="8.125" style="1" customWidth="1"/>
    <col min="35" max="35" width="10.25" style="1" customWidth="1"/>
    <col min="36" max="37" width="8.125" style="1" customWidth="1"/>
    <col min="38" max="38" width="10.25" style="1" customWidth="1"/>
    <col min="39" max="39" width="13.375" style="1" customWidth="1"/>
    <col min="40" max="40" width="9.125" style="1" customWidth="1"/>
    <col min="41" max="1024" width="10.75" style="1" customWidth="1"/>
    <col min="1025" max="1025" width="11" customWidth="1"/>
  </cols>
  <sheetData>
    <row r="1" spans="1:40" ht="15" x14ac:dyDescent="0.25">
      <c r="A1" s="1" t="s">
        <v>106</v>
      </c>
      <c r="B1" s="72" t="s">
        <v>107</v>
      </c>
      <c r="C1" s="73">
        <v>0.78400000000000003</v>
      </c>
      <c r="I1" s="2" t="s">
        <v>0</v>
      </c>
      <c r="J1" s="43">
        <v>-6.4999999999999997E-3</v>
      </c>
      <c r="K1" s="4" t="s">
        <v>1</v>
      </c>
      <c r="L1" s="5"/>
      <c r="N1" s="2" t="s">
        <v>2</v>
      </c>
      <c r="O1" s="43">
        <v>9.81</v>
      </c>
      <c r="P1" s="4" t="s">
        <v>3</v>
      </c>
    </row>
    <row r="2" spans="1:40" x14ac:dyDescent="0.2">
      <c r="A2" s="1" t="s">
        <v>108</v>
      </c>
      <c r="B2" s="72" t="s">
        <v>109</v>
      </c>
      <c r="C2" s="74">
        <v>767.47799999999995</v>
      </c>
      <c r="K2" s="12"/>
      <c r="L2" s="5"/>
      <c r="P2" s="12"/>
    </row>
    <row r="3" spans="1:40" ht="15" x14ac:dyDescent="0.25">
      <c r="A3" s="1" t="s">
        <v>110</v>
      </c>
      <c r="B3" s="72" t="s">
        <v>111</v>
      </c>
      <c r="C3" s="75">
        <v>1</v>
      </c>
      <c r="I3" s="2" t="s">
        <v>17</v>
      </c>
      <c r="J3" s="43">
        <v>101325</v>
      </c>
      <c r="K3" s="4" t="s">
        <v>18</v>
      </c>
      <c r="L3" s="5"/>
      <c r="N3" s="2" t="s">
        <v>19</v>
      </c>
      <c r="O3" s="43">
        <v>293.14999999999998</v>
      </c>
      <c r="P3" s="4" t="s">
        <v>20</v>
      </c>
    </row>
    <row r="4" spans="1:40" ht="15" x14ac:dyDescent="0.25">
      <c r="A4" s="11" t="s">
        <v>112</v>
      </c>
      <c r="B4" s="72" t="s">
        <v>113</v>
      </c>
      <c r="C4" s="1">
        <f>(C1*C2)*C3</f>
        <v>601.70275200000003</v>
      </c>
      <c r="E4" s="11"/>
      <c r="K4" s="12"/>
      <c r="L4" s="5"/>
      <c r="Y4" s="1" t="s">
        <v>214</v>
      </c>
    </row>
    <row r="5" spans="1:40" ht="15" x14ac:dyDescent="0.25">
      <c r="B5" s="72"/>
      <c r="I5" s="2" t="s">
        <v>38</v>
      </c>
      <c r="J5" s="43">
        <v>1.2250000000000001</v>
      </c>
      <c r="K5" s="4" t="s">
        <v>39</v>
      </c>
      <c r="L5" s="5"/>
      <c r="N5" s="77" t="s">
        <v>40</v>
      </c>
      <c r="O5" s="78">
        <v>100600</v>
      </c>
      <c r="P5" s="79" t="s">
        <v>18</v>
      </c>
    </row>
    <row r="6" spans="1:40" x14ac:dyDescent="0.2">
      <c r="A6" s="1" t="s">
        <v>114</v>
      </c>
      <c r="B6" s="72" t="s">
        <v>113</v>
      </c>
      <c r="C6" s="78">
        <v>3188</v>
      </c>
      <c r="K6" s="12"/>
      <c r="L6" s="5"/>
    </row>
    <row r="7" spans="1:40" ht="15" x14ac:dyDescent="0.25">
      <c r="A7" s="1" t="s">
        <v>115</v>
      </c>
      <c r="B7" s="72" t="s">
        <v>113</v>
      </c>
      <c r="C7" s="1">
        <f>C4</f>
        <v>601.70275200000003</v>
      </c>
      <c r="I7" s="2" t="s">
        <v>47</v>
      </c>
      <c r="J7" s="43">
        <v>288.14999999999998</v>
      </c>
      <c r="K7" s="4" t="s">
        <v>20</v>
      </c>
      <c r="L7" s="5"/>
      <c r="N7" s="77" t="s">
        <v>48</v>
      </c>
      <c r="O7" s="78">
        <v>29</v>
      </c>
      <c r="P7" s="79" t="s">
        <v>49</v>
      </c>
    </row>
    <row r="8" spans="1:40" x14ac:dyDescent="0.2">
      <c r="A8" s="1" t="s">
        <v>116</v>
      </c>
      <c r="B8" s="72" t="s">
        <v>113</v>
      </c>
      <c r="C8" s="78">
        <v>425</v>
      </c>
      <c r="K8" s="12"/>
      <c r="L8" s="5"/>
    </row>
    <row r="9" spans="1:40" ht="15" x14ac:dyDescent="0.25">
      <c r="A9" s="11" t="s">
        <v>117</v>
      </c>
      <c r="B9" s="72" t="s">
        <v>113</v>
      </c>
      <c r="C9" s="77">
        <f>SUM(C6:C8)</f>
        <v>4214.7027520000001</v>
      </c>
      <c r="E9" s="11"/>
      <c r="I9" s="2" t="s">
        <v>54</v>
      </c>
      <c r="J9" s="43">
        <v>1.2350000000000001</v>
      </c>
      <c r="K9" s="4" t="s">
        <v>55</v>
      </c>
      <c r="L9" s="5"/>
    </row>
    <row r="11" spans="1:40" ht="15" x14ac:dyDescent="0.25">
      <c r="A11" s="80" t="s">
        <v>56</v>
      </c>
      <c r="B11" s="8" t="s">
        <v>57</v>
      </c>
      <c r="C11" s="150" t="s">
        <v>118</v>
      </c>
      <c r="D11" s="8" t="s">
        <v>58</v>
      </c>
      <c r="E11" s="8" t="s">
        <v>59</v>
      </c>
      <c r="F11" s="8" t="s">
        <v>60</v>
      </c>
      <c r="G11" s="8" t="s">
        <v>119</v>
      </c>
      <c r="H11" s="8" t="s">
        <v>120</v>
      </c>
      <c r="I11" s="8" t="s">
        <v>61</v>
      </c>
      <c r="J11" s="150" t="s">
        <v>62</v>
      </c>
      <c r="K11" s="8" t="s">
        <v>63</v>
      </c>
      <c r="L11" s="8" t="s">
        <v>64</v>
      </c>
      <c r="M11" s="8" t="s">
        <v>65</v>
      </c>
      <c r="N11" s="8" t="s">
        <v>66</v>
      </c>
      <c r="O11" s="8" t="s">
        <v>121</v>
      </c>
      <c r="P11" s="8" t="s">
        <v>68</v>
      </c>
      <c r="Q11" s="150" t="s">
        <v>69</v>
      </c>
      <c r="R11" s="8" t="s">
        <v>70</v>
      </c>
      <c r="S11" s="7" t="s">
        <v>71</v>
      </c>
      <c r="T11" s="151" t="s">
        <v>72</v>
      </c>
      <c r="U11" s="47" t="s">
        <v>122</v>
      </c>
      <c r="V11" s="151" t="s">
        <v>74</v>
      </c>
      <c r="W11" s="47" t="s">
        <v>76</v>
      </c>
      <c r="X11" s="151" t="s">
        <v>75</v>
      </c>
      <c r="Y11" s="47" t="s">
        <v>77</v>
      </c>
      <c r="Z11" s="47" t="s">
        <v>78</v>
      </c>
      <c r="AA11" s="47" t="s">
        <v>79</v>
      </c>
      <c r="AB11" s="47" t="s">
        <v>80</v>
      </c>
      <c r="AC11" s="81" t="s">
        <v>81</v>
      </c>
      <c r="AD11"/>
      <c r="AE11" s="1" t="s">
        <v>84</v>
      </c>
      <c r="AF11" s="1" t="s">
        <v>85</v>
      </c>
      <c r="AG11" s="1" t="s">
        <v>86</v>
      </c>
      <c r="AH11" s="1" t="s">
        <v>87</v>
      </c>
      <c r="AI11" s="1" t="s">
        <v>88</v>
      </c>
      <c r="AJ11" s="1" t="s">
        <v>54</v>
      </c>
      <c r="AK11" s="1" t="s">
        <v>2</v>
      </c>
      <c r="AL11" s="1" t="s">
        <v>89</v>
      </c>
      <c r="AM11" s="1" t="s">
        <v>90</v>
      </c>
      <c r="AN11" s="1" t="s">
        <v>91</v>
      </c>
    </row>
    <row r="12" spans="1:40" x14ac:dyDescent="0.2">
      <c r="A12" s="84">
        <v>12</v>
      </c>
      <c r="B12" s="83">
        <v>2500</v>
      </c>
      <c r="C12" s="152">
        <f>B12 * 3.28084</f>
        <v>8202.1</v>
      </c>
      <c r="D12" s="83">
        <f>A12+273.15</f>
        <v>285.14999999999998</v>
      </c>
      <c r="E12" s="83">
        <v>41.1556</v>
      </c>
      <c r="F12" s="152">
        <f>E12 * 1.94384</f>
        <v>79.999901503999993</v>
      </c>
      <c r="G12" s="83">
        <v>83</v>
      </c>
      <c r="H12" s="83">
        <f>G12*0.453592</f>
        <v>37.648136000000001</v>
      </c>
      <c r="I12" s="83">
        <f>AE12-H12</f>
        <v>4177.0546160000004</v>
      </c>
      <c r="J12" s="152">
        <f>I12 * 2.20462</f>
        <v>9208.8181475259207</v>
      </c>
      <c r="K12" s="83">
        <v>0</v>
      </c>
      <c r="L12" s="83">
        <f>AI12+(B12*AF12)</f>
        <v>271.89999999999998</v>
      </c>
      <c r="M12" s="83">
        <f>AH12 * ( ( 1 + ( AF12 * ( B12 / AI12 ) ) ) ^ 4.256 )</f>
        <v>0.95685209658238135</v>
      </c>
      <c r="N12" s="83">
        <f>( M12 * L12 ) / D12</f>
        <v>0.91239026849289673</v>
      </c>
      <c r="O12" s="83">
        <f>AG12 * ( ( 1+ ( AF12 * ( B12 / AI12 ) ) ) ^ 5.256 )</f>
        <v>74681.996604037544</v>
      </c>
      <c r="P12" s="83"/>
      <c r="Q12" s="152"/>
      <c r="R12" s="83"/>
      <c r="S12" s="84">
        <f>SQRT( ( W12 * 2 ) / N12 )</f>
        <v>47.687731071961458</v>
      </c>
      <c r="T12" s="152">
        <f>S12 * 1.94384</f>
        <v>92.697319166921559</v>
      </c>
      <c r="U12" s="83"/>
      <c r="V12" s="152"/>
      <c r="W12" s="83">
        <f xml:space="preserve"> ( ( E12 ) ^2 ) * ( AH12 / 2 )</f>
        <v>1037.4423394580001</v>
      </c>
      <c r="X12" s="152">
        <f>W12 / 100</f>
        <v>10.374423394580001</v>
      </c>
      <c r="Y12" s="83"/>
      <c r="Z12" s="83"/>
      <c r="AA12" s="83"/>
      <c r="AB12" s="83"/>
      <c r="AC12" s="86"/>
      <c r="AD12"/>
      <c r="AE12" s="1">
        <f>C9</f>
        <v>4214.7027520000001</v>
      </c>
      <c r="AF12" s="1">
        <f>J1</f>
        <v>-6.4999999999999997E-3</v>
      </c>
      <c r="AG12" s="1">
        <f>J3</f>
        <v>101325</v>
      </c>
      <c r="AH12" s="1">
        <f>J5</f>
        <v>1.2250000000000001</v>
      </c>
      <c r="AI12" s="1">
        <f>J7</f>
        <v>288.14999999999998</v>
      </c>
      <c r="AJ12" s="1">
        <f>J9</f>
        <v>1.2350000000000001</v>
      </c>
      <c r="AK12" s="1">
        <f>O1</f>
        <v>9.81</v>
      </c>
      <c r="AL12" s="1">
        <f>O3</f>
        <v>293.14999999999998</v>
      </c>
      <c r="AM12" s="1">
        <f>O5</f>
        <v>100600</v>
      </c>
      <c r="AN12" s="1">
        <f>O7</f>
        <v>29</v>
      </c>
    </row>
    <row r="13" spans="1:40" x14ac:dyDescent="0.2">
      <c r="A13" s="87">
        <v>14.5</v>
      </c>
      <c r="B13" s="65">
        <v>1450</v>
      </c>
      <c r="C13" s="153">
        <f>B13 * 3.28084</f>
        <v>4757.2179999999998</v>
      </c>
      <c r="D13" s="65">
        <f>A13+273.15</f>
        <v>287.64999999999998</v>
      </c>
      <c r="E13" s="65">
        <v>41.1556</v>
      </c>
      <c r="F13" s="153">
        <f>E13 * 1.94384</f>
        <v>79.999901503999993</v>
      </c>
      <c r="G13" s="65">
        <v>90</v>
      </c>
      <c r="H13" s="65">
        <f>G13*0.453592</f>
        <v>40.823279999999997</v>
      </c>
      <c r="I13" s="65">
        <f>AE13-H13</f>
        <v>4173.8794720000005</v>
      </c>
      <c r="J13" s="153">
        <f>I13 * 2.20462</f>
        <v>9201.8181615606409</v>
      </c>
      <c r="K13" s="65">
        <v>98</v>
      </c>
      <c r="L13" s="65">
        <f>AI13+(B13*AF13)</f>
        <v>278.72499999999997</v>
      </c>
      <c r="M13" s="65">
        <f>AH13 * ( ( 1 + ( AF13 * ( B13 / AI13 ) ) ) ^ 4.256 )</f>
        <v>1.0633297343529817</v>
      </c>
      <c r="N13" s="65">
        <f>( M13 * L13 ) / D13</f>
        <v>1.0303374942031456</v>
      </c>
      <c r="O13" s="65">
        <f>AG13 * ( ( 1+ ( AF13 * ( B13 / AI13 ) ) ) ^ 5.256 )</f>
        <v>85075.749208082416</v>
      </c>
      <c r="P13" s="65">
        <f>B13-B12</f>
        <v>-1050</v>
      </c>
      <c r="Q13" s="153">
        <f>P13 * 3.28084</f>
        <v>-3444.8820000000001</v>
      </c>
      <c r="R13" s="65">
        <f xml:space="preserve"> I13 * AK13 * COS( AB13 )</f>
        <v>39662.708390831693</v>
      </c>
      <c r="S13" s="87">
        <f>SQRT( ( W13 * 2 ) / N13 )</f>
        <v>44.875286039349938</v>
      </c>
      <c r="T13" s="153">
        <f>S13 * 1.94384</f>
        <v>87.230376014729984</v>
      </c>
      <c r="U13" s="65">
        <f xml:space="preserve"> ( P13 / K13 ) * ( ( ( D12 + D13 ) / 2 ) / ( ( L12 + L13 ) / 2 ) )</f>
        <v>-11.145775904005188</v>
      </c>
      <c r="V13" s="153">
        <f>U13 * 1.94384</f>
        <v>-21.665605033241444</v>
      </c>
      <c r="W13" s="65">
        <f xml:space="preserve"> ( ( E13 ) ^2 ) * ( AH13 / 2 )</f>
        <v>1037.4423394580001</v>
      </c>
      <c r="X13" s="153">
        <f>W13 / 100</f>
        <v>10.374423394580001</v>
      </c>
      <c r="Y13" s="67">
        <f xml:space="preserve"> - ( I13 * AK13 * SIN( AB13 ) )</f>
        <v>-10169.79007678344</v>
      </c>
      <c r="Z13" s="65">
        <f xml:space="preserve"> - ( ( 2 * Y13 ) / ( ( ( S13 ) ^ 2 ) * AN13 * N13 ) )</f>
        <v>0.33802593465003389</v>
      </c>
      <c r="AA13" s="65">
        <f xml:space="preserve"> ( ( 2 * R13 ) / ( ( ( S13 ) ^ 2 ) * AN13 * N13 ) )</f>
        <v>1.3183186647253859</v>
      </c>
      <c r="AB13" s="65">
        <f>ASIN( - ( U13 / S13 ) )</f>
        <v>0.25099948932754174</v>
      </c>
      <c r="AC13" s="89">
        <f>AB13 * ( 180 / 3.14159265359 )</f>
        <v>14.381211398406144</v>
      </c>
      <c r="AD13"/>
      <c r="AE13" s="1">
        <f t="shared" ref="AE13:AE35" si="0">AE12</f>
        <v>4214.7027520000001</v>
      </c>
      <c r="AF13" s="1">
        <f t="shared" ref="AF13:AF35" si="1">AF12</f>
        <v>-6.4999999999999997E-3</v>
      </c>
      <c r="AG13" s="1">
        <f t="shared" ref="AG13:AG35" si="2">AG12</f>
        <v>101325</v>
      </c>
      <c r="AH13" s="1">
        <f t="shared" ref="AH13:AH35" si="3">AH12</f>
        <v>1.2250000000000001</v>
      </c>
      <c r="AI13" s="1">
        <f t="shared" ref="AI13:AI35" si="4">AI12</f>
        <v>288.14999999999998</v>
      </c>
      <c r="AJ13" s="1">
        <f t="shared" ref="AJ13:AJ35" si="5">AJ12</f>
        <v>1.2350000000000001</v>
      </c>
      <c r="AK13" s="1">
        <f t="shared" ref="AK13:AK35" si="6">AK12</f>
        <v>9.81</v>
      </c>
      <c r="AL13" s="1">
        <f t="shared" ref="AL13:AL35" si="7">AL12</f>
        <v>293.14999999999998</v>
      </c>
      <c r="AM13" s="1">
        <f t="shared" ref="AM13:AM35" si="8">AM12</f>
        <v>100600</v>
      </c>
      <c r="AN13" s="1">
        <f t="shared" ref="AN13:AN35" si="9">AN12</f>
        <v>29</v>
      </c>
    </row>
    <row r="14" spans="1:40" x14ac:dyDescent="0.2">
      <c r="A14" s="6"/>
      <c r="B14" s="6"/>
      <c r="C14" s="154"/>
      <c r="D14" s="6"/>
      <c r="E14" s="6"/>
      <c r="F14" s="154"/>
      <c r="G14" s="6"/>
      <c r="H14" s="6"/>
      <c r="I14" s="6"/>
      <c r="J14" s="154"/>
      <c r="K14" s="6"/>
      <c r="L14" s="6"/>
      <c r="M14" s="6"/>
      <c r="N14" s="6"/>
      <c r="O14" s="6"/>
      <c r="P14" s="6"/>
      <c r="Q14" s="154"/>
      <c r="R14" s="6"/>
      <c r="S14" s="6"/>
      <c r="T14" s="154"/>
      <c r="U14" s="6"/>
      <c r="V14" s="154"/>
      <c r="W14" s="6"/>
      <c r="X14" s="152"/>
      <c r="Y14" s="61"/>
      <c r="Z14" s="6"/>
      <c r="AA14" s="6"/>
      <c r="AB14" s="6"/>
      <c r="AC14" s="6"/>
      <c r="AD14"/>
      <c r="AE14" s="1">
        <f t="shared" si="0"/>
        <v>4214.7027520000001</v>
      </c>
      <c r="AF14" s="1">
        <f t="shared" si="1"/>
        <v>-6.4999999999999997E-3</v>
      </c>
      <c r="AG14" s="1">
        <f t="shared" si="2"/>
        <v>101325</v>
      </c>
      <c r="AH14" s="1">
        <f t="shared" si="3"/>
        <v>1.2250000000000001</v>
      </c>
      <c r="AI14" s="1">
        <f t="shared" si="4"/>
        <v>288.14999999999998</v>
      </c>
      <c r="AJ14" s="1">
        <f t="shared" si="5"/>
        <v>1.2350000000000001</v>
      </c>
      <c r="AK14" s="1">
        <f t="shared" si="6"/>
        <v>9.81</v>
      </c>
      <c r="AL14" s="1">
        <f t="shared" si="7"/>
        <v>293.14999999999998</v>
      </c>
      <c r="AM14" s="1">
        <f t="shared" si="8"/>
        <v>100600</v>
      </c>
      <c r="AN14" s="1">
        <f t="shared" si="9"/>
        <v>29</v>
      </c>
    </row>
    <row r="15" spans="1:40" ht="15" x14ac:dyDescent="0.25">
      <c r="A15" s="80" t="s">
        <v>56</v>
      </c>
      <c r="B15" s="8" t="s">
        <v>57</v>
      </c>
      <c r="C15" s="150" t="s">
        <v>118</v>
      </c>
      <c r="D15" s="8" t="s">
        <v>58</v>
      </c>
      <c r="E15" s="8" t="s">
        <v>59</v>
      </c>
      <c r="F15" s="8" t="s">
        <v>60</v>
      </c>
      <c r="G15" s="8" t="s">
        <v>119</v>
      </c>
      <c r="H15" s="8" t="s">
        <v>120</v>
      </c>
      <c r="I15" s="8" t="s">
        <v>61</v>
      </c>
      <c r="J15" s="150" t="s">
        <v>62</v>
      </c>
      <c r="K15" s="8" t="s">
        <v>63</v>
      </c>
      <c r="L15" s="8" t="s">
        <v>64</v>
      </c>
      <c r="M15" s="8" t="s">
        <v>65</v>
      </c>
      <c r="N15" s="8" t="s">
        <v>66</v>
      </c>
      <c r="O15" s="8" t="s">
        <v>121</v>
      </c>
      <c r="P15" s="8" t="s">
        <v>68</v>
      </c>
      <c r="Q15" s="150" t="s">
        <v>69</v>
      </c>
      <c r="R15" s="8" t="s">
        <v>70</v>
      </c>
      <c r="S15" s="7" t="s">
        <v>71</v>
      </c>
      <c r="T15" s="151" t="s">
        <v>72</v>
      </c>
      <c r="U15" s="47" t="s">
        <v>122</v>
      </c>
      <c r="V15" s="151" t="s">
        <v>74</v>
      </c>
      <c r="W15" s="47" t="s">
        <v>76</v>
      </c>
      <c r="X15" s="151" t="s">
        <v>75</v>
      </c>
      <c r="Y15" s="47" t="s">
        <v>77</v>
      </c>
      <c r="Z15" s="47" t="s">
        <v>78</v>
      </c>
      <c r="AA15" s="47" t="s">
        <v>79</v>
      </c>
      <c r="AB15" s="47" t="s">
        <v>80</v>
      </c>
      <c r="AC15" s="81" t="s">
        <v>81</v>
      </c>
      <c r="AD15"/>
      <c r="AE15" s="1">
        <f t="shared" si="0"/>
        <v>4214.7027520000001</v>
      </c>
      <c r="AF15" s="1">
        <f t="shared" si="1"/>
        <v>-6.4999999999999997E-3</v>
      </c>
      <c r="AG15" s="1">
        <f t="shared" si="2"/>
        <v>101325</v>
      </c>
      <c r="AH15" s="1">
        <f t="shared" si="3"/>
        <v>1.2250000000000001</v>
      </c>
      <c r="AI15" s="1">
        <f t="shared" si="4"/>
        <v>288.14999999999998</v>
      </c>
      <c r="AJ15" s="1">
        <f t="shared" si="5"/>
        <v>1.2350000000000001</v>
      </c>
      <c r="AK15" s="1">
        <f t="shared" si="6"/>
        <v>9.81</v>
      </c>
      <c r="AL15" s="1">
        <f t="shared" si="7"/>
        <v>293.14999999999998</v>
      </c>
      <c r="AM15" s="1">
        <f t="shared" si="8"/>
        <v>100600</v>
      </c>
      <c r="AN15" s="1">
        <f t="shared" si="9"/>
        <v>29</v>
      </c>
    </row>
    <row r="16" spans="1:40" x14ac:dyDescent="0.2">
      <c r="A16" s="84">
        <v>12</v>
      </c>
      <c r="B16" s="83">
        <v>2500</v>
      </c>
      <c r="C16" s="152">
        <f>B16 * 3.28084</f>
        <v>8202.1</v>
      </c>
      <c r="D16" s="83">
        <f>A16+273.15</f>
        <v>285.14999999999998</v>
      </c>
      <c r="E16" s="83">
        <v>51.444000000000003</v>
      </c>
      <c r="F16" s="152">
        <f>E16 * 1.94384</f>
        <v>99.998904960000004</v>
      </c>
      <c r="G16" s="83">
        <v>107</v>
      </c>
      <c r="H16" s="83">
        <f>G16*0.453592</f>
        <v>48.534343999999997</v>
      </c>
      <c r="I16" s="83">
        <f>AE15-H16</f>
        <v>4166.1684080000005</v>
      </c>
      <c r="J16" s="152">
        <f>I16 * 2.20462</f>
        <v>9184.8181956449607</v>
      </c>
      <c r="K16" s="83">
        <v>0</v>
      </c>
      <c r="L16" s="83">
        <f>AI15+(B16*AF15)</f>
        <v>271.89999999999998</v>
      </c>
      <c r="M16" s="83">
        <f>AH15 * ( ( 1 + ( AF15 * ( B16 / AI15 ) ) ) ^ 4.256 )</f>
        <v>0.95685209658238135</v>
      </c>
      <c r="N16" s="83">
        <f>( M16 * L16 ) / D16</f>
        <v>0.91239026849289673</v>
      </c>
      <c r="O16" s="83">
        <f>AG15 * ( ( 1+ ( AF15 * ( B16 / AI15 ) ) ) ^ 5.256 )</f>
        <v>74681.996604037544</v>
      </c>
      <c r="P16" s="83"/>
      <c r="Q16" s="152"/>
      <c r="R16" s="83"/>
      <c r="S16" s="84">
        <f>SQRT( ( W16 * 2 ) / N16 )</f>
        <v>59.609084480993729</v>
      </c>
      <c r="T16" s="152">
        <f>S16 * 1.94384</f>
        <v>115.87052277753484</v>
      </c>
      <c r="U16" s="83"/>
      <c r="V16" s="152"/>
      <c r="W16" s="83">
        <f xml:space="preserve"> ( ( E16 ) ^2 ) * ( AH15 / 2 )</f>
        <v>1620.9721458000004</v>
      </c>
      <c r="X16" s="152">
        <f>W16 / 100</f>
        <v>16.209721458000004</v>
      </c>
      <c r="Y16" s="91"/>
      <c r="Z16" s="83"/>
      <c r="AA16" s="83"/>
      <c r="AB16" s="83"/>
      <c r="AC16" s="86"/>
      <c r="AD16"/>
      <c r="AE16" s="1">
        <f t="shared" si="0"/>
        <v>4214.7027520000001</v>
      </c>
      <c r="AF16" s="1">
        <f t="shared" si="1"/>
        <v>-6.4999999999999997E-3</v>
      </c>
      <c r="AG16" s="1">
        <f t="shared" si="2"/>
        <v>101325</v>
      </c>
      <c r="AH16" s="1">
        <f t="shared" si="3"/>
        <v>1.2250000000000001</v>
      </c>
      <c r="AI16" s="1">
        <f t="shared" si="4"/>
        <v>288.14999999999998</v>
      </c>
      <c r="AJ16" s="1">
        <f t="shared" si="5"/>
        <v>1.2350000000000001</v>
      </c>
      <c r="AK16" s="1">
        <f t="shared" si="6"/>
        <v>9.81</v>
      </c>
      <c r="AL16" s="1">
        <f t="shared" si="7"/>
        <v>293.14999999999998</v>
      </c>
      <c r="AM16" s="1">
        <f t="shared" si="8"/>
        <v>100600</v>
      </c>
      <c r="AN16" s="1">
        <f t="shared" si="9"/>
        <v>29</v>
      </c>
    </row>
    <row r="17" spans="1:40" x14ac:dyDescent="0.2">
      <c r="A17" s="87">
        <v>15</v>
      </c>
      <c r="B17" s="65">
        <v>1500</v>
      </c>
      <c r="C17" s="153">
        <f>B17 * 3.28084</f>
        <v>4921.26</v>
      </c>
      <c r="D17" s="65">
        <f>A17+273.15</f>
        <v>288.14999999999998</v>
      </c>
      <c r="E17" s="65">
        <v>51.444000000000003</v>
      </c>
      <c r="F17" s="153">
        <f>E17 * 1.94384</f>
        <v>99.998904960000004</v>
      </c>
      <c r="G17" s="65">
        <v>113</v>
      </c>
      <c r="H17" s="65">
        <f>G17*0.453592</f>
        <v>51.255896</v>
      </c>
      <c r="I17" s="65">
        <f>AE16-H17</f>
        <v>4163.4468560000005</v>
      </c>
      <c r="J17" s="153">
        <f>I17 * 2.20462</f>
        <v>9178.8182076747198</v>
      </c>
      <c r="K17" s="65">
        <v>68</v>
      </c>
      <c r="L17" s="65">
        <f>AI16+(B17*AF16)</f>
        <v>278.39999999999998</v>
      </c>
      <c r="M17" s="65">
        <f>AH16 * ( ( 1 + ( AF16 * ( B17 / AI16 ) ) ) ^ 4.256 )</f>
        <v>1.0580628650735022</v>
      </c>
      <c r="N17" s="65">
        <f>( M17 * L17 ) / D17</f>
        <v>1.022261674948683</v>
      </c>
      <c r="O17" s="65">
        <f>AG16 * ( ( 1+ ( AF16 * ( B17 / AI16 ) ) ) ^ 5.256 )</f>
        <v>84555.644256469634</v>
      </c>
      <c r="P17" s="65">
        <f>B17-B16</f>
        <v>-1000</v>
      </c>
      <c r="Q17" s="153">
        <f>P17 * 3.28084</f>
        <v>-3280.84</v>
      </c>
      <c r="R17" s="65">
        <f xml:space="preserve"> I17 * AK16 * COS( AB17 )</f>
        <v>39302.905334275223</v>
      </c>
      <c r="S17" s="87">
        <f>SQRT( ( W17 * 2 ) / N17 )</f>
        <v>56.314694738965485</v>
      </c>
      <c r="T17" s="153">
        <f>S17 * 1.94384</f>
        <v>109.46675622139067</v>
      </c>
      <c r="U17" s="65">
        <f xml:space="preserve"> ( P17 / K17 ) * ( ( ( D16 + D17 ) / 2 ) / ( ( L16 + L17 ) / 2 ) )</f>
        <v>-15.320520357879657</v>
      </c>
      <c r="V17" s="153">
        <f>U17 * 1.94384</f>
        <v>-29.780640292460792</v>
      </c>
      <c r="W17" s="65">
        <f xml:space="preserve"> ( ( E17 ) ^2 ) * ( AH16 / 2 )</f>
        <v>1620.9721458000004</v>
      </c>
      <c r="X17" s="153">
        <f>W17 / 100</f>
        <v>16.209721458000004</v>
      </c>
      <c r="Y17" s="67">
        <f xml:space="preserve"> - ( I17 * AK16 * SIN( AB17 ) )</f>
        <v>-11111.528763911027</v>
      </c>
      <c r="Z17" s="65">
        <f xml:space="preserve"> - ( ( 2 * Y17 ) / ( ( ( S17 ) ^ 2 ) * AN16 * N17 ) )</f>
        <v>0.23637430492903044</v>
      </c>
      <c r="AA17" s="65">
        <f xml:space="preserve"> ( ( 2 * R17 ) / ( ( ( S17 ) ^ 2 ) * AN16 * N17 ) )</f>
        <v>0.83608629626683639</v>
      </c>
      <c r="AB17" s="65">
        <f>ASIN( - ( U17 / S17 ) )</f>
        <v>0.27552472868021538</v>
      </c>
      <c r="AC17" s="89">
        <f>AB17 * ( 180 / 3.14159265359 )</f>
        <v>15.78640410486241</v>
      </c>
      <c r="AD17"/>
      <c r="AE17" s="1">
        <f t="shared" si="0"/>
        <v>4214.7027520000001</v>
      </c>
      <c r="AF17" s="1">
        <f t="shared" si="1"/>
        <v>-6.4999999999999997E-3</v>
      </c>
      <c r="AG17" s="1">
        <f t="shared" si="2"/>
        <v>101325</v>
      </c>
      <c r="AH17" s="1">
        <f t="shared" si="3"/>
        <v>1.2250000000000001</v>
      </c>
      <c r="AI17" s="1">
        <f t="shared" si="4"/>
        <v>288.14999999999998</v>
      </c>
      <c r="AJ17" s="1">
        <f t="shared" si="5"/>
        <v>1.2350000000000001</v>
      </c>
      <c r="AK17" s="1">
        <f t="shared" si="6"/>
        <v>9.81</v>
      </c>
      <c r="AL17" s="1">
        <f t="shared" si="7"/>
        <v>293.14999999999998</v>
      </c>
      <c r="AM17" s="1">
        <f t="shared" si="8"/>
        <v>100600</v>
      </c>
      <c r="AN17" s="1">
        <f t="shared" si="9"/>
        <v>29</v>
      </c>
    </row>
    <row r="18" spans="1:40" x14ac:dyDescent="0.2">
      <c r="A18" s="6"/>
      <c r="B18" s="6"/>
      <c r="C18" s="154"/>
      <c r="D18" s="6"/>
      <c r="E18" s="6"/>
      <c r="F18" s="154"/>
      <c r="G18" s="6"/>
      <c r="H18" s="6"/>
      <c r="I18" s="6"/>
      <c r="J18" s="154"/>
      <c r="K18" s="6"/>
      <c r="L18" s="6"/>
      <c r="M18" s="6"/>
      <c r="N18" s="6"/>
      <c r="O18" s="6"/>
      <c r="P18" s="6"/>
      <c r="Q18" s="154"/>
      <c r="R18" s="6"/>
      <c r="S18" s="6"/>
      <c r="T18" s="154"/>
      <c r="U18" s="6"/>
      <c r="V18" s="154"/>
      <c r="W18" s="6"/>
      <c r="X18" s="152"/>
      <c r="Y18" s="61"/>
      <c r="Z18" s="6"/>
      <c r="AA18" s="6"/>
      <c r="AB18" s="6"/>
      <c r="AC18" s="6"/>
      <c r="AD18"/>
      <c r="AE18" s="1">
        <f t="shared" si="0"/>
        <v>4214.7027520000001</v>
      </c>
      <c r="AF18" s="1">
        <f t="shared" si="1"/>
        <v>-6.4999999999999997E-3</v>
      </c>
      <c r="AG18" s="1">
        <f t="shared" si="2"/>
        <v>101325</v>
      </c>
      <c r="AH18" s="1">
        <f t="shared" si="3"/>
        <v>1.2250000000000001</v>
      </c>
      <c r="AI18" s="1">
        <f t="shared" si="4"/>
        <v>288.14999999999998</v>
      </c>
      <c r="AJ18" s="1">
        <f t="shared" si="5"/>
        <v>1.2350000000000001</v>
      </c>
      <c r="AK18" s="1">
        <f t="shared" si="6"/>
        <v>9.81</v>
      </c>
      <c r="AL18" s="1">
        <f t="shared" si="7"/>
        <v>293.14999999999998</v>
      </c>
      <c r="AM18" s="1">
        <f t="shared" si="8"/>
        <v>100600</v>
      </c>
      <c r="AN18" s="1">
        <f t="shared" si="9"/>
        <v>29</v>
      </c>
    </row>
    <row r="19" spans="1:40" ht="15" x14ac:dyDescent="0.25">
      <c r="A19" s="80" t="s">
        <v>56</v>
      </c>
      <c r="B19" s="8" t="s">
        <v>57</v>
      </c>
      <c r="C19" s="150" t="s">
        <v>118</v>
      </c>
      <c r="D19" s="8" t="s">
        <v>58</v>
      </c>
      <c r="E19" s="8" t="s">
        <v>59</v>
      </c>
      <c r="F19" s="8" t="s">
        <v>60</v>
      </c>
      <c r="G19" s="8" t="s">
        <v>119</v>
      </c>
      <c r="H19" s="8" t="s">
        <v>120</v>
      </c>
      <c r="I19" s="8" t="s">
        <v>61</v>
      </c>
      <c r="J19" s="150" t="s">
        <v>62</v>
      </c>
      <c r="K19" s="8" t="s">
        <v>63</v>
      </c>
      <c r="L19" s="8" t="s">
        <v>64</v>
      </c>
      <c r="M19" s="8" t="s">
        <v>65</v>
      </c>
      <c r="N19" s="8" t="s">
        <v>66</v>
      </c>
      <c r="O19" s="8" t="s">
        <v>121</v>
      </c>
      <c r="P19" s="8" t="s">
        <v>68</v>
      </c>
      <c r="Q19" s="150" t="s">
        <v>69</v>
      </c>
      <c r="R19" s="8" t="s">
        <v>70</v>
      </c>
      <c r="S19" s="7" t="s">
        <v>71</v>
      </c>
      <c r="T19" s="151" t="s">
        <v>72</v>
      </c>
      <c r="U19" s="47" t="s">
        <v>122</v>
      </c>
      <c r="V19" s="151" t="s">
        <v>74</v>
      </c>
      <c r="W19" s="47" t="s">
        <v>76</v>
      </c>
      <c r="X19" s="151" t="s">
        <v>75</v>
      </c>
      <c r="Y19" s="47" t="s">
        <v>77</v>
      </c>
      <c r="Z19" s="47" t="s">
        <v>78</v>
      </c>
      <c r="AA19" s="47" t="s">
        <v>79</v>
      </c>
      <c r="AB19" s="47" t="s">
        <v>80</v>
      </c>
      <c r="AC19" s="81" t="s">
        <v>81</v>
      </c>
      <c r="AD19"/>
      <c r="AE19" s="1">
        <f t="shared" si="0"/>
        <v>4214.7027520000001</v>
      </c>
      <c r="AF19" s="1">
        <f t="shared" si="1"/>
        <v>-6.4999999999999997E-3</v>
      </c>
      <c r="AG19" s="1">
        <f t="shared" si="2"/>
        <v>101325</v>
      </c>
      <c r="AH19" s="1">
        <f t="shared" si="3"/>
        <v>1.2250000000000001</v>
      </c>
      <c r="AI19" s="1">
        <f t="shared" si="4"/>
        <v>288.14999999999998</v>
      </c>
      <c r="AJ19" s="1">
        <f t="shared" si="5"/>
        <v>1.2350000000000001</v>
      </c>
      <c r="AK19" s="1">
        <f t="shared" si="6"/>
        <v>9.81</v>
      </c>
      <c r="AL19" s="1">
        <f t="shared" si="7"/>
        <v>293.14999999999998</v>
      </c>
      <c r="AM19" s="1">
        <f t="shared" si="8"/>
        <v>100600</v>
      </c>
      <c r="AN19" s="1">
        <f t="shared" si="9"/>
        <v>29</v>
      </c>
    </row>
    <row r="20" spans="1:40" x14ac:dyDescent="0.2">
      <c r="A20" s="84">
        <v>13</v>
      </c>
      <c r="B20" s="83">
        <v>2500</v>
      </c>
      <c r="C20" s="152">
        <f>B20 * 3.28084</f>
        <v>8202.1</v>
      </c>
      <c r="D20" s="83">
        <f>A20+273.15</f>
        <v>286.14999999999998</v>
      </c>
      <c r="E20" s="83">
        <v>61.7333</v>
      </c>
      <c r="F20" s="152">
        <f>E20 * 1.94384</f>
        <v>119.999657872</v>
      </c>
      <c r="G20" s="83">
        <v>130</v>
      </c>
      <c r="H20" s="83">
        <f>G20*0.453592</f>
        <v>58.96696</v>
      </c>
      <c r="I20" s="83">
        <f>AE18-H20</f>
        <v>4155.7357920000004</v>
      </c>
      <c r="J20" s="152">
        <f>I20 * 2.20462</f>
        <v>9161.8182417590397</v>
      </c>
      <c r="K20" s="83">
        <v>0</v>
      </c>
      <c r="L20" s="83">
        <f>AI18+(B20*AF18)</f>
        <v>271.89999999999998</v>
      </c>
      <c r="M20" s="83">
        <f>AH18 * ( ( 1 + ( AF18 * ( B20 / AI18 ) ) ) ^ 4.256 )</f>
        <v>0.95685209658238135</v>
      </c>
      <c r="N20" s="83">
        <f>( M20 * L20 ) / D20</f>
        <v>0.90920176502096628</v>
      </c>
      <c r="O20" s="83">
        <f>AG18 * ( ( 1+ ( AF18 * ( B20 / AI18 ) ) ) ^ 5.256 )</f>
        <v>74681.996604037544</v>
      </c>
      <c r="P20" s="83"/>
      <c r="Q20" s="152"/>
      <c r="R20" s="83"/>
      <c r="S20" s="84">
        <f>SQRT( ( W20 * 2 ) / N20 )</f>
        <v>71.656798773247928</v>
      </c>
      <c r="T20" s="152">
        <f>S20 * 1.94384</f>
        <v>139.28935172739025</v>
      </c>
      <c r="U20" s="83"/>
      <c r="V20" s="152"/>
      <c r="W20" s="83">
        <f xml:space="preserve"> ( ( E20 ) ^2 ) * ( AH18 / 2 )</f>
        <v>2334.2377014451249</v>
      </c>
      <c r="X20" s="152">
        <f>W20 / 100</f>
        <v>23.342377014451248</v>
      </c>
      <c r="Y20" s="91"/>
      <c r="Z20" s="83"/>
      <c r="AA20" s="83"/>
      <c r="AB20" s="83"/>
      <c r="AC20" s="86"/>
      <c r="AD20"/>
      <c r="AE20" s="1">
        <f t="shared" si="0"/>
        <v>4214.7027520000001</v>
      </c>
      <c r="AF20" s="1">
        <f t="shared" si="1"/>
        <v>-6.4999999999999997E-3</v>
      </c>
      <c r="AG20" s="1">
        <f t="shared" si="2"/>
        <v>101325</v>
      </c>
      <c r="AH20" s="1">
        <f t="shared" si="3"/>
        <v>1.2250000000000001</v>
      </c>
      <c r="AI20" s="1">
        <f t="shared" si="4"/>
        <v>288.14999999999998</v>
      </c>
      <c r="AJ20" s="1">
        <f t="shared" si="5"/>
        <v>1.2350000000000001</v>
      </c>
      <c r="AK20" s="1">
        <f t="shared" si="6"/>
        <v>9.81</v>
      </c>
      <c r="AL20" s="1">
        <f t="shared" si="7"/>
        <v>293.14999999999998</v>
      </c>
      <c r="AM20" s="1">
        <f t="shared" si="8"/>
        <v>100600</v>
      </c>
      <c r="AN20" s="1">
        <f t="shared" si="9"/>
        <v>29</v>
      </c>
    </row>
    <row r="21" spans="1:40" x14ac:dyDescent="0.2">
      <c r="A21" s="87">
        <v>16</v>
      </c>
      <c r="B21" s="65">
        <v>1500</v>
      </c>
      <c r="C21" s="153">
        <f>B21 * 3.28084</f>
        <v>4921.26</v>
      </c>
      <c r="D21" s="65">
        <f>A21+273.15</f>
        <v>289.14999999999998</v>
      </c>
      <c r="E21" s="65">
        <v>61.7333</v>
      </c>
      <c r="F21" s="153">
        <f>E21 * 1.94384</f>
        <v>119.999657872</v>
      </c>
      <c r="G21" s="65">
        <v>134</v>
      </c>
      <c r="H21" s="65">
        <f>G21*0.453592</f>
        <v>60.781328000000002</v>
      </c>
      <c r="I21" s="65">
        <f>AE19-H21</f>
        <v>4153.9214240000001</v>
      </c>
      <c r="J21" s="153">
        <f>I21 * 2.20462</f>
        <v>9157.8182497788803</v>
      </c>
      <c r="K21" s="65">
        <v>48</v>
      </c>
      <c r="L21" s="65">
        <f>AI19+(B21*AF19)</f>
        <v>278.39999999999998</v>
      </c>
      <c r="M21" s="65">
        <f>AH19 * ( ( 1 + ( AF19 * ( B21 / AI19 ) ) ) ^ 4.256 )</f>
        <v>1.0580628650735022</v>
      </c>
      <c r="N21" s="65">
        <f>( M21 * L21 ) / D21</f>
        <v>1.0187262723031749</v>
      </c>
      <c r="O21" s="65">
        <f>AG19 * ( ( 1+ ( AF19 * ( B21 / AI19 ) ) ) ^ 5.256 )</f>
        <v>84555.644256469634</v>
      </c>
      <c r="P21" s="65">
        <f>B21-B20</f>
        <v>-1000</v>
      </c>
      <c r="Q21" s="153">
        <f>P21 * 3.28084</f>
        <v>-3280.84</v>
      </c>
      <c r="R21" s="65">
        <f xml:space="preserve"> I21 * AK19 * COS( AB21 )</f>
        <v>38583.319010464009</v>
      </c>
      <c r="S21" s="87">
        <f>SQRT( ( W21 * 2 ) / N21 )</f>
        <v>67.69534162251631</v>
      </c>
      <c r="T21" s="153">
        <f>S21 * 1.94384</f>
        <v>131.58891285951211</v>
      </c>
      <c r="U21" s="65">
        <f xml:space="preserve"> ( P21 / K21 ) * ( ( ( D20 + D21 ) / 2 ) / ( ( L20 + L21 ) / 2 ) )</f>
        <v>-21.779786782966866</v>
      </c>
      <c r="V21" s="153">
        <f>U21 * 1.94384</f>
        <v>-42.336420740202314</v>
      </c>
      <c r="W21" s="65">
        <f xml:space="preserve"> ( ( E21 ) ^2 ) * ( AH19 / 2 )</f>
        <v>2334.2377014451249</v>
      </c>
      <c r="X21" s="153">
        <f>W21 / 100</f>
        <v>23.342377014451248</v>
      </c>
      <c r="Y21" s="67">
        <f xml:space="preserve"> - ( I21 * AK19 * SIN( AB21 ) )</f>
        <v>-13110.586617199</v>
      </c>
      <c r="Z21" s="65">
        <f xml:space="preserve"> - ( ( 2 * Y21 ) / ( ( ( S21 ) ^ 2 ) * AN19 * N21 ) )</f>
        <v>0.19367744485346505</v>
      </c>
      <c r="AA21" s="65">
        <f xml:space="preserve"> ( ( 2 * R21 ) / ( ( ( S21 ) ^ 2 ) * AN19 * N21 ) )</f>
        <v>0.56997591779072476</v>
      </c>
      <c r="AB21" s="65">
        <f>ASIN( - ( U21 / S21 ) )</f>
        <v>0.32755863500847865</v>
      </c>
      <c r="AC21" s="89">
        <f>AB21 * ( 180 / 3.14159265359 )</f>
        <v>18.767727329050764</v>
      </c>
      <c r="AD21"/>
      <c r="AE21" s="1">
        <f t="shared" si="0"/>
        <v>4214.7027520000001</v>
      </c>
      <c r="AF21" s="1">
        <f t="shared" si="1"/>
        <v>-6.4999999999999997E-3</v>
      </c>
      <c r="AG21" s="1">
        <f t="shared" si="2"/>
        <v>101325</v>
      </c>
      <c r="AH21" s="1">
        <f t="shared" si="3"/>
        <v>1.2250000000000001</v>
      </c>
      <c r="AI21" s="1">
        <f t="shared" si="4"/>
        <v>288.14999999999998</v>
      </c>
      <c r="AJ21" s="1">
        <f t="shared" si="5"/>
        <v>1.2350000000000001</v>
      </c>
      <c r="AK21" s="1">
        <f t="shared" si="6"/>
        <v>9.81</v>
      </c>
      <c r="AL21" s="1">
        <f t="shared" si="7"/>
        <v>293.14999999999998</v>
      </c>
      <c r="AM21" s="1">
        <f t="shared" si="8"/>
        <v>100600</v>
      </c>
      <c r="AN21" s="1">
        <f t="shared" si="9"/>
        <v>29</v>
      </c>
    </row>
    <row r="22" spans="1:40" x14ac:dyDescent="0.2">
      <c r="A22" s="6"/>
      <c r="B22" s="6"/>
      <c r="C22" s="154"/>
      <c r="D22" s="6"/>
      <c r="E22" s="6"/>
      <c r="F22" s="154"/>
      <c r="G22" s="6"/>
      <c r="H22" s="6"/>
      <c r="I22" s="6"/>
      <c r="J22" s="154"/>
      <c r="K22" s="6"/>
      <c r="L22" s="6"/>
      <c r="M22" s="6"/>
      <c r="N22" s="6"/>
      <c r="O22" s="6"/>
      <c r="P22" s="6"/>
      <c r="Q22" s="154"/>
      <c r="R22" s="6"/>
      <c r="S22" s="6"/>
      <c r="T22" s="154"/>
      <c r="U22" s="6"/>
      <c r="V22" s="154"/>
      <c r="W22" s="6"/>
      <c r="X22" s="152"/>
      <c r="Y22" s="61"/>
      <c r="Z22" s="6"/>
      <c r="AA22" s="6"/>
      <c r="AB22" s="6"/>
      <c r="AC22" s="6"/>
      <c r="AD22"/>
      <c r="AE22" s="1">
        <f t="shared" si="0"/>
        <v>4214.7027520000001</v>
      </c>
      <c r="AF22" s="1">
        <f t="shared" si="1"/>
        <v>-6.4999999999999997E-3</v>
      </c>
      <c r="AG22" s="1">
        <f t="shared" si="2"/>
        <v>101325</v>
      </c>
      <c r="AH22" s="1">
        <f t="shared" si="3"/>
        <v>1.2250000000000001</v>
      </c>
      <c r="AI22" s="1">
        <f t="shared" si="4"/>
        <v>288.14999999999998</v>
      </c>
      <c r="AJ22" s="1">
        <f t="shared" si="5"/>
        <v>1.2350000000000001</v>
      </c>
      <c r="AK22" s="1">
        <f t="shared" si="6"/>
        <v>9.81</v>
      </c>
      <c r="AL22" s="1">
        <f t="shared" si="7"/>
        <v>293.14999999999998</v>
      </c>
      <c r="AM22" s="1">
        <f t="shared" si="8"/>
        <v>100600</v>
      </c>
      <c r="AN22" s="1">
        <f t="shared" si="9"/>
        <v>29</v>
      </c>
    </row>
    <row r="23" spans="1:40" ht="15" x14ac:dyDescent="0.25">
      <c r="A23" s="80" t="s">
        <v>56</v>
      </c>
      <c r="B23" s="8" t="s">
        <v>57</v>
      </c>
      <c r="C23" s="150" t="s">
        <v>118</v>
      </c>
      <c r="D23" s="8" t="s">
        <v>58</v>
      </c>
      <c r="E23" s="8" t="s">
        <v>59</v>
      </c>
      <c r="F23" s="8" t="s">
        <v>60</v>
      </c>
      <c r="G23" s="8" t="s">
        <v>119</v>
      </c>
      <c r="H23" s="8" t="s">
        <v>120</v>
      </c>
      <c r="I23" s="8" t="s">
        <v>61</v>
      </c>
      <c r="J23" s="150" t="s">
        <v>62</v>
      </c>
      <c r="K23" s="8" t="s">
        <v>63</v>
      </c>
      <c r="L23" s="8" t="s">
        <v>64</v>
      </c>
      <c r="M23" s="8" t="s">
        <v>65</v>
      </c>
      <c r="N23" s="8" t="s">
        <v>66</v>
      </c>
      <c r="O23" s="8" t="s">
        <v>121</v>
      </c>
      <c r="P23" s="8" t="s">
        <v>68</v>
      </c>
      <c r="Q23" s="150" t="s">
        <v>69</v>
      </c>
      <c r="R23" s="8" t="s">
        <v>70</v>
      </c>
      <c r="S23" s="7" t="s">
        <v>71</v>
      </c>
      <c r="T23" s="151" t="s">
        <v>72</v>
      </c>
      <c r="U23" s="47" t="s">
        <v>122</v>
      </c>
      <c r="V23" s="151" t="s">
        <v>74</v>
      </c>
      <c r="W23" s="47" t="s">
        <v>76</v>
      </c>
      <c r="X23" s="151" t="s">
        <v>75</v>
      </c>
      <c r="Y23" s="47" t="s">
        <v>77</v>
      </c>
      <c r="Z23" s="47" t="s">
        <v>78</v>
      </c>
      <c r="AA23" s="47" t="s">
        <v>79</v>
      </c>
      <c r="AB23" s="47" t="s">
        <v>80</v>
      </c>
      <c r="AC23" s="81" t="s">
        <v>81</v>
      </c>
      <c r="AD23"/>
      <c r="AE23" s="1">
        <f t="shared" si="0"/>
        <v>4214.7027520000001</v>
      </c>
      <c r="AF23" s="1">
        <f t="shared" si="1"/>
        <v>-6.4999999999999997E-3</v>
      </c>
      <c r="AG23" s="1">
        <f t="shared" si="2"/>
        <v>101325</v>
      </c>
      <c r="AH23" s="1">
        <f t="shared" si="3"/>
        <v>1.2250000000000001</v>
      </c>
      <c r="AI23" s="1">
        <f t="shared" si="4"/>
        <v>288.14999999999998</v>
      </c>
      <c r="AJ23" s="1">
        <f t="shared" si="5"/>
        <v>1.2350000000000001</v>
      </c>
      <c r="AK23" s="1">
        <f t="shared" si="6"/>
        <v>9.81</v>
      </c>
      <c r="AL23" s="1">
        <f t="shared" si="7"/>
        <v>293.14999999999998</v>
      </c>
      <c r="AM23" s="1">
        <f t="shared" si="8"/>
        <v>100600</v>
      </c>
      <c r="AN23" s="1">
        <f t="shared" si="9"/>
        <v>29</v>
      </c>
    </row>
    <row r="24" spans="1:40" x14ac:dyDescent="0.2">
      <c r="A24" s="84">
        <v>13</v>
      </c>
      <c r="B24" s="83">
        <v>2400</v>
      </c>
      <c r="C24" s="152">
        <f>B24 * 3.28084</f>
        <v>7874.0159999999996</v>
      </c>
      <c r="D24" s="83">
        <f>A24+273.15</f>
        <v>286.14999999999998</v>
      </c>
      <c r="E24" s="83">
        <v>69.45</v>
      </c>
      <c r="F24" s="152">
        <f>E24 * 1.94384</f>
        <v>134.99968800000002</v>
      </c>
      <c r="G24" s="83">
        <v>148</v>
      </c>
      <c r="H24" s="83">
        <f>G24*0.453592</f>
        <v>67.131615999999994</v>
      </c>
      <c r="I24" s="83">
        <f>AE21-H24</f>
        <v>4147.5711360000005</v>
      </c>
      <c r="J24" s="152">
        <f>I24 * 2.20462</f>
        <v>9143.8182778483206</v>
      </c>
      <c r="K24" s="83">
        <v>0</v>
      </c>
      <c r="L24" s="83">
        <f>AI21+(B24*AF21)</f>
        <v>272.54999999999995</v>
      </c>
      <c r="M24" s="83">
        <f>AH21 * ( ( 1 + ( AF21 * ( B24 / AI21 ) ) ) ^ 4.256 )</f>
        <v>0.96662538123770536</v>
      </c>
      <c r="N24" s="83">
        <f>( M24 * L24 ) / D24</f>
        <v>0.92068407358496085</v>
      </c>
      <c r="O24" s="83">
        <f>AG21 * ( ( 1+ ( AF21 * ( B24 / AI21 ) ) ) ^ 5.256 )</f>
        <v>75625.155495906831</v>
      </c>
      <c r="P24" s="83"/>
      <c r="Q24" s="152"/>
      <c r="R24" s="83"/>
      <c r="S24" s="84">
        <f>SQRT( ( W24 * 2 ) / N24 )</f>
        <v>80.109676714357988</v>
      </c>
      <c r="T24" s="152">
        <f>S24 * 1.94384</f>
        <v>155.72039398443764</v>
      </c>
      <c r="U24" s="83"/>
      <c r="V24" s="152"/>
      <c r="W24" s="83">
        <f xml:space="preserve"> ( ( E24 ) ^2 ) * ( AH21 / 2 )</f>
        <v>2954.2727812500007</v>
      </c>
      <c r="X24" s="152">
        <f>W24 / 100</f>
        <v>29.542727812500008</v>
      </c>
      <c r="Y24" s="91"/>
      <c r="Z24" s="83"/>
      <c r="AA24" s="83"/>
      <c r="AB24" s="83"/>
      <c r="AC24" s="86"/>
      <c r="AD24"/>
      <c r="AE24" s="1">
        <f t="shared" si="0"/>
        <v>4214.7027520000001</v>
      </c>
      <c r="AF24" s="1">
        <f t="shared" si="1"/>
        <v>-6.4999999999999997E-3</v>
      </c>
      <c r="AG24" s="1">
        <f t="shared" si="2"/>
        <v>101325</v>
      </c>
      <c r="AH24" s="1">
        <f t="shared" si="3"/>
        <v>1.2250000000000001</v>
      </c>
      <c r="AI24" s="1">
        <f t="shared" si="4"/>
        <v>288.14999999999998</v>
      </c>
      <c r="AJ24" s="1">
        <f t="shared" si="5"/>
        <v>1.2350000000000001</v>
      </c>
      <c r="AK24" s="1">
        <f t="shared" si="6"/>
        <v>9.81</v>
      </c>
      <c r="AL24" s="1">
        <f t="shared" si="7"/>
        <v>293.14999999999998</v>
      </c>
      <c r="AM24" s="1">
        <f t="shared" si="8"/>
        <v>100600</v>
      </c>
      <c r="AN24" s="1">
        <f t="shared" si="9"/>
        <v>29</v>
      </c>
    </row>
    <row r="25" spans="1:40" x14ac:dyDescent="0.2">
      <c r="A25" s="87">
        <v>15</v>
      </c>
      <c r="B25" s="65">
        <v>1500</v>
      </c>
      <c r="C25" s="153">
        <f>B25 * 3.28084</f>
        <v>4921.26</v>
      </c>
      <c r="D25" s="65">
        <f>A25+273.15</f>
        <v>288.14999999999998</v>
      </c>
      <c r="E25" s="65">
        <v>72.022199999999998</v>
      </c>
      <c r="F25" s="153">
        <f>E25 * 1.94384</f>
        <v>139.99963324800001</v>
      </c>
      <c r="G25" s="65">
        <v>150</v>
      </c>
      <c r="H25" s="65">
        <f>G25*0.453592</f>
        <v>68.038799999999995</v>
      </c>
      <c r="I25" s="65">
        <f>AE22-H25</f>
        <v>4146.6639519999999</v>
      </c>
      <c r="J25" s="153">
        <f>I25 * 2.20462</f>
        <v>9141.8182818582391</v>
      </c>
      <c r="K25" s="65">
        <v>31</v>
      </c>
      <c r="L25" s="65">
        <f>AI22+(B25*AF22)</f>
        <v>278.39999999999998</v>
      </c>
      <c r="M25" s="65">
        <f>AH22 * ( ( 1 + ( AF22 * ( B25 / AI22 ) ) ) ^ 4.256 )</f>
        <v>1.0580628650735022</v>
      </c>
      <c r="N25" s="65">
        <f>( M25 * L25 ) / D25</f>
        <v>1.022261674948683</v>
      </c>
      <c r="O25" s="65">
        <f>AG22 * ( ( 1+ ( AF22 * ( B25 / AI22 ) ) ) ^ 5.256 )</f>
        <v>84555.644256469634</v>
      </c>
      <c r="P25" s="65">
        <f>B25-B24</f>
        <v>-900</v>
      </c>
      <c r="Q25" s="153">
        <f>P25 * 3.28084</f>
        <v>-2952.7559999999999</v>
      </c>
      <c r="R25" s="65">
        <f xml:space="preserve"> I25 * AK22 * COS( AB25 )</f>
        <v>37562.706609296132</v>
      </c>
      <c r="S25" s="87">
        <f>SQRT( ( W25 * 2 ) / N25 )</f>
        <v>78.841229442281318</v>
      </c>
      <c r="T25" s="153">
        <f>S25 * 1.94384</f>
        <v>153.25473543908413</v>
      </c>
      <c r="U25" s="65">
        <f xml:space="preserve"> ( P25 / K25 ) * ( ( ( D24 + D25 ) / 2 ) / ( ( L24 + L25 ) / 2 ) )</f>
        <v>-30.262684102825329</v>
      </c>
      <c r="V25" s="153">
        <f>U25 * 1.94384</f>
        <v>-58.825815866435988</v>
      </c>
      <c r="W25" s="65">
        <f xml:space="preserve"> ( ( E25 ) ^2 ) * ( AH22 / 2 )</f>
        <v>3177.1583418645005</v>
      </c>
      <c r="X25" s="153">
        <f>W25 / 100</f>
        <v>31.771583418645005</v>
      </c>
      <c r="Y25" s="67">
        <f xml:space="preserve"> - ( I25 * AK22 * SIN( AB25 ) )</f>
        <v>-15614.277921190178</v>
      </c>
      <c r="Z25" s="65">
        <f xml:space="preserve"> - ( ( 2 * Y25 ) / ( ( ( S25 ) ^ 2 ) * AN22 * N25 ) )</f>
        <v>0.16946696344910323</v>
      </c>
      <c r="AA25" s="65">
        <f xml:space="preserve"> ( ( 2 * R25 ) / ( ( ( S25 ) ^ 2 ) * AN22 * N25 ) )</f>
        <v>0.40768057672190861</v>
      </c>
      <c r="AB25" s="65">
        <f>ASIN( - ( U25 / S25 ) )</f>
        <v>0.39395492845514213</v>
      </c>
      <c r="AC25" s="89">
        <f>AB25 * ( 180 / 3.14159265359 )</f>
        <v>22.571954718856457</v>
      </c>
      <c r="AD25"/>
      <c r="AE25" s="1">
        <f t="shared" si="0"/>
        <v>4214.7027520000001</v>
      </c>
      <c r="AF25" s="1">
        <f t="shared" si="1"/>
        <v>-6.4999999999999997E-3</v>
      </c>
      <c r="AG25" s="1">
        <f t="shared" si="2"/>
        <v>101325</v>
      </c>
      <c r="AH25" s="1">
        <f t="shared" si="3"/>
        <v>1.2250000000000001</v>
      </c>
      <c r="AI25" s="1">
        <f t="shared" si="4"/>
        <v>288.14999999999998</v>
      </c>
      <c r="AJ25" s="1">
        <f t="shared" si="5"/>
        <v>1.2350000000000001</v>
      </c>
      <c r="AK25" s="1">
        <f t="shared" si="6"/>
        <v>9.81</v>
      </c>
      <c r="AL25" s="1">
        <f t="shared" si="7"/>
        <v>293.14999999999998</v>
      </c>
      <c r="AM25" s="1">
        <f t="shared" si="8"/>
        <v>100600</v>
      </c>
      <c r="AN25" s="1">
        <f t="shared" si="9"/>
        <v>29</v>
      </c>
    </row>
    <row r="26" spans="1:40" x14ac:dyDescent="0.2">
      <c r="AD26"/>
      <c r="AE26" s="1">
        <f t="shared" si="0"/>
        <v>4214.7027520000001</v>
      </c>
      <c r="AF26" s="1">
        <f t="shared" si="1"/>
        <v>-6.4999999999999997E-3</v>
      </c>
      <c r="AG26" s="1">
        <f t="shared" si="2"/>
        <v>101325</v>
      </c>
      <c r="AH26" s="1">
        <f t="shared" si="3"/>
        <v>1.2250000000000001</v>
      </c>
      <c r="AI26" s="1">
        <f t="shared" si="4"/>
        <v>288.14999999999998</v>
      </c>
      <c r="AJ26" s="1">
        <f t="shared" si="5"/>
        <v>1.2350000000000001</v>
      </c>
      <c r="AK26" s="1">
        <f t="shared" si="6"/>
        <v>9.81</v>
      </c>
      <c r="AL26" s="1">
        <f t="shared" si="7"/>
        <v>293.14999999999998</v>
      </c>
      <c r="AM26" s="1">
        <f t="shared" si="8"/>
        <v>100600</v>
      </c>
      <c r="AN26" s="1">
        <f t="shared" si="9"/>
        <v>29</v>
      </c>
    </row>
    <row r="27" spans="1:40" x14ac:dyDescent="0.2">
      <c r="AD27"/>
      <c r="AE27" s="1">
        <f t="shared" si="0"/>
        <v>4214.7027520000001</v>
      </c>
      <c r="AF27" s="1">
        <f t="shared" si="1"/>
        <v>-6.4999999999999997E-3</v>
      </c>
      <c r="AG27" s="1">
        <f t="shared" si="2"/>
        <v>101325</v>
      </c>
      <c r="AH27" s="1">
        <f t="shared" si="3"/>
        <v>1.2250000000000001</v>
      </c>
      <c r="AI27" s="1">
        <f t="shared" si="4"/>
        <v>288.14999999999998</v>
      </c>
      <c r="AJ27" s="1">
        <f t="shared" si="5"/>
        <v>1.2350000000000001</v>
      </c>
      <c r="AK27" s="1">
        <f t="shared" si="6"/>
        <v>9.81</v>
      </c>
      <c r="AL27" s="1">
        <f t="shared" si="7"/>
        <v>293.14999999999998</v>
      </c>
      <c r="AM27" s="1">
        <f t="shared" si="8"/>
        <v>100600</v>
      </c>
      <c r="AN27" s="1">
        <f t="shared" si="9"/>
        <v>29</v>
      </c>
    </row>
    <row r="28" spans="1:40" x14ac:dyDescent="0.2">
      <c r="AD28"/>
      <c r="AE28" s="1">
        <f t="shared" si="0"/>
        <v>4214.7027520000001</v>
      </c>
      <c r="AF28" s="1">
        <f t="shared" si="1"/>
        <v>-6.4999999999999997E-3</v>
      </c>
      <c r="AG28" s="1">
        <f t="shared" si="2"/>
        <v>101325</v>
      </c>
      <c r="AH28" s="1">
        <f t="shared" si="3"/>
        <v>1.2250000000000001</v>
      </c>
      <c r="AI28" s="1">
        <f t="shared" si="4"/>
        <v>288.14999999999998</v>
      </c>
      <c r="AJ28" s="1">
        <f t="shared" si="5"/>
        <v>1.2350000000000001</v>
      </c>
      <c r="AK28" s="1">
        <f t="shared" si="6"/>
        <v>9.81</v>
      </c>
      <c r="AL28" s="1">
        <f t="shared" si="7"/>
        <v>293.14999999999998</v>
      </c>
      <c r="AM28" s="1">
        <f t="shared" si="8"/>
        <v>100600</v>
      </c>
      <c r="AN28" s="1">
        <f t="shared" si="9"/>
        <v>29</v>
      </c>
    </row>
    <row r="29" spans="1:40" x14ac:dyDescent="0.2">
      <c r="AD29"/>
      <c r="AE29" s="1">
        <f t="shared" si="0"/>
        <v>4214.7027520000001</v>
      </c>
      <c r="AF29" s="1">
        <f t="shared" si="1"/>
        <v>-6.4999999999999997E-3</v>
      </c>
      <c r="AG29" s="1">
        <f t="shared" si="2"/>
        <v>101325</v>
      </c>
      <c r="AH29" s="1">
        <f t="shared" si="3"/>
        <v>1.2250000000000001</v>
      </c>
      <c r="AI29" s="1">
        <f t="shared" si="4"/>
        <v>288.14999999999998</v>
      </c>
      <c r="AJ29" s="1">
        <f t="shared" si="5"/>
        <v>1.2350000000000001</v>
      </c>
      <c r="AK29" s="1">
        <f t="shared" si="6"/>
        <v>9.81</v>
      </c>
      <c r="AL29" s="1">
        <f t="shared" si="7"/>
        <v>293.14999999999998</v>
      </c>
      <c r="AM29" s="1">
        <f t="shared" si="8"/>
        <v>100600</v>
      </c>
      <c r="AN29" s="1">
        <f t="shared" si="9"/>
        <v>29</v>
      </c>
    </row>
    <row r="30" spans="1:40" x14ac:dyDescent="0.2">
      <c r="AD30"/>
      <c r="AE30" s="1">
        <f t="shared" si="0"/>
        <v>4214.7027520000001</v>
      </c>
      <c r="AF30" s="1">
        <f t="shared" si="1"/>
        <v>-6.4999999999999997E-3</v>
      </c>
      <c r="AG30" s="1">
        <f t="shared" si="2"/>
        <v>101325</v>
      </c>
      <c r="AH30" s="1">
        <f t="shared" si="3"/>
        <v>1.2250000000000001</v>
      </c>
      <c r="AI30" s="1">
        <f t="shared" si="4"/>
        <v>288.14999999999998</v>
      </c>
      <c r="AJ30" s="1">
        <f t="shared" si="5"/>
        <v>1.2350000000000001</v>
      </c>
      <c r="AK30" s="1">
        <f t="shared" si="6"/>
        <v>9.81</v>
      </c>
      <c r="AL30" s="1">
        <f t="shared" si="7"/>
        <v>293.14999999999998</v>
      </c>
      <c r="AM30" s="1">
        <f t="shared" si="8"/>
        <v>100600</v>
      </c>
      <c r="AN30" s="1">
        <f t="shared" si="9"/>
        <v>29</v>
      </c>
    </row>
    <row r="31" spans="1:40" x14ac:dyDescent="0.2">
      <c r="AD31"/>
      <c r="AE31" s="1">
        <f t="shared" si="0"/>
        <v>4214.7027520000001</v>
      </c>
      <c r="AF31" s="1">
        <f t="shared" si="1"/>
        <v>-6.4999999999999997E-3</v>
      </c>
      <c r="AG31" s="1">
        <f t="shared" si="2"/>
        <v>101325</v>
      </c>
      <c r="AH31" s="1">
        <f t="shared" si="3"/>
        <v>1.2250000000000001</v>
      </c>
      <c r="AI31" s="1">
        <f t="shared" si="4"/>
        <v>288.14999999999998</v>
      </c>
      <c r="AJ31" s="1">
        <f t="shared" si="5"/>
        <v>1.2350000000000001</v>
      </c>
      <c r="AK31" s="1">
        <f t="shared" si="6"/>
        <v>9.81</v>
      </c>
      <c r="AL31" s="1">
        <f t="shared" si="7"/>
        <v>293.14999999999998</v>
      </c>
      <c r="AM31" s="1">
        <f t="shared" si="8"/>
        <v>100600</v>
      </c>
      <c r="AN31" s="1">
        <f t="shared" si="9"/>
        <v>29</v>
      </c>
    </row>
    <row r="32" spans="1:40" x14ac:dyDescent="0.2">
      <c r="AD32"/>
      <c r="AE32" s="1">
        <f t="shared" si="0"/>
        <v>4214.7027520000001</v>
      </c>
      <c r="AF32" s="1">
        <f t="shared" si="1"/>
        <v>-6.4999999999999997E-3</v>
      </c>
      <c r="AG32" s="1">
        <f t="shared" si="2"/>
        <v>101325</v>
      </c>
      <c r="AH32" s="1">
        <f t="shared" si="3"/>
        <v>1.2250000000000001</v>
      </c>
      <c r="AI32" s="1">
        <f t="shared" si="4"/>
        <v>288.14999999999998</v>
      </c>
      <c r="AJ32" s="1">
        <f t="shared" si="5"/>
        <v>1.2350000000000001</v>
      </c>
      <c r="AK32" s="1">
        <f t="shared" si="6"/>
        <v>9.81</v>
      </c>
      <c r="AL32" s="1">
        <f t="shared" si="7"/>
        <v>293.14999999999998</v>
      </c>
      <c r="AM32" s="1">
        <f t="shared" si="8"/>
        <v>100600</v>
      </c>
      <c r="AN32" s="1">
        <f t="shared" si="9"/>
        <v>29</v>
      </c>
    </row>
    <row r="33" spans="30:40" x14ac:dyDescent="0.2">
      <c r="AD33"/>
      <c r="AE33" s="1">
        <f t="shared" si="0"/>
        <v>4214.7027520000001</v>
      </c>
      <c r="AF33" s="1">
        <f t="shared" si="1"/>
        <v>-6.4999999999999997E-3</v>
      </c>
      <c r="AG33" s="1">
        <f t="shared" si="2"/>
        <v>101325</v>
      </c>
      <c r="AH33" s="1">
        <f t="shared" si="3"/>
        <v>1.2250000000000001</v>
      </c>
      <c r="AI33" s="1">
        <f t="shared" si="4"/>
        <v>288.14999999999998</v>
      </c>
      <c r="AJ33" s="1">
        <f t="shared" si="5"/>
        <v>1.2350000000000001</v>
      </c>
      <c r="AK33" s="1">
        <f t="shared" si="6"/>
        <v>9.81</v>
      </c>
      <c r="AL33" s="1">
        <f t="shared" si="7"/>
        <v>293.14999999999998</v>
      </c>
      <c r="AM33" s="1">
        <f t="shared" si="8"/>
        <v>100600</v>
      </c>
      <c r="AN33" s="1">
        <f t="shared" si="9"/>
        <v>29</v>
      </c>
    </row>
    <row r="34" spans="30:40" x14ac:dyDescent="0.2">
      <c r="AD34"/>
      <c r="AE34" s="1">
        <f t="shared" si="0"/>
        <v>4214.7027520000001</v>
      </c>
      <c r="AF34" s="1">
        <f t="shared" si="1"/>
        <v>-6.4999999999999997E-3</v>
      </c>
      <c r="AG34" s="1">
        <f t="shared" si="2"/>
        <v>101325</v>
      </c>
      <c r="AH34" s="1">
        <f t="shared" si="3"/>
        <v>1.2250000000000001</v>
      </c>
      <c r="AI34" s="1">
        <f t="shared" si="4"/>
        <v>288.14999999999998</v>
      </c>
      <c r="AJ34" s="1">
        <f t="shared" si="5"/>
        <v>1.2350000000000001</v>
      </c>
      <c r="AK34" s="1">
        <f t="shared" si="6"/>
        <v>9.81</v>
      </c>
      <c r="AL34" s="1">
        <f t="shared" si="7"/>
        <v>293.14999999999998</v>
      </c>
      <c r="AM34" s="1">
        <f t="shared" si="8"/>
        <v>100600</v>
      </c>
      <c r="AN34" s="1">
        <f t="shared" si="9"/>
        <v>29</v>
      </c>
    </row>
    <row r="35" spans="30:40" x14ac:dyDescent="0.2">
      <c r="AD35"/>
      <c r="AE35" s="1">
        <f t="shared" si="0"/>
        <v>4214.7027520000001</v>
      </c>
      <c r="AF35" s="1">
        <f t="shared" si="1"/>
        <v>-6.4999999999999997E-3</v>
      </c>
      <c r="AG35" s="1">
        <f t="shared" si="2"/>
        <v>101325</v>
      </c>
      <c r="AH35" s="1">
        <f t="shared" si="3"/>
        <v>1.2250000000000001</v>
      </c>
      <c r="AI35" s="1">
        <f t="shared" si="4"/>
        <v>288.14999999999998</v>
      </c>
      <c r="AJ35" s="1">
        <f t="shared" si="5"/>
        <v>1.2350000000000001</v>
      </c>
      <c r="AK35" s="1">
        <f t="shared" si="6"/>
        <v>9.81</v>
      </c>
      <c r="AL35" s="1">
        <f t="shared" si="7"/>
        <v>293.14999999999998</v>
      </c>
      <c r="AM35" s="1">
        <f t="shared" si="8"/>
        <v>100600</v>
      </c>
      <c r="AN35" s="1">
        <f t="shared" si="9"/>
        <v>29</v>
      </c>
    </row>
  </sheetData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:CS461"/>
  <sheetViews>
    <sheetView workbookViewId="0"/>
  </sheetViews>
  <sheetFormatPr baseColWidth="10" defaultRowHeight="14.25" x14ac:dyDescent="0.2"/>
  <cols>
    <col min="1" max="25" width="10.75" customWidth="1"/>
    <col min="26" max="27" width="15.25" customWidth="1"/>
    <col min="28" max="28" width="14.625" customWidth="1"/>
    <col min="29" max="29" width="11.25" customWidth="1"/>
    <col min="30" max="30" width="15.25" customWidth="1"/>
    <col min="31" max="32" width="10.875" customWidth="1"/>
    <col min="33" max="33" width="11.25" customWidth="1"/>
    <col min="34" max="34" width="13.375" customWidth="1"/>
    <col min="35" max="35" width="12.875" customWidth="1"/>
    <col min="36" max="36" width="11.25" customWidth="1"/>
    <col min="37" max="37" width="13.875" customWidth="1"/>
    <col min="38" max="38" width="14" customWidth="1"/>
    <col min="39" max="39" width="12.25" customWidth="1"/>
    <col min="40" max="40" width="14.875" customWidth="1"/>
    <col min="41" max="41" width="14.375" customWidth="1"/>
    <col min="42" max="42" width="16.5" customWidth="1"/>
    <col min="43" max="43" width="14.875" customWidth="1"/>
    <col min="44" max="44" width="14.375" customWidth="1"/>
    <col min="45" max="45" width="12.5" customWidth="1"/>
    <col min="46" max="46" width="13" customWidth="1"/>
    <col min="47" max="47" width="14.875" customWidth="1"/>
    <col min="48" max="48" width="38.375" customWidth="1"/>
    <col min="49" max="49" width="12.875" customWidth="1"/>
    <col min="50" max="51" width="11.25" customWidth="1"/>
    <col min="52" max="52" width="15.75" customWidth="1"/>
    <col min="53" max="53" width="14" customWidth="1"/>
    <col min="54" max="54" width="9.125" customWidth="1"/>
    <col min="55" max="55" width="15.75" customWidth="1"/>
    <col min="56" max="56" width="14" customWidth="1"/>
    <col min="57" max="61" width="13.375" customWidth="1"/>
    <col min="62" max="62" width="10.25" customWidth="1"/>
    <col min="63" max="66" width="13.375" customWidth="1"/>
    <col min="67" max="68" width="10.75" customWidth="1"/>
    <col min="69" max="69" width="14.375" customWidth="1"/>
    <col min="70" max="70" width="13.375" customWidth="1"/>
    <col min="71" max="71" width="12.5" customWidth="1"/>
    <col min="72" max="72" width="10.875" customWidth="1"/>
    <col min="73" max="73" width="10.25" customWidth="1"/>
    <col min="74" max="74" width="13.375" customWidth="1"/>
    <col min="75" max="75" width="12.875" customWidth="1"/>
    <col min="76" max="76" width="35.5" customWidth="1"/>
    <col min="77" max="77" width="13.375" customWidth="1"/>
    <col min="78" max="78" width="13" customWidth="1"/>
    <col min="79" max="79" width="29.75" customWidth="1"/>
    <col min="80" max="80" width="23.875" customWidth="1"/>
    <col min="81" max="81" width="14" customWidth="1"/>
    <col min="82" max="82" width="13.375" customWidth="1"/>
    <col min="83" max="97" width="10.75" customWidth="1"/>
    <col min="98" max="98" width="11" customWidth="1"/>
  </cols>
  <sheetData>
    <row r="1" spans="26:80" ht="15" x14ac:dyDescent="0.25"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3">
        <v>-6.4999999999999997E-3</v>
      </c>
      <c r="BG1" s="4" t="s">
        <v>1</v>
      </c>
      <c r="BH1" s="5"/>
      <c r="BI1" s="6"/>
      <c r="BJ1" s="7" t="s">
        <v>2</v>
      </c>
      <c r="BK1" s="8">
        <v>9.81</v>
      </c>
      <c r="BL1" s="9" t="s">
        <v>3</v>
      </c>
      <c r="BM1" s="1"/>
      <c r="BN1" s="1"/>
      <c r="BO1" s="1"/>
    </row>
    <row r="2" spans="26:80" ht="15" x14ac:dyDescent="0.25">
      <c r="Z2" s="1"/>
      <c r="AA2" s="1"/>
      <c r="AB2" s="10" t="s">
        <v>4</v>
      </c>
      <c r="AC2" s="1"/>
      <c r="AD2" s="11" t="s">
        <v>5</v>
      </c>
      <c r="AE2" s="11"/>
      <c r="AF2" s="1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6</v>
      </c>
      <c r="AT2" s="1"/>
      <c r="AU2" s="1" t="s">
        <v>7</v>
      </c>
      <c r="AV2" s="1"/>
      <c r="AW2" s="1"/>
      <c r="AX2" s="1" t="s">
        <v>8</v>
      </c>
      <c r="AY2" s="1"/>
      <c r="AZ2" s="1"/>
      <c r="BA2" s="1"/>
      <c r="BB2" s="1"/>
      <c r="BC2" s="1"/>
      <c r="BD2" s="1"/>
      <c r="BE2" s="1"/>
      <c r="BF2" s="1"/>
      <c r="BG2" s="12"/>
      <c r="BH2" s="5"/>
      <c r="BI2" s="6"/>
      <c r="BJ2" s="6"/>
      <c r="BK2" s="6"/>
      <c r="BL2" s="13"/>
      <c r="BM2" s="1"/>
      <c r="BN2" s="1"/>
      <c r="BO2" s="1"/>
      <c r="BQ2" s="14" t="s">
        <v>9</v>
      </c>
      <c r="BR2" s="15"/>
      <c r="BS2" s="15"/>
      <c r="BT2" s="15"/>
      <c r="BU2" s="15"/>
      <c r="BV2" s="16"/>
      <c r="BW2" s="17"/>
      <c r="BX2" s="18" t="s">
        <v>10</v>
      </c>
      <c r="BY2" s="19"/>
      <c r="BZ2" s="17"/>
      <c r="CA2" s="20" t="s">
        <v>11</v>
      </c>
      <c r="CB2" s="21" t="s">
        <v>12</v>
      </c>
    </row>
    <row r="3" spans="26:80" ht="15" x14ac:dyDescent="0.25">
      <c r="Z3" s="1"/>
      <c r="AA3" s="1"/>
      <c r="AB3" s="22" t="s">
        <v>13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 t="s">
        <v>14</v>
      </c>
      <c r="AT3" s="1"/>
      <c r="AU3" s="1" t="s">
        <v>15</v>
      </c>
      <c r="AV3" s="1"/>
      <c r="AW3" s="1"/>
      <c r="AX3" s="1" t="s">
        <v>16</v>
      </c>
      <c r="AY3" s="1"/>
      <c r="AZ3" s="1"/>
      <c r="BA3" s="1"/>
      <c r="BB3" s="1"/>
      <c r="BC3" s="1"/>
      <c r="BD3" s="1"/>
      <c r="BE3" s="2" t="s">
        <v>17</v>
      </c>
      <c r="BF3" s="3">
        <v>101325</v>
      </c>
      <c r="BG3" s="4" t="s">
        <v>18</v>
      </c>
      <c r="BH3" s="5"/>
      <c r="BI3" s="6"/>
      <c r="BJ3" s="7" t="s">
        <v>19</v>
      </c>
      <c r="BK3" s="8">
        <v>293.14999999999998</v>
      </c>
      <c r="BL3" s="9" t="s">
        <v>20</v>
      </c>
      <c r="BM3" s="1"/>
      <c r="BN3" s="1"/>
      <c r="BO3" s="1"/>
      <c r="BQ3" s="146" t="s">
        <v>8</v>
      </c>
      <c r="BR3" s="146"/>
      <c r="BS3" s="146"/>
      <c r="BT3" s="146"/>
      <c r="BU3" s="146"/>
      <c r="BV3" s="146"/>
      <c r="BX3" s="23" t="s">
        <v>8</v>
      </c>
      <c r="BY3" s="24"/>
      <c r="CA3" s="25" t="s">
        <v>8</v>
      </c>
      <c r="CB3" s="26" t="s">
        <v>21</v>
      </c>
    </row>
    <row r="4" spans="26:80" ht="15" x14ac:dyDescent="0.25">
      <c r="Z4" s="1"/>
      <c r="AA4" s="1"/>
      <c r="AB4" s="22" t="s">
        <v>22</v>
      </c>
      <c r="AC4" s="1"/>
      <c r="AD4" s="1"/>
      <c r="AE4" s="1"/>
      <c r="AF4" s="1"/>
      <c r="AG4" s="1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 t="s">
        <v>23</v>
      </c>
      <c r="AT4" s="1"/>
      <c r="AU4" s="1" t="s">
        <v>24</v>
      </c>
      <c r="AV4" s="1"/>
      <c r="AW4" s="1"/>
      <c r="AX4" s="1" t="s">
        <v>25</v>
      </c>
      <c r="AY4" s="1"/>
      <c r="AZ4" s="1"/>
      <c r="BA4" s="1"/>
      <c r="BB4" s="1"/>
      <c r="BC4" s="1"/>
      <c r="BD4" s="1"/>
      <c r="BE4" s="1"/>
      <c r="BF4" s="1"/>
      <c r="BG4" s="12"/>
      <c r="BH4" s="5"/>
      <c r="BI4" s="6"/>
      <c r="BJ4" s="6"/>
      <c r="BK4" s="6"/>
      <c r="BL4" s="6"/>
      <c r="BM4" s="1"/>
      <c r="BN4" s="1"/>
      <c r="BO4" s="1"/>
      <c r="BQ4" s="27" t="s">
        <v>26</v>
      </c>
      <c r="BR4" s="28" t="s">
        <v>27</v>
      </c>
      <c r="BS4" s="29" t="s">
        <v>28</v>
      </c>
      <c r="BT4" s="29" t="s">
        <v>29</v>
      </c>
      <c r="BU4" s="29" t="s">
        <v>30</v>
      </c>
      <c r="BV4" s="28" t="s">
        <v>31</v>
      </c>
      <c r="BX4" s="30" t="s">
        <v>32</v>
      </c>
      <c r="BY4" s="31"/>
      <c r="CA4" s="25" t="s">
        <v>33</v>
      </c>
      <c r="CB4" s="32"/>
    </row>
    <row r="5" spans="26:80" ht="15" x14ac:dyDescent="0.25">
      <c r="Z5" s="1"/>
      <c r="AA5" s="1"/>
      <c r="AB5" s="22" t="s">
        <v>34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 t="s">
        <v>35</v>
      </c>
      <c r="AT5" s="1"/>
      <c r="AU5" s="1" t="s">
        <v>36</v>
      </c>
      <c r="AV5" s="1"/>
      <c r="AW5" s="1"/>
      <c r="AX5" s="1" t="s">
        <v>37</v>
      </c>
      <c r="AY5" s="1"/>
      <c r="AZ5" s="1"/>
      <c r="BA5" s="1"/>
      <c r="BB5" s="1"/>
      <c r="BC5" s="1"/>
      <c r="BD5" s="1"/>
      <c r="BE5" s="2" t="s">
        <v>38</v>
      </c>
      <c r="BF5" s="3">
        <v>1.2250000000000001</v>
      </c>
      <c r="BG5" s="4" t="s">
        <v>39</v>
      </c>
      <c r="BH5" s="5"/>
      <c r="BI5" s="6"/>
      <c r="BJ5" s="7" t="s">
        <v>40</v>
      </c>
      <c r="BK5" s="8">
        <v>100600</v>
      </c>
      <c r="BL5" s="9" t="s">
        <v>18</v>
      </c>
      <c r="BM5" s="1"/>
      <c r="BN5" s="1"/>
      <c r="BO5" s="1"/>
      <c r="BQ5" s="33">
        <v>0</v>
      </c>
      <c r="BR5" s="16">
        <v>50.5</v>
      </c>
      <c r="BS5" s="15">
        <v>0</v>
      </c>
      <c r="BT5" s="15">
        <v>13</v>
      </c>
      <c r="BU5" s="15">
        <v>7.5</v>
      </c>
      <c r="BV5" s="16">
        <v>-0.8</v>
      </c>
      <c r="BX5" s="34" t="s">
        <v>41</v>
      </c>
      <c r="BY5" s="19"/>
      <c r="CA5" s="35" t="s">
        <v>27</v>
      </c>
      <c r="CB5" s="36" t="s">
        <v>42</v>
      </c>
    </row>
    <row r="6" spans="26:80" ht="15" x14ac:dyDescent="0.25">
      <c r="Z6" s="1"/>
      <c r="AA6" s="1"/>
      <c r="AB6" s="22" t="s">
        <v>43</v>
      </c>
      <c r="AC6" s="1"/>
      <c r="AD6" s="1"/>
      <c r="AE6" s="1"/>
      <c r="AF6" s="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2"/>
      <c r="BH6" s="5"/>
      <c r="BI6" s="6"/>
      <c r="BJ6" s="6"/>
      <c r="BK6" s="6"/>
      <c r="BL6" s="6"/>
      <c r="BM6" s="1"/>
      <c r="BN6" s="1"/>
      <c r="BO6" s="1"/>
      <c r="BQ6" s="37">
        <v>60</v>
      </c>
      <c r="BR6" s="38">
        <v>61.5</v>
      </c>
      <c r="BS6" s="39">
        <v>30</v>
      </c>
      <c r="BT6" s="39">
        <v>20.5</v>
      </c>
      <c r="BU6" s="39">
        <v>4.5</v>
      </c>
      <c r="BV6" s="38">
        <v>-1.1000000000000001</v>
      </c>
      <c r="BX6" s="30" t="s">
        <v>44</v>
      </c>
      <c r="BY6" s="31"/>
      <c r="CA6" s="25" t="s">
        <v>29</v>
      </c>
      <c r="CB6" s="36" t="s">
        <v>45</v>
      </c>
    </row>
    <row r="7" spans="26:80" ht="15" x14ac:dyDescent="0.25">
      <c r="Z7" s="1"/>
      <c r="AA7" s="1"/>
      <c r="AB7" s="40" t="s">
        <v>46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 t="s">
        <v>47</v>
      </c>
      <c r="BF7" s="3">
        <v>288.14999999999998</v>
      </c>
      <c r="BG7" s="4" t="s">
        <v>20</v>
      </c>
      <c r="BH7" s="5"/>
      <c r="BI7" s="6"/>
      <c r="BJ7" s="7" t="s">
        <v>48</v>
      </c>
      <c r="BK7" s="8">
        <v>28</v>
      </c>
      <c r="BL7" s="9" t="s">
        <v>49</v>
      </c>
      <c r="BM7" s="1"/>
      <c r="BN7" s="1"/>
      <c r="BO7" s="1"/>
      <c r="BQ7" s="37">
        <v>120</v>
      </c>
      <c r="BR7" s="38">
        <v>61</v>
      </c>
      <c r="BS7" s="39">
        <v>60</v>
      </c>
      <c r="BT7" s="39">
        <v>20.75</v>
      </c>
      <c r="BU7" s="39">
        <v>3.75</v>
      </c>
      <c r="BV7" s="38">
        <v>-0.8</v>
      </c>
      <c r="BX7" s="23" t="s">
        <v>50</v>
      </c>
      <c r="BY7" s="24">
        <v>0.38095000000000001</v>
      </c>
      <c r="CA7" s="25" t="s">
        <v>30</v>
      </c>
      <c r="CB7" s="36" t="s">
        <v>51</v>
      </c>
    </row>
    <row r="8" spans="26:80" x14ac:dyDescent="0.2"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2"/>
      <c r="BH8" s="5"/>
      <c r="BI8" s="6"/>
      <c r="BJ8" s="6"/>
      <c r="BK8" s="6"/>
      <c r="BL8" s="6"/>
      <c r="BM8" s="1"/>
      <c r="BN8" s="1"/>
      <c r="BO8" s="1"/>
      <c r="BQ8" s="37">
        <v>180</v>
      </c>
      <c r="BR8" s="38">
        <v>57</v>
      </c>
      <c r="BS8" s="39">
        <v>90</v>
      </c>
      <c r="BT8" s="39">
        <v>19.5</v>
      </c>
      <c r="BU8" s="39">
        <v>3.75</v>
      </c>
      <c r="BV8" s="38">
        <v>-0.6</v>
      </c>
      <c r="BX8" s="30" t="s">
        <v>52</v>
      </c>
      <c r="BY8" s="31">
        <v>11.428570000000001</v>
      </c>
      <c r="CA8" s="41" t="s">
        <v>31</v>
      </c>
      <c r="CB8" s="42" t="s">
        <v>53</v>
      </c>
    </row>
    <row r="9" spans="26:80" ht="15" x14ac:dyDescent="0.25"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" t="s">
        <v>54</v>
      </c>
      <c r="BF9" s="3">
        <v>1.2350000000000001</v>
      </c>
      <c r="BG9" s="4" t="s">
        <v>55</v>
      </c>
      <c r="BH9" s="5"/>
      <c r="BI9" s="6"/>
      <c r="BJ9" s="6"/>
      <c r="BK9" s="6"/>
      <c r="BL9" s="6"/>
      <c r="BM9" s="1"/>
      <c r="BN9" s="1"/>
      <c r="BO9" s="1"/>
      <c r="BQ9" s="37">
        <v>240</v>
      </c>
      <c r="BR9" s="38">
        <v>49</v>
      </c>
      <c r="BS9" s="39">
        <v>120</v>
      </c>
      <c r="BT9" s="39">
        <v>19.75</v>
      </c>
      <c r="BU9" s="39">
        <v>4</v>
      </c>
      <c r="BV9" s="38">
        <v>-0.6</v>
      </c>
      <c r="BX9" s="1"/>
      <c r="BY9" s="1"/>
      <c r="CB9" s="26"/>
    </row>
    <row r="10" spans="26:80" x14ac:dyDescent="0.2">
      <c r="Z10" s="6"/>
      <c r="AA10" s="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Q10" s="37"/>
      <c r="BR10" s="38"/>
      <c r="BS10" s="39">
        <v>150</v>
      </c>
      <c r="BT10" s="39">
        <v>17</v>
      </c>
      <c r="BU10" s="39">
        <v>5</v>
      </c>
      <c r="BV10" s="38">
        <v>-0.75</v>
      </c>
      <c r="BX10" s="1"/>
      <c r="BY10" s="1"/>
      <c r="CB10" s="26"/>
    </row>
    <row r="11" spans="26:80" ht="15" x14ac:dyDescent="0.25">
      <c r="AB11" s="43" t="s">
        <v>56</v>
      </c>
      <c r="AC11" s="3" t="s">
        <v>57</v>
      </c>
      <c r="AD11" s="3" t="s">
        <v>58</v>
      </c>
      <c r="AE11" s="3" t="s">
        <v>59</v>
      </c>
      <c r="AF11" s="44" t="s">
        <v>60</v>
      </c>
      <c r="AG11" s="3" t="s">
        <v>61</v>
      </c>
      <c r="AH11" s="44" t="s">
        <v>62</v>
      </c>
      <c r="AI11" s="8" t="s">
        <v>63</v>
      </c>
      <c r="AJ11" s="3" t="s">
        <v>64</v>
      </c>
      <c r="AK11" s="3" t="s">
        <v>65</v>
      </c>
      <c r="AL11" s="3" t="s">
        <v>66</v>
      </c>
      <c r="AM11" s="3" t="s">
        <v>67</v>
      </c>
      <c r="AN11" s="3" t="s">
        <v>68</v>
      </c>
      <c r="AO11" s="44" t="s">
        <v>69</v>
      </c>
      <c r="AP11" s="3" t="s">
        <v>70</v>
      </c>
      <c r="AQ11" s="45" t="s">
        <v>71</v>
      </c>
      <c r="AR11" s="46" t="s">
        <v>72</v>
      </c>
      <c r="AS11" s="47" t="s">
        <v>73</v>
      </c>
      <c r="AT11" s="46" t="s">
        <v>74</v>
      </c>
      <c r="AU11" s="45" t="s">
        <v>75</v>
      </c>
      <c r="AV11" s="46" t="s">
        <v>76</v>
      </c>
      <c r="AW11" s="47" t="s">
        <v>77</v>
      </c>
      <c r="AX11" s="48" t="s">
        <v>78</v>
      </c>
      <c r="AY11" s="49" t="s">
        <v>79</v>
      </c>
      <c r="AZ11" s="47" t="s">
        <v>80</v>
      </c>
      <c r="BA11" s="47" t="s">
        <v>81</v>
      </c>
      <c r="BB11" s="48" t="s">
        <v>82</v>
      </c>
      <c r="BC11" s="49" t="s">
        <v>83</v>
      </c>
      <c r="BD11" s="1"/>
      <c r="BE11" s="1" t="s">
        <v>84</v>
      </c>
      <c r="BF11" s="1" t="s">
        <v>85</v>
      </c>
      <c r="BG11" s="1" t="s">
        <v>86</v>
      </c>
      <c r="BH11" s="1" t="s">
        <v>87</v>
      </c>
      <c r="BI11" s="1" t="s">
        <v>88</v>
      </c>
      <c r="BJ11" s="1" t="s">
        <v>54</v>
      </c>
      <c r="BK11" s="1" t="s">
        <v>2</v>
      </c>
      <c r="BL11" s="1" t="s">
        <v>89</v>
      </c>
      <c r="BM11" s="1" t="s">
        <v>90</v>
      </c>
      <c r="BN11" s="1" t="s">
        <v>91</v>
      </c>
      <c r="BO11" s="1"/>
      <c r="BQ11" s="37"/>
      <c r="BR11" s="38"/>
      <c r="BS11" s="39">
        <v>180</v>
      </c>
      <c r="BT11" s="39">
        <v>17.25</v>
      </c>
      <c r="BU11" s="39">
        <v>5.25</v>
      </c>
      <c r="BV11" s="38">
        <v>-0.75</v>
      </c>
      <c r="CB11" s="26"/>
    </row>
    <row r="12" spans="26:80" x14ac:dyDescent="0.2">
      <c r="AB12" s="50">
        <v>7</v>
      </c>
      <c r="AC12" s="51">
        <v>1917</v>
      </c>
      <c r="AD12" s="51">
        <f t="shared" ref="AD12:AD33" si="0">AB12+273.15</f>
        <v>280.14999999999998</v>
      </c>
      <c r="AE12" s="51">
        <v>0</v>
      </c>
      <c r="AF12" s="51">
        <f t="shared" ref="AF12:AF33" si="1">AE12*1.94384</f>
        <v>0</v>
      </c>
      <c r="AG12" s="51">
        <v>3696</v>
      </c>
      <c r="AH12" s="51">
        <f t="shared" ref="AH12:AH33" si="2">AG12 * 2.20462</f>
        <v>8148.2755199999992</v>
      </c>
      <c r="AI12" s="51">
        <v>0</v>
      </c>
      <c r="AJ12" s="51">
        <f t="shared" ref="AJ12:AJ33" si="3">BI12+(AC12*BF12)</f>
        <v>275.68949999999995</v>
      </c>
      <c r="AK12" s="51">
        <f t="shared" ref="AK12:AK33" si="4">BH12 * ( ( 1 + ( BF12 * ( AC12 / BI12 ) ) ) ^ 4.256 )</f>
        <v>1.0149104075239699</v>
      </c>
      <c r="AL12" s="51">
        <f t="shared" ref="AL12:AL33" si="5">( AK12 * AJ12 ) / AD12</f>
        <v>0.99875117899368016</v>
      </c>
      <c r="AM12" s="51">
        <f t="shared" ref="AM12:AM33" si="6">BG12 * ( ( 1+ ( BF12 * ( AC12 / BI12 ) ) ) ^ 5.256 )</f>
        <v>80317.435204060894</v>
      </c>
      <c r="AN12" s="51">
        <v>0</v>
      </c>
      <c r="AO12" s="51">
        <f t="shared" ref="AO12:AO33" si="7">AN12 * 3.28084</f>
        <v>0</v>
      </c>
      <c r="AP12" s="51" t="e">
        <f xml:space="preserve"> AG12 * BK12 * COS( AZ12 )</f>
        <v>#DIV/0!</v>
      </c>
      <c r="AQ12" s="52">
        <f t="shared" ref="AQ12:AQ33" si="8">-0.0125 * AI12 + 57.3</f>
        <v>57.3</v>
      </c>
      <c r="AR12" s="51">
        <f t="shared" ref="AR12:AR33" si="9">AQ12 * 1.94384</f>
        <v>111.382032</v>
      </c>
      <c r="AS12" s="51" t="e">
        <f t="shared" ref="AS12:AS33" si="10" xml:space="preserve"> ( AN12 / AI12 ) * ( ( ( AD11 + AD12 ) / 2 ) / ( ( AJ11 + AJ12 ) / 2 ) )</f>
        <v>#DIV/0!</v>
      </c>
      <c r="AT12" s="51" t="e">
        <f t="shared" ref="AT12:AT33" si="11">AS12 * 1.94384</f>
        <v>#DIV/0!</v>
      </c>
      <c r="AU12" s="52">
        <f t="shared" ref="AU12:AU33" si="12">-0.009861 * AI12 + 18.766667</f>
        <v>18.766667000000002</v>
      </c>
      <c r="AV12" s="51">
        <f t="shared" ref="AV12:AV33" si="13">AU12 * 100</f>
        <v>1876.6667000000002</v>
      </c>
      <c r="AW12" s="53" t="e">
        <f t="shared" ref="AW12:AW33" si="14" xml:space="preserve"> - ( AG12 * BK12 * SIN( AZ12 ) )</f>
        <v>#DIV/0!</v>
      </c>
      <c r="AX12" s="50" t="e">
        <f t="shared" ref="AX12:AX33" si="15" xml:space="preserve"> - ( ( 2 * AW12 ) / ( ( ( AQ12 ) ^ 2 ) * BN12 * AL12 ) )</f>
        <v>#DIV/0!</v>
      </c>
      <c r="AY12" s="54" t="e">
        <f t="shared" ref="AY12:AY33" si="16" xml:space="preserve"> ( ( 2 * AP12 ) / ( ( ( AQ12 ) ^ 2 ) * BN12 * AL12 ) )</f>
        <v>#DIV/0!</v>
      </c>
      <c r="AZ12" s="51" t="e">
        <f t="shared" ref="AZ12:AZ33" si="17">ASIN( - ( AS12 / AQ12 ) )</f>
        <v>#DIV/0!</v>
      </c>
      <c r="BA12" s="51" t="e">
        <f t="shared" ref="BA12:BA33" si="18">AZ12 * ( 180 / 3.14159265359 )</f>
        <v>#DIV/0!</v>
      </c>
      <c r="BB12" s="50">
        <f t="shared" ref="BB12:BB33" si="19">-0.000139*AI12+4.988889</f>
        <v>4.9888890000000004</v>
      </c>
      <c r="BC12" s="54">
        <f t="shared" ref="BC12:BC33" si="20">-0.000333 *AI12 - 0.776667</f>
        <v>-0.776667</v>
      </c>
      <c r="BD12" s="1"/>
      <c r="BE12" s="1">
        <f>AD6</f>
        <v>0</v>
      </c>
      <c r="BF12" s="1">
        <f>BF1</f>
        <v>-6.4999999999999997E-3</v>
      </c>
      <c r="BG12" s="1">
        <f>BF3</f>
        <v>101325</v>
      </c>
      <c r="BH12" s="1">
        <f>BF5</f>
        <v>1.2250000000000001</v>
      </c>
      <c r="BI12" s="1">
        <f>BF7</f>
        <v>288.14999999999998</v>
      </c>
      <c r="BJ12" s="1">
        <f>BF9</f>
        <v>1.2350000000000001</v>
      </c>
      <c r="BK12" s="1">
        <f>BK1</f>
        <v>9.81</v>
      </c>
      <c r="BL12" s="1">
        <f>BK3</f>
        <v>293.14999999999998</v>
      </c>
      <c r="BM12" s="1">
        <f>BK5</f>
        <v>100600</v>
      </c>
      <c r="BN12" s="1">
        <f>BK7</f>
        <v>28</v>
      </c>
      <c r="BO12" s="1"/>
      <c r="BQ12" s="37"/>
      <c r="BR12" s="38"/>
      <c r="BS12" s="39">
        <v>210</v>
      </c>
      <c r="BT12" s="39">
        <v>16.75</v>
      </c>
      <c r="BU12" s="39">
        <v>5</v>
      </c>
      <c r="BV12" s="38">
        <v>-0.75</v>
      </c>
      <c r="CB12" s="26"/>
    </row>
    <row r="13" spans="26:80" x14ac:dyDescent="0.2">
      <c r="AB13" s="55">
        <v>7.2</v>
      </c>
      <c r="AC13" s="56">
        <v>1822</v>
      </c>
      <c r="AD13" s="56">
        <f t="shared" si="0"/>
        <v>280.34999999999997</v>
      </c>
      <c r="AE13" s="56">
        <f t="shared" ref="AE13:AE33" si="21">AE12</f>
        <v>0</v>
      </c>
      <c r="AF13" s="56">
        <f t="shared" si="1"/>
        <v>0</v>
      </c>
      <c r="AG13" s="56">
        <f t="shared" ref="AG13:AG33" si="22">AG12-0.38095</f>
        <v>3695.6190499999998</v>
      </c>
      <c r="AH13" s="56">
        <f t="shared" si="2"/>
        <v>8147.4356700109984</v>
      </c>
      <c r="AI13" s="56">
        <f t="shared" ref="AI13:AI33" si="23">AI12+11.42857</f>
        <v>11.428570000000001</v>
      </c>
      <c r="AJ13" s="56">
        <f t="shared" si="3"/>
        <v>276.30699999999996</v>
      </c>
      <c r="AK13" s="56">
        <f t="shared" si="4"/>
        <v>1.0246206366341153</v>
      </c>
      <c r="AL13" s="56">
        <f t="shared" si="5"/>
        <v>1.0098443169126539</v>
      </c>
      <c r="AM13" s="56">
        <f t="shared" si="6"/>
        <v>81267.497389108728</v>
      </c>
      <c r="AN13" s="56">
        <f>AC13-AC12</f>
        <v>-95</v>
      </c>
      <c r="AO13" s="56">
        <f t="shared" si="7"/>
        <v>-311.6798</v>
      </c>
      <c r="AP13" s="56">
        <f xml:space="preserve"> AG13 * BG13 * COS( AZ13 )</f>
        <v>370353137.69256043</v>
      </c>
      <c r="AQ13" s="57">
        <f t="shared" si="8"/>
        <v>57.157142874999998</v>
      </c>
      <c r="AR13" s="56">
        <f t="shared" si="9"/>
        <v>111.10434060614</v>
      </c>
      <c r="AS13" s="56">
        <f t="shared" si="10"/>
        <v>-8.440555025973179</v>
      </c>
      <c r="AT13" s="56">
        <f t="shared" si="11"/>
        <v>-16.407088481687705</v>
      </c>
      <c r="AU13" s="57">
        <f t="shared" si="12"/>
        <v>18.65396987123</v>
      </c>
      <c r="AV13" s="56">
        <f t="shared" si="13"/>
        <v>1865.3969871229999</v>
      </c>
      <c r="AW13" s="58">
        <f t="shared" si="14"/>
        <v>-5353.7328782330414</v>
      </c>
      <c r="AX13" s="55">
        <f t="shared" si="15"/>
        <v>0.11591328502404073</v>
      </c>
      <c r="AY13" s="59">
        <f t="shared" si="16"/>
        <v>8018.4891150329295</v>
      </c>
      <c r="AZ13" s="56">
        <f t="shared" si="17"/>
        <v>0.14821485414554758</v>
      </c>
      <c r="BA13" s="56">
        <f t="shared" si="18"/>
        <v>8.492085603686391</v>
      </c>
      <c r="BB13" s="55">
        <f t="shared" si="19"/>
        <v>4.9873004287700002</v>
      </c>
      <c r="BC13" s="59">
        <f t="shared" si="20"/>
        <v>-0.78047271381000005</v>
      </c>
      <c r="BD13" s="1"/>
      <c r="BE13" s="6">
        <f t="shared" ref="BE13:BE44" si="24">BE12</f>
        <v>0</v>
      </c>
      <c r="BF13" s="6">
        <f t="shared" ref="BF13:BF44" si="25">BF12</f>
        <v>-6.4999999999999997E-3</v>
      </c>
      <c r="BG13" s="6">
        <f t="shared" ref="BG13:BG44" si="26">BG12</f>
        <v>101325</v>
      </c>
      <c r="BH13" s="6">
        <f t="shared" ref="BH13:BH44" si="27">BH12</f>
        <v>1.2250000000000001</v>
      </c>
      <c r="BI13" s="6">
        <f t="shared" ref="BI13:BI44" si="28">BI12</f>
        <v>288.14999999999998</v>
      </c>
      <c r="BJ13" s="6">
        <f t="shared" ref="BJ13:BJ44" si="29">BJ12</f>
        <v>1.2350000000000001</v>
      </c>
      <c r="BK13" s="6">
        <f t="shared" ref="BK13:BK44" si="30">BK12</f>
        <v>9.81</v>
      </c>
      <c r="BL13" s="6">
        <f t="shared" ref="BL13:BL44" si="31">BL12</f>
        <v>293.14999999999998</v>
      </c>
      <c r="BM13" s="6">
        <f t="shared" ref="BM13:BM44" si="32">BM12</f>
        <v>100600</v>
      </c>
      <c r="BN13" s="6">
        <f t="shared" ref="BN13:BN44" si="33">BN12</f>
        <v>28</v>
      </c>
      <c r="BO13" s="1"/>
      <c r="BQ13" s="37"/>
      <c r="BR13" s="38"/>
      <c r="BS13" s="39">
        <v>240</v>
      </c>
      <c r="BT13" s="39">
        <v>13.75</v>
      </c>
      <c r="BU13" s="39">
        <v>6</v>
      </c>
      <c r="BV13" s="38">
        <v>-1.2</v>
      </c>
      <c r="CB13" s="26"/>
    </row>
    <row r="14" spans="26:80" x14ac:dyDescent="0.2">
      <c r="AB14" s="23">
        <v>8</v>
      </c>
      <c r="AC14" s="1">
        <v>1663</v>
      </c>
      <c r="AD14" s="1">
        <f t="shared" si="0"/>
        <v>281.14999999999998</v>
      </c>
      <c r="AE14" s="1">
        <f t="shared" si="21"/>
        <v>0</v>
      </c>
      <c r="AF14" s="1">
        <f t="shared" si="1"/>
        <v>0</v>
      </c>
      <c r="AG14" s="1">
        <f t="shared" si="22"/>
        <v>3695.2380999999996</v>
      </c>
      <c r="AH14" s="1">
        <f t="shared" si="2"/>
        <v>8146.5958200219984</v>
      </c>
      <c r="AI14" s="6">
        <f t="shared" si="23"/>
        <v>22.857140000000001</v>
      </c>
      <c r="AJ14" s="1">
        <f t="shared" si="3"/>
        <v>277.34049999999996</v>
      </c>
      <c r="AK14" s="1">
        <f t="shared" si="4"/>
        <v>1.0410313431153384</v>
      </c>
      <c r="AL14" s="1">
        <f t="shared" si="5"/>
        <v>1.0269256738939339</v>
      </c>
      <c r="AM14" s="1">
        <f t="shared" si="6"/>
        <v>82877.949833492879</v>
      </c>
      <c r="AN14" s="1">
        <f t="shared" ref="AN14:AN33" si="34">AN13 + (AC14-AC13)</f>
        <v>-254</v>
      </c>
      <c r="AO14" s="1">
        <f t="shared" si="7"/>
        <v>-833.33335999999997</v>
      </c>
      <c r="AP14" s="1">
        <f t="shared" ref="AP14:AP33" si="35" xml:space="preserve"> AG14 * BK14 * COS( AZ14 )</f>
        <v>35535.005039172756</v>
      </c>
      <c r="AQ14" s="60">
        <f t="shared" si="8"/>
        <v>57.014285749999999</v>
      </c>
      <c r="AR14" s="6">
        <f t="shared" si="9"/>
        <v>110.82664921228</v>
      </c>
      <c r="AS14" s="6">
        <f t="shared" si="10"/>
        <v>-11.270112354808234</v>
      </c>
      <c r="AT14" s="6">
        <f t="shared" si="11"/>
        <v>-21.907295199770438</v>
      </c>
      <c r="AU14" s="60">
        <f t="shared" si="12"/>
        <v>18.541272742460002</v>
      </c>
      <c r="AV14" s="6">
        <f t="shared" si="13"/>
        <v>1854.1272742460003</v>
      </c>
      <c r="AW14" s="61">
        <f t="shared" si="14"/>
        <v>-7165.6566077454545</v>
      </c>
      <c r="AX14" s="62">
        <f t="shared" si="15"/>
        <v>0.1533280345459776</v>
      </c>
      <c r="AY14" s="63">
        <f t="shared" si="16"/>
        <v>0.76036472001022182</v>
      </c>
      <c r="AZ14" s="6">
        <f t="shared" si="17"/>
        <v>0.19898221139534825</v>
      </c>
      <c r="BA14" s="6">
        <f t="shared" si="18"/>
        <v>11.40084091113266</v>
      </c>
      <c r="BB14" s="62">
        <f t="shared" si="19"/>
        <v>4.9857118575400001</v>
      </c>
      <c r="BC14" s="63">
        <f t="shared" si="20"/>
        <v>-0.78427842762</v>
      </c>
      <c r="BD14" s="1"/>
      <c r="BE14" s="1">
        <f t="shared" si="24"/>
        <v>0</v>
      </c>
      <c r="BF14" s="1">
        <f t="shared" si="25"/>
        <v>-6.4999999999999997E-3</v>
      </c>
      <c r="BG14" s="1">
        <f t="shared" si="26"/>
        <v>101325</v>
      </c>
      <c r="BH14" s="1">
        <f t="shared" si="27"/>
        <v>1.2250000000000001</v>
      </c>
      <c r="BI14" s="1">
        <f t="shared" si="28"/>
        <v>288.14999999999998</v>
      </c>
      <c r="BJ14" s="1">
        <f t="shared" si="29"/>
        <v>1.2350000000000001</v>
      </c>
      <c r="BK14" s="1">
        <f t="shared" si="30"/>
        <v>9.81</v>
      </c>
      <c r="BL14" s="1">
        <f t="shared" si="31"/>
        <v>293.14999999999998</v>
      </c>
      <c r="BM14" s="1">
        <f t="shared" si="32"/>
        <v>100600</v>
      </c>
      <c r="BN14" s="1">
        <f t="shared" si="33"/>
        <v>28</v>
      </c>
      <c r="BO14" s="1"/>
      <c r="BQ14" s="27"/>
      <c r="BR14" s="28"/>
      <c r="BS14" s="29"/>
      <c r="BT14" s="29"/>
      <c r="BU14" s="29"/>
      <c r="BV14" s="28"/>
      <c r="CB14" s="26"/>
    </row>
    <row r="15" spans="26:80" x14ac:dyDescent="0.2">
      <c r="AB15" s="23">
        <v>8.5</v>
      </c>
      <c r="AC15" s="1">
        <v>1585</v>
      </c>
      <c r="AD15" s="1">
        <f t="shared" si="0"/>
        <v>281.64999999999998</v>
      </c>
      <c r="AE15" s="1">
        <f t="shared" si="21"/>
        <v>0</v>
      </c>
      <c r="AF15" s="1">
        <f t="shared" si="1"/>
        <v>0</v>
      </c>
      <c r="AG15" s="1">
        <f t="shared" si="22"/>
        <v>3694.8571499999994</v>
      </c>
      <c r="AH15" s="1">
        <f t="shared" si="2"/>
        <v>8145.7559700329975</v>
      </c>
      <c r="AI15" s="6">
        <f t="shared" si="23"/>
        <v>34.285710000000002</v>
      </c>
      <c r="AJ15" s="1">
        <f t="shared" si="3"/>
        <v>277.84749999999997</v>
      </c>
      <c r="AK15" s="1">
        <f t="shared" si="4"/>
        <v>1.0491550164463275</v>
      </c>
      <c r="AL15" s="1">
        <f t="shared" si="5"/>
        <v>1.034990585592299</v>
      </c>
      <c r="AM15" s="1">
        <f t="shared" si="6"/>
        <v>83677.376362593452</v>
      </c>
      <c r="AN15" s="1">
        <f t="shared" si="34"/>
        <v>-332</v>
      </c>
      <c r="AO15" s="1">
        <f t="shared" si="7"/>
        <v>-1089.2388799999999</v>
      </c>
      <c r="AP15" s="1">
        <f t="shared" si="35"/>
        <v>35702.550277829927</v>
      </c>
      <c r="AQ15" s="60">
        <f t="shared" si="8"/>
        <v>56.871428625</v>
      </c>
      <c r="AR15" s="6">
        <f t="shared" si="9"/>
        <v>110.54895781842001</v>
      </c>
      <c r="AS15" s="6">
        <f t="shared" si="10"/>
        <v>-9.8160995576680072</v>
      </c>
      <c r="AT15" s="6">
        <f t="shared" si="11"/>
        <v>-19.08092696417738</v>
      </c>
      <c r="AU15" s="60">
        <f t="shared" si="12"/>
        <v>18.428575613690001</v>
      </c>
      <c r="AV15" s="6">
        <f t="shared" si="13"/>
        <v>1842.857561369</v>
      </c>
      <c r="AW15" s="61">
        <f t="shared" si="14"/>
        <v>-6256.2122789793038</v>
      </c>
      <c r="AX15" s="62">
        <f t="shared" si="15"/>
        <v>0.13349308365393175</v>
      </c>
      <c r="AY15" s="63">
        <f t="shared" si="16"/>
        <v>0.76180975298917308</v>
      </c>
      <c r="AZ15" s="6">
        <f t="shared" si="17"/>
        <v>0.17347030142778289</v>
      </c>
      <c r="BA15" s="6">
        <f t="shared" si="18"/>
        <v>9.9391161426735231</v>
      </c>
      <c r="BB15" s="62">
        <f t="shared" si="19"/>
        <v>4.98412328631</v>
      </c>
      <c r="BC15" s="63">
        <f t="shared" si="20"/>
        <v>-0.78808414143000005</v>
      </c>
      <c r="BD15" s="1"/>
      <c r="BE15" s="1">
        <f t="shared" si="24"/>
        <v>0</v>
      </c>
      <c r="BF15" s="1">
        <f t="shared" si="25"/>
        <v>-6.4999999999999997E-3</v>
      </c>
      <c r="BG15" s="1">
        <f t="shared" si="26"/>
        <v>101325</v>
      </c>
      <c r="BH15" s="1">
        <f t="shared" si="27"/>
        <v>1.2250000000000001</v>
      </c>
      <c r="BI15" s="1">
        <f t="shared" si="28"/>
        <v>288.14999999999998</v>
      </c>
      <c r="BJ15" s="1">
        <f t="shared" si="29"/>
        <v>1.2350000000000001</v>
      </c>
      <c r="BK15" s="1">
        <f t="shared" si="30"/>
        <v>9.81</v>
      </c>
      <c r="BL15" s="1">
        <f t="shared" si="31"/>
        <v>293.14999999999998</v>
      </c>
      <c r="BM15" s="1">
        <f t="shared" si="32"/>
        <v>100600</v>
      </c>
      <c r="BN15" s="1">
        <f t="shared" si="33"/>
        <v>28</v>
      </c>
      <c r="BO15" s="1"/>
      <c r="BQ15" s="37"/>
      <c r="BR15" s="39"/>
      <c r="BS15" s="39"/>
      <c r="BT15" s="39"/>
      <c r="BU15" s="39"/>
      <c r="BV15" s="39"/>
      <c r="CB15" s="26"/>
    </row>
    <row r="16" spans="26:80" ht="15" x14ac:dyDescent="0.25">
      <c r="AB16" s="23">
        <v>8.6</v>
      </c>
      <c r="AC16" s="1">
        <v>1482</v>
      </c>
      <c r="AD16" s="1">
        <f t="shared" si="0"/>
        <v>281.75</v>
      </c>
      <c r="AE16" s="1">
        <f t="shared" si="21"/>
        <v>0</v>
      </c>
      <c r="AF16" s="1">
        <f t="shared" si="1"/>
        <v>0</v>
      </c>
      <c r="AG16" s="1">
        <f t="shared" si="22"/>
        <v>3694.4761999999992</v>
      </c>
      <c r="AH16" s="1">
        <f t="shared" si="2"/>
        <v>8144.9161200439976</v>
      </c>
      <c r="AI16" s="6">
        <f t="shared" si="23"/>
        <v>45.714280000000002</v>
      </c>
      <c r="AJ16" s="1">
        <f t="shared" si="3"/>
        <v>278.517</v>
      </c>
      <c r="AK16" s="1">
        <f t="shared" si="4"/>
        <v>1.059956633408407</v>
      </c>
      <c r="AL16" s="1">
        <f t="shared" si="5"/>
        <v>1.0477939367063329</v>
      </c>
      <c r="AM16" s="1">
        <f t="shared" si="6"/>
        <v>84742.584579062677</v>
      </c>
      <c r="AN16" s="1">
        <f t="shared" si="34"/>
        <v>-435</v>
      </c>
      <c r="AO16" s="1">
        <f t="shared" si="7"/>
        <v>-1427.1654000000001</v>
      </c>
      <c r="AP16" s="1">
        <f t="shared" si="35"/>
        <v>35716.133877097389</v>
      </c>
      <c r="AQ16" s="60">
        <f t="shared" si="8"/>
        <v>56.728571499999994</v>
      </c>
      <c r="AR16" s="6">
        <f t="shared" si="9"/>
        <v>110.27126642455998</v>
      </c>
      <c r="AS16" s="6">
        <f t="shared" si="10"/>
        <v>-9.6359559158393022</v>
      </c>
      <c r="AT16" s="6">
        <f t="shared" si="11"/>
        <v>-18.730756547445068</v>
      </c>
      <c r="AU16" s="60">
        <f t="shared" si="12"/>
        <v>18.315878484920002</v>
      </c>
      <c r="AV16" s="6">
        <f t="shared" si="13"/>
        <v>1831.5878484920001</v>
      </c>
      <c r="AW16" s="61">
        <f t="shared" si="14"/>
        <v>-6156.2300064627007</v>
      </c>
      <c r="AX16" s="62">
        <f t="shared" si="15"/>
        <v>0.13040889816595039</v>
      </c>
      <c r="AY16" s="63">
        <f t="shared" si="16"/>
        <v>0.75658343836573216</v>
      </c>
      <c r="AZ16" s="6">
        <f t="shared" si="17"/>
        <v>0.17068833205716893</v>
      </c>
      <c r="BA16" s="6">
        <f t="shared" si="18"/>
        <v>9.7797210390026894</v>
      </c>
      <c r="BB16" s="62">
        <f t="shared" si="19"/>
        <v>4.9825347150800008</v>
      </c>
      <c r="BC16" s="63">
        <f t="shared" si="20"/>
        <v>-0.79188985524</v>
      </c>
      <c r="BD16" s="1"/>
      <c r="BE16" s="1">
        <f t="shared" si="24"/>
        <v>0</v>
      </c>
      <c r="BF16" s="1">
        <f t="shared" si="25"/>
        <v>-6.4999999999999997E-3</v>
      </c>
      <c r="BG16" s="1">
        <f t="shared" si="26"/>
        <v>101325</v>
      </c>
      <c r="BH16" s="1">
        <f t="shared" si="27"/>
        <v>1.2250000000000001</v>
      </c>
      <c r="BI16" s="1">
        <f t="shared" si="28"/>
        <v>288.14999999999998</v>
      </c>
      <c r="BJ16" s="1">
        <f t="shared" si="29"/>
        <v>1.2350000000000001</v>
      </c>
      <c r="BK16" s="1">
        <f t="shared" si="30"/>
        <v>9.81</v>
      </c>
      <c r="BL16" s="1">
        <f t="shared" si="31"/>
        <v>293.14999999999998</v>
      </c>
      <c r="BM16" s="1">
        <f t="shared" si="32"/>
        <v>100600</v>
      </c>
      <c r="BN16" s="1">
        <f t="shared" si="33"/>
        <v>28</v>
      </c>
      <c r="BO16" s="1"/>
      <c r="BQ16" s="14" t="s">
        <v>9</v>
      </c>
      <c r="BR16" s="15"/>
      <c r="BS16" s="15"/>
      <c r="BT16" s="15"/>
      <c r="BU16" s="15"/>
      <c r="BV16" s="16"/>
      <c r="BX16" s="18" t="s">
        <v>10</v>
      </c>
      <c r="BY16" s="19"/>
      <c r="CA16" s="20" t="s">
        <v>11</v>
      </c>
      <c r="CB16" s="21" t="s">
        <v>12</v>
      </c>
    </row>
    <row r="17" spans="28:80" x14ac:dyDescent="0.2">
      <c r="AB17" s="23">
        <v>9.4</v>
      </c>
      <c r="AC17" s="1">
        <v>1382</v>
      </c>
      <c r="AD17" s="1">
        <f t="shared" si="0"/>
        <v>282.54999999999995</v>
      </c>
      <c r="AE17" s="1">
        <f t="shared" si="21"/>
        <v>0</v>
      </c>
      <c r="AF17" s="1">
        <f t="shared" si="1"/>
        <v>0</v>
      </c>
      <c r="AG17" s="1">
        <f t="shared" si="22"/>
        <v>3694.0952499999989</v>
      </c>
      <c r="AH17" s="1">
        <f t="shared" si="2"/>
        <v>8144.0762700549967</v>
      </c>
      <c r="AI17" s="6">
        <f t="shared" si="23"/>
        <v>57.142850000000003</v>
      </c>
      <c r="AJ17" s="1">
        <f t="shared" si="3"/>
        <v>279.16699999999997</v>
      </c>
      <c r="AK17" s="1">
        <f t="shared" si="4"/>
        <v>1.0705248373877361</v>
      </c>
      <c r="AL17" s="1">
        <f t="shared" si="5"/>
        <v>1.0577073342028742</v>
      </c>
      <c r="AM17" s="1">
        <f t="shared" si="6"/>
        <v>85787.246233139391</v>
      </c>
      <c r="AN17" s="1">
        <f t="shared" si="34"/>
        <v>-535</v>
      </c>
      <c r="AO17" s="1">
        <f t="shared" si="7"/>
        <v>-1755.2493999999999</v>
      </c>
      <c r="AP17" s="1">
        <f t="shared" si="35"/>
        <v>35727.584876152636</v>
      </c>
      <c r="AQ17" s="60">
        <f t="shared" si="8"/>
        <v>56.585714374999995</v>
      </c>
      <c r="AR17" s="6">
        <f t="shared" si="9"/>
        <v>109.99357503069999</v>
      </c>
      <c r="AS17" s="6">
        <f t="shared" si="10"/>
        <v>-9.4735717904896433</v>
      </c>
      <c r="AT17" s="6">
        <f t="shared" si="11"/>
        <v>-18.415107789225388</v>
      </c>
      <c r="AU17" s="60">
        <f t="shared" si="12"/>
        <v>18.203181356150001</v>
      </c>
      <c r="AV17" s="6">
        <f t="shared" si="13"/>
        <v>1820.3181356150001</v>
      </c>
      <c r="AW17" s="61">
        <f t="shared" si="14"/>
        <v>-6067.1403863137903</v>
      </c>
      <c r="AX17" s="62">
        <f t="shared" si="15"/>
        <v>0.12796078229304306</v>
      </c>
      <c r="AY17" s="63">
        <f t="shared" si="16"/>
        <v>0.75352298102520576</v>
      </c>
      <c r="AZ17" s="6">
        <f t="shared" si="17"/>
        <v>0.16821199553304028</v>
      </c>
      <c r="BA17" s="6">
        <f t="shared" si="18"/>
        <v>9.6378374075160291</v>
      </c>
      <c r="BB17" s="62">
        <f t="shared" si="19"/>
        <v>4.9809461438500007</v>
      </c>
      <c r="BC17" s="63">
        <f t="shared" si="20"/>
        <v>-0.79569556905000005</v>
      </c>
      <c r="BD17" s="1"/>
      <c r="BE17" s="1">
        <f t="shared" si="24"/>
        <v>0</v>
      </c>
      <c r="BF17" s="1">
        <f t="shared" si="25"/>
        <v>-6.4999999999999997E-3</v>
      </c>
      <c r="BG17" s="1">
        <f t="shared" si="26"/>
        <v>101325</v>
      </c>
      <c r="BH17" s="1">
        <f t="shared" si="27"/>
        <v>1.2250000000000001</v>
      </c>
      <c r="BI17" s="1">
        <f t="shared" si="28"/>
        <v>288.14999999999998</v>
      </c>
      <c r="BJ17" s="1">
        <f t="shared" si="29"/>
        <v>1.2350000000000001</v>
      </c>
      <c r="BK17" s="1">
        <f t="shared" si="30"/>
        <v>9.81</v>
      </c>
      <c r="BL17" s="1">
        <f t="shared" si="31"/>
        <v>293.14999999999998</v>
      </c>
      <c r="BM17" s="1">
        <f t="shared" si="32"/>
        <v>100600</v>
      </c>
      <c r="BN17" s="1">
        <f t="shared" si="33"/>
        <v>28</v>
      </c>
      <c r="BO17" s="1"/>
      <c r="BQ17" s="146" t="s">
        <v>16</v>
      </c>
      <c r="BR17" s="146"/>
      <c r="BS17" s="146"/>
      <c r="BT17" s="146"/>
      <c r="BU17" s="146"/>
      <c r="BV17" s="146"/>
      <c r="BX17" s="23" t="s">
        <v>16</v>
      </c>
      <c r="BY17" s="24"/>
      <c r="CA17" s="25" t="s">
        <v>16</v>
      </c>
      <c r="CB17" s="26" t="s">
        <v>21</v>
      </c>
    </row>
    <row r="18" spans="28:80" x14ac:dyDescent="0.2">
      <c r="AB18" s="23">
        <v>9.8000000000000007</v>
      </c>
      <c r="AC18" s="1">
        <v>1328</v>
      </c>
      <c r="AD18" s="1">
        <f t="shared" si="0"/>
        <v>282.95</v>
      </c>
      <c r="AE18" s="1">
        <f t="shared" si="21"/>
        <v>0</v>
      </c>
      <c r="AF18" s="1">
        <f t="shared" si="1"/>
        <v>0</v>
      </c>
      <c r="AG18" s="1">
        <f t="shared" si="22"/>
        <v>3693.7142999999987</v>
      </c>
      <c r="AH18" s="1">
        <f t="shared" si="2"/>
        <v>8143.2364200659968</v>
      </c>
      <c r="AI18" s="6">
        <f t="shared" si="23"/>
        <v>68.571420000000003</v>
      </c>
      <c r="AJ18" s="1">
        <f t="shared" si="3"/>
        <v>279.51799999999997</v>
      </c>
      <c r="AK18" s="1">
        <f t="shared" si="4"/>
        <v>1.0762650805994736</v>
      </c>
      <c r="AL18" s="1">
        <f t="shared" si="5"/>
        <v>1.0632106831560475</v>
      </c>
      <c r="AM18" s="1">
        <f t="shared" si="6"/>
        <v>86355.684271893653</v>
      </c>
      <c r="AN18" s="1">
        <f t="shared" si="34"/>
        <v>-589</v>
      </c>
      <c r="AO18" s="1">
        <f t="shared" si="7"/>
        <v>-1932.4147599999999</v>
      </c>
      <c r="AP18" s="1">
        <f t="shared" si="35"/>
        <v>35802.864008801385</v>
      </c>
      <c r="AQ18" s="60">
        <f t="shared" si="8"/>
        <v>56.442857249999996</v>
      </c>
      <c r="AR18" s="6">
        <f t="shared" si="9"/>
        <v>109.71588363683999</v>
      </c>
      <c r="AS18" s="6">
        <f t="shared" si="10"/>
        <v>-8.6943626232604192</v>
      </c>
      <c r="AT18" s="6">
        <f t="shared" si="11"/>
        <v>-16.900449841598533</v>
      </c>
      <c r="AU18" s="60">
        <f t="shared" si="12"/>
        <v>18.090484227380003</v>
      </c>
      <c r="AV18" s="6">
        <f t="shared" si="13"/>
        <v>1809.0484227380002</v>
      </c>
      <c r="AW18" s="61">
        <f t="shared" si="14"/>
        <v>-5581.630297685716</v>
      </c>
      <c r="AX18" s="62">
        <f t="shared" si="15"/>
        <v>0.11770521879776653</v>
      </c>
      <c r="AY18" s="63">
        <f t="shared" si="16"/>
        <v>0.75500950743548068</v>
      </c>
      <c r="AZ18" s="6">
        <f t="shared" si="17"/>
        <v>0.15465407783827667</v>
      </c>
      <c r="BA18" s="6">
        <f t="shared" si="18"/>
        <v>8.8610259446203887</v>
      </c>
      <c r="BB18" s="62">
        <f t="shared" si="19"/>
        <v>4.9793575726200006</v>
      </c>
      <c r="BC18" s="63">
        <f t="shared" si="20"/>
        <v>-0.79950128286</v>
      </c>
      <c r="BD18" s="1"/>
      <c r="BE18" s="1">
        <f t="shared" si="24"/>
        <v>0</v>
      </c>
      <c r="BF18" s="1">
        <f t="shared" si="25"/>
        <v>-6.4999999999999997E-3</v>
      </c>
      <c r="BG18" s="1">
        <f t="shared" si="26"/>
        <v>101325</v>
      </c>
      <c r="BH18" s="1">
        <f t="shared" si="27"/>
        <v>1.2250000000000001</v>
      </c>
      <c r="BI18" s="1">
        <f t="shared" si="28"/>
        <v>288.14999999999998</v>
      </c>
      <c r="BJ18" s="1">
        <f t="shared" si="29"/>
        <v>1.2350000000000001</v>
      </c>
      <c r="BK18" s="1">
        <f t="shared" si="30"/>
        <v>9.81</v>
      </c>
      <c r="BL18" s="1">
        <f t="shared" si="31"/>
        <v>293.14999999999998</v>
      </c>
      <c r="BM18" s="1">
        <f t="shared" si="32"/>
        <v>100600</v>
      </c>
      <c r="BN18" s="1">
        <f t="shared" si="33"/>
        <v>28</v>
      </c>
      <c r="BO18" s="1"/>
      <c r="BQ18" s="27" t="s">
        <v>26</v>
      </c>
      <c r="BR18" s="28" t="s">
        <v>27</v>
      </c>
      <c r="BS18" s="29" t="s">
        <v>28</v>
      </c>
      <c r="BT18" s="29" t="s">
        <v>29</v>
      </c>
      <c r="BU18" s="29" t="s">
        <v>30</v>
      </c>
      <c r="BV18" s="28" t="s">
        <v>31</v>
      </c>
      <c r="BX18" s="30" t="s">
        <v>32</v>
      </c>
      <c r="BY18" s="31"/>
      <c r="CA18" s="25" t="s">
        <v>33</v>
      </c>
      <c r="CB18" s="26"/>
    </row>
    <row r="19" spans="28:80" x14ac:dyDescent="0.2">
      <c r="AB19" s="23">
        <v>10.4</v>
      </c>
      <c r="AC19" s="1">
        <v>1255</v>
      </c>
      <c r="AD19" s="1">
        <f t="shared" si="0"/>
        <v>283.54999999999995</v>
      </c>
      <c r="AE19" s="1">
        <f t="shared" si="21"/>
        <v>0</v>
      </c>
      <c r="AF19" s="1">
        <f t="shared" si="1"/>
        <v>0</v>
      </c>
      <c r="AG19" s="1">
        <f t="shared" si="22"/>
        <v>3693.3333499999985</v>
      </c>
      <c r="AH19" s="1">
        <f t="shared" si="2"/>
        <v>8142.3965700769959</v>
      </c>
      <c r="AI19" s="6">
        <f t="shared" si="23"/>
        <v>79.999989999999997</v>
      </c>
      <c r="AJ19" s="1">
        <f t="shared" si="3"/>
        <v>279.99249999999995</v>
      </c>
      <c r="AK19" s="1">
        <f t="shared" si="4"/>
        <v>1.0840624374578407</v>
      </c>
      <c r="AL19" s="1">
        <f t="shared" si="5"/>
        <v>1.0704614777637611</v>
      </c>
      <c r="AM19" s="1">
        <f t="shared" si="6"/>
        <v>87128.972915659251</v>
      </c>
      <c r="AN19" s="1">
        <f t="shared" si="34"/>
        <v>-662</v>
      </c>
      <c r="AO19" s="1">
        <f t="shared" si="7"/>
        <v>-2171.91608</v>
      </c>
      <c r="AP19" s="1">
        <f t="shared" si="35"/>
        <v>35828.154624093477</v>
      </c>
      <c r="AQ19" s="60">
        <f t="shared" si="8"/>
        <v>56.300000124999997</v>
      </c>
      <c r="AR19" s="6">
        <f t="shared" si="9"/>
        <v>109.43819224297999</v>
      </c>
      <c r="AS19" s="6">
        <f t="shared" si="10"/>
        <v>-8.3783737498644122</v>
      </c>
      <c r="AT19" s="6">
        <f t="shared" si="11"/>
        <v>-16.286218029936439</v>
      </c>
      <c r="AU19" s="60">
        <f t="shared" si="12"/>
        <v>17.977787098610001</v>
      </c>
      <c r="AV19" s="6">
        <f t="shared" si="13"/>
        <v>1797.7787098610002</v>
      </c>
      <c r="AW19" s="61">
        <f t="shared" si="14"/>
        <v>-5391.8630026903829</v>
      </c>
      <c r="AX19" s="62">
        <f t="shared" si="15"/>
        <v>0.11350708708684014</v>
      </c>
      <c r="AY19" s="63">
        <f t="shared" si="16"/>
        <v>0.754238278132913</v>
      </c>
      <c r="AZ19" s="6">
        <f t="shared" si="17"/>
        <v>0.14937142369800974</v>
      </c>
      <c r="BA19" s="6">
        <f t="shared" si="18"/>
        <v>8.5583521577558024</v>
      </c>
      <c r="BB19" s="62">
        <f t="shared" si="19"/>
        <v>4.9777690013900004</v>
      </c>
      <c r="BC19" s="63">
        <f t="shared" si="20"/>
        <v>-0.80330699666999994</v>
      </c>
      <c r="BD19" s="1"/>
      <c r="BE19" s="1">
        <f t="shared" si="24"/>
        <v>0</v>
      </c>
      <c r="BF19" s="1">
        <f t="shared" si="25"/>
        <v>-6.4999999999999997E-3</v>
      </c>
      <c r="BG19" s="1">
        <f t="shared" si="26"/>
        <v>101325</v>
      </c>
      <c r="BH19" s="1">
        <f t="shared" si="27"/>
        <v>1.2250000000000001</v>
      </c>
      <c r="BI19" s="1">
        <f t="shared" si="28"/>
        <v>288.14999999999998</v>
      </c>
      <c r="BJ19" s="1">
        <f t="shared" si="29"/>
        <v>1.2350000000000001</v>
      </c>
      <c r="BK19" s="1">
        <f t="shared" si="30"/>
        <v>9.81</v>
      </c>
      <c r="BL19" s="1">
        <f t="shared" si="31"/>
        <v>293.14999999999998</v>
      </c>
      <c r="BM19" s="1">
        <f t="shared" si="32"/>
        <v>100600</v>
      </c>
      <c r="BN19" s="1">
        <f t="shared" si="33"/>
        <v>28</v>
      </c>
      <c r="BO19" s="1"/>
      <c r="BQ19" s="33">
        <v>0</v>
      </c>
      <c r="BR19" s="16">
        <v>53</v>
      </c>
      <c r="BS19" s="15">
        <v>0</v>
      </c>
      <c r="BT19" s="15">
        <v>11</v>
      </c>
      <c r="BU19" s="15">
        <v>9</v>
      </c>
      <c r="BV19" s="16">
        <v>-2.75</v>
      </c>
      <c r="BX19" s="34" t="s">
        <v>41</v>
      </c>
      <c r="BY19" s="19"/>
      <c r="CA19" s="35" t="s">
        <v>27</v>
      </c>
      <c r="CB19" s="21" t="s">
        <v>92</v>
      </c>
    </row>
    <row r="20" spans="28:80" x14ac:dyDescent="0.2">
      <c r="AB20" s="23">
        <v>11</v>
      </c>
      <c r="AC20" s="1">
        <v>1182</v>
      </c>
      <c r="AD20" s="1">
        <f t="shared" si="0"/>
        <v>284.14999999999998</v>
      </c>
      <c r="AE20" s="1">
        <f t="shared" si="21"/>
        <v>0</v>
      </c>
      <c r="AF20" s="1">
        <f t="shared" si="1"/>
        <v>0</v>
      </c>
      <c r="AG20" s="1">
        <f t="shared" si="22"/>
        <v>3692.9523999999983</v>
      </c>
      <c r="AH20" s="1">
        <f t="shared" si="2"/>
        <v>8141.5567200879959</v>
      </c>
      <c r="AI20" s="6">
        <f t="shared" si="23"/>
        <v>91.428560000000004</v>
      </c>
      <c r="AJ20" s="1">
        <f t="shared" si="3"/>
        <v>280.46699999999998</v>
      </c>
      <c r="AK20" s="1">
        <f t="shared" si="4"/>
        <v>1.091902938299929</v>
      </c>
      <c r="AL20" s="1">
        <f t="shared" si="5"/>
        <v>1.0777502776567525</v>
      </c>
      <c r="AM20" s="1">
        <f t="shared" si="6"/>
        <v>87907.859135063685</v>
      </c>
      <c r="AN20" s="1">
        <f t="shared" si="34"/>
        <v>-735</v>
      </c>
      <c r="AO20" s="1">
        <f t="shared" si="7"/>
        <v>-2411.4173999999998</v>
      </c>
      <c r="AP20" s="1">
        <f t="shared" si="35"/>
        <v>35844.981884349749</v>
      </c>
      <c r="AQ20" s="60">
        <f t="shared" si="8"/>
        <v>56.157142999999998</v>
      </c>
      <c r="AR20" s="6">
        <f t="shared" si="9"/>
        <v>109.16050084912</v>
      </c>
      <c r="AS20" s="6">
        <f t="shared" si="10"/>
        <v>-8.1429190721578344</v>
      </c>
      <c r="AT20" s="6">
        <f t="shared" si="11"/>
        <v>-15.828531809223286</v>
      </c>
      <c r="AU20" s="60">
        <f t="shared" si="12"/>
        <v>17.865089969840003</v>
      </c>
      <c r="AV20" s="6">
        <f t="shared" si="13"/>
        <v>1786.5089969840003</v>
      </c>
      <c r="AW20" s="61">
        <f t="shared" si="14"/>
        <v>-5253.1261592939209</v>
      </c>
      <c r="AX20" s="62">
        <f t="shared" si="15"/>
        <v>0.11039811092899787</v>
      </c>
      <c r="AY20" s="63">
        <f t="shared" si="16"/>
        <v>0.75330730051384431</v>
      </c>
      <c r="AZ20" s="6">
        <f t="shared" si="17"/>
        <v>0.14551537222381711</v>
      </c>
      <c r="BA20" s="6">
        <f t="shared" si="18"/>
        <v>8.337416682699379</v>
      </c>
      <c r="BB20" s="62">
        <f t="shared" si="19"/>
        <v>4.9761804301600003</v>
      </c>
      <c r="BC20" s="63">
        <f t="shared" si="20"/>
        <v>-0.80711271048</v>
      </c>
      <c r="BD20" s="1"/>
      <c r="BE20" s="1">
        <f t="shared" si="24"/>
        <v>0</v>
      </c>
      <c r="BF20" s="1">
        <f t="shared" si="25"/>
        <v>-6.4999999999999997E-3</v>
      </c>
      <c r="BG20" s="1">
        <f t="shared" si="26"/>
        <v>101325</v>
      </c>
      <c r="BH20" s="1">
        <f t="shared" si="27"/>
        <v>1.2250000000000001</v>
      </c>
      <c r="BI20" s="1">
        <f t="shared" si="28"/>
        <v>288.14999999999998</v>
      </c>
      <c r="BJ20" s="1">
        <f t="shared" si="29"/>
        <v>1.2350000000000001</v>
      </c>
      <c r="BK20" s="1">
        <f t="shared" si="30"/>
        <v>9.81</v>
      </c>
      <c r="BL20" s="1">
        <f t="shared" si="31"/>
        <v>293.14999999999998</v>
      </c>
      <c r="BM20" s="1">
        <f t="shared" si="32"/>
        <v>100600</v>
      </c>
      <c r="BN20" s="1">
        <f t="shared" si="33"/>
        <v>28</v>
      </c>
      <c r="BO20" s="1"/>
      <c r="BQ20" s="37">
        <v>80</v>
      </c>
      <c r="BR20" s="38">
        <v>52</v>
      </c>
      <c r="BS20" s="39">
        <v>40</v>
      </c>
      <c r="BT20" s="39">
        <v>13.5</v>
      </c>
      <c r="BU20" s="39">
        <v>7</v>
      </c>
      <c r="BV20" s="38">
        <v>-2.5</v>
      </c>
      <c r="BX20" s="30" t="s">
        <v>44</v>
      </c>
      <c r="BY20" s="31"/>
      <c r="CA20" s="25" t="s">
        <v>29</v>
      </c>
      <c r="CB20" s="26" t="s">
        <v>93</v>
      </c>
    </row>
    <row r="21" spans="28:80" x14ac:dyDescent="0.2">
      <c r="AB21" s="23">
        <v>11.2</v>
      </c>
      <c r="AC21" s="1">
        <v>1112</v>
      </c>
      <c r="AD21" s="1">
        <f t="shared" si="0"/>
        <v>284.34999999999997</v>
      </c>
      <c r="AE21" s="1">
        <f t="shared" si="21"/>
        <v>0</v>
      </c>
      <c r="AF21" s="1">
        <f t="shared" si="1"/>
        <v>0</v>
      </c>
      <c r="AG21" s="1">
        <f t="shared" si="22"/>
        <v>3692.5714499999981</v>
      </c>
      <c r="AH21" s="1">
        <f t="shared" si="2"/>
        <v>8140.7168700989951</v>
      </c>
      <c r="AI21" s="6">
        <f t="shared" si="23"/>
        <v>102.85713000000001</v>
      </c>
      <c r="AJ21" s="1">
        <f t="shared" si="3"/>
        <v>280.92199999999997</v>
      </c>
      <c r="AK21" s="1">
        <f t="shared" si="4"/>
        <v>1.0994619005910882</v>
      </c>
      <c r="AL21" s="1">
        <f t="shared" si="5"/>
        <v>1.0862072658267967</v>
      </c>
      <c r="AM21" s="1">
        <f t="shared" si="6"/>
        <v>88660.022243333064</v>
      </c>
      <c r="AN21" s="1">
        <f t="shared" si="34"/>
        <v>-805</v>
      </c>
      <c r="AO21" s="1">
        <f t="shared" si="7"/>
        <v>-2641.0762</v>
      </c>
      <c r="AP21" s="1">
        <f t="shared" si="35"/>
        <v>35859.693905290005</v>
      </c>
      <c r="AQ21" s="60">
        <f t="shared" si="8"/>
        <v>56.014285874999999</v>
      </c>
      <c r="AR21" s="6">
        <f t="shared" si="9"/>
        <v>108.88280945526</v>
      </c>
      <c r="AS21" s="6">
        <f t="shared" si="10"/>
        <v>-7.9255251518931864</v>
      </c>
      <c r="AT21" s="6">
        <f t="shared" si="11"/>
        <v>-15.405952811256052</v>
      </c>
      <c r="AU21" s="60">
        <f t="shared" si="12"/>
        <v>17.752392841070002</v>
      </c>
      <c r="AV21" s="6">
        <f t="shared" si="13"/>
        <v>1775.2392841070002</v>
      </c>
      <c r="AW21" s="61">
        <f t="shared" si="14"/>
        <v>-5125.3928642533219</v>
      </c>
      <c r="AX21" s="62">
        <f t="shared" si="15"/>
        <v>0.10742090666740835</v>
      </c>
      <c r="AY21" s="63">
        <f t="shared" si="16"/>
        <v>0.75156791569833525</v>
      </c>
      <c r="AZ21" s="6">
        <f t="shared" si="17"/>
        <v>0.14196754697294253</v>
      </c>
      <c r="BA21" s="6">
        <f t="shared" si="18"/>
        <v>8.1341412693743376</v>
      </c>
      <c r="BB21" s="62">
        <f t="shared" si="19"/>
        <v>4.9745918589300002</v>
      </c>
      <c r="BC21" s="63">
        <f t="shared" si="20"/>
        <v>-0.81091842429000005</v>
      </c>
      <c r="BD21" s="1"/>
      <c r="BE21" s="1">
        <f t="shared" si="24"/>
        <v>0</v>
      </c>
      <c r="BF21" s="1">
        <f t="shared" si="25"/>
        <v>-6.4999999999999997E-3</v>
      </c>
      <c r="BG21" s="1">
        <f t="shared" si="26"/>
        <v>101325</v>
      </c>
      <c r="BH21" s="1">
        <f t="shared" si="27"/>
        <v>1.2250000000000001</v>
      </c>
      <c r="BI21" s="1">
        <f t="shared" si="28"/>
        <v>288.14999999999998</v>
      </c>
      <c r="BJ21" s="1">
        <f t="shared" si="29"/>
        <v>1.2350000000000001</v>
      </c>
      <c r="BK21" s="1">
        <f t="shared" si="30"/>
        <v>9.81</v>
      </c>
      <c r="BL21" s="1">
        <f t="shared" si="31"/>
        <v>293.14999999999998</v>
      </c>
      <c r="BM21" s="1">
        <f t="shared" si="32"/>
        <v>100600</v>
      </c>
      <c r="BN21" s="1">
        <f t="shared" si="33"/>
        <v>28</v>
      </c>
      <c r="BO21" s="1"/>
      <c r="BQ21" s="37">
        <v>160</v>
      </c>
      <c r="BR21" s="38">
        <v>46</v>
      </c>
      <c r="BS21" s="39">
        <v>80</v>
      </c>
      <c r="BT21" s="39">
        <v>13</v>
      </c>
      <c r="BU21" s="39">
        <v>8</v>
      </c>
      <c r="BV21" s="38">
        <v>-2.5</v>
      </c>
      <c r="BX21" s="23" t="s">
        <v>50</v>
      </c>
      <c r="BY21" s="24">
        <v>0.34375</v>
      </c>
      <c r="CA21" s="25" t="s">
        <v>30</v>
      </c>
      <c r="CB21" s="26" t="s">
        <v>94</v>
      </c>
    </row>
    <row r="22" spans="28:80" x14ac:dyDescent="0.2">
      <c r="AB22" s="23">
        <v>11.3</v>
      </c>
      <c r="AC22" s="1">
        <v>1043</v>
      </c>
      <c r="AD22" s="1">
        <f t="shared" si="0"/>
        <v>284.45</v>
      </c>
      <c r="AE22" s="1">
        <f t="shared" si="21"/>
        <v>0</v>
      </c>
      <c r="AF22" s="1">
        <f t="shared" si="1"/>
        <v>0</v>
      </c>
      <c r="AG22" s="1">
        <f t="shared" si="22"/>
        <v>3692.1904999999979</v>
      </c>
      <c r="AH22" s="1">
        <f t="shared" si="2"/>
        <v>8139.8770201099942</v>
      </c>
      <c r="AI22" s="6">
        <f t="shared" si="23"/>
        <v>114.28570000000002</v>
      </c>
      <c r="AJ22" s="1">
        <f t="shared" si="3"/>
        <v>281.37049999999999</v>
      </c>
      <c r="AK22" s="1">
        <f t="shared" si="4"/>
        <v>1.1069519931280911</v>
      </c>
      <c r="AL22" s="1">
        <f t="shared" si="5"/>
        <v>1.0949679584547287</v>
      </c>
      <c r="AM22" s="1">
        <f t="shared" si="6"/>
        <v>89406.531874786015</v>
      </c>
      <c r="AN22" s="1">
        <f t="shared" si="34"/>
        <v>-874</v>
      </c>
      <c r="AO22" s="1">
        <f t="shared" si="7"/>
        <v>-2867.4541599999998</v>
      </c>
      <c r="AP22" s="1">
        <f t="shared" si="35"/>
        <v>35871.510577702626</v>
      </c>
      <c r="AQ22" s="60">
        <f t="shared" si="8"/>
        <v>55.87142875</v>
      </c>
      <c r="AR22" s="6">
        <f t="shared" si="9"/>
        <v>108.60511806140001</v>
      </c>
      <c r="AS22" s="6">
        <f t="shared" si="10"/>
        <v>-7.7360066935577407</v>
      </c>
      <c r="AT22" s="6">
        <f t="shared" si="11"/>
        <v>-15.037559251205279</v>
      </c>
      <c r="AU22" s="60">
        <f t="shared" si="12"/>
        <v>17.6396957123</v>
      </c>
      <c r="AV22" s="6">
        <f t="shared" si="13"/>
        <v>1763.9695712299999</v>
      </c>
      <c r="AW22" s="61">
        <f t="shared" si="14"/>
        <v>-5015.1065850225596</v>
      </c>
      <c r="AX22" s="62">
        <f t="shared" si="15"/>
        <v>0.10480238505874966</v>
      </c>
      <c r="AY22" s="63">
        <f t="shared" si="16"/>
        <v>0.74961913579878403</v>
      </c>
      <c r="AZ22" s="6">
        <f t="shared" si="17"/>
        <v>0.13890714707956275</v>
      </c>
      <c r="BA22" s="6">
        <f t="shared" si="18"/>
        <v>7.958793271861401</v>
      </c>
      <c r="BB22" s="62">
        <f t="shared" si="19"/>
        <v>4.9730032877000001</v>
      </c>
      <c r="BC22" s="63">
        <f t="shared" si="20"/>
        <v>-0.81472413809999999</v>
      </c>
      <c r="BD22" s="1"/>
      <c r="BE22" s="1">
        <f t="shared" si="24"/>
        <v>0</v>
      </c>
      <c r="BF22" s="1">
        <f t="shared" si="25"/>
        <v>-6.4999999999999997E-3</v>
      </c>
      <c r="BG22" s="1">
        <f t="shared" si="26"/>
        <v>101325</v>
      </c>
      <c r="BH22" s="1">
        <f t="shared" si="27"/>
        <v>1.2250000000000001</v>
      </c>
      <c r="BI22" s="1">
        <f t="shared" si="28"/>
        <v>288.14999999999998</v>
      </c>
      <c r="BJ22" s="1">
        <f t="shared" si="29"/>
        <v>1.2350000000000001</v>
      </c>
      <c r="BK22" s="1">
        <f t="shared" si="30"/>
        <v>9.81</v>
      </c>
      <c r="BL22" s="1">
        <f t="shared" si="31"/>
        <v>293.14999999999998</v>
      </c>
      <c r="BM22" s="1">
        <f t="shared" si="32"/>
        <v>100600</v>
      </c>
      <c r="BN22" s="1">
        <f t="shared" si="33"/>
        <v>28</v>
      </c>
      <c r="BO22" s="1"/>
      <c r="BQ22" s="37">
        <v>240</v>
      </c>
      <c r="BR22" s="38">
        <v>38</v>
      </c>
      <c r="BS22" s="39">
        <v>120</v>
      </c>
      <c r="BT22" s="39">
        <v>10.5</v>
      </c>
      <c r="BU22" s="39">
        <v>9.5</v>
      </c>
      <c r="BV22" s="38">
        <v>-3.25</v>
      </c>
      <c r="BX22" s="30" t="s">
        <v>52</v>
      </c>
      <c r="BY22" s="31">
        <v>10</v>
      </c>
      <c r="CA22" s="41" t="s">
        <v>31</v>
      </c>
      <c r="CB22" s="32" t="s">
        <v>95</v>
      </c>
    </row>
    <row r="23" spans="28:80" x14ac:dyDescent="0.2">
      <c r="AB23" s="23">
        <v>11.1</v>
      </c>
      <c r="AC23" s="1">
        <v>985</v>
      </c>
      <c r="AD23" s="1">
        <f t="shared" si="0"/>
        <v>284.25</v>
      </c>
      <c r="AE23" s="1">
        <f t="shared" si="21"/>
        <v>0</v>
      </c>
      <c r="AF23" s="1">
        <f t="shared" si="1"/>
        <v>0</v>
      </c>
      <c r="AG23" s="1">
        <f t="shared" si="22"/>
        <v>3691.8095499999977</v>
      </c>
      <c r="AH23" s="1">
        <f t="shared" si="2"/>
        <v>8139.0371701209942</v>
      </c>
      <c r="AI23" s="6">
        <f t="shared" si="23"/>
        <v>125.71427000000003</v>
      </c>
      <c r="AJ23" s="1">
        <f t="shared" si="3"/>
        <v>281.7475</v>
      </c>
      <c r="AK23" s="1">
        <f t="shared" si="4"/>
        <v>1.1132781571122345</v>
      </c>
      <c r="AL23" s="1">
        <f t="shared" si="5"/>
        <v>1.1034770011292148</v>
      </c>
      <c r="AM23" s="1">
        <f t="shared" si="6"/>
        <v>90037.962595670426</v>
      </c>
      <c r="AN23" s="1">
        <f t="shared" si="34"/>
        <v>-932</v>
      </c>
      <c r="AO23" s="1">
        <f t="shared" si="7"/>
        <v>-3057.7428799999998</v>
      </c>
      <c r="AP23" s="1">
        <f t="shared" si="35"/>
        <v>35888.310074959714</v>
      </c>
      <c r="AQ23" s="60">
        <f t="shared" si="8"/>
        <v>55.728571624999994</v>
      </c>
      <c r="AR23" s="6">
        <f t="shared" si="9"/>
        <v>108.32742666753998</v>
      </c>
      <c r="AS23" s="6">
        <f t="shared" si="10"/>
        <v>-7.4871261920537808</v>
      </c>
      <c r="AT23" s="6">
        <f t="shared" si="11"/>
        <v>-14.553775377161822</v>
      </c>
      <c r="AU23" s="60">
        <f t="shared" si="12"/>
        <v>17.526998583530002</v>
      </c>
      <c r="AV23" s="6">
        <f t="shared" si="13"/>
        <v>1752.6998583530003</v>
      </c>
      <c r="AW23" s="61">
        <f t="shared" si="14"/>
        <v>-4865.7023411192749</v>
      </c>
      <c r="AX23" s="62">
        <f t="shared" si="15"/>
        <v>0.10141411198913913</v>
      </c>
      <c r="AY23" s="63">
        <f t="shared" si="16"/>
        <v>0.74800734650070866</v>
      </c>
      <c r="AZ23" s="6">
        <f t="shared" si="17"/>
        <v>0.13475735229144448</v>
      </c>
      <c r="BA23" s="6">
        <f t="shared" si="18"/>
        <v>7.7210275446568533</v>
      </c>
      <c r="BB23" s="62">
        <f t="shared" si="19"/>
        <v>4.97141471647</v>
      </c>
      <c r="BC23" s="63">
        <f t="shared" si="20"/>
        <v>-0.81852985191000005</v>
      </c>
      <c r="BD23" s="1"/>
      <c r="BE23" s="1">
        <f t="shared" si="24"/>
        <v>0</v>
      </c>
      <c r="BF23" s="1">
        <f t="shared" si="25"/>
        <v>-6.4999999999999997E-3</v>
      </c>
      <c r="BG23" s="1">
        <f t="shared" si="26"/>
        <v>101325</v>
      </c>
      <c r="BH23" s="1">
        <f t="shared" si="27"/>
        <v>1.2250000000000001</v>
      </c>
      <c r="BI23" s="1">
        <f t="shared" si="28"/>
        <v>288.14999999999998</v>
      </c>
      <c r="BJ23" s="1">
        <f t="shared" si="29"/>
        <v>1.2350000000000001</v>
      </c>
      <c r="BK23" s="1">
        <f t="shared" si="30"/>
        <v>9.81</v>
      </c>
      <c r="BL23" s="1">
        <f t="shared" si="31"/>
        <v>293.14999999999998</v>
      </c>
      <c r="BM23" s="1">
        <f t="shared" si="32"/>
        <v>100600</v>
      </c>
      <c r="BN23" s="1">
        <f t="shared" si="33"/>
        <v>28</v>
      </c>
      <c r="BO23" s="1"/>
      <c r="BQ23" s="37">
        <v>320</v>
      </c>
      <c r="BR23" s="38">
        <v>40</v>
      </c>
      <c r="BS23" s="39">
        <v>160</v>
      </c>
      <c r="BT23" s="39">
        <v>10.25</v>
      </c>
      <c r="BU23" s="39">
        <v>9.5</v>
      </c>
      <c r="BV23" s="38">
        <v>-3.5</v>
      </c>
      <c r="BX23" s="1"/>
      <c r="BY23" s="1"/>
      <c r="CB23" s="26"/>
    </row>
    <row r="24" spans="28:80" x14ac:dyDescent="0.2">
      <c r="AB24" s="23">
        <v>10.6</v>
      </c>
      <c r="AC24" s="1">
        <v>937</v>
      </c>
      <c r="AD24" s="1">
        <f t="shared" si="0"/>
        <v>283.75</v>
      </c>
      <c r="AE24" s="1">
        <f t="shared" si="21"/>
        <v>0</v>
      </c>
      <c r="AF24" s="1">
        <f t="shared" si="1"/>
        <v>0</v>
      </c>
      <c r="AG24" s="1">
        <f t="shared" si="22"/>
        <v>3691.4285999999975</v>
      </c>
      <c r="AH24" s="1">
        <f t="shared" si="2"/>
        <v>8138.1973201319934</v>
      </c>
      <c r="AI24" s="6">
        <f t="shared" si="23"/>
        <v>137.14284000000004</v>
      </c>
      <c r="AJ24" s="1">
        <f t="shared" si="3"/>
        <v>282.05949999999996</v>
      </c>
      <c r="AK24" s="1">
        <f t="shared" si="4"/>
        <v>1.1185344883463821</v>
      </c>
      <c r="AL24" s="1">
        <f t="shared" si="5"/>
        <v>1.1118705850774848</v>
      </c>
      <c r="AM24" s="1">
        <f t="shared" si="6"/>
        <v>90563.25240356529</v>
      </c>
      <c r="AN24" s="1">
        <f t="shared" si="34"/>
        <v>-980</v>
      </c>
      <c r="AO24" s="1">
        <f t="shared" si="7"/>
        <v>-3215.2231999999999</v>
      </c>
      <c r="AP24" s="1">
        <f t="shared" si="35"/>
        <v>35907.92751234708</v>
      </c>
      <c r="AQ24" s="60">
        <f t="shared" si="8"/>
        <v>55.585714499999995</v>
      </c>
      <c r="AR24" s="6">
        <f t="shared" si="9"/>
        <v>108.04973527367999</v>
      </c>
      <c r="AS24" s="6">
        <f t="shared" si="10"/>
        <v>-7.1989773817770306</v>
      </c>
      <c r="AT24" s="6">
        <f t="shared" si="11"/>
        <v>-13.993660193793463</v>
      </c>
      <c r="AU24" s="60">
        <f t="shared" si="12"/>
        <v>17.41430145476</v>
      </c>
      <c r="AV24" s="6">
        <f t="shared" si="13"/>
        <v>1741.430145476</v>
      </c>
      <c r="AW24" s="61">
        <f t="shared" si="14"/>
        <v>-4689.9811441455486</v>
      </c>
      <c r="AX24" s="62">
        <f t="shared" si="15"/>
        <v>9.7512981433709386E-2</v>
      </c>
      <c r="AY24" s="63">
        <f t="shared" si="16"/>
        <v>0.74658915701726292</v>
      </c>
      <c r="AZ24" s="6">
        <f t="shared" si="17"/>
        <v>0.1298760991319558</v>
      </c>
      <c r="BA24" s="6">
        <f t="shared" si="18"/>
        <v>7.4413523398832719</v>
      </c>
      <c r="BB24" s="62">
        <f t="shared" si="19"/>
        <v>4.9698261452400008</v>
      </c>
      <c r="BC24" s="63">
        <f t="shared" si="20"/>
        <v>-0.82233556571999999</v>
      </c>
      <c r="BD24" s="1"/>
      <c r="BE24" s="1">
        <f t="shared" si="24"/>
        <v>0</v>
      </c>
      <c r="BF24" s="1">
        <f t="shared" si="25"/>
        <v>-6.4999999999999997E-3</v>
      </c>
      <c r="BG24" s="1">
        <f t="shared" si="26"/>
        <v>101325</v>
      </c>
      <c r="BH24" s="1">
        <f t="shared" si="27"/>
        <v>1.2250000000000001</v>
      </c>
      <c r="BI24" s="1">
        <f t="shared" si="28"/>
        <v>288.14999999999998</v>
      </c>
      <c r="BJ24" s="1">
        <f t="shared" si="29"/>
        <v>1.2350000000000001</v>
      </c>
      <c r="BK24" s="1">
        <f t="shared" si="30"/>
        <v>9.81</v>
      </c>
      <c r="BL24" s="1">
        <f t="shared" si="31"/>
        <v>293.14999999999998</v>
      </c>
      <c r="BM24" s="1">
        <f t="shared" si="32"/>
        <v>100600</v>
      </c>
      <c r="BN24" s="1">
        <f t="shared" si="33"/>
        <v>28</v>
      </c>
      <c r="BO24" s="1"/>
      <c r="BQ24" s="37"/>
      <c r="BR24" s="38"/>
      <c r="BS24" s="39">
        <v>200</v>
      </c>
      <c r="BT24" s="39">
        <v>8.5</v>
      </c>
      <c r="BU24" s="39">
        <v>12.25</v>
      </c>
      <c r="BV24" s="38">
        <v>-5.75</v>
      </c>
      <c r="BX24" s="1"/>
      <c r="BY24" s="1"/>
      <c r="CB24" s="26"/>
    </row>
    <row r="25" spans="28:80" x14ac:dyDescent="0.2">
      <c r="AB25" s="23">
        <v>11</v>
      </c>
      <c r="AC25" s="1">
        <v>903</v>
      </c>
      <c r="AD25" s="1">
        <f t="shared" si="0"/>
        <v>284.14999999999998</v>
      </c>
      <c r="AE25" s="1">
        <f t="shared" si="21"/>
        <v>0</v>
      </c>
      <c r="AF25" s="1">
        <f t="shared" si="1"/>
        <v>0</v>
      </c>
      <c r="AG25" s="1">
        <f t="shared" si="22"/>
        <v>3691.0476499999972</v>
      </c>
      <c r="AH25" s="1">
        <f t="shared" si="2"/>
        <v>8137.3574701429934</v>
      </c>
      <c r="AI25" s="6">
        <f t="shared" si="23"/>
        <v>148.57141000000004</v>
      </c>
      <c r="AJ25" s="1">
        <f t="shared" si="3"/>
        <v>282.28049999999996</v>
      </c>
      <c r="AK25" s="1">
        <f t="shared" si="4"/>
        <v>1.1222691949441672</v>
      </c>
      <c r="AL25" s="1">
        <f t="shared" si="5"/>
        <v>1.1148854812016082</v>
      </c>
      <c r="AM25" s="1">
        <f t="shared" si="6"/>
        <v>90936.831903477854</v>
      </c>
      <c r="AN25" s="1">
        <f t="shared" si="34"/>
        <v>-1014</v>
      </c>
      <c r="AO25" s="1">
        <f t="shared" si="7"/>
        <v>-3326.7717600000001</v>
      </c>
      <c r="AP25" s="1">
        <f t="shared" si="35"/>
        <v>35930.282456687099</v>
      </c>
      <c r="AQ25" s="60">
        <f t="shared" si="8"/>
        <v>55.442857374999996</v>
      </c>
      <c r="AR25" s="6">
        <f t="shared" si="9"/>
        <v>107.77204387981999</v>
      </c>
      <c r="AS25" s="6">
        <f t="shared" si="10"/>
        <v>-6.8680546913026683</v>
      </c>
      <c r="AT25" s="6">
        <f t="shared" si="11"/>
        <v>-13.35039943114178</v>
      </c>
      <c r="AU25" s="60">
        <f t="shared" si="12"/>
        <v>17.301604325990002</v>
      </c>
      <c r="AV25" s="6">
        <f t="shared" si="13"/>
        <v>1730.1604325990002</v>
      </c>
      <c r="AW25" s="61">
        <f t="shared" si="14"/>
        <v>-4485.4580518388184</v>
      </c>
      <c r="AX25" s="62">
        <f t="shared" si="15"/>
        <v>9.3488306954770339E-2</v>
      </c>
      <c r="AY25" s="63">
        <f t="shared" si="16"/>
        <v>0.74887809371114555</v>
      </c>
      <c r="AZ25" s="6">
        <f t="shared" si="17"/>
        <v>0.12419530418934446</v>
      </c>
      <c r="BA25" s="6">
        <f t="shared" si="18"/>
        <v>7.1158667653924015</v>
      </c>
      <c r="BB25" s="62">
        <f t="shared" si="19"/>
        <v>4.9682375740100007</v>
      </c>
      <c r="BC25" s="63">
        <f t="shared" si="20"/>
        <v>-0.82614127953000005</v>
      </c>
      <c r="BD25" s="1"/>
      <c r="BE25" s="1">
        <f t="shared" si="24"/>
        <v>0</v>
      </c>
      <c r="BF25" s="1">
        <f t="shared" si="25"/>
        <v>-6.4999999999999997E-3</v>
      </c>
      <c r="BG25" s="1">
        <f t="shared" si="26"/>
        <v>101325</v>
      </c>
      <c r="BH25" s="1">
        <f t="shared" si="27"/>
        <v>1.2250000000000001</v>
      </c>
      <c r="BI25" s="1">
        <f t="shared" si="28"/>
        <v>288.14999999999998</v>
      </c>
      <c r="BJ25" s="1">
        <f t="shared" si="29"/>
        <v>1.2350000000000001</v>
      </c>
      <c r="BK25" s="1">
        <f t="shared" si="30"/>
        <v>9.81</v>
      </c>
      <c r="BL25" s="1">
        <f t="shared" si="31"/>
        <v>293.14999999999998</v>
      </c>
      <c r="BM25" s="1">
        <f t="shared" si="32"/>
        <v>100600</v>
      </c>
      <c r="BN25" s="1">
        <f t="shared" si="33"/>
        <v>28</v>
      </c>
      <c r="BO25" s="1"/>
      <c r="BQ25" s="37"/>
      <c r="BR25" s="38"/>
      <c r="BS25" s="39">
        <v>240</v>
      </c>
      <c r="BT25" s="39">
        <v>7.25</v>
      </c>
      <c r="BU25" s="39">
        <v>14.5</v>
      </c>
      <c r="BV25" s="38">
        <v>-7.75</v>
      </c>
      <c r="CB25" s="26"/>
    </row>
    <row r="26" spans="28:80" x14ac:dyDescent="0.2">
      <c r="AB26" s="23">
        <v>10.1</v>
      </c>
      <c r="AC26" s="1">
        <v>851</v>
      </c>
      <c r="AD26" s="1">
        <f t="shared" si="0"/>
        <v>283.25</v>
      </c>
      <c r="AE26" s="1">
        <f t="shared" si="21"/>
        <v>0</v>
      </c>
      <c r="AF26" s="1">
        <f t="shared" si="1"/>
        <v>0</v>
      </c>
      <c r="AG26" s="1">
        <f t="shared" si="22"/>
        <v>3690.666699999997</v>
      </c>
      <c r="AH26" s="1">
        <f t="shared" si="2"/>
        <v>8136.5176201539925</v>
      </c>
      <c r="AI26" s="6">
        <f t="shared" si="23"/>
        <v>159.99998000000005</v>
      </c>
      <c r="AJ26" s="1">
        <f t="shared" si="3"/>
        <v>282.61849999999998</v>
      </c>
      <c r="AK26" s="1">
        <f t="shared" si="4"/>
        <v>1.127999543159274</v>
      </c>
      <c r="AL26" s="1">
        <f t="shared" si="5"/>
        <v>1.1254846915740839</v>
      </c>
      <c r="AM26" s="1">
        <f t="shared" si="6"/>
        <v>91510.601629290308</v>
      </c>
      <c r="AN26" s="1">
        <f t="shared" si="34"/>
        <v>-1066</v>
      </c>
      <c r="AO26" s="1">
        <f t="shared" si="7"/>
        <v>-3497.3754399999998</v>
      </c>
      <c r="AP26" s="1">
        <f t="shared" si="35"/>
        <v>35939.365409470069</v>
      </c>
      <c r="AQ26" s="60">
        <f t="shared" si="8"/>
        <v>55.300000249999997</v>
      </c>
      <c r="AR26" s="6">
        <f t="shared" si="9"/>
        <v>107.49435248595999</v>
      </c>
      <c r="AS26" s="6">
        <f t="shared" si="10"/>
        <v>-6.6919979899732001</v>
      </c>
      <c r="AT26" s="6">
        <f t="shared" si="11"/>
        <v>-13.008173372829505</v>
      </c>
      <c r="AU26" s="60">
        <f t="shared" si="12"/>
        <v>17.188907197220001</v>
      </c>
      <c r="AV26" s="6">
        <f t="shared" si="13"/>
        <v>1718.8907197220001</v>
      </c>
      <c r="AW26" s="61">
        <f t="shared" si="14"/>
        <v>-4381.3152404891443</v>
      </c>
      <c r="AX26" s="62">
        <f t="shared" si="15"/>
        <v>9.0925690494285213E-2</v>
      </c>
      <c r="AY26" s="63">
        <f t="shared" si="16"/>
        <v>0.74585174460481563</v>
      </c>
      <c r="AZ26" s="6">
        <f t="shared" si="17"/>
        <v>0.12130993736190768</v>
      </c>
      <c r="BA26" s="6">
        <f t="shared" si="18"/>
        <v>6.9505474238332319</v>
      </c>
      <c r="BB26" s="62">
        <f t="shared" si="19"/>
        <v>4.9666490027800005</v>
      </c>
      <c r="BC26" s="63">
        <f t="shared" si="20"/>
        <v>-0.82994699333999999</v>
      </c>
      <c r="BD26" s="1"/>
      <c r="BE26" s="1">
        <f t="shared" si="24"/>
        <v>0</v>
      </c>
      <c r="BF26" s="1">
        <f t="shared" si="25"/>
        <v>-6.4999999999999997E-3</v>
      </c>
      <c r="BG26" s="1">
        <f t="shared" si="26"/>
        <v>101325</v>
      </c>
      <c r="BH26" s="1">
        <f t="shared" si="27"/>
        <v>1.2250000000000001</v>
      </c>
      <c r="BI26" s="1">
        <f t="shared" si="28"/>
        <v>288.14999999999998</v>
      </c>
      <c r="BJ26" s="1">
        <f t="shared" si="29"/>
        <v>1.2350000000000001</v>
      </c>
      <c r="BK26" s="1">
        <f t="shared" si="30"/>
        <v>9.81</v>
      </c>
      <c r="BL26" s="1">
        <f t="shared" si="31"/>
        <v>293.14999999999998</v>
      </c>
      <c r="BM26" s="1">
        <f t="shared" si="32"/>
        <v>100600</v>
      </c>
      <c r="BN26" s="1">
        <f t="shared" si="33"/>
        <v>28</v>
      </c>
      <c r="BO26" s="1"/>
      <c r="BQ26" s="37"/>
      <c r="BR26" s="38"/>
      <c r="BS26" s="39">
        <v>280</v>
      </c>
      <c r="BT26" s="39">
        <v>7</v>
      </c>
      <c r="BU26" s="39">
        <v>15.25</v>
      </c>
      <c r="BV26" s="38">
        <v>-8.5</v>
      </c>
      <c r="CB26" s="26"/>
    </row>
    <row r="27" spans="28:80" x14ac:dyDescent="0.2">
      <c r="AB27" s="23">
        <v>8.1</v>
      </c>
      <c r="AC27" s="1">
        <v>792</v>
      </c>
      <c r="AD27" s="1">
        <f t="shared" si="0"/>
        <v>281.25</v>
      </c>
      <c r="AE27" s="1">
        <f t="shared" si="21"/>
        <v>0</v>
      </c>
      <c r="AF27" s="1">
        <f t="shared" si="1"/>
        <v>0</v>
      </c>
      <c r="AG27" s="1">
        <f t="shared" si="22"/>
        <v>3690.2857499999968</v>
      </c>
      <c r="AH27" s="1">
        <f t="shared" si="2"/>
        <v>8135.6777701649926</v>
      </c>
      <c r="AI27" s="6">
        <f t="shared" si="23"/>
        <v>171.42855000000006</v>
      </c>
      <c r="AJ27" s="1">
        <f t="shared" si="3"/>
        <v>283.00199999999995</v>
      </c>
      <c r="AK27" s="1">
        <f t="shared" si="4"/>
        <v>1.1345283625052343</v>
      </c>
      <c r="AL27" s="1">
        <f t="shared" si="5"/>
        <v>1.1415957178514</v>
      </c>
      <c r="AM27" s="1">
        <f t="shared" si="6"/>
        <v>92165.155885508007</v>
      </c>
      <c r="AN27" s="1">
        <f t="shared" si="34"/>
        <v>-1125</v>
      </c>
      <c r="AO27" s="1">
        <f t="shared" si="7"/>
        <v>-3690.9450000000002</v>
      </c>
      <c r="AP27" s="1">
        <f t="shared" si="35"/>
        <v>35945.578865391632</v>
      </c>
      <c r="AQ27" s="60">
        <f t="shared" si="8"/>
        <v>55.157143124999997</v>
      </c>
      <c r="AR27" s="6">
        <f t="shared" si="9"/>
        <v>107.2166610921</v>
      </c>
      <c r="AS27" s="6">
        <f t="shared" si="10"/>
        <v>-6.5495004390160236</v>
      </c>
      <c r="AT27" s="6">
        <f t="shared" si="11"/>
        <v>-12.731180933376907</v>
      </c>
      <c r="AU27" s="60">
        <f t="shared" si="12"/>
        <v>17.076210068450003</v>
      </c>
      <c r="AV27" s="6">
        <f t="shared" si="13"/>
        <v>1707.6210068450002</v>
      </c>
      <c r="AW27" s="61">
        <f t="shared" si="14"/>
        <v>-4298.6829559557409</v>
      </c>
      <c r="AX27" s="62">
        <f t="shared" si="15"/>
        <v>8.8407990913752801E-2</v>
      </c>
      <c r="AY27" s="63">
        <f t="shared" si="16"/>
        <v>0.73926745523724724</v>
      </c>
      <c r="AZ27" s="6">
        <f t="shared" si="17"/>
        <v>0.11902338759586158</v>
      </c>
      <c r="BA27" s="6">
        <f t="shared" si="18"/>
        <v>6.8195377725921738</v>
      </c>
      <c r="BB27" s="62">
        <f t="shared" si="19"/>
        <v>4.9650604315500004</v>
      </c>
      <c r="BC27" s="63">
        <f t="shared" si="20"/>
        <v>-0.83375270715000005</v>
      </c>
      <c r="BD27" s="1"/>
      <c r="BE27" s="1">
        <f t="shared" si="24"/>
        <v>0</v>
      </c>
      <c r="BF27" s="1">
        <f t="shared" si="25"/>
        <v>-6.4999999999999997E-3</v>
      </c>
      <c r="BG27" s="1">
        <f t="shared" si="26"/>
        <v>101325</v>
      </c>
      <c r="BH27" s="1">
        <f t="shared" si="27"/>
        <v>1.2250000000000001</v>
      </c>
      <c r="BI27" s="1">
        <f t="shared" si="28"/>
        <v>288.14999999999998</v>
      </c>
      <c r="BJ27" s="1">
        <f t="shared" si="29"/>
        <v>1.2350000000000001</v>
      </c>
      <c r="BK27" s="1">
        <f t="shared" si="30"/>
        <v>9.81</v>
      </c>
      <c r="BL27" s="1">
        <f t="shared" si="31"/>
        <v>293.14999999999998</v>
      </c>
      <c r="BM27" s="1">
        <f t="shared" si="32"/>
        <v>100600</v>
      </c>
      <c r="BN27" s="1">
        <f t="shared" si="33"/>
        <v>28</v>
      </c>
      <c r="BO27" s="1"/>
      <c r="BQ27" s="37"/>
      <c r="BR27" s="38"/>
      <c r="BS27" s="39">
        <v>320</v>
      </c>
      <c r="BT27" s="39">
        <v>8.25</v>
      </c>
      <c r="BU27" s="39">
        <v>11</v>
      </c>
      <c r="BV27" s="38">
        <v>-4.25</v>
      </c>
      <c r="CB27" s="26"/>
    </row>
    <row r="28" spans="28:80" x14ac:dyDescent="0.2">
      <c r="AB28" s="23">
        <v>7.4</v>
      </c>
      <c r="AC28" s="1">
        <v>736</v>
      </c>
      <c r="AD28" s="1">
        <f t="shared" si="0"/>
        <v>280.54999999999995</v>
      </c>
      <c r="AE28" s="1">
        <f t="shared" si="21"/>
        <v>0</v>
      </c>
      <c r="AF28" s="1">
        <f t="shared" si="1"/>
        <v>0</v>
      </c>
      <c r="AG28" s="1">
        <f t="shared" si="22"/>
        <v>3689.9047999999966</v>
      </c>
      <c r="AH28" s="1">
        <f t="shared" si="2"/>
        <v>8134.8379201759917</v>
      </c>
      <c r="AI28" s="6">
        <f t="shared" si="23"/>
        <v>182.85712000000007</v>
      </c>
      <c r="AJ28" s="1">
        <f t="shared" si="3"/>
        <v>283.36599999999999</v>
      </c>
      <c r="AK28" s="1">
        <f t="shared" si="4"/>
        <v>1.1407519123737968</v>
      </c>
      <c r="AL28" s="1">
        <f t="shared" si="5"/>
        <v>1.152202125830381</v>
      </c>
      <c r="AM28" s="1">
        <f t="shared" si="6"/>
        <v>92789.929553849419</v>
      </c>
      <c r="AN28" s="1">
        <f t="shared" si="34"/>
        <v>-1181</v>
      </c>
      <c r="AO28" s="1">
        <f t="shared" si="7"/>
        <v>-3874.6720399999999</v>
      </c>
      <c r="AP28" s="1">
        <f t="shared" si="35"/>
        <v>35951.688313797618</v>
      </c>
      <c r="AQ28" s="60">
        <f t="shared" si="8"/>
        <v>55.014285999999998</v>
      </c>
      <c r="AR28" s="6">
        <f t="shared" si="9"/>
        <v>106.93896969824</v>
      </c>
      <c r="AS28" s="6">
        <f t="shared" si="10"/>
        <v>-6.4065032316529207</v>
      </c>
      <c r="AT28" s="6">
        <f t="shared" si="11"/>
        <v>-12.453217241816214</v>
      </c>
      <c r="AU28" s="60">
        <f t="shared" si="12"/>
        <v>16.963512939680001</v>
      </c>
      <c r="AV28" s="6">
        <f t="shared" si="13"/>
        <v>1696.3512939680002</v>
      </c>
      <c r="AW28" s="61">
        <f t="shared" si="14"/>
        <v>-4215.3121231462437</v>
      </c>
      <c r="AX28" s="62">
        <f t="shared" si="15"/>
        <v>8.6341992771901424E-2</v>
      </c>
      <c r="AY28" s="63">
        <f t="shared" si="16"/>
        <v>0.73639633835956242</v>
      </c>
      <c r="AZ28" s="6">
        <f t="shared" si="17"/>
        <v>0.11671644814457915</v>
      </c>
      <c r="BA28" s="6">
        <f t="shared" si="18"/>
        <v>6.6873598784414732</v>
      </c>
      <c r="BB28" s="62">
        <f t="shared" si="19"/>
        <v>4.9634718603200003</v>
      </c>
      <c r="BC28" s="63">
        <f t="shared" si="20"/>
        <v>-0.83755842095999999</v>
      </c>
      <c r="BD28" s="1"/>
      <c r="BE28" s="1">
        <f t="shared" si="24"/>
        <v>0</v>
      </c>
      <c r="BF28" s="1">
        <f t="shared" si="25"/>
        <v>-6.4999999999999997E-3</v>
      </c>
      <c r="BG28" s="1">
        <f t="shared" si="26"/>
        <v>101325</v>
      </c>
      <c r="BH28" s="1">
        <f t="shared" si="27"/>
        <v>1.2250000000000001</v>
      </c>
      <c r="BI28" s="1">
        <f t="shared" si="28"/>
        <v>288.14999999999998</v>
      </c>
      <c r="BJ28" s="1">
        <f t="shared" si="29"/>
        <v>1.2350000000000001</v>
      </c>
      <c r="BK28" s="1">
        <f t="shared" si="30"/>
        <v>9.81</v>
      </c>
      <c r="BL28" s="1">
        <f t="shared" si="31"/>
        <v>293.14999999999998</v>
      </c>
      <c r="BM28" s="1">
        <f t="shared" si="32"/>
        <v>100600</v>
      </c>
      <c r="BN28" s="1">
        <f t="shared" si="33"/>
        <v>28</v>
      </c>
      <c r="BO28" s="1"/>
      <c r="BQ28" s="27"/>
      <c r="BR28" s="28"/>
      <c r="BS28" s="29"/>
      <c r="BT28" s="29"/>
      <c r="BU28" s="29"/>
      <c r="BV28" s="28"/>
      <c r="CB28" s="26"/>
    </row>
    <row r="29" spans="28:80" x14ac:dyDescent="0.2">
      <c r="AB29" s="23">
        <v>7.3</v>
      </c>
      <c r="AC29" s="1">
        <v>677</v>
      </c>
      <c r="AD29" s="1">
        <f t="shared" si="0"/>
        <v>280.45</v>
      </c>
      <c r="AE29" s="1">
        <f t="shared" si="21"/>
        <v>0</v>
      </c>
      <c r="AF29" s="1">
        <f t="shared" si="1"/>
        <v>0</v>
      </c>
      <c r="AG29" s="1">
        <f t="shared" si="22"/>
        <v>3689.5238499999964</v>
      </c>
      <c r="AH29" s="1">
        <f t="shared" si="2"/>
        <v>8133.9980701869918</v>
      </c>
      <c r="AI29" s="6">
        <f t="shared" si="23"/>
        <v>194.28569000000007</v>
      </c>
      <c r="AJ29" s="1">
        <f t="shared" si="3"/>
        <v>283.74949999999995</v>
      </c>
      <c r="AK29" s="1">
        <f t="shared" si="4"/>
        <v>1.1473370863067707</v>
      </c>
      <c r="AL29" s="1">
        <f t="shared" si="5"/>
        <v>1.1608355306507505</v>
      </c>
      <c r="AM29" s="1">
        <f t="shared" si="6"/>
        <v>93451.878697409964</v>
      </c>
      <c r="AN29" s="1">
        <f t="shared" si="34"/>
        <v>-1240</v>
      </c>
      <c r="AO29" s="1">
        <f t="shared" si="7"/>
        <v>-4068.2415999999998</v>
      </c>
      <c r="AP29" s="1">
        <f t="shared" si="35"/>
        <v>35953.844829271504</v>
      </c>
      <c r="AQ29" s="60">
        <f t="shared" si="8"/>
        <v>54.871428874999992</v>
      </c>
      <c r="AR29" s="6">
        <f t="shared" si="9"/>
        <v>106.66127830437999</v>
      </c>
      <c r="AS29" s="6">
        <f t="shared" si="10"/>
        <v>-6.3135295148211528</v>
      </c>
      <c r="AT29" s="6">
        <f t="shared" si="11"/>
        <v>-12.27249121208995</v>
      </c>
      <c r="AU29" s="60">
        <f t="shared" si="12"/>
        <v>16.850815810909999</v>
      </c>
      <c r="AV29" s="6">
        <f t="shared" si="13"/>
        <v>1685.0815810909999</v>
      </c>
      <c r="AW29" s="61">
        <f t="shared" si="14"/>
        <v>-4164.5230959701212</v>
      </c>
      <c r="AX29" s="62">
        <f t="shared" si="15"/>
        <v>8.5108709964787518E-2</v>
      </c>
      <c r="AY29" s="63">
        <f t="shared" si="16"/>
        <v>0.7347744942643003</v>
      </c>
      <c r="AZ29" s="6">
        <f t="shared" si="17"/>
        <v>0.11531582089272366</v>
      </c>
      <c r="BA29" s="6">
        <f t="shared" si="18"/>
        <v>6.6071098482391513</v>
      </c>
      <c r="BB29" s="62">
        <f t="shared" si="19"/>
        <v>4.9618832890900002</v>
      </c>
      <c r="BC29" s="63">
        <f t="shared" si="20"/>
        <v>-0.84136413477000005</v>
      </c>
      <c r="BD29" s="1"/>
      <c r="BE29" s="1">
        <f t="shared" si="24"/>
        <v>0</v>
      </c>
      <c r="BF29" s="1">
        <f t="shared" si="25"/>
        <v>-6.4999999999999997E-3</v>
      </c>
      <c r="BG29" s="1">
        <f t="shared" si="26"/>
        <v>101325</v>
      </c>
      <c r="BH29" s="1">
        <f t="shared" si="27"/>
        <v>1.2250000000000001</v>
      </c>
      <c r="BI29" s="1">
        <f t="shared" si="28"/>
        <v>288.14999999999998</v>
      </c>
      <c r="BJ29" s="1">
        <f t="shared" si="29"/>
        <v>1.2350000000000001</v>
      </c>
      <c r="BK29" s="1">
        <f t="shared" si="30"/>
        <v>9.81</v>
      </c>
      <c r="BL29" s="1">
        <f t="shared" si="31"/>
        <v>293.14999999999998</v>
      </c>
      <c r="BM29" s="1">
        <f t="shared" si="32"/>
        <v>100600</v>
      </c>
      <c r="BN29" s="1">
        <f t="shared" si="33"/>
        <v>28</v>
      </c>
      <c r="BO29" s="1"/>
      <c r="BQ29" s="37"/>
      <c r="BR29" s="39"/>
      <c r="BS29" s="39"/>
      <c r="BT29" s="39"/>
      <c r="BU29" s="39"/>
      <c r="BV29" s="39"/>
      <c r="CB29" s="26"/>
    </row>
    <row r="30" spans="28:80" ht="15" x14ac:dyDescent="0.25">
      <c r="AB30" s="23">
        <v>7</v>
      </c>
      <c r="AC30" s="1">
        <v>623</v>
      </c>
      <c r="AD30" s="1">
        <f t="shared" si="0"/>
        <v>280.14999999999998</v>
      </c>
      <c r="AE30" s="1">
        <f t="shared" si="21"/>
        <v>0</v>
      </c>
      <c r="AF30" s="1">
        <f t="shared" si="1"/>
        <v>0</v>
      </c>
      <c r="AG30" s="1">
        <f t="shared" si="22"/>
        <v>3689.1428999999962</v>
      </c>
      <c r="AH30" s="1">
        <f t="shared" si="2"/>
        <v>8133.1582201979909</v>
      </c>
      <c r="AI30" s="6">
        <f t="shared" si="23"/>
        <v>205.71426000000008</v>
      </c>
      <c r="AJ30" s="1">
        <f t="shared" si="3"/>
        <v>284.10049999999995</v>
      </c>
      <c r="AK30" s="1">
        <f t="shared" si="4"/>
        <v>1.1533896476255587</v>
      </c>
      <c r="AL30" s="1">
        <f t="shared" si="5"/>
        <v>1.1696540267187043</v>
      </c>
      <c r="AM30" s="1">
        <f t="shared" si="6"/>
        <v>94061.076950921837</v>
      </c>
      <c r="AN30" s="1">
        <f t="shared" si="34"/>
        <v>-1294</v>
      </c>
      <c r="AO30" s="1">
        <f t="shared" si="7"/>
        <v>-4245.4069600000003</v>
      </c>
      <c r="AP30" s="1">
        <f t="shared" si="35"/>
        <v>35956.759061712059</v>
      </c>
      <c r="AQ30" s="60">
        <f t="shared" si="8"/>
        <v>54.728571749999993</v>
      </c>
      <c r="AR30" s="6">
        <f t="shared" si="9"/>
        <v>106.38358691051999</v>
      </c>
      <c r="AS30" s="6">
        <f t="shared" si="10"/>
        <v>-6.2099677080452427</v>
      </c>
      <c r="AT30" s="6">
        <f t="shared" si="11"/>
        <v>-12.071183629606665</v>
      </c>
      <c r="AU30" s="60">
        <f t="shared" si="12"/>
        <v>16.738118682140001</v>
      </c>
      <c r="AV30" s="6">
        <f t="shared" si="13"/>
        <v>1673.8118682140002</v>
      </c>
      <c r="AW30" s="61">
        <f t="shared" si="14"/>
        <v>-4106.480007320205</v>
      </c>
      <c r="AX30" s="62">
        <f t="shared" si="15"/>
        <v>8.3725168022823829E-2</v>
      </c>
      <c r="AY30" s="63">
        <f t="shared" si="16"/>
        <v>0.73310613679636771</v>
      </c>
      <c r="AZ30" s="6">
        <f t="shared" si="17"/>
        <v>0.11371338528421439</v>
      </c>
      <c r="BA30" s="6">
        <f t="shared" si="18"/>
        <v>6.5152970509300987</v>
      </c>
      <c r="BB30" s="62">
        <f t="shared" si="19"/>
        <v>4.9602947178600001</v>
      </c>
      <c r="BC30" s="63">
        <f t="shared" si="20"/>
        <v>-0.84516984857999999</v>
      </c>
      <c r="BD30" s="1"/>
      <c r="BE30" s="1">
        <f t="shared" si="24"/>
        <v>0</v>
      </c>
      <c r="BF30" s="1">
        <f t="shared" si="25"/>
        <v>-6.4999999999999997E-3</v>
      </c>
      <c r="BG30" s="1">
        <f t="shared" si="26"/>
        <v>101325</v>
      </c>
      <c r="BH30" s="1">
        <f t="shared" si="27"/>
        <v>1.2250000000000001</v>
      </c>
      <c r="BI30" s="1">
        <f t="shared" si="28"/>
        <v>288.14999999999998</v>
      </c>
      <c r="BJ30" s="1">
        <f t="shared" si="29"/>
        <v>1.2350000000000001</v>
      </c>
      <c r="BK30" s="1">
        <f t="shared" si="30"/>
        <v>9.81</v>
      </c>
      <c r="BL30" s="1">
        <f t="shared" si="31"/>
        <v>293.14999999999998</v>
      </c>
      <c r="BM30" s="1">
        <f t="shared" si="32"/>
        <v>100600</v>
      </c>
      <c r="BN30" s="1">
        <f t="shared" si="33"/>
        <v>28</v>
      </c>
      <c r="BO30" s="1"/>
      <c r="BQ30" s="14" t="s">
        <v>9</v>
      </c>
      <c r="BR30" s="15"/>
      <c r="BS30" s="15"/>
      <c r="BT30" s="15"/>
      <c r="BU30" s="15"/>
      <c r="BV30" s="16"/>
      <c r="BX30" s="18" t="s">
        <v>10</v>
      </c>
      <c r="BY30" s="19"/>
      <c r="CA30" s="20" t="s">
        <v>11</v>
      </c>
      <c r="CB30" s="21" t="s">
        <v>12</v>
      </c>
    </row>
    <row r="31" spans="28:80" x14ac:dyDescent="0.2">
      <c r="AB31" s="23">
        <v>5.6</v>
      </c>
      <c r="AC31" s="1">
        <v>574</v>
      </c>
      <c r="AD31" s="1">
        <f t="shared" si="0"/>
        <v>278.75</v>
      </c>
      <c r="AE31" s="1">
        <f t="shared" si="21"/>
        <v>0</v>
      </c>
      <c r="AF31" s="1">
        <f t="shared" si="1"/>
        <v>0</v>
      </c>
      <c r="AG31" s="1">
        <f t="shared" si="22"/>
        <v>3688.761949999996</v>
      </c>
      <c r="AH31" s="1">
        <f t="shared" si="2"/>
        <v>8132.31837020899</v>
      </c>
      <c r="AI31" s="6">
        <f t="shared" si="23"/>
        <v>217.14283000000009</v>
      </c>
      <c r="AJ31" s="1">
        <f t="shared" si="3"/>
        <v>284.41899999999998</v>
      </c>
      <c r="AK31" s="1">
        <f t="shared" si="4"/>
        <v>1.1589028977004547</v>
      </c>
      <c r="AL31" s="1">
        <f t="shared" si="5"/>
        <v>1.1824717605778137</v>
      </c>
      <c r="AM31" s="1">
        <f t="shared" si="6"/>
        <v>94616.647028163396</v>
      </c>
      <c r="AN31" s="1">
        <f t="shared" si="34"/>
        <v>-1343</v>
      </c>
      <c r="AO31" s="1">
        <f t="shared" si="7"/>
        <v>-4406.1681200000003</v>
      </c>
      <c r="AP31" s="1">
        <f t="shared" si="35"/>
        <v>35961.562399851005</v>
      </c>
      <c r="AQ31" s="60">
        <f t="shared" si="8"/>
        <v>54.585714624999994</v>
      </c>
      <c r="AR31" s="6">
        <f t="shared" si="9"/>
        <v>106.10589551665998</v>
      </c>
      <c r="AS31" s="6">
        <f t="shared" si="10"/>
        <v>-6.0802195749077015</v>
      </c>
      <c r="AT31" s="6">
        <f t="shared" si="11"/>
        <v>-11.818974018488586</v>
      </c>
      <c r="AU31" s="60">
        <f t="shared" si="12"/>
        <v>16.62542155337</v>
      </c>
      <c r="AV31" s="6">
        <f t="shared" si="13"/>
        <v>1662.5421553369999</v>
      </c>
      <c r="AW31" s="61">
        <f t="shared" si="14"/>
        <v>-4030.787468300724</v>
      </c>
      <c r="AX31" s="62">
        <f t="shared" si="15"/>
        <v>8.1717126254462563E-2</v>
      </c>
      <c r="AY31" s="63">
        <f t="shared" si="16"/>
        <v>0.72905742563877418</v>
      </c>
      <c r="AZ31" s="6">
        <f t="shared" si="17"/>
        <v>0.11162011194605087</v>
      </c>
      <c r="BA31" s="6">
        <f t="shared" si="18"/>
        <v>6.3953613232860755</v>
      </c>
      <c r="BB31" s="62">
        <f t="shared" si="19"/>
        <v>4.95870614663</v>
      </c>
      <c r="BC31" s="63">
        <f t="shared" si="20"/>
        <v>-0.84897556239000005</v>
      </c>
      <c r="BD31" s="1"/>
      <c r="BE31" s="1">
        <f t="shared" si="24"/>
        <v>0</v>
      </c>
      <c r="BF31" s="1">
        <f t="shared" si="25"/>
        <v>-6.4999999999999997E-3</v>
      </c>
      <c r="BG31" s="1">
        <f t="shared" si="26"/>
        <v>101325</v>
      </c>
      <c r="BH31" s="1">
        <f t="shared" si="27"/>
        <v>1.2250000000000001</v>
      </c>
      <c r="BI31" s="1">
        <f t="shared" si="28"/>
        <v>288.14999999999998</v>
      </c>
      <c r="BJ31" s="1">
        <f t="shared" si="29"/>
        <v>1.2350000000000001</v>
      </c>
      <c r="BK31" s="1">
        <f t="shared" si="30"/>
        <v>9.81</v>
      </c>
      <c r="BL31" s="1">
        <f t="shared" si="31"/>
        <v>293.14999999999998</v>
      </c>
      <c r="BM31" s="1">
        <f t="shared" si="32"/>
        <v>100600</v>
      </c>
      <c r="BN31" s="1">
        <f t="shared" si="33"/>
        <v>28</v>
      </c>
      <c r="BO31" s="1"/>
      <c r="BQ31" s="146" t="s">
        <v>25</v>
      </c>
      <c r="BR31" s="146"/>
      <c r="BS31" s="146"/>
      <c r="BT31" s="146"/>
      <c r="BU31" s="146"/>
      <c r="BV31" s="146"/>
      <c r="BX31" s="23" t="s">
        <v>25</v>
      </c>
      <c r="BY31" s="24"/>
      <c r="CA31" s="25" t="s">
        <v>25</v>
      </c>
      <c r="CB31" s="26" t="s">
        <v>21</v>
      </c>
    </row>
    <row r="32" spans="28:80" x14ac:dyDescent="0.2">
      <c r="AB32" s="23">
        <v>3.8</v>
      </c>
      <c r="AC32" s="1">
        <v>524</v>
      </c>
      <c r="AD32" s="1">
        <f t="shared" si="0"/>
        <v>276.95</v>
      </c>
      <c r="AE32" s="1">
        <f t="shared" si="21"/>
        <v>0</v>
      </c>
      <c r="AF32" s="1">
        <f t="shared" si="1"/>
        <v>0</v>
      </c>
      <c r="AG32" s="1">
        <f t="shared" si="22"/>
        <v>3688.3809999999958</v>
      </c>
      <c r="AH32" s="1">
        <f t="shared" si="2"/>
        <v>8131.4785202199901</v>
      </c>
      <c r="AI32" s="6">
        <f t="shared" si="23"/>
        <v>228.5714000000001</v>
      </c>
      <c r="AJ32" s="1">
        <f t="shared" si="3"/>
        <v>284.74399999999997</v>
      </c>
      <c r="AK32" s="1">
        <f t="shared" si="4"/>
        <v>1.1645494229881794</v>
      </c>
      <c r="AL32" s="1">
        <f t="shared" si="5"/>
        <v>1.1973224802287279</v>
      </c>
      <c r="AM32" s="1">
        <f t="shared" si="6"/>
        <v>95186.291297053322</v>
      </c>
      <c r="AN32" s="1">
        <f t="shared" si="34"/>
        <v>-1393</v>
      </c>
      <c r="AO32" s="1">
        <f t="shared" si="7"/>
        <v>-4570.2101199999997</v>
      </c>
      <c r="AP32" s="1">
        <f t="shared" si="35"/>
        <v>35966.26634106339</v>
      </c>
      <c r="AQ32" s="60">
        <f t="shared" si="8"/>
        <v>54.442857499999995</v>
      </c>
      <c r="AR32" s="6">
        <f t="shared" si="9"/>
        <v>105.82820412279999</v>
      </c>
      <c r="AS32" s="6">
        <f t="shared" si="10"/>
        <v>-5.9502192005288039</v>
      </c>
      <c r="AT32" s="6">
        <f t="shared" si="11"/>
        <v>-11.566274090755911</v>
      </c>
      <c r="AU32" s="60">
        <f t="shared" si="12"/>
        <v>16.512724424600002</v>
      </c>
      <c r="AV32" s="6">
        <f t="shared" si="13"/>
        <v>1651.2724424600001</v>
      </c>
      <c r="AW32" s="61">
        <f t="shared" si="14"/>
        <v>-3954.547869132211</v>
      </c>
      <c r="AX32" s="62">
        <f t="shared" si="15"/>
        <v>7.9593177241279872E-2</v>
      </c>
      <c r="AY32" s="63">
        <f t="shared" si="16"/>
        <v>0.7238929724270915</v>
      </c>
      <c r="AZ32" s="6">
        <f t="shared" si="17"/>
        <v>0.10951168699951425</v>
      </c>
      <c r="BA32" s="6">
        <f t="shared" si="18"/>
        <v>6.2745574724294393</v>
      </c>
      <c r="BB32" s="62">
        <f t="shared" si="19"/>
        <v>4.9571175754000008</v>
      </c>
      <c r="BC32" s="63">
        <f t="shared" si="20"/>
        <v>-0.85278127619999999</v>
      </c>
      <c r="BD32" s="1"/>
      <c r="BE32" s="1">
        <f t="shared" si="24"/>
        <v>0</v>
      </c>
      <c r="BF32" s="1">
        <f t="shared" si="25"/>
        <v>-6.4999999999999997E-3</v>
      </c>
      <c r="BG32" s="1">
        <f t="shared" si="26"/>
        <v>101325</v>
      </c>
      <c r="BH32" s="1">
        <f t="shared" si="27"/>
        <v>1.2250000000000001</v>
      </c>
      <c r="BI32" s="1">
        <f t="shared" si="28"/>
        <v>288.14999999999998</v>
      </c>
      <c r="BJ32" s="1">
        <f t="shared" si="29"/>
        <v>1.2350000000000001</v>
      </c>
      <c r="BK32" s="1">
        <f t="shared" si="30"/>
        <v>9.81</v>
      </c>
      <c r="BL32" s="1">
        <f t="shared" si="31"/>
        <v>293.14999999999998</v>
      </c>
      <c r="BM32" s="1">
        <f t="shared" si="32"/>
        <v>100600</v>
      </c>
      <c r="BN32" s="1">
        <f t="shared" si="33"/>
        <v>28</v>
      </c>
      <c r="BO32" s="1"/>
      <c r="BQ32" s="27" t="s">
        <v>26</v>
      </c>
      <c r="BR32" s="28" t="s">
        <v>27</v>
      </c>
      <c r="BS32" s="29" t="s">
        <v>28</v>
      </c>
      <c r="BT32" s="29" t="s">
        <v>29</v>
      </c>
      <c r="BU32" s="29" t="s">
        <v>30</v>
      </c>
      <c r="BV32" s="28" t="s">
        <v>31</v>
      </c>
      <c r="BX32" s="30" t="s">
        <v>32</v>
      </c>
      <c r="BY32" s="31"/>
      <c r="CA32" s="25" t="s">
        <v>33</v>
      </c>
      <c r="CB32" s="26"/>
    </row>
    <row r="33" spans="28:80" x14ac:dyDescent="0.2">
      <c r="AB33" s="30">
        <v>2.1</v>
      </c>
      <c r="AC33" s="64">
        <v>476</v>
      </c>
      <c r="AD33" s="64">
        <f t="shared" si="0"/>
        <v>275.25</v>
      </c>
      <c r="AE33" s="64">
        <f t="shared" si="21"/>
        <v>0</v>
      </c>
      <c r="AF33" s="64">
        <f t="shared" si="1"/>
        <v>0</v>
      </c>
      <c r="AG33" s="64">
        <f t="shared" si="22"/>
        <v>3688.0000499999956</v>
      </c>
      <c r="AH33" s="64">
        <f t="shared" si="2"/>
        <v>8130.6386702309892</v>
      </c>
      <c r="AI33" s="65">
        <f t="shared" si="23"/>
        <v>239.9999700000001</v>
      </c>
      <c r="AJ33" s="64">
        <f t="shared" si="3"/>
        <v>285.05599999999998</v>
      </c>
      <c r="AK33" s="64">
        <f t="shared" si="4"/>
        <v>1.1699898653396628</v>
      </c>
      <c r="AL33" s="64">
        <f t="shared" si="5"/>
        <v>1.2116716841208461</v>
      </c>
      <c r="AM33" s="64">
        <f t="shared" si="6"/>
        <v>95735.759341820085</v>
      </c>
      <c r="AN33" s="64">
        <f t="shared" si="34"/>
        <v>-1441</v>
      </c>
      <c r="AO33" s="64">
        <f t="shared" si="7"/>
        <v>-4727.6904400000003</v>
      </c>
      <c r="AP33" s="64">
        <f t="shared" si="35"/>
        <v>35970.958116514033</v>
      </c>
      <c r="AQ33" s="66">
        <f t="shared" si="8"/>
        <v>54.300000374999996</v>
      </c>
      <c r="AR33" s="65">
        <f t="shared" si="9"/>
        <v>105.55051272893999</v>
      </c>
      <c r="AS33" s="65">
        <f t="shared" si="10"/>
        <v>-5.8187105085485928</v>
      </c>
      <c r="AT33" s="65">
        <f t="shared" si="11"/>
        <v>-11.310642234937097</v>
      </c>
      <c r="AU33" s="66">
        <f t="shared" si="12"/>
        <v>16.40002729583</v>
      </c>
      <c r="AV33" s="65">
        <f t="shared" si="13"/>
        <v>1640.002729583</v>
      </c>
      <c r="AW33" s="67">
        <f t="shared" si="14"/>
        <v>-3876.9200391888435</v>
      </c>
      <c r="AX33" s="68">
        <f t="shared" si="15"/>
        <v>7.7512935450375881E-2</v>
      </c>
      <c r="AY33" s="69">
        <f t="shared" si="16"/>
        <v>0.71918288909484362</v>
      </c>
      <c r="AZ33" s="65">
        <f t="shared" si="17"/>
        <v>0.10736472211898235</v>
      </c>
      <c r="BA33" s="65">
        <f t="shared" si="18"/>
        <v>6.1515454460121601</v>
      </c>
      <c r="BB33" s="68">
        <f t="shared" si="19"/>
        <v>4.9555290041700006</v>
      </c>
      <c r="BC33" s="69">
        <f t="shared" si="20"/>
        <v>-0.85658699001000005</v>
      </c>
      <c r="BD33" s="1"/>
      <c r="BE33" s="1">
        <f t="shared" si="24"/>
        <v>0</v>
      </c>
      <c r="BF33" s="1">
        <f t="shared" si="25"/>
        <v>-6.4999999999999997E-3</v>
      </c>
      <c r="BG33" s="1">
        <f t="shared" si="26"/>
        <v>101325</v>
      </c>
      <c r="BH33" s="1">
        <f t="shared" si="27"/>
        <v>1.2250000000000001</v>
      </c>
      <c r="BI33" s="1">
        <f t="shared" si="28"/>
        <v>288.14999999999998</v>
      </c>
      <c r="BJ33" s="1">
        <f t="shared" si="29"/>
        <v>1.2350000000000001</v>
      </c>
      <c r="BK33" s="1">
        <f t="shared" si="30"/>
        <v>9.81</v>
      </c>
      <c r="BL33" s="1">
        <f t="shared" si="31"/>
        <v>293.14999999999998</v>
      </c>
      <c r="BM33" s="1">
        <f t="shared" si="32"/>
        <v>100600</v>
      </c>
      <c r="BN33" s="1">
        <f t="shared" si="33"/>
        <v>28</v>
      </c>
      <c r="BO33" s="1"/>
      <c r="BQ33" s="33">
        <v>0</v>
      </c>
      <c r="BR33" s="16">
        <v>53</v>
      </c>
      <c r="BS33" s="15">
        <v>0</v>
      </c>
      <c r="BT33" s="15">
        <v>11.75</v>
      </c>
      <c r="BU33" s="15">
        <v>9</v>
      </c>
      <c r="BV33" s="16">
        <v>-1.8</v>
      </c>
      <c r="BX33" s="34" t="s">
        <v>41</v>
      </c>
      <c r="BY33" s="19"/>
      <c r="CA33" s="35" t="s">
        <v>27</v>
      </c>
      <c r="CB33" s="21" t="s">
        <v>96</v>
      </c>
    </row>
    <row r="34" spans="28:80" x14ac:dyDescent="0.2">
      <c r="AB34" s="6"/>
      <c r="AC34" s="6"/>
      <c r="AD34" s="6"/>
      <c r="AE34" s="6"/>
      <c r="AF34" s="1"/>
      <c r="AG34" s="6"/>
      <c r="AH34" s="1"/>
      <c r="AI34" s="6"/>
      <c r="AJ34" s="6"/>
      <c r="AK34" s="6"/>
      <c r="AL34" s="6"/>
      <c r="AM34" s="6"/>
      <c r="AN34" s="6"/>
      <c r="AO34" s="1"/>
      <c r="AP34" s="6"/>
      <c r="AQ34" s="6"/>
      <c r="AR34" s="1"/>
      <c r="AS34" s="6"/>
      <c r="AT34" s="1"/>
      <c r="AU34" s="6"/>
      <c r="AV34" s="1"/>
      <c r="AW34" s="6"/>
      <c r="AX34" s="6"/>
      <c r="AY34" s="6"/>
      <c r="AZ34" s="6"/>
      <c r="BA34" s="6"/>
      <c r="BB34" s="6"/>
      <c r="BC34" s="6"/>
      <c r="BD34" s="1"/>
      <c r="BE34" s="1">
        <f t="shared" si="24"/>
        <v>0</v>
      </c>
      <c r="BF34" s="1">
        <f t="shared" si="25"/>
        <v>-6.4999999999999997E-3</v>
      </c>
      <c r="BG34" s="1">
        <f t="shared" si="26"/>
        <v>101325</v>
      </c>
      <c r="BH34" s="1">
        <f t="shared" si="27"/>
        <v>1.2250000000000001</v>
      </c>
      <c r="BI34" s="1">
        <f t="shared" si="28"/>
        <v>288.14999999999998</v>
      </c>
      <c r="BJ34" s="1">
        <f t="shared" si="29"/>
        <v>1.2350000000000001</v>
      </c>
      <c r="BK34" s="1">
        <f t="shared" si="30"/>
        <v>9.81</v>
      </c>
      <c r="BL34" s="1">
        <f t="shared" si="31"/>
        <v>293.14999999999998</v>
      </c>
      <c r="BM34" s="1">
        <f t="shared" si="32"/>
        <v>100600</v>
      </c>
      <c r="BN34" s="1">
        <f t="shared" si="33"/>
        <v>28</v>
      </c>
      <c r="BO34" s="1"/>
      <c r="BQ34" s="37">
        <v>67.5</v>
      </c>
      <c r="BR34" s="38">
        <v>69</v>
      </c>
      <c r="BS34" s="39">
        <v>30</v>
      </c>
      <c r="BT34" s="39">
        <v>25</v>
      </c>
      <c r="BU34" s="39">
        <v>2.5</v>
      </c>
      <c r="BV34" s="38">
        <v>-0.25</v>
      </c>
      <c r="BX34" s="30" t="s">
        <v>44</v>
      </c>
      <c r="BY34" s="31"/>
      <c r="CA34" s="25" t="s">
        <v>29</v>
      </c>
      <c r="CB34" s="26" t="s">
        <v>97</v>
      </c>
    </row>
    <row r="35" spans="28:80" ht="15" x14ac:dyDescent="0.25">
      <c r="AB35" s="43" t="s">
        <v>56</v>
      </c>
      <c r="AC35" s="3" t="s">
        <v>57</v>
      </c>
      <c r="AD35" s="3" t="s">
        <v>58</v>
      </c>
      <c r="AE35" s="3" t="s">
        <v>59</v>
      </c>
      <c r="AF35" s="44" t="s">
        <v>60</v>
      </c>
      <c r="AG35" s="3" t="s">
        <v>61</v>
      </c>
      <c r="AH35" s="44" t="s">
        <v>62</v>
      </c>
      <c r="AI35" s="8" t="s">
        <v>63</v>
      </c>
      <c r="AJ35" s="3" t="s">
        <v>64</v>
      </c>
      <c r="AK35" s="3" t="s">
        <v>65</v>
      </c>
      <c r="AL35" s="3" t="s">
        <v>66</v>
      </c>
      <c r="AM35" s="3" t="s">
        <v>67</v>
      </c>
      <c r="AN35" s="3" t="s">
        <v>68</v>
      </c>
      <c r="AO35" s="44" t="s">
        <v>69</v>
      </c>
      <c r="AP35" s="3" t="s">
        <v>70</v>
      </c>
      <c r="AQ35" s="45" t="s">
        <v>71</v>
      </c>
      <c r="AR35" s="46" t="s">
        <v>72</v>
      </c>
      <c r="AS35" s="47" t="s">
        <v>73</v>
      </c>
      <c r="AT35" s="46" t="s">
        <v>74</v>
      </c>
      <c r="AU35" s="45" t="s">
        <v>75</v>
      </c>
      <c r="AV35" s="46" t="s">
        <v>76</v>
      </c>
      <c r="AW35" s="47" t="s">
        <v>77</v>
      </c>
      <c r="AX35" s="48" t="s">
        <v>78</v>
      </c>
      <c r="AY35" s="49" t="s">
        <v>79</v>
      </c>
      <c r="AZ35" s="47" t="s">
        <v>80</v>
      </c>
      <c r="BA35" s="47" t="s">
        <v>81</v>
      </c>
      <c r="BB35" s="48" t="s">
        <v>82</v>
      </c>
      <c r="BC35" s="49" t="s">
        <v>83</v>
      </c>
      <c r="BD35" s="1"/>
      <c r="BE35" s="6">
        <f t="shared" si="24"/>
        <v>0</v>
      </c>
      <c r="BF35" s="6">
        <f t="shared" si="25"/>
        <v>-6.4999999999999997E-3</v>
      </c>
      <c r="BG35" s="6">
        <f t="shared" si="26"/>
        <v>101325</v>
      </c>
      <c r="BH35" s="6">
        <f t="shared" si="27"/>
        <v>1.2250000000000001</v>
      </c>
      <c r="BI35" s="6">
        <f t="shared" si="28"/>
        <v>288.14999999999998</v>
      </c>
      <c r="BJ35" s="6">
        <f t="shared" si="29"/>
        <v>1.2350000000000001</v>
      </c>
      <c r="BK35" s="6">
        <f t="shared" si="30"/>
        <v>9.81</v>
      </c>
      <c r="BL35" s="6">
        <f t="shared" si="31"/>
        <v>293.14999999999998</v>
      </c>
      <c r="BM35" s="6">
        <f t="shared" si="32"/>
        <v>100600</v>
      </c>
      <c r="BN35" s="6">
        <f t="shared" si="33"/>
        <v>28</v>
      </c>
      <c r="BO35" s="1"/>
      <c r="BQ35" s="37">
        <v>135</v>
      </c>
      <c r="BR35" s="38">
        <v>65</v>
      </c>
      <c r="BS35" s="39">
        <v>60</v>
      </c>
      <c r="BT35" s="39">
        <v>26.75</v>
      </c>
      <c r="BU35" s="39">
        <v>2.5</v>
      </c>
      <c r="BV35" s="38">
        <v>0</v>
      </c>
      <c r="BX35" s="23" t="s">
        <v>50</v>
      </c>
      <c r="BY35" s="24">
        <v>0.38461000000000001</v>
      </c>
      <c r="CA35" s="25" t="s">
        <v>30</v>
      </c>
      <c r="CB35" s="26" t="s">
        <v>98</v>
      </c>
    </row>
    <row r="36" spans="28:80" x14ac:dyDescent="0.2">
      <c r="AB36" s="50">
        <v>6.2</v>
      </c>
      <c r="AC36" s="51">
        <v>2039</v>
      </c>
      <c r="AD36" s="51">
        <f t="shared" ref="AD36:AD68" si="36">AB36+273.15</f>
        <v>279.34999999999997</v>
      </c>
      <c r="AE36" s="51">
        <v>0</v>
      </c>
      <c r="AF36" s="51">
        <f t="shared" ref="AF36:AF68" si="37">AE36*1.94384</f>
        <v>0</v>
      </c>
      <c r="AG36" s="51">
        <v>3657</v>
      </c>
      <c r="AH36" s="51">
        <f t="shared" ref="AH36:AH68" si="38">AG36 * 2.20462</f>
        <v>8062.2953399999997</v>
      </c>
      <c r="AI36" s="51">
        <v>0</v>
      </c>
      <c r="AJ36" s="51">
        <f t="shared" ref="AJ36:AJ68" si="39">BI36+(AC36*BF36)</f>
        <v>274.8965</v>
      </c>
      <c r="AK36" s="51">
        <f t="shared" ref="AK36:AK68" si="40">BH36 * ( ( 1 + ( BF36 * ( AC36 / BI36 ) ) ) ^ 4.256 )</f>
        <v>1.0025438676089231</v>
      </c>
      <c r="AL36" s="51">
        <f t="shared" ref="AL36:AL68" si="41">( AK36 * AJ36 ) / AD36</f>
        <v>0.98656094613265222</v>
      </c>
      <c r="AM36" s="51">
        <f t="shared" ref="AM36:AM68" si="42">BG36 * ( ( 1+ ( BF36 * ( AC36 / BI36 ) ) ) ^ 5.256 )</f>
        <v>79110.566607148314</v>
      </c>
      <c r="AN36" s="51">
        <v>0</v>
      </c>
      <c r="AO36" s="51">
        <f t="shared" ref="AO36:AO68" si="43">AN36 * 3.28084</f>
        <v>0</v>
      </c>
      <c r="AP36" s="51" t="e">
        <f t="shared" ref="AP36:AP68" si="44" xml:space="preserve"> AG36 * BK36 * COS( AZ36 )</f>
        <v>#DIV/0!</v>
      </c>
      <c r="AQ36" s="52">
        <f t="shared" ref="AQ36:AQ68" si="45">-0.05 * AI36 + 53.8</f>
        <v>53.8</v>
      </c>
      <c r="AR36" s="51">
        <f t="shared" ref="AR36:AR68" si="46">AQ36 * 1.94384</f>
        <v>104.578592</v>
      </c>
      <c r="AS36" s="51" t="e">
        <f t="shared" ref="AS36:AS68" si="47" xml:space="preserve"> ( AN36 / AI36 ) * ( ( ( AD35 + AD36 ) / 2 ) / ( ( AJ35 + AJ36 ) / 2 ) )</f>
        <v>#DIV/0!</v>
      </c>
      <c r="AT36" s="51" t="e">
        <f t="shared" ref="AT36:AT68" si="48">AS36 * 1.94384</f>
        <v>#DIV/0!</v>
      </c>
      <c r="AU36" s="52">
        <f t="shared" ref="AU36:AU68" si="49">-0.018333 * AI36 + 12.85</f>
        <v>12.85</v>
      </c>
      <c r="AV36" s="51">
        <f t="shared" ref="AV36:AV68" si="50">AU36 * 100</f>
        <v>1285</v>
      </c>
      <c r="AW36" s="53" t="e">
        <f t="shared" ref="AW36:AW68" si="51" xml:space="preserve"> - ( AG36 * BK36 * SIN( AZ36 ) )</f>
        <v>#DIV/0!</v>
      </c>
      <c r="AX36" s="50" t="e">
        <f t="shared" ref="AX36:AX68" si="52" xml:space="preserve"> - ( ( 2 * AW36 ) / ( ( ( AQ36 ) ^ 2 ) * BN36 * AL36 ) )</f>
        <v>#DIV/0!</v>
      </c>
      <c r="AY36" s="54" t="e">
        <f t="shared" ref="AY36:AY68" si="53" xml:space="preserve"> ( ( 2 * AP36 ) / ( ( ( AQ36 ) ^ 2 ) * BN36 * AL36 ) )</f>
        <v>#DIV/0!</v>
      </c>
      <c r="AZ36" s="51" t="e">
        <f t="shared" ref="AZ36:AZ68" si="54">ASIN( - ( AS36 / AQ36 ) )</f>
        <v>#DIV/0!</v>
      </c>
      <c r="BA36" s="51" t="e">
        <f t="shared" ref="BA36:BA68" si="55">AZ36 * ( 180 / 3.14159265359 )</f>
        <v>#DIV/0!</v>
      </c>
      <c r="BB36" s="50">
        <f t="shared" ref="BB36:BB68" si="56">0.020208 * AI36 + 7.433333</f>
        <v>7.4333330000000002</v>
      </c>
      <c r="BC36" s="54">
        <f t="shared" ref="BC36:BC68" si="57">-0.015417 * AI36 - 2.061111</f>
        <v>-2.0611109999999999</v>
      </c>
      <c r="BD36" s="1"/>
      <c r="BE36" s="1">
        <f t="shared" si="24"/>
        <v>0</v>
      </c>
      <c r="BF36" s="1">
        <f t="shared" si="25"/>
        <v>-6.4999999999999997E-3</v>
      </c>
      <c r="BG36" s="1">
        <f t="shared" si="26"/>
        <v>101325</v>
      </c>
      <c r="BH36" s="1">
        <f t="shared" si="27"/>
        <v>1.2250000000000001</v>
      </c>
      <c r="BI36" s="1">
        <f t="shared" si="28"/>
        <v>288.14999999999998</v>
      </c>
      <c r="BJ36" s="1">
        <f t="shared" si="29"/>
        <v>1.2350000000000001</v>
      </c>
      <c r="BK36" s="1">
        <f t="shared" si="30"/>
        <v>9.81</v>
      </c>
      <c r="BL36" s="1">
        <f t="shared" si="31"/>
        <v>293.14999999999998</v>
      </c>
      <c r="BM36" s="1">
        <f t="shared" si="32"/>
        <v>100600</v>
      </c>
      <c r="BN36" s="1">
        <f t="shared" si="33"/>
        <v>28</v>
      </c>
      <c r="BO36" s="1"/>
      <c r="BQ36" s="37">
        <v>202.5</v>
      </c>
      <c r="BR36" s="38">
        <v>38</v>
      </c>
      <c r="BS36" s="39">
        <v>90</v>
      </c>
      <c r="BT36" s="39">
        <v>23.75</v>
      </c>
      <c r="BU36" s="39">
        <v>3</v>
      </c>
      <c r="BV36" s="38">
        <v>0</v>
      </c>
      <c r="BX36" s="30" t="s">
        <v>52</v>
      </c>
      <c r="BY36" s="31">
        <v>11.153840000000001</v>
      </c>
      <c r="CA36" s="41" t="s">
        <v>31</v>
      </c>
      <c r="CB36" s="32" t="s">
        <v>99</v>
      </c>
    </row>
    <row r="37" spans="28:80" x14ac:dyDescent="0.2">
      <c r="AB37" s="23">
        <v>6.2</v>
      </c>
      <c r="AC37" s="1">
        <v>2018</v>
      </c>
      <c r="AD37" s="1">
        <f t="shared" si="36"/>
        <v>279.34999999999997</v>
      </c>
      <c r="AE37" s="1">
        <f t="shared" ref="AE37:AE68" si="58">AE36</f>
        <v>0</v>
      </c>
      <c r="AF37" s="1">
        <f t="shared" si="37"/>
        <v>0</v>
      </c>
      <c r="AG37" s="1">
        <f t="shared" ref="AG37:AG68" si="59">AG36-0.34375</f>
        <v>3656.65625</v>
      </c>
      <c r="AH37" s="1">
        <f t="shared" si="38"/>
        <v>8061.5375018749992</v>
      </c>
      <c r="AI37" s="6">
        <f t="shared" ref="AI37:AI68" si="60">AI36+10</f>
        <v>10</v>
      </c>
      <c r="AJ37" s="1">
        <f t="shared" si="39"/>
        <v>275.03299999999996</v>
      </c>
      <c r="AK37" s="1">
        <f t="shared" si="40"/>
        <v>1.0046642759848132</v>
      </c>
      <c r="AL37" s="1">
        <f t="shared" si="41"/>
        <v>0.98913846363676805</v>
      </c>
      <c r="AM37" s="1">
        <f t="shared" si="42"/>
        <v>79317.253148907126</v>
      </c>
      <c r="AN37" s="1">
        <f t="shared" ref="AN37:AN68" si="61">AN36 + (AC37-AC36)</f>
        <v>-21</v>
      </c>
      <c r="AO37" s="1">
        <f t="shared" si="43"/>
        <v>-68.897639999999996</v>
      </c>
      <c r="AP37" s="1">
        <f t="shared" si="44"/>
        <v>35843.04868343479</v>
      </c>
      <c r="AQ37" s="60">
        <f t="shared" si="45"/>
        <v>53.3</v>
      </c>
      <c r="AR37" s="6">
        <f t="shared" si="46"/>
        <v>103.60667199999999</v>
      </c>
      <c r="AS37" s="6">
        <f t="shared" si="47"/>
        <v>-2.1334916566578079</v>
      </c>
      <c r="AT37" s="6">
        <f t="shared" si="48"/>
        <v>-4.1471664218777136</v>
      </c>
      <c r="AU37" s="60">
        <f t="shared" si="49"/>
        <v>12.66667</v>
      </c>
      <c r="AV37" s="6">
        <f t="shared" si="50"/>
        <v>1266.6669999999999</v>
      </c>
      <c r="AW37" s="61">
        <f t="shared" si="51"/>
        <v>-1435.8758225569338</v>
      </c>
      <c r="AX37" s="62">
        <f t="shared" si="52"/>
        <v>3.6498695193697646E-2</v>
      </c>
      <c r="AY37" s="63">
        <f t="shared" si="53"/>
        <v>0.91109863969986837</v>
      </c>
      <c r="AZ37" s="6">
        <f t="shared" si="54"/>
        <v>4.0038682839057455E-2</v>
      </c>
      <c r="BA37" s="6">
        <f t="shared" si="55"/>
        <v>2.2940475439407177</v>
      </c>
      <c r="BB37" s="62">
        <f t="shared" si="56"/>
        <v>7.6354129999999998</v>
      </c>
      <c r="BC37" s="63">
        <f t="shared" si="57"/>
        <v>-2.2152810000000001</v>
      </c>
      <c r="BD37" s="1"/>
      <c r="BE37" s="1">
        <f t="shared" si="24"/>
        <v>0</v>
      </c>
      <c r="BF37" s="1">
        <f t="shared" si="25"/>
        <v>-6.4999999999999997E-3</v>
      </c>
      <c r="BG37" s="1">
        <f t="shared" si="26"/>
        <v>101325</v>
      </c>
      <c r="BH37" s="1">
        <f t="shared" si="27"/>
        <v>1.2250000000000001</v>
      </c>
      <c r="BI37" s="1">
        <f t="shared" si="28"/>
        <v>288.14999999999998</v>
      </c>
      <c r="BJ37" s="1">
        <f t="shared" si="29"/>
        <v>1.2350000000000001</v>
      </c>
      <c r="BK37" s="1">
        <f t="shared" si="30"/>
        <v>9.81</v>
      </c>
      <c r="BL37" s="1">
        <f t="shared" si="31"/>
        <v>293.14999999999998</v>
      </c>
      <c r="BM37" s="1">
        <f t="shared" si="32"/>
        <v>100600</v>
      </c>
      <c r="BN37" s="1">
        <f t="shared" si="33"/>
        <v>28</v>
      </c>
      <c r="BO37" s="1"/>
      <c r="BQ37" s="37">
        <v>270</v>
      </c>
      <c r="BR37" s="38">
        <v>36</v>
      </c>
      <c r="BS37" s="39">
        <v>120</v>
      </c>
      <c r="BT37" s="39">
        <v>23</v>
      </c>
      <c r="BU37" s="39">
        <v>2.5</v>
      </c>
      <c r="BV37" s="38">
        <v>0</v>
      </c>
      <c r="BX37" s="1"/>
      <c r="BY37" s="1"/>
      <c r="CB37" s="26"/>
    </row>
    <row r="38" spans="28:80" x14ac:dyDescent="0.2">
      <c r="AB38" s="23">
        <v>6.6</v>
      </c>
      <c r="AC38" s="1">
        <v>1937</v>
      </c>
      <c r="AD38" s="1">
        <f t="shared" si="36"/>
        <v>279.75</v>
      </c>
      <c r="AE38" s="1">
        <f t="shared" si="58"/>
        <v>0</v>
      </c>
      <c r="AF38" s="1">
        <f t="shared" si="37"/>
        <v>0</v>
      </c>
      <c r="AG38" s="1">
        <f t="shared" si="59"/>
        <v>3656.3125</v>
      </c>
      <c r="AH38" s="1">
        <f t="shared" si="38"/>
        <v>8060.7796637499996</v>
      </c>
      <c r="AI38" s="6">
        <f t="shared" si="60"/>
        <v>20</v>
      </c>
      <c r="AJ38" s="1">
        <f t="shared" si="39"/>
        <v>275.55949999999996</v>
      </c>
      <c r="AK38" s="1">
        <f t="shared" si="40"/>
        <v>1.0128751515177603</v>
      </c>
      <c r="AL38" s="1">
        <f t="shared" si="41"/>
        <v>0.99770284294783995</v>
      </c>
      <c r="AM38" s="1">
        <f t="shared" si="42"/>
        <v>80118.57287235673</v>
      </c>
      <c r="AN38" s="1">
        <f t="shared" si="61"/>
        <v>-102</v>
      </c>
      <c r="AO38" s="1">
        <f t="shared" si="43"/>
        <v>-334.64567999999997</v>
      </c>
      <c r="AP38" s="1">
        <f t="shared" si="44"/>
        <v>35695.475240115891</v>
      </c>
      <c r="AQ38" s="60">
        <f t="shared" si="45"/>
        <v>52.8</v>
      </c>
      <c r="AR38" s="6">
        <f t="shared" si="46"/>
        <v>102.63475199999999</v>
      </c>
      <c r="AS38" s="6">
        <f t="shared" si="47"/>
        <v>-5.1788028351276116</v>
      </c>
      <c r="AT38" s="6">
        <f t="shared" si="48"/>
        <v>-10.066764103034457</v>
      </c>
      <c r="AU38" s="60">
        <f t="shared" si="49"/>
        <v>12.48334</v>
      </c>
      <c r="AV38" s="6">
        <f t="shared" si="50"/>
        <v>1248.3340000000001</v>
      </c>
      <c r="AW38" s="61">
        <f t="shared" si="51"/>
        <v>-3518.0966726953393</v>
      </c>
      <c r="AX38" s="62">
        <f t="shared" si="52"/>
        <v>9.0346363922638923E-2</v>
      </c>
      <c r="AY38" s="63">
        <f t="shared" si="53"/>
        <v>0.91667645788832275</v>
      </c>
      <c r="AZ38" s="6">
        <f t="shared" si="54"/>
        <v>9.8241337881770099E-2</v>
      </c>
      <c r="BA38" s="6">
        <f t="shared" si="55"/>
        <v>5.6288140343437512</v>
      </c>
      <c r="BB38" s="62">
        <f t="shared" si="56"/>
        <v>7.8374930000000003</v>
      </c>
      <c r="BC38" s="63">
        <f t="shared" si="57"/>
        <v>-2.3694509999999998</v>
      </c>
      <c r="BD38" s="1"/>
      <c r="BE38" s="1">
        <f t="shared" si="24"/>
        <v>0</v>
      </c>
      <c r="BF38" s="1">
        <f t="shared" si="25"/>
        <v>-6.4999999999999997E-3</v>
      </c>
      <c r="BG38" s="1">
        <f t="shared" si="26"/>
        <v>101325</v>
      </c>
      <c r="BH38" s="1">
        <f t="shared" si="27"/>
        <v>1.2250000000000001</v>
      </c>
      <c r="BI38" s="1">
        <f t="shared" si="28"/>
        <v>288.14999999999998</v>
      </c>
      <c r="BJ38" s="1">
        <f t="shared" si="29"/>
        <v>1.2350000000000001</v>
      </c>
      <c r="BK38" s="1">
        <f t="shared" si="30"/>
        <v>9.81</v>
      </c>
      <c r="BL38" s="1">
        <f t="shared" si="31"/>
        <v>293.14999999999998</v>
      </c>
      <c r="BM38" s="1">
        <f t="shared" si="32"/>
        <v>100600</v>
      </c>
      <c r="BN38" s="1">
        <f t="shared" si="33"/>
        <v>28</v>
      </c>
      <c r="BO38" s="1"/>
      <c r="BQ38" s="37"/>
      <c r="BR38" s="38"/>
      <c r="BS38" s="39">
        <v>150</v>
      </c>
      <c r="BT38" s="39">
        <v>18</v>
      </c>
      <c r="BU38" s="39">
        <v>4</v>
      </c>
      <c r="BV38" s="38">
        <v>-0.25</v>
      </c>
      <c r="BX38" s="1"/>
      <c r="BY38" s="1"/>
      <c r="CB38" s="26"/>
    </row>
    <row r="39" spans="28:80" x14ac:dyDescent="0.2">
      <c r="AB39" s="23">
        <v>7.1</v>
      </c>
      <c r="AC39" s="1">
        <v>1869</v>
      </c>
      <c r="AD39" s="1">
        <f t="shared" si="36"/>
        <v>280.25</v>
      </c>
      <c r="AE39" s="1">
        <f t="shared" si="58"/>
        <v>0</v>
      </c>
      <c r="AF39" s="1">
        <f t="shared" si="37"/>
        <v>0</v>
      </c>
      <c r="AG39" s="1">
        <f t="shared" si="59"/>
        <v>3655.96875</v>
      </c>
      <c r="AH39" s="1">
        <f t="shared" si="38"/>
        <v>8060.0218256249991</v>
      </c>
      <c r="AI39" s="6">
        <f t="shared" si="60"/>
        <v>30</v>
      </c>
      <c r="AJ39" s="1">
        <f t="shared" si="39"/>
        <v>276.00149999999996</v>
      </c>
      <c r="AK39" s="1">
        <f t="shared" si="40"/>
        <v>1.0198077873787912</v>
      </c>
      <c r="AL39" s="1">
        <f t="shared" si="41"/>
        <v>1.0043478288250756</v>
      </c>
      <c r="AM39" s="1">
        <f t="shared" si="42"/>
        <v>80796.335914996482</v>
      </c>
      <c r="AN39" s="1">
        <f t="shared" si="61"/>
        <v>-170</v>
      </c>
      <c r="AO39" s="1">
        <f t="shared" si="43"/>
        <v>-557.74279999999999</v>
      </c>
      <c r="AP39" s="1">
        <f t="shared" si="44"/>
        <v>35647.381567931567</v>
      </c>
      <c r="AQ39" s="60">
        <f t="shared" si="45"/>
        <v>52.3</v>
      </c>
      <c r="AR39" s="6">
        <f t="shared" si="46"/>
        <v>101.66283199999999</v>
      </c>
      <c r="AS39" s="6">
        <f t="shared" si="47"/>
        <v>-5.7533678656274354</v>
      </c>
      <c r="AT39" s="6">
        <f t="shared" si="48"/>
        <v>-11.183626591921234</v>
      </c>
      <c r="AU39" s="60">
        <f t="shared" si="49"/>
        <v>12.30001</v>
      </c>
      <c r="AV39" s="6">
        <f t="shared" si="50"/>
        <v>1230.001</v>
      </c>
      <c r="AW39" s="61">
        <f t="shared" si="51"/>
        <v>-3945.4081442891643</v>
      </c>
      <c r="AX39" s="62">
        <f t="shared" si="52"/>
        <v>0.1025832320898641</v>
      </c>
      <c r="AY39" s="63">
        <f t="shared" si="53"/>
        <v>0.92685559593427302</v>
      </c>
      <c r="AZ39" s="6">
        <f t="shared" si="54"/>
        <v>0.11023012669448576</v>
      </c>
      <c r="BA39" s="6">
        <f t="shared" si="55"/>
        <v>6.3157210347859705</v>
      </c>
      <c r="BB39" s="62">
        <f t="shared" si="56"/>
        <v>8.0395730000000007</v>
      </c>
      <c r="BC39" s="63">
        <f t="shared" si="57"/>
        <v>-2.5236209999999999</v>
      </c>
      <c r="BD39" s="1"/>
      <c r="BE39" s="1">
        <f t="shared" si="24"/>
        <v>0</v>
      </c>
      <c r="BF39" s="1">
        <f t="shared" si="25"/>
        <v>-6.4999999999999997E-3</v>
      </c>
      <c r="BG39" s="1">
        <f t="shared" si="26"/>
        <v>101325</v>
      </c>
      <c r="BH39" s="1">
        <f t="shared" si="27"/>
        <v>1.2250000000000001</v>
      </c>
      <c r="BI39" s="1">
        <f t="shared" si="28"/>
        <v>288.14999999999998</v>
      </c>
      <c r="BJ39" s="1">
        <f t="shared" si="29"/>
        <v>1.2350000000000001</v>
      </c>
      <c r="BK39" s="1">
        <f t="shared" si="30"/>
        <v>9.81</v>
      </c>
      <c r="BL39" s="1">
        <f t="shared" si="31"/>
        <v>293.14999999999998</v>
      </c>
      <c r="BM39" s="1">
        <f t="shared" si="32"/>
        <v>100600</v>
      </c>
      <c r="BN39" s="1">
        <f t="shared" si="33"/>
        <v>28</v>
      </c>
      <c r="BO39" s="1"/>
      <c r="BQ39" s="37"/>
      <c r="BR39" s="38"/>
      <c r="BS39" s="39">
        <v>180</v>
      </c>
      <c r="BT39" s="39">
        <v>8.75</v>
      </c>
      <c r="BU39" s="39">
        <v>11</v>
      </c>
      <c r="BV39" s="38">
        <v>-4.5</v>
      </c>
      <c r="CB39" s="26"/>
    </row>
    <row r="40" spans="28:80" x14ac:dyDescent="0.2">
      <c r="AB40" s="23">
        <v>7.4</v>
      </c>
      <c r="AC40" s="1">
        <v>1801</v>
      </c>
      <c r="AD40" s="1">
        <f t="shared" si="36"/>
        <v>280.54999999999995</v>
      </c>
      <c r="AE40" s="1">
        <f t="shared" si="58"/>
        <v>0</v>
      </c>
      <c r="AF40" s="1">
        <f t="shared" si="37"/>
        <v>0</v>
      </c>
      <c r="AG40" s="1">
        <f t="shared" si="59"/>
        <v>3655.625</v>
      </c>
      <c r="AH40" s="1">
        <f t="shared" si="38"/>
        <v>8059.2639874999995</v>
      </c>
      <c r="AI40" s="6">
        <f t="shared" si="60"/>
        <v>40</v>
      </c>
      <c r="AJ40" s="1">
        <f t="shared" si="39"/>
        <v>276.44349999999997</v>
      </c>
      <c r="AK40" s="1">
        <f t="shared" si="40"/>
        <v>1.0267766664165261</v>
      </c>
      <c r="AL40" s="1">
        <f t="shared" si="41"/>
        <v>1.011747408242798</v>
      </c>
      <c r="AM40" s="1">
        <f t="shared" si="42"/>
        <v>81478.734184317349</v>
      </c>
      <c r="AN40" s="1">
        <f t="shared" si="61"/>
        <v>-238</v>
      </c>
      <c r="AO40" s="1">
        <f t="shared" si="43"/>
        <v>-780.83992000000001</v>
      </c>
      <c r="AP40" s="1">
        <f t="shared" si="44"/>
        <v>35617.058562963932</v>
      </c>
      <c r="AQ40" s="60">
        <f t="shared" si="45"/>
        <v>51.8</v>
      </c>
      <c r="AR40" s="6">
        <f t="shared" si="46"/>
        <v>100.690912</v>
      </c>
      <c r="AS40" s="6">
        <f t="shared" si="47"/>
        <v>-6.0399858809474258</v>
      </c>
      <c r="AT40" s="6">
        <f t="shared" si="48"/>
        <v>-11.740766154820845</v>
      </c>
      <c r="AU40" s="60">
        <f t="shared" si="49"/>
        <v>12.116679999999999</v>
      </c>
      <c r="AV40" s="6">
        <f t="shared" si="50"/>
        <v>1211.6679999999999</v>
      </c>
      <c r="AW40" s="61">
        <f t="shared" si="51"/>
        <v>-4181.5453362362368</v>
      </c>
      <c r="AX40" s="62">
        <f t="shared" si="52"/>
        <v>0.11002139672789235</v>
      </c>
      <c r="AY40" s="63">
        <f t="shared" si="53"/>
        <v>0.93712687902208747</v>
      </c>
      <c r="AZ40" s="6">
        <f t="shared" si="54"/>
        <v>0.11686789474405412</v>
      </c>
      <c r="BA40" s="6">
        <f t="shared" si="55"/>
        <v>6.6960371294129963</v>
      </c>
      <c r="BB40" s="62">
        <f t="shared" si="56"/>
        <v>8.2416529999999995</v>
      </c>
      <c r="BC40" s="63">
        <f t="shared" si="57"/>
        <v>-2.677791</v>
      </c>
      <c r="BD40" s="1"/>
      <c r="BE40" s="1">
        <f t="shared" si="24"/>
        <v>0</v>
      </c>
      <c r="BF40" s="1">
        <f t="shared" si="25"/>
        <v>-6.4999999999999997E-3</v>
      </c>
      <c r="BG40" s="1">
        <f t="shared" si="26"/>
        <v>101325</v>
      </c>
      <c r="BH40" s="1">
        <f t="shared" si="27"/>
        <v>1.2250000000000001</v>
      </c>
      <c r="BI40" s="1">
        <f t="shared" si="28"/>
        <v>288.14999999999998</v>
      </c>
      <c r="BJ40" s="1">
        <f t="shared" si="29"/>
        <v>1.2350000000000001</v>
      </c>
      <c r="BK40" s="1">
        <f t="shared" si="30"/>
        <v>9.81</v>
      </c>
      <c r="BL40" s="1">
        <f t="shared" si="31"/>
        <v>293.14999999999998</v>
      </c>
      <c r="BM40" s="1">
        <f t="shared" si="32"/>
        <v>100600</v>
      </c>
      <c r="BN40" s="1">
        <f t="shared" si="33"/>
        <v>28</v>
      </c>
      <c r="BO40" s="1"/>
      <c r="BQ40" s="37"/>
      <c r="BR40" s="38"/>
      <c r="BS40" s="39">
        <v>210</v>
      </c>
      <c r="BT40" s="39">
        <v>6.75</v>
      </c>
      <c r="BU40" s="39">
        <v>17</v>
      </c>
      <c r="BV40" s="38">
        <v>-13.75</v>
      </c>
      <c r="CB40" s="26"/>
    </row>
    <row r="41" spans="28:80" x14ac:dyDescent="0.2">
      <c r="AB41" s="23">
        <v>7.7</v>
      </c>
      <c r="AC41" s="1">
        <v>1735</v>
      </c>
      <c r="AD41" s="1">
        <f t="shared" si="36"/>
        <v>280.84999999999997</v>
      </c>
      <c r="AE41" s="1">
        <f t="shared" si="58"/>
        <v>0</v>
      </c>
      <c r="AF41" s="1">
        <f t="shared" si="37"/>
        <v>0</v>
      </c>
      <c r="AG41" s="1">
        <f t="shared" si="59"/>
        <v>3655.28125</v>
      </c>
      <c r="AH41" s="1">
        <f t="shared" si="38"/>
        <v>8058.506149374999</v>
      </c>
      <c r="AI41" s="6">
        <f t="shared" si="60"/>
        <v>50</v>
      </c>
      <c r="AJ41" s="1">
        <f t="shared" si="39"/>
        <v>276.8725</v>
      </c>
      <c r="AK41" s="1">
        <f t="shared" si="40"/>
        <v>1.033575362429018</v>
      </c>
      <c r="AL41" s="1">
        <f t="shared" si="41"/>
        <v>1.0189374916650467</v>
      </c>
      <c r="AM41" s="1">
        <f t="shared" si="42"/>
        <v>82145.517580258442</v>
      </c>
      <c r="AN41" s="1">
        <f t="shared" si="61"/>
        <v>-304</v>
      </c>
      <c r="AO41" s="1">
        <f t="shared" si="43"/>
        <v>-997.37536</v>
      </c>
      <c r="AP41" s="1">
        <f t="shared" si="44"/>
        <v>35598.107941156391</v>
      </c>
      <c r="AQ41" s="60">
        <f t="shared" si="45"/>
        <v>51.3</v>
      </c>
      <c r="AR41" s="6">
        <f t="shared" si="46"/>
        <v>99.718992</v>
      </c>
      <c r="AS41" s="6">
        <f t="shared" si="47"/>
        <v>-6.1688293850168776</v>
      </c>
      <c r="AT41" s="6">
        <f t="shared" si="48"/>
        <v>-11.991217311771207</v>
      </c>
      <c r="AU41" s="60">
        <f t="shared" si="49"/>
        <v>11.933349999999999</v>
      </c>
      <c r="AV41" s="6">
        <f t="shared" si="50"/>
        <v>1193.3349999999998</v>
      </c>
      <c r="AW41" s="61">
        <f t="shared" si="51"/>
        <v>-4311.9647298590062</v>
      </c>
      <c r="AX41" s="62">
        <f t="shared" si="52"/>
        <v>0.11485896317071866</v>
      </c>
      <c r="AY41" s="63">
        <f t="shared" si="53"/>
        <v>0.94823636674185985</v>
      </c>
      <c r="AZ41" s="6">
        <f t="shared" si="54"/>
        <v>0.12054179200901158</v>
      </c>
      <c r="BA41" s="6">
        <f t="shared" si="55"/>
        <v>6.9065359370597008</v>
      </c>
      <c r="BB41" s="62">
        <f t="shared" si="56"/>
        <v>8.4437329999999999</v>
      </c>
      <c r="BC41" s="63">
        <f t="shared" si="57"/>
        <v>-2.8319609999999997</v>
      </c>
      <c r="BD41" s="1"/>
      <c r="BE41" s="1">
        <f t="shared" si="24"/>
        <v>0</v>
      </c>
      <c r="BF41" s="1">
        <f t="shared" si="25"/>
        <v>-6.4999999999999997E-3</v>
      </c>
      <c r="BG41" s="1">
        <f t="shared" si="26"/>
        <v>101325</v>
      </c>
      <c r="BH41" s="1">
        <f t="shared" si="27"/>
        <v>1.2250000000000001</v>
      </c>
      <c r="BI41" s="1">
        <f t="shared" si="28"/>
        <v>288.14999999999998</v>
      </c>
      <c r="BJ41" s="1">
        <f t="shared" si="29"/>
        <v>1.2350000000000001</v>
      </c>
      <c r="BK41" s="1">
        <f t="shared" si="30"/>
        <v>9.81</v>
      </c>
      <c r="BL41" s="1">
        <f t="shared" si="31"/>
        <v>293.14999999999998</v>
      </c>
      <c r="BM41" s="1">
        <f t="shared" si="32"/>
        <v>100600</v>
      </c>
      <c r="BN41" s="1">
        <f t="shared" si="33"/>
        <v>28</v>
      </c>
      <c r="BO41" s="1"/>
      <c r="BQ41" s="37"/>
      <c r="BR41" s="38"/>
      <c r="BS41" s="39">
        <v>240</v>
      </c>
      <c r="BT41" s="39">
        <v>6.75</v>
      </c>
      <c r="BU41" s="39">
        <v>17.5</v>
      </c>
      <c r="BV41" s="38">
        <v>-14</v>
      </c>
      <c r="CB41" s="26"/>
    </row>
    <row r="42" spans="28:80" x14ac:dyDescent="0.2">
      <c r="AB42" s="23">
        <v>8</v>
      </c>
      <c r="AC42" s="1">
        <v>1676</v>
      </c>
      <c r="AD42" s="1">
        <f t="shared" si="36"/>
        <v>281.14999999999998</v>
      </c>
      <c r="AE42" s="1">
        <f t="shared" si="58"/>
        <v>0</v>
      </c>
      <c r="AF42" s="1">
        <f t="shared" si="37"/>
        <v>0</v>
      </c>
      <c r="AG42" s="1">
        <f t="shared" si="59"/>
        <v>3654.9375</v>
      </c>
      <c r="AH42" s="1">
        <f t="shared" si="38"/>
        <v>8057.7483112499995</v>
      </c>
      <c r="AI42" s="6">
        <f t="shared" si="60"/>
        <v>60</v>
      </c>
      <c r="AJ42" s="1">
        <f t="shared" si="39"/>
        <v>277.25599999999997</v>
      </c>
      <c r="AK42" s="1">
        <f t="shared" si="40"/>
        <v>1.039682090038015</v>
      </c>
      <c r="AL42" s="1">
        <f t="shared" si="41"/>
        <v>1.0252822249887246</v>
      </c>
      <c r="AM42" s="1">
        <f t="shared" si="42"/>
        <v>82745.315428314003</v>
      </c>
      <c r="AN42" s="1">
        <f t="shared" si="61"/>
        <v>-363</v>
      </c>
      <c r="AO42" s="1">
        <f t="shared" si="43"/>
        <v>-1190.9449199999999</v>
      </c>
      <c r="AP42" s="1">
        <f t="shared" si="44"/>
        <v>35592.426362587947</v>
      </c>
      <c r="AQ42" s="60">
        <f t="shared" si="45"/>
        <v>50.8</v>
      </c>
      <c r="AR42" s="6">
        <f t="shared" si="46"/>
        <v>98.747071999999989</v>
      </c>
      <c r="AS42" s="6">
        <f t="shared" si="47"/>
        <v>-6.1359413926553126</v>
      </c>
      <c r="AT42" s="6">
        <f t="shared" si="48"/>
        <v>-11.927288316699103</v>
      </c>
      <c r="AU42" s="60">
        <f t="shared" si="49"/>
        <v>11.750019999999999</v>
      </c>
      <c r="AV42" s="6">
        <f t="shared" si="50"/>
        <v>1175.002</v>
      </c>
      <c r="AW42" s="61">
        <f t="shared" si="51"/>
        <v>-4330.783293353461</v>
      </c>
      <c r="AX42" s="62">
        <f t="shared" si="52"/>
        <v>0.11691428130272596</v>
      </c>
      <c r="AY42" s="63">
        <f t="shared" si="53"/>
        <v>0.96085688572516181</v>
      </c>
      <c r="AZ42" s="6">
        <f t="shared" si="54"/>
        <v>0.12108189114157149</v>
      </c>
      <c r="BA42" s="6">
        <f t="shared" si="55"/>
        <v>6.9374813378740585</v>
      </c>
      <c r="BB42" s="62">
        <f t="shared" si="56"/>
        <v>8.6458130000000004</v>
      </c>
      <c r="BC42" s="63">
        <f t="shared" si="57"/>
        <v>-2.9861309999999999</v>
      </c>
      <c r="BD42" s="1"/>
      <c r="BE42" s="1">
        <f t="shared" si="24"/>
        <v>0</v>
      </c>
      <c r="BF42" s="1">
        <f t="shared" si="25"/>
        <v>-6.4999999999999997E-3</v>
      </c>
      <c r="BG42" s="1">
        <f t="shared" si="26"/>
        <v>101325</v>
      </c>
      <c r="BH42" s="1">
        <f t="shared" si="27"/>
        <v>1.2250000000000001</v>
      </c>
      <c r="BI42" s="1">
        <f t="shared" si="28"/>
        <v>288.14999999999998</v>
      </c>
      <c r="BJ42" s="1">
        <f t="shared" si="29"/>
        <v>1.2350000000000001</v>
      </c>
      <c r="BK42" s="1">
        <f t="shared" si="30"/>
        <v>9.81</v>
      </c>
      <c r="BL42" s="1">
        <f t="shared" si="31"/>
        <v>293.14999999999998</v>
      </c>
      <c r="BM42" s="1">
        <f t="shared" si="32"/>
        <v>100600</v>
      </c>
      <c r="BN42" s="1">
        <f t="shared" si="33"/>
        <v>28</v>
      </c>
      <c r="BO42" s="1"/>
      <c r="BQ42" s="27"/>
      <c r="BR42" s="28"/>
      <c r="BS42" s="29">
        <v>270</v>
      </c>
      <c r="BT42" s="29">
        <v>7.5</v>
      </c>
      <c r="BU42" s="29">
        <v>13.5</v>
      </c>
      <c r="BV42" s="28">
        <v>-7.25</v>
      </c>
      <c r="CB42" s="26"/>
    </row>
    <row r="43" spans="28:80" x14ac:dyDescent="0.2">
      <c r="AB43" s="23">
        <v>8.3000000000000007</v>
      </c>
      <c r="AC43" s="1">
        <v>1616</v>
      </c>
      <c r="AD43" s="1">
        <f t="shared" si="36"/>
        <v>281.45</v>
      </c>
      <c r="AE43" s="1">
        <f t="shared" si="58"/>
        <v>0</v>
      </c>
      <c r="AF43" s="1">
        <f t="shared" si="37"/>
        <v>0</v>
      </c>
      <c r="AG43" s="1">
        <f t="shared" si="59"/>
        <v>3654.59375</v>
      </c>
      <c r="AH43" s="1">
        <f t="shared" si="38"/>
        <v>8056.990473124999</v>
      </c>
      <c r="AI43" s="6">
        <f t="shared" si="60"/>
        <v>70</v>
      </c>
      <c r="AJ43" s="1">
        <f t="shared" si="39"/>
        <v>277.64599999999996</v>
      </c>
      <c r="AK43" s="1">
        <f t="shared" si="40"/>
        <v>1.0459205916121026</v>
      </c>
      <c r="AL43" s="1">
        <f t="shared" si="41"/>
        <v>1.0317842195016302</v>
      </c>
      <c r="AM43" s="1">
        <f t="shared" si="42"/>
        <v>83358.911334417528</v>
      </c>
      <c r="AN43" s="1">
        <f t="shared" si="61"/>
        <v>-423</v>
      </c>
      <c r="AO43" s="1">
        <f t="shared" si="43"/>
        <v>-1387.7953199999999</v>
      </c>
      <c r="AP43" s="1">
        <f t="shared" si="44"/>
        <v>35584.624778137892</v>
      </c>
      <c r="AQ43" s="60">
        <f t="shared" si="45"/>
        <v>50.3</v>
      </c>
      <c r="AR43" s="6">
        <f t="shared" si="46"/>
        <v>97.775151999999991</v>
      </c>
      <c r="AS43" s="6">
        <f t="shared" si="47"/>
        <v>-6.126688007200241</v>
      </c>
      <c r="AT43" s="6">
        <f t="shared" si="48"/>
        <v>-11.909301215916116</v>
      </c>
      <c r="AU43" s="60">
        <f t="shared" si="49"/>
        <v>11.566689999999999</v>
      </c>
      <c r="AV43" s="6">
        <f t="shared" si="50"/>
        <v>1156.6689999999999</v>
      </c>
      <c r="AW43" s="61">
        <f t="shared" si="51"/>
        <v>-4366.8260717747498</v>
      </c>
      <c r="AX43" s="62">
        <f t="shared" si="52"/>
        <v>0.11948489532517503</v>
      </c>
      <c r="AY43" s="63">
        <f t="shared" si="53"/>
        <v>0.97366487625494647</v>
      </c>
      <c r="AZ43" s="6">
        <f t="shared" si="54"/>
        <v>0.12210614833894821</v>
      </c>
      <c r="BA43" s="6">
        <f t="shared" si="55"/>
        <v>6.9961669524196397</v>
      </c>
      <c r="BB43" s="62">
        <f t="shared" si="56"/>
        <v>8.8478930000000009</v>
      </c>
      <c r="BC43" s="63">
        <f t="shared" si="57"/>
        <v>-3.140301</v>
      </c>
      <c r="BD43" s="1"/>
      <c r="BE43" s="1">
        <f t="shared" si="24"/>
        <v>0</v>
      </c>
      <c r="BF43" s="1">
        <f t="shared" si="25"/>
        <v>-6.4999999999999997E-3</v>
      </c>
      <c r="BG43" s="1">
        <f t="shared" si="26"/>
        <v>101325</v>
      </c>
      <c r="BH43" s="1">
        <f t="shared" si="27"/>
        <v>1.2250000000000001</v>
      </c>
      <c r="BI43" s="1">
        <f t="shared" si="28"/>
        <v>288.14999999999998</v>
      </c>
      <c r="BJ43" s="1">
        <f t="shared" si="29"/>
        <v>1.2350000000000001</v>
      </c>
      <c r="BK43" s="1">
        <f t="shared" si="30"/>
        <v>9.81</v>
      </c>
      <c r="BL43" s="1">
        <f t="shared" si="31"/>
        <v>293.14999999999998</v>
      </c>
      <c r="BM43" s="1">
        <f t="shared" si="32"/>
        <v>100600</v>
      </c>
      <c r="BN43" s="1">
        <f t="shared" si="33"/>
        <v>28</v>
      </c>
      <c r="BO43" s="1"/>
      <c r="BQ43" s="37"/>
      <c r="BR43" s="39"/>
      <c r="BS43" s="39"/>
      <c r="BT43" s="39"/>
      <c r="BU43" s="39"/>
      <c r="BV43" s="39"/>
      <c r="CB43" s="26"/>
    </row>
    <row r="44" spans="28:80" x14ac:dyDescent="0.2">
      <c r="AB44" s="23">
        <v>8.3000000000000007</v>
      </c>
      <c r="AC44" s="1">
        <v>1547</v>
      </c>
      <c r="AD44" s="1">
        <f t="shared" si="36"/>
        <v>281.45</v>
      </c>
      <c r="AE44" s="1">
        <f t="shared" si="58"/>
        <v>0</v>
      </c>
      <c r="AF44" s="1">
        <f t="shared" si="37"/>
        <v>0</v>
      </c>
      <c r="AG44" s="1">
        <f t="shared" si="59"/>
        <v>3654.25</v>
      </c>
      <c r="AH44" s="1">
        <f t="shared" si="38"/>
        <v>8056.2326349999994</v>
      </c>
      <c r="AI44" s="6">
        <f t="shared" si="60"/>
        <v>80</v>
      </c>
      <c r="AJ44" s="1">
        <f t="shared" si="39"/>
        <v>278.09449999999998</v>
      </c>
      <c r="AK44" s="1">
        <f t="shared" si="40"/>
        <v>1.0531302279495158</v>
      </c>
      <c r="AL44" s="1">
        <f t="shared" si="41"/>
        <v>1.0405746106822051</v>
      </c>
      <c r="AM44" s="1">
        <f t="shared" si="42"/>
        <v>84069.096104805198</v>
      </c>
      <c r="AN44" s="1">
        <f t="shared" si="61"/>
        <v>-492</v>
      </c>
      <c r="AO44" s="1">
        <f t="shared" si="43"/>
        <v>-1614.17328</v>
      </c>
      <c r="AP44" s="1">
        <f t="shared" si="44"/>
        <v>35566.642170896193</v>
      </c>
      <c r="AQ44" s="60">
        <f t="shared" si="45"/>
        <v>49.8</v>
      </c>
      <c r="AR44" s="6">
        <f t="shared" si="46"/>
        <v>96.803231999999994</v>
      </c>
      <c r="AS44" s="6">
        <f t="shared" si="47"/>
        <v>-6.2292292895695045</v>
      </c>
      <c r="AT44" s="6">
        <f t="shared" si="48"/>
        <v>-12.108625062236786</v>
      </c>
      <c r="AU44" s="60">
        <f t="shared" si="49"/>
        <v>11.38336</v>
      </c>
      <c r="AV44" s="6">
        <f t="shared" si="50"/>
        <v>1138.336</v>
      </c>
      <c r="AW44" s="61">
        <f t="shared" si="51"/>
        <v>-4484.0684879342543</v>
      </c>
      <c r="AX44" s="62">
        <f t="shared" si="52"/>
        <v>0.12411157611275497</v>
      </c>
      <c r="AY44" s="63">
        <f t="shared" si="53"/>
        <v>0.98442564576034752</v>
      </c>
      <c r="AZ44" s="6">
        <f t="shared" si="54"/>
        <v>0.12541342848130577</v>
      </c>
      <c r="BA44" s="6">
        <f t="shared" si="55"/>
        <v>7.1856601462441407</v>
      </c>
      <c r="BB44" s="62">
        <f t="shared" si="56"/>
        <v>9.0499729999999996</v>
      </c>
      <c r="BC44" s="63">
        <f t="shared" si="57"/>
        <v>-3.2944709999999997</v>
      </c>
      <c r="BD44" s="1"/>
      <c r="BE44" s="1">
        <f t="shared" si="24"/>
        <v>0</v>
      </c>
      <c r="BF44" s="1">
        <f t="shared" si="25"/>
        <v>-6.4999999999999997E-3</v>
      </c>
      <c r="BG44" s="1">
        <f t="shared" si="26"/>
        <v>101325</v>
      </c>
      <c r="BH44" s="1">
        <f t="shared" si="27"/>
        <v>1.2250000000000001</v>
      </c>
      <c r="BI44" s="1">
        <f t="shared" si="28"/>
        <v>288.14999999999998</v>
      </c>
      <c r="BJ44" s="1">
        <f t="shared" si="29"/>
        <v>1.2350000000000001</v>
      </c>
      <c r="BK44" s="1">
        <f t="shared" si="30"/>
        <v>9.81</v>
      </c>
      <c r="BL44" s="1">
        <f t="shared" si="31"/>
        <v>293.14999999999998</v>
      </c>
      <c r="BM44" s="1">
        <f t="shared" si="32"/>
        <v>100600</v>
      </c>
      <c r="BN44" s="1">
        <f t="shared" si="33"/>
        <v>28</v>
      </c>
      <c r="BO44" s="1"/>
      <c r="BQ44" s="14" t="s">
        <v>9</v>
      </c>
      <c r="BR44" s="15"/>
      <c r="BS44" s="15"/>
      <c r="BT44" s="15"/>
      <c r="BU44" s="15"/>
      <c r="BV44" s="16"/>
      <c r="BX44" s="18" t="s">
        <v>10</v>
      </c>
      <c r="BY44" s="19"/>
      <c r="CA44" s="20" t="s">
        <v>11</v>
      </c>
      <c r="CB44" s="21" t="s">
        <v>12</v>
      </c>
    </row>
    <row r="45" spans="28:80" x14ac:dyDescent="0.2">
      <c r="AB45" s="23">
        <v>8.6999999999999993</v>
      </c>
      <c r="AC45" s="1">
        <v>1478</v>
      </c>
      <c r="AD45" s="1">
        <f t="shared" si="36"/>
        <v>281.84999999999997</v>
      </c>
      <c r="AE45" s="1">
        <f t="shared" si="58"/>
        <v>0</v>
      </c>
      <c r="AF45" s="1">
        <f t="shared" si="37"/>
        <v>0</v>
      </c>
      <c r="AG45" s="1">
        <f t="shared" si="59"/>
        <v>3653.90625</v>
      </c>
      <c r="AH45" s="1">
        <f t="shared" si="38"/>
        <v>8055.4747968749989</v>
      </c>
      <c r="AI45" s="6">
        <f t="shared" si="60"/>
        <v>90</v>
      </c>
      <c r="AJ45" s="1">
        <f t="shared" si="39"/>
        <v>278.54300000000001</v>
      </c>
      <c r="AK45" s="1">
        <f t="shared" si="40"/>
        <v>1.0603778227357028</v>
      </c>
      <c r="AL45" s="1">
        <f t="shared" si="41"/>
        <v>1.0479362067705196</v>
      </c>
      <c r="AM45" s="1">
        <f t="shared" si="42"/>
        <v>84784.172286021087</v>
      </c>
      <c r="AN45" s="1">
        <f t="shared" si="61"/>
        <v>-561</v>
      </c>
      <c r="AO45" s="1">
        <f t="shared" si="43"/>
        <v>-1840.55124</v>
      </c>
      <c r="AP45" s="1">
        <f t="shared" si="44"/>
        <v>35550.197511059123</v>
      </c>
      <c r="AQ45" s="60">
        <f t="shared" si="45"/>
        <v>49.3</v>
      </c>
      <c r="AR45" s="6">
        <f t="shared" si="46"/>
        <v>95.831311999999997</v>
      </c>
      <c r="AS45" s="6">
        <f t="shared" si="47"/>
        <v>-6.3079412843487299</v>
      </c>
      <c r="AT45" s="6">
        <f t="shared" si="48"/>
        <v>-12.261628586168435</v>
      </c>
      <c r="AU45" s="60">
        <f t="shared" si="49"/>
        <v>11.20003</v>
      </c>
      <c r="AV45" s="6">
        <f t="shared" si="50"/>
        <v>1120.0029999999999</v>
      </c>
      <c r="AW45" s="61">
        <f t="shared" si="51"/>
        <v>-4586.3493281801366</v>
      </c>
      <c r="AX45" s="62">
        <f t="shared" si="52"/>
        <v>0.12862056427963367</v>
      </c>
      <c r="AY45" s="63">
        <f t="shared" si="53"/>
        <v>0.99697736411613802</v>
      </c>
      <c r="AZ45" s="6">
        <f t="shared" si="54"/>
        <v>0.12830184171815948</v>
      </c>
      <c r="BA45" s="6">
        <f t="shared" si="55"/>
        <v>7.3511540342055683</v>
      </c>
      <c r="BB45" s="62">
        <f t="shared" si="56"/>
        <v>9.2520530000000001</v>
      </c>
      <c r="BC45" s="63">
        <f t="shared" si="57"/>
        <v>-3.4486409999999998</v>
      </c>
      <c r="BD45" s="1"/>
      <c r="BE45" s="1">
        <f t="shared" ref="BE45:BE76" si="62">BE44</f>
        <v>0</v>
      </c>
      <c r="BF45" s="1">
        <f t="shared" ref="BF45:BF76" si="63">BF44</f>
        <v>-6.4999999999999997E-3</v>
      </c>
      <c r="BG45" s="1">
        <f t="shared" ref="BG45:BG76" si="64">BG44</f>
        <v>101325</v>
      </c>
      <c r="BH45" s="1">
        <f t="shared" ref="BH45:BH76" si="65">BH44</f>
        <v>1.2250000000000001</v>
      </c>
      <c r="BI45" s="1">
        <f t="shared" ref="BI45:BI76" si="66">BI44</f>
        <v>288.14999999999998</v>
      </c>
      <c r="BJ45" s="1">
        <f t="shared" ref="BJ45:BJ76" si="67">BJ44</f>
        <v>1.2350000000000001</v>
      </c>
      <c r="BK45" s="1">
        <f t="shared" ref="BK45:BK76" si="68">BK44</f>
        <v>9.81</v>
      </c>
      <c r="BL45" s="1">
        <f t="shared" ref="BL45:BL76" si="69">BL44</f>
        <v>293.14999999999998</v>
      </c>
      <c r="BM45" s="1">
        <f t="shared" ref="BM45:BM76" si="70">BM44</f>
        <v>100600</v>
      </c>
      <c r="BN45" s="1">
        <f t="shared" ref="BN45:BN76" si="71">BN44</f>
        <v>28</v>
      </c>
      <c r="BO45" s="1"/>
      <c r="BQ45" s="146" t="s">
        <v>37</v>
      </c>
      <c r="BR45" s="146"/>
      <c r="BS45" s="146"/>
      <c r="BT45" s="146"/>
      <c r="BU45" s="146"/>
      <c r="BV45" s="146"/>
      <c r="BX45" s="23" t="s">
        <v>37</v>
      </c>
      <c r="BY45" s="24"/>
      <c r="CA45" s="25" t="s">
        <v>37</v>
      </c>
      <c r="CB45" s="26" t="s">
        <v>21</v>
      </c>
    </row>
    <row r="46" spans="28:80" x14ac:dyDescent="0.2">
      <c r="AB46" s="23">
        <v>9.1999999999999993</v>
      </c>
      <c r="AC46" s="1">
        <v>1428</v>
      </c>
      <c r="AD46" s="1">
        <f t="shared" si="36"/>
        <v>282.34999999999997</v>
      </c>
      <c r="AE46" s="1">
        <f t="shared" si="58"/>
        <v>0</v>
      </c>
      <c r="AF46" s="1">
        <f t="shared" si="37"/>
        <v>0</v>
      </c>
      <c r="AG46" s="1">
        <f t="shared" si="59"/>
        <v>3653.5625</v>
      </c>
      <c r="AH46" s="1">
        <f t="shared" si="38"/>
        <v>8054.7169587499993</v>
      </c>
      <c r="AI46" s="6">
        <f t="shared" si="60"/>
        <v>100</v>
      </c>
      <c r="AJ46" s="1">
        <f t="shared" si="39"/>
        <v>278.86799999999999</v>
      </c>
      <c r="AK46" s="1">
        <f t="shared" si="40"/>
        <v>1.0656535005094048</v>
      </c>
      <c r="AL46" s="1">
        <f t="shared" si="41"/>
        <v>1.0525116358422408</v>
      </c>
      <c r="AM46" s="1">
        <f t="shared" si="42"/>
        <v>85305.414521232902</v>
      </c>
      <c r="AN46" s="1">
        <f t="shared" si="61"/>
        <v>-611</v>
      </c>
      <c r="AO46" s="1">
        <f t="shared" si="43"/>
        <v>-2004.5932399999999</v>
      </c>
      <c r="AP46" s="1">
        <f t="shared" si="44"/>
        <v>35552.468141676007</v>
      </c>
      <c r="AQ46" s="60">
        <f t="shared" si="45"/>
        <v>48.8</v>
      </c>
      <c r="AR46" s="6">
        <f t="shared" si="46"/>
        <v>94.859392</v>
      </c>
      <c r="AS46" s="6">
        <f t="shared" si="47"/>
        <v>-6.184416884489182</v>
      </c>
      <c r="AT46" s="6">
        <f t="shared" si="48"/>
        <v>-12.021516916745451</v>
      </c>
      <c r="AU46" s="60">
        <f t="shared" si="49"/>
        <v>11.0167</v>
      </c>
      <c r="AV46" s="6">
        <f t="shared" si="50"/>
        <v>1101.67</v>
      </c>
      <c r="AW46" s="61">
        <f t="shared" si="51"/>
        <v>-4542.1814948523188</v>
      </c>
      <c r="AX46" s="62">
        <f t="shared" si="52"/>
        <v>0.12944041543793663</v>
      </c>
      <c r="AY46" s="63">
        <f t="shared" si="53"/>
        <v>1.0131533165986299</v>
      </c>
      <c r="AZ46" s="6">
        <f t="shared" si="54"/>
        <v>0.12707155272908835</v>
      </c>
      <c r="BA46" s="6">
        <f t="shared" si="55"/>
        <v>7.2806636675503809</v>
      </c>
      <c r="BB46" s="62">
        <f t="shared" si="56"/>
        <v>9.4541330000000006</v>
      </c>
      <c r="BC46" s="63">
        <f t="shared" si="57"/>
        <v>-3.602811</v>
      </c>
      <c r="BD46" s="1"/>
      <c r="BE46" s="1">
        <f t="shared" si="62"/>
        <v>0</v>
      </c>
      <c r="BF46" s="1">
        <f t="shared" si="63"/>
        <v>-6.4999999999999997E-3</v>
      </c>
      <c r="BG46" s="1">
        <f t="shared" si="64"/>
        <v>101325</v>
      </c>
      <c r="BH46" s="1">
        <f t="shared" si="65"/>
        <v>1.2250000000000001</v>
      </c>
      <c r="BI46" s="1">
        <f t="shared" si="66"/>
        <v>288.14999999999998</v>
      </c>
      <c r="BJ46" s="1">
        <f t="shared" si="67"/>
        <v>1.2350000000000001</v>
      </c>
      <c r="BK46" s="1">
        <f t="shared" si="68"/>
        <v>9.81</v>
      </c>
      <c r="BL46" s="1">
        <f t="shared" si="69"/>
        <v>293.14999999999998</v>
      </c>
      <c r="BM46" s="1">
        <f t="shared" si="70"/>
        <v>100600</v>
      </c>
      <c r="BN46" s="1">
        <f t="shared" si="71"/>
        <v>28</v>
      </c>
      <c r="BO46" s="1"/>
      <c r="BQ46" s="27" t="s">
        <v>26</v>
      </c>
      <c r="BR46" s="28" t="s">
        <v>27</v>
      </c>
      <c r="BS46" s="29" t="s">
        <v>28</v>
      </c>
      <c r="BT46" s="29" t="s">
        <v>29</v>
      </c>
      <c r="BU46" s="29" t="s">
        <v>30</v>
      </c>
      <c r="BV46" s="28" t="s">
        <v>31</v>
      </c>
      <c r="BX46" s="30" t="s">
        <v>32</v>
      </c>
      <c r="BY46" s="31"/>
      <c r="CA46" s="25" t="s">
        <v>33</v>
      </c>
      <c r="CB46" s="26"/>
    </row>
    <row r="47" spans="28:80" x14ac:dyDescent="0.2">
      <c r="AB47" s="23">
        <v>9.5</v>
      </c>
      <c r="AC47" s="1">
        <v>1388</v>
      </c>
      <c r="AD47" s="1">
        <f t="shared" si="36"/>
        <v>282.64999999999998</v>
      </c>
      <c r="AE47" s="1">
        <f t="shared" si="58"/>
        <v>0</v>
      </c>
      <c r="AF47" s="1">
        <f t="shared" si="37"/>
        <v>0</v>
      </c>
      <c r="AG47" s="1">
        <f t="shared" si="59"/>
        <v>3653.21875</v>
      </c>
      <c r="AH47" s="1">
        <f t="shared" si="38"/>
        <v>8053.9591206249988</v>
      </c>
      <c r="AI47" s="6">
        <f t="shared" si="60"/>
        <v>110</v>
      </c>
      <c r="AJ47" s="1">
        <f t="shared" si="39"/>
        <v>279.12799999999999</v>
      </c>
      <c r="AK47" s="1">
        <f t="shared" si="40"/>
        <v>1.0698884814210528</v>
      </c>
      <c r="AL47" s="1">
        <f t="shared" si="41"/>
        <v>1.056556985820257</v>
      </c>
      <c r="AM47" s="1">
        <f t="shared" si="42"/>
        <v>85724.273940841013</v>
      </c>
      <c r="AN47" s="1">
        <f t="shared" si="61"/>
        <v>-651</v>
      </c>
      <c r="AO47" s="1">
        <f t="shared" si="43"/>
        <v>-2135.8268400000002</v>
      </c>
      <c r="AP47" s="1">
        <f t="shared" si="44"/>
        <v>35561.18245121542</v>
      </c>
      <c r="AQ47" s="60">
        <f t="shared" si="45"/>
        <v>48.3</v>
      </c>
      <c r="AR47" s="6">
        <f t="shared" si="46"/>
        <v>93.887471999999988</v>
      </c>
      <c r="AS47" s="6">
        <f t="shared" si="47"/>
        <v>-5.9924671991783578</v>
      </c>
      <c r="AT47" s="6">
        <f t="shared" si="48"/>
        <v>-11.648397440450859</v>
      </c>
      <c r="AU47" s="60">
        <f t="shared" si="49"/>
        <v>10.83337</v>
      </c>
      <c r="AV47" s="6">
        <f t="shared" si="50"/>
        <v>1083.337</v>
      </c>
      <c r="AW47" s="61">
        <f t="shared" si="51"/>
        <v>-4446.3456425907243</v>
      </c>
      <c r="AX47" s="62">
        <f t="shared" si="52"/>
        <v>0.1288510604271805</v>
      </c>
      <c r="AY47" s="63">
        <f t="shared" si="53"/>
        <v>1.0305307857743888</v>
      </c>
      <c r="AZ47" s="6">
        <f t="shared" si="54"/>
        <v>0.12438816000889062</v>
      </c>
      <c r="BA47" s="6">
        <f t="shared" si="55"/>
        <v>7.1269165899069318</v>
      </c>
      <c r="BB47" s="62">
        <f t="shared" si="56"/>
        <v>9.656213000000001</v>
      </c>
      <c r="BC47" s="63">
        <f t="shared" si="57"/>
        <v>-3.7569809999999997</v>
      </c>
      <c r="BD47" s="1"/>
      <c r="BE47" s="1">
        <f t="shared" si="62"/>
        <v>0</v>
      </c>
      <c r="BF47" s="1">
        <f t="shared" si="63"/>
        <v>-6.4999999999999997E-3</v>
      </c>
      <c r="BG47" s="1">
        <f t="shared" si="64"/>
        <v>101325</v>
      </c>
      <c r="BH47" s="1">
        <f t="shared" si="65"/>
        <v>1.2250000000000001</v>
      </c>
      <c r="BI47" s="1">
        <f t="shared" si="66"/>
        <v>288.14999999999998</v>
      </c>
      <c r="BJ47" s="1">
        <f t="shared" si="67"/>
        <v>1.2350000000000001</v>
      </c>
      <c r="BK47" s="1">
        <f t="shared" si="68"/>
        <v>9.81</v>
      </c>
      <c r="BL47" s="1">
        <f t="shared" si="69"/>
        <v>293.14999999999998</v>
      </c>
      <c r="BM47" s="1">
        <f t="shared" si="70"/>
        <v>100600</v>
      </c>
      <c r="BN47" s="1">
        <f t="shared" si="71"/>
        <v>28</v>
      </c>
      <c r="BO47" s="1"/>
      <c r="BQ47" s="33">
        <v>0</v>
      </c>
      <c r="BR47" s="16">
        <v>50</v>
      </c>
      <c r="BS47" s="15">
        <v>0</v>
      </c>
      <c r="BT47" s="15">
        <v>10</v>
      </c>
      <c r="BU47" s="15">
        <v>7.5</v>
      </c>
      <c r="BV47" s="16">
        <v>-1.25</v>
      </c>
      <c r="BX47" s="34" t="s">
        <v>41</v>
      </c>
      <c r="BY47" s="19"/>
      <c r="CA47" s="35" t="s">
        <v>27</v>
      </c>
      <c r="CB47" s="21" t="s">
        <v>100</v>
      </c>
    </row>
    <row r="48" spans="28:80" x14ac:dyDescent="0.2">
      <c r="AB48" s="23">
        <v>9.8000000000000007</v>
      </c>
      <c r="AC48" s="1">
        <v>1342</v>
      </c>
      <c r="AD48" s="1">
        <f t="shared" si="36"/>
        <v>282.95</v>
      </c>
      <c r="AE48" s="1">
        <f t="shared" si="58"/>
        <v>0</v>
      </c>
      <c r="AF48" s="1">
        <f t="shared" si="37"/>
        <v>0</v>
      </c>
      <c r="AG48" s="1">
        <f t="shared" si="59"/>
        <v>3652.875</v>
      </c>
      <c r="AH48" s="1">
        <f t="shared" si="38"/>
        <v>8053.2012824999993</v>
      </c>
      <c r="AI48" s="6">
        <f t="shared" si="60"/>
        <v>120</v>
      </c>
      <c r="AJ48" s="1">
        <f t="shared" si="39"/>
        <v>279.42699999999996</v>
      </c>
      <c r="AK48" s="1">
        <f t="shared" si="40"/>
        <v>1.0747746138388246</v>
      </c>
      <c r="AL48" s="1">
        <f t="shared" si="41"/>
        <v>1.0613926348158373</v>
      </c>
      <c r="AM48" s="1">
        <f t="shared" si="42"/>
        <v>86208.019457247341</v>
      </c>
      <c r="AN48" s="1">
        <f t="shared" si="61"/>
        <v>-697</v>
      </c>
      <c r="AO48" s="1">
        <f t="shared" si="43"/>
        <v>-2286.74548</v>
      </c>
      <c r="AP48" s="1">
        <f t="shared" si="44"/>
        <v>35562.395213553435</v>
      </c>
      <c r="AQ48" s="60">
        <f t="shared" si="45"/>
        <v>47.8</v>
      </c>
      <c r="AR48" s="6">
        <f t="shared" si="46"/>
        <v>92.915551999999991</v>
      </c>
      <c r="AS48" s="6">
        <f t="shared" si="47"/>
        <v>-5.881593277892657</v>
      </c>
      <c r="AT48" s="6">
        <f t="shared" si="48"/>
        <v>-11.432876277298863</v>
      </c>
      <c r="AU48" s="60">
        <f t="shared" si="49"/>
        <v>10.650040000000001</v>
      </c>
      <c r="AV48" s="6">
        <f t="shared" si="50"/>
        <v>1065.0040000000001</v>
      </c>
      <c r="AW48" s="61">
        <f t="shared" si="51"/>
        <v>-4409.3128178090965</v>
      </c>
      <c r="AX48" s="62">
        <f t="shared" si="52"/>
        <v>0.12987064943702881</v>
      </c>
      <c r="AY48" s="63">
        <f t="shared" si="53"/>
        <v>1.0474447045957875</v>
      </c>
      <c r="AZ48" s="6">
        <f t="shared" si="54"/>
        <v>0.12335851088091454</v>
      </c>
      <c r="BA48" s="6">
        <f t="shared" si="55"/>
        <v>7.0679220404945804</v>
      </c>
      <c r="BB48" s="62">
        <f t="shared" si="56"/>
        <v>9.8582929999999998</v>
      </c>
      <c r="BC48" s="63">
        <f t="shared" si="57"/>
        <v>-3.9111509999999998</v>
      </c>
      <c r="BD48" s="1"/>
      <c r="BE48" s="1">
        <f t="shared" si="62"/>
        <v>0</v>
      </c>
      <c r="BF48" s="1">
        <f t="shared" si="63"/>
        <v>-6.4999999999999997E-3</v>
      </c>
      <c r="BG48" s="1">
        <f t="shared" si="64"/>
        <v>101325</v>
      </c>
      <c r="BH48" s="1">
        <f t="shared" si="65"/>
        <v>1.2250000000000001</v>
      </c>
      <c r="BI48" s="1">
        <f t="shared" si="66"/>
        <v>288.14999999999998</v>
      </c>
      <c r="BJ48" s="1">
        <f t="shared" si="67"/>
        <v>1.2350000000000001</v>
      </c>
      <c r="BK48" s="1">
        <f t="shared" si="68"/>
        <v>9.81</v>
      </c>
      <c r="BL48" s="1">
        <f t="shared" si="69"/>
        <v>293.14999999999998</v>
      </c>
      <c r="BM48" s="1">
        <f t="shared" si="70"/>
        <v>100600</v>
      </c>
      <c r="BN48" s="1">
        <f t="shared" si="71"/>
        <v>28</v>
      </c>
      <c r="BO48" s="1"/>
      <c r="BQ48" s="37">
        <v>30</v>
      </c>
      <c r="BR48" s="38">
        <v>62</v>
      </c>
      <c r="BS48" s="39">
        <v>15</v>
      </c>
      <c r="BT48" s="39">
        <v>11.75</v>
      </c>
      <c r="BU48" s="39">
        <v>6.75</v>
      </c>
      <c r="BV48" s="38">
        <v>-1.25</v>
      </c>
      <c r="BX48" s="30" t="s">
        <v>44</v>
      </c>
      <c r="BY48" s="31"/>
      <c r="CA48" s="25" t="s">
        <v>29</v>
      </c>
      <c r="CB48" s="26" t="s">
        <v>101</v>
      </c>
    </row>
    <row r="49" spans="28:80" x14ac:dyDescent="0.2">
      <c r="AB49" s="23">
        <v>10.199999999999999</v>
      </c>
      <c r="AC49" s="1">
        <v>1292</v>
      </c>
      <c r="AD49" s="1">
        <f t="shared" si="36"/>
        <v>283.34999999999997</v>
      </c>
      <c r="AE49" s="1">
        <f t="shared" si="58"/>
        <v>0</v>
      </c>
      <c r="AF49" s="1">
        <f t="shared" si="37"/>
        <v>0</v>
      </c>
      <c r="AG49" s="1">
        <f t="shared" si="59"/>
        <v>3652.53125</v>
      </c>
      <c r="AH49" s="1">
        <f t="shared" si="38"/>
        <v>8052.4434443749997</v>
      </c>
      <c r="AI49" s="6">
        <f t="shared" si="60"/>
        <v>130</v>
      </c>
      <c r="AJ49" s="1">
        <f t="shared" si="39"/>
        <v>279.75199999999995</v>
      </c>
      <c r="AK49" s="1">
        <f t="shared" si="40"/>
        <v>1.0801049708405084</v>
      </c>
      <c r="AL49" s="1">
        <f t="shared" si="41"/>
        <v>1.0663897152023079</v>
      </c>
      <c r="AM49" s="1">
        <f t="shared" si="42"/>
        <v>86736.334468501169</v>
      </c>
      <c r="AN49" s="1">
        <f t="shared" si="61"/>
        <v>-747</v>
      </c>
      <c r="AO49" s="1">
        <f t="shared" si="43"/>
        <v>-2450.78748</v>
      </c>
      <c r="AP49" s="1">
        <f t="shared" si="44"/>
        <v>35559.118217746385</v>
      </c>
      <c r="AQ49" s="60">
        <f t="shared" si="45"/>
        <v>47.3</v>
      </c>
      <c r="AR49" s="6">
        <f t="shared" si="46"/>
        <v>91.943631999999994</v>
      </c>
      <c r="AS49" s="6">
        <f t="shared" si="47"/>
        <v>-5.8193296298268065</v>
      </c>
      <c r="AT49" s="6">
        <f t="shared" si="48"/>
        <v>-11.31184570764254</v>
      </c>
      <c r="AU49" s="60">
        <f t="shared" si="49"/>
        <v>10.466709999999999</v>
      </c>
      <c r="AV49" s="6">
        <f t="shared" si="50"/>
        <v>1046.6709999999998</v>
      </c>
      <c r="AW49" s="61">
        <f t="shared" si="51"/>
        <v>-4408.3367745836094</v>
      </c>
      <c r="AX49" s="62">
        <f t="shared" si="52"/>
        <v>0.13198011425129219</v>
      </c>
      <c r="AY49" s="63">
        <f t="shared" si="53"/>
        <v>1.0645957251069278</v>
      </c>
      <c r="AZ49" s="6">
        <f t="shared" si="54"/>
        <v>0.1233427312438225</v>
      </c>
      <c r="BA49" s="6">
        <f t="shared" si="55"/>
        <v>7.0670179338869588</v>
      </c>
      <c r="BB49" s="62">
        <f t="shared" si="56"/>
        <v>10.060373</v>
      </c>
      <c r="BC49" s="63">
        <f t="shared" si="57"/>
        <v>-4.065321</v>
      </c>
      <c r="BD49" s="1"/>
      <c r="BE49" s="1">
        <f t="shared" si="62"/>
        <v>0</v>
      </c>
      <c r="BF49" s="1">
        <f t="shared" si="63"/>
        <v>-6.4999999999999997E-3</v>
      </c>
      <c r="BG49" s="1">
        <f t="shared" si="64"/>
        <v>101325</v>
      </c>
      <c r="BH49" s="1">
        <f t="shared" si="65"/>
        <v>1.2250000000000001</v>
      </c>
      <c r="BI49" s="1">
        <f t="shared" si="66"/>
        <v>288.14999999999998</v>
      </c>
      <c r="BJ49" s="1">
        <f t="shared" si="67"/>
        <v>1.2350000000000001</v>
      </c>
      <c r="BK49" s="1">
        <f t="shared" si="68"/>
        <v>9.81</v>
      </c>
      <c r="BL49" s="1">
        <f t="shared" si="69"/>
        <v>293.14999999999998</v>
      </c>
      <c r="BM49" s="1">
        <f t="shared" si="70"/>
        <v>100600</v>
      </c>
      <c r="BN49" s="1">
        <f t="shared" si="71"/>
        <v>28</v>
      </c>
      <c r="BO49" s="1"/>
      <c r="BQ49" s="37">
        <v>60</v>
      </c>
      <c r="BR49" s="38">
        <v>73</v>
      </c>
      <c r="BS49" s="39">
        <v>30</v>
      </c>
      <c r="BT49" s="39">
        <v>12.5</v>
      </c>
      <c r="BU49" s="39">
        <v>5.75</v>
      </c>
      <c r="BV49" s="38">
        <v>-1.25</v>
      </c>
      <c r="BX49" s="23" t="s">
        <v>50</v>
      </c>
      <c r="BY49" s="24">
        <v>0.26666000000000001</v>
      </c>
      <c r="CA49" s="25" t="s">
        <v>30</v>
      </c>
      <c r="CB49" s="26" t="s">
        <v>102</v>
      </c>
    </row>
    <row r="50" spans="28:80" x14ac:dyDescent="0.2">
      <c r="AB50" s="23">
        <v>10.7</v>
      </c>
      <c r="AC50" s="1">
        <v>1245</v>
      </c>
      <c r="AD50" s="1">
        <f t="shared" si="36"/>
        <v>283.84999999999997</v>
      </c>
      <c r="AE50" s="1">
        <f t="shared" si="58"/>
        <v>0</v>
      </c>
      <c r="AF50" s="1">
        <f t="shared" si="37"/>
        <v>0</v>
      </c>
      <c r="AG50" s="1">
        <f t="shared" si="59"/>
        <v>3652.1875</v>
      </c>
      <c r="AH50" s="1">
        <f t="shared" si="38"/>
        <v>8051.6856062499992</v>
      </c>
      <c r="AI50" s="6">
        <f t="shared" si="60"/>
        <v>140</v>
      </c>
      <c r="AJ50" s="1">
        <f t="shared" si="39"/>
        <v>280.0575</v>
      </c>
      <c r="AK50" s="1">
        <f t="shared" si="40"/>
        <v>1.0851339247099052</v>
      </c>
      <c r="AL50" s="1">
        <f t="shared" si="41"/>
        <v>1.0706355262266842</v>
      </c>
      <c r="AM50" s="1">
        <f t="shared" si="42"/>
        <v>87235.338090358811</v>
      </c>
      <c r="AN50" s="1">
        <f t="shared" si="61"/>
        <v>-794</v>
      </c>
      <c r="AO50" s="1">
        <f t="shared" si="43"/>
        <v>-2604.9869600000002</v>
      </c>
      <c r="AP50" s="1">
        <f t="shared" si="44"/>
        <v>35556.863190548502</v>
      </c>
      <c r="AQ50" s="60">
        <f t="shared" si="45"/>
        <v>46.8</v>
      </c>
      <c r="AR50" s="6">
        <f t="shared" si="46"/>
        <v>90.971711999999997</v>
      </c>
      <c r="AS50" s="6">
        <f t="shared" si="47"/>
        <v>-5.7463017074813587</v>
      </c>
      <c r="AT50" s="6">
        <f t="shared" si="48"/>
        <v>-11.169891111070564</v>
      </c>
      <c r="AU50" s="60">
        <f t="shared" si="49"/>
        <v>10.283379999999999</v>
      </c>
      <c r="AV50" s="6">
        <f t="shared" si="50"/>
        <v>1028.338</v>
      </c>
      <c r="AW50" s="61">
        <f t="shared" si="51"/>
        <v>-4399.1082079516082</v>
      </c>
      <c r="AX50" s="62">
        <f t="shared" si="52"/>
        <v>0.13399952309775745</v>
      </c>
      <c r="AY50" s="63">
        <f t="shared" si="53"/>
        <v>1.0830837717911663</v>
      </c>
      <c r="AZ50" s="6">
        <f t="shared" si="54"/>
        <v>0.12309485164771998</v>
      </c>
      <c r="BA50" s="6">
        <f t="shared" si="55"/>
        <v>7.0528154792028781</v>
      </c>
      <c r="BB50" s="62">
        <f t="shared" si="56"/>
        <v>10.262453000000001</v>
      </c>
      <c r="BC50" s="63">
        <f t="shared" si="57"/>
        <v>-4.2194909999999997</v>
      </c>
      <c r="BD50" s="1"/>
      <c r="BE50" s="1">
        <f t="shared" si="62"/>
        <v>0</v>
      </c>
      <c r="BF50" s="1">
        <f t="shared" si="63"/>
        <v>-6.4999999999999997E-3</v>
      </c>
      <c r="BG50" s="1">
        <f t="shared" si="64"/>
        <v>101325</v>
      </c>
      <c r="BH50" s="1">
        <f t="shared" si="65"/>
        <v>1.2250000000000001</v>
      </c>
      <c r="BI50" s="1">
        <f t="shared" si="66"/>
        <v>288.14999999999998</v>
      </c>
      <c r="BJ50" s="1">
        <f t="shared" si="67"/>
        <v>1.2350000000000001</v>
      </c>
      <c r="BK50" s="1">
        <f t="shared" si="68"/>
        <v>9.81</v>
      </c>
      <c r="BL50" s="1">
        <f t="shared" si="69"/>
        <v>293.14999999999998</v>
      </c>
      <c r="BM50" s="1">
        <f t="shared" si="70"/>
        <v>100600</v>
      </c>
      <c r="BN50" s="1">
        <f t="shared" si="71"/>
        <v>28</v>
      </c>
      <c r="BO50" s="1"/>
      <c r="BQ50" s="37">
        <v>90</v>
      </c>
      <c r="BR50" s="38">
        <v>66</v>
      </c>
      <c r="BS50" s="39">
        <v>45</v>
      </c>
      <c r="BT50" s="39">
        <v>21</v>
      </c>
      <c r="BU50" s="39">
        <v>3.75</v>
      </c>
      <c r="BV50" s="38">
        <v>-0.9</v>
      </c>
      <c r="BX50" s="30" t="s">
        <v>52</v>
      </c>
      <c r="BY50" s="31">
        <v>8</v>
      </c>
      <c r="CA50" s="41" t="s">
        <v>31</v>
      </c>
      <c r="CB50" s="32" t="s">
        <v>103</v>
      </c>
    </row>
    <row r="51" spans="28:80" x14ac:dyDescent="0.2">
      <c r="AB51" s="23">
        <v>11.1</v>
      </c>
      <c r="AC51" s="1">
        <v>1198</v>
      </c>
      <c r="AD51" s="1">
        <f t="shared" si="36"/>
        <v>284.25</v>
      </c>
      <c r="AE51" s="1">
        <f t="shared" si="58"/>
        <v>0</v>
      </c>
      <c r="AF51" s="1">
        <f t="shared" si="37"/>
        <v>0</v>
      </c>
      <c r="AG51" s="1">
        <f t="shared" si="59"/>
        <v>3651.84375</v>
      </c>
      <c r="AH51" s="1">
        <f t="shared" si="38"/>
        <v>8050.9277681249996</v>
      </c>
      <c r="AI51" s="6">
        <f t="shared" si="60"/>
        <v>150</v>
      </c>
      <c r="AJ51" s="1">
        <f t="shared" si="39"/>
        <v>280.363</v>
      </c>
      <c r="AK51" s="1">
        <f t="shared" si="40"/>
        <v>1.0901807721697327</v>
      </c>
      <c r="AL51" s="1">
        <f t="shared" si="41"/>
        <v>1.0752730055508277</v>
      </c>
      <c r="AM51" s="1">
        <f t="shared" si="42"/>
        <v>87736.663795299741</v>
      </c>
      <c r="AN51" s="1">
        <f t="shared" si="61"/>
        <v>-841</v>
      </c>
      <c r="AO51" s="1">
        <f t="shared" si="43"/>
        <v>-2759.1864399999999</v>
      </c>
      <c r="AP51" s="1">
        <f t="shared" si="44"/>
        <v>35553.651880896417</v>
      </c>
      <c r="AQ51" s="60">
        <f t="shared" si="45"/>
        <v>46.3</v>
      </c>
      <c r="AR51" s="6">
        <f t="shared" si="46"/>
        <v>89.999791999999999</v>
      </c>
      <c r="AS51" s="6">
        <f t="shared" si="47"/>
        <v>-5.6834953991392769</v>
      </c>
      <c r="AT51" s="6">
        <f t="shared" si="48"/>
        <v>-11.047805696662891</v>
      </c>
      <c r="AU51" s="60">
        <f t="shared" si="49"/>
        <v>10.10005</v>
      </c>
      <c r="AV51" s="6">
        <f t="shared" si="50"/>
        <v>1010.005</v>
      </c>
      <c r="AW51" s="61">
        <f t="shared" si="51"/>
        <v>-4397.5999234604787</v>
      </c>
      <c r="AX51" s="62">
        <f t="shared" si="52"/>
        <v>0.13627210219529903</v>
      </c>
      <c r="AY51" s="63">
        <f t="shared" si="53"/>
        <v>1.1017307092176511</v>
      </c>
      <c r="AZ51" s="6">
        <f t="shared" si="54"/>
        <v>0.12306407463638495</v>
      </c>
      <c r="BA51" s="6">
        <f t="shared" si="55"/>
        <v>7.0510520863473545</v>
      </c>
      <c r="BB51" s="62">
        <f t="shared" si="56"/>
        <v>10.464532999999999</v>
      </c>
      <c r="BC51" s="63">
        <f t="shared" si="57"/>
        <v>-4.3736610000000002</v>
      </c>
      <c r="BD51" s="1"/>
      <c r="BE51" s="1">
        <f t="shared" si="62"/>
        <v>0</v>
      </c>
      <c r="BF51" s="1">
        <f t="shared" si="63"/>
        <v>-6.4999999999999997E-3</v>
      </c>
      <c r="BG51" s="1">
        <f t="shared" si="64"/>
        <v>101325</v>
      </c>
      <c r="BH51" s="1">
        <f t="shared" si="65"/>
        <v>1.2250000000000001</v>
      </c>
      <c r="BI51" s="1">
        <f t="shared" si="66"/>
        <v>288.14999999999998</v>
      </c>
      <c r="BJ51" s="1">
        <f t="shared" si="67"/>
        <v>1.2350000000000001</v>
      </c>
      <c r="BK51" s="1">
        <f t="shared" si="68"/>
        <v>9.81</v>
      </c>
      <c r="BL51" s="1">
        <f t="shared" si="69"/>
        <v>293.14999999999998</v>
      </c>
      <c r="BM51" s="1">
        <f t="shared" si="70"/>
        <v>100600</v>
      </c>
      <c r="BN51" s="1">
        <f t="shared" si="71"/>
        <v>28</v>
      </c>
      <c r="BO51" s="1"/>
      <c r="BQ51" s="37">
        <v>120</v>
      </c>
      <c r="BR51" s="38">
        <v>69</v>
      </c>
      <c r="BS51" s="39">
        <v>60</v>
      </c>
      <c r="BT51" s="39">
        <v>28.5</v>
      </c>
      <c r="BU51" s="39">
        <v>2.75</v>
      </c>
      <c r="BV51" s="38">
        <v>-0.1</v>
      </c>
      <c r="CB51" s="26"/>
    </row>
    <row r="52" spans="28:80" x14ac:dyDescent="0.2">
      <c r="AB52" s="23">
        <v>11.5</v>
      </c>
      <c r="AC52" s="1">
        <v>1147</v>
      </c>
      <c r="AD52" s="1">
        <f t="shared" si="36"/>
        <v>284.64999999999998</v>
      </c>
      <c r="AE52" s="1">
        <f t="shared" si="58"/>
        <v>0</v>
      </c>
      <c r="AF52" s="1">
        <f t="shared" si="37"/>
        <v>0</v>
      </c>
      <c r="AG52" s="1">
        <f t="shared" si="59"/>
        <v>3651.5</v>
      </c>
      <c r="AH52" s="1">
        <f t="shared" si="38"/>
        <v>8050.1699299999991</v>
      </c>
      <c r="AI52" s="6">
        <f t="shared" si="60"/>
        <v>160</v>
      </c>
      <c r="AJ52" s="1">
        <f t="shared" si="39"/>
        <v>280.69450000000001</v>
      </c>
      <c r="AK52" s="1">
        <f t="shared" si="40"/>
        <v>1.0956774325094505</v>
      </c>
      <c r="AL52" s="1">
        <f t="shared" si="41"/>
        <v>1.0804518850501457</v>
      </c>
      <c r="AM52" s="1">
        <f t="shared" si="42"/>
        <v>88283.292053763842</v>
      </c>
      <c r="AN52" s="1">
        <f t="shared" si="61"/>
        <v>-892</v>
      </c>
      <c r="AO52" s="1">
        <f t="shared" si="43"/>
        <v>-2926.5092799999998</v>
      </c>
      <c r="AP52" s="1">
        <f t="shared" si="44"/>
        <v>35547.316423582641</v>
      </c>
      <c r="AQ52" s="60">
        <f t="shared" si="45"/>
        <v>45.8</v>
      </c>
      <c r="AR52" s="6">
        <f t="shared" si="46"/>
        <v>89.027872000000002</v>
      </c>
      <c r="AS52" s="6">
        <f t="shared" si="47"/>
        <v>-5.6529277302237295</v>
      </c>
      <c r="AT52" s="6">
        <f t="shared" si="48"/>
        <v>-10.988387039118095</v>
      </c>
      <c r="AU52" s="60">
        <f t="shared" si="49"/>
        <v>9.9167199999999998</v>
      </c>
      <c r="AV52" s="6">
        <f t="shared" si="50"/>
        <v>991.67200000000003</v>
      </c>
      <c r="AW52" s="61">
        <f t="shared" si="51"/>
        <v>-4421.282524100573</v>
      </c>
      <c r="AX52" s="62">
        <f t="shared" si="52"/>
        <v>0.13934257901511418</v>
      </c>
      <c r="AY52" s="63">
        <f t="shared" si="53"/>
        <v>1.1203207939162352</v>
      </c>
      <c r="AZ52" s="6">
        <f t="shared" si="54"/>
        <v>0.12374191863720205</v>
      </c>
      <c r="BA52" s="6">
        <f t="shared" si="55"/>
        <v>7.0898896867624339</v>
      </c>
      <c r="BB52" s="62">
        <f t="shared" si="56"/>
        <v>10.666613</v>
      </c>
      <c r="BC52" s="63">
        <f t="shared" si="57"/>
        <v>-4.5278309999999999</v>
      </c>
      <c r="BD52" s="1"/>
      <c r="BE52" s="1">
        <f t="shared" si="62"/>
        <v>0</v>
      </c>
      <c r="BF52" s="1">
        <f t="shared" si="63"/>
        <v>-6.4999999999999997E-3</v>
      </c>
      <c r="BG52" s="1">
        <f t="shared" si="64"/>
        <v>101325</v>
      </c>
      <c r="BH52" s="1">
        <f t="shared" si="65"/>
        <v>1.2250000000000001</v>
      </c>
      <c r="BI52" s="1">
        <f t="shared" si="66"/>
        <v>288.14999999999998</v>
      </c>
      <c r="BJ52" s="1">
        <f t="shared" si="67"/>
        <v>1.2350000000000001</v>
      </c>
      <c r="BK52" s="1">
        <f t="shared" si="68"/>
        <v>9.81</v>
      </c>
      <c r="BL52" s="1">
        <f t="shared" si="69"/>
        <v>293.14999999999998</v>
      </c>
      <c r="BM52" s="1">
        <f t="shared" si="70"/>
        <v>100600</v>
      </c>
      <c r="BN52" s="1">
        <f t="shared" si="71"/>
        <v>28</v>
      </c>
      <c r="BO52" s="1"/>
      <c r="BQ52" s="37"/>
      <c r="BR52" s="38"/>
      <c r="BS52" s="39">
        <v>75</v>
      </c>
      <c r="BT52" s="39">
        <v>29.5</v>
      </c>
      <c r="BU52" s="39">
        <v>2.75</v>
      </c>
      <c r="BV52" s="38">
        <v>0.2</v>
      </c>
      <c r="CB52" s="26"/>
    </row>
    <row r="53" spans="28:80" x14ac:dyDescent="0.2">
      <c r="AB53" s="23">
        <v>11.7</v>
      </c>
      <c r="AC53" s="1">
        <v>1102</v>
      </c>
      <c r="AD53" s="1">
        <f t="shared" si="36"/>
        <v>284.84999999999997</v>
      </c>
      <c r="AE53" s="1">
        <f t="shared" si="58"/>
        <v>0</v>
      </c>
      <c r="AF53" s="1">
        <f t="shared" si="37"/>
        <v>0</v>
      </c>
      <c r="AG53" s="1">
        <f t="shared" si="59"/>
        <v>3651.15625</v>
      </c>
      <c r="AH53" s="1">
        <f t="shared" si="38"/>
        <v>8049.4120918749995</v>
      </c>
      <c r="AI53" s="6">
        <f t="shared" si="60"/>
        <v>170</v>
      </c>
      <c r="AJ53" s="1">
        <f t="shared" si="39"/>
        <v>280.98699999999997</v>
      </c>
      <c r="AK53" s="1">
        <f t="shared" si="40"/>
        <v>1.1005450116744702</v>
      </c>
      <c r="AL53" s="1">
        <f t="shared" si="41"/>
        <v>1.0856199445159711</v>
      </c>
      <c r="AM53" s="1">
        <f t="shared" si="42"/>
        <v>88767.898193957386</v>
      </c>
      <c r="AN53" s="1">
        <f t="shared" si="61"/>
        <v>-937</v>
      </c>
      <c r="AO53" s="1">
        <f t="shared" si="43"/>
        <v>-3074.1470800000002</v>
      </c>
      <c r="AP53" s="1">
        <f t="shared" si="44"/>
        <v>35544.238146961754</v>
      </c>
      <c r="AQ53" s="60">
        <f t="shared" si="45"/>
        <v>45.3</v>
      </c>
      <c r="AR53" s="6">
        <f t="shared" si="46"/>
        <v>88.055951999999991</v>
      </c>
      <c r="AS53" s="6">
        <f t="shared" si="47"/>
        <v>-5.5884874257030006</v>
      </c>
      <c r="AT53" s="6">
        <f t="shared" si="48"/>
        <v>-10.863125397578521</v>
      </c>
      <c r="AU53" s="60">
        <f t="shared" si="49"/>
        <v>9.73339</v>
      </c>
      <c r="AV53" s="6">
        <f t="shared" si="50"/>
        <v>973.33899999999994</v>
      </c>
      <c r="AW53" s="61">
        <f t="shared" si="51"/>
        <v>-4418.7100259042572</v>
      </c>
      <c r="AX53" s="62">
        <f t="shared" si="52"/>
        <v>0.14167500909740011</v>
      </c>
      <c r="AY53" s="63">
        <f t="shared" si="53"/>
        <v>1.1396380919565856</v>
      </c>
      <c r="AZ53" s="6">
        <f t="shared" si="54"/>
        <v>0.12368125368614168</v>
      </c>
      <c r="BA53" s="6">
        <f t="shared" si="55"/>
        <v>7.0864138411023072</v>
      </c>
      <c r="BB53" s="62">
        <f t="shared" si="56"/>
        <v>10.868693</v>
      </c>
      <c r="BC53" s="63">
        <f t="shared" si="57"/>
        <v>-4.6820009999999996</v>
      </c>
      <c r="BD53" s="1"/>
      <c r="BE53" s="1">
        <f t="shared" si="62"/>
        <v>0</v>
      </c>
      <c r="BF53" s="1">
        <f t="shared" si="63"/>
        <v>-6.4999999999999997E-3</v>
      </c>
      <c r="BG53" s="1">
        <f t="shared" si="64"/>
        <v>101325</v>
      </c>
      <c r="BH53" s="1">
        <f t="shared" si="65"/>
        <v>1.2250000000000001</v>
      </c>
      <c r="BI53" s="1">
        <f t="shared" si="66"/>
        <v>288.14999999999998</v>
      </c>
      <c r="BJ53" s="1">
        <f t="shared" si="67"/>
        <v>1.2350000000000001</v>
      </c>
      <c r="BK53" s="1">
        <f t="shared" si="68"/>
        <v>9.81</v>
      </c>
      <c r="BL53" s="1">
        <f t="shared" si="69"/>
        <v>293.14999999999998</v>
      </c>
      <c r="BM53" s="1">
        <f t="shared" si="70"/>
        <v>100600</v>
      </c>
      <c r="BN53" s="1">
        <f t="shared" si="71"/>
        <v>28</v>
      </c>
      <c r="BO53" s="1"/>
      <c r="BQ53" s="37"/>
      <c r="BR53" s="38"/>
      <c r="BS53" s="39">
        <v>90</v>
      </c>
      <c r="BT53" s="39">
        <v>27.5</v>
      </c>
      <c r="BU53" s="39">
        <v>3</v>
      </c>
      <c r="BV53" s="38">
        <v>-0.1</v>
      </c>
      <c r="CB53" s="26"/>
    </row>
    <row r="54" spans="28:80" x14ac:dyDescent="0.2">
      <c r="AB54" s="23">
        <v>11.7</v>
      </c>
      <c r="AC54" s="1">
        <v>1059</v>
      </c>
      <c r="AD54" s="1">
        <f t="shared" si="36"/>
        <v>284.84999999999997</v>
      </c>
      <c r="AE54" s="1">
        <f t="shared" si="58"/>
        <v>0</v>
      </c>
      <c r="AF54" s="1">
        <f t="shared" si="37"/>
        <v>0</v>
      </c>
      <c r="AG54" s="1">
        <f t="shared" si="59"/>
        <v>3650.8125</v>
      </c>
      <c r="AH54" s="1">
        <f t="shared" si="38"/>
        <v>8048.654253749999</v>
      </c>
      <c r="AI54" s="6">
        <f t="shared" si="60"/>
        <v>180</v>
      </c>
      <c r="AJ54" s="1">
        <f t="shared" si="39"/>
        <v>281.26649999999995</v>
      </c>
      <c r="AK54" s="1">
        <f t="shared" si="40"/>
        <v>1.1052116942335819</v>
      </c>
      <c r="AL54" s="1">
        <f t="shared" si="41"/>
        <v>1.0913077935620492</v>
      </c>
      <c r="AM54" s="1">
        <f t="shared" si="42"/>
        <v>89232.976610778467</v>
      </c>
      <c r="AN54" s="1">
        <f t="shared" si="61"/>
        <v>-980</v>
      </c>
      <c r="AO54" s="1">
        <f t="shared" si="43"/>
        <v>-3215.2231999999999</v>
      </c>
      <c r="AP54" s="1">
        <f t="shared" si="44"/>
        <v>35541.909773494153</v>
      </c>
      <c r="AQ54" s="60">
        <f t="shared" si="45"/>
        <v>44.8</v>
      </c>
      <c r="AR54" s="6">
        <f t="shared" si="46"/>
        <v>87.084031999999993</v>
      </c>
      <c r="AS54" s="6">
        <f t="shared" si="47"/>
        <v>-5.5165508084876311</v>
      </c>
      <c r="AT54" s="6">
        <f t="shared" si="48"/>
        <v>-10.723292123570596</v>
      </c>
      <c r="AU54" s="60">
        <f t="shared" si="49"/>
        <v>9.5500600000000002</v>
      </c>
      <c r="AV54" s="6">
        <f t="shared" si="50"/>
        <v>955.00599999999997</v>
      </c>
      <c r="AW54" s="61">
        <f t="shared" si="51"/>
        <v>-4410.0970286138463</v>
      </c>
      <c r="AX54" s="62">
        <f t="shared" si="52"/>
        <v>0.14381918531261154</v>
      </c>
      <c r="AY54" s="63">
        <f t="shared" si="53"/>
        <v>1.1590693980002802</v>
      </c>
      <c r="AZ54" s="6">
        <f t="shared" si="54"/>
        <v>0.12345062171240982</v>
      </c>
      <c r="BA54" s="6">
        <f t="shared" si="55"/>
        <v>7.0731996023867003</v>
      </c>
      <c r="BB54" s="62">
        <f t="shared" si="56"/>
        <v>11.070773000000001</v>
      </c>
      <c r="BC54" s="63">
        <f t="shared" si="57"/>
        <v>-4.8361710000000002</v>
      </c>
      <c r="BD54" s="1"/>
      <c r="BE54" s="1">
        <f t="shared" si="62"/>
        <v>0</v>
      </c>
      <c r="BF54" s="1">
        <f t="shared" si="63"/>
        <v>-6.4999999999999997E-3</v>
      </c>
      <c r="BG54" s="1">
        <f t="shared" si="64"/>
        <v>101325</v>
      </c>
      <c r="BH54" s="1">
        <f t="shared" si="65"/>
        <v>1.2250000000000001</v>
      </c>
      <c r="BI54" s="1">
        <f t="shared" si="66"/>
        <v>288.14999999999998</v>
      </c>
      <c r="BJ54" s="1">
        <f t="shared" si="67"/>
        <v>1.2350000000000001</v>
      </c>
      <c r="BK54" s="1">
        <f t="shared" si="68"/>
        <v>9.81</v>
      </c>
      <c r="BL54" s="1">
        <f t="shared" si="69"/>
        <v>293.14999999999998</v>
      </c>
      <c r="BM54" s="1">
        <f t="shared" si="70"/>
        <v>100600</v>
      </c>
      <c r="BN54" s="1">
        <f t="shared" si="71"/>
        <v>28</v>
      </c>
      <c r="BO54" s="1"/>
      <c r="BQ54" s="37"/>
      <c r="BR54" s="38"/>
      <c r="BS54" s="39">
        <v>105</v>
      </c>
      <c r="BT54" s="39">
        <v>23</v>
      </c>
      <c r="BU54" s="39">
        <v>3</v>
      </c>
      <c r="BV54" s="38">
        <v>-0.1</v>
      </c>
      <c r="CB54" s="26"/>
    </row>
    <row r="55" spans="28:80" x14ac:dyDescent="0.2">
      <c r="AB55" s="23">
        <v>11.9</v>
      </c>
      <c r="AC55" s="1">
        <v>1032</v>
      </c>
      <c r="AD55" s="1">
        <f t="shared" si="36"/>
        <v>285.04999999999995</v>
      </c>
      <c r="AE55" s="1">
        <f t="shared" si="58"/>
        <v>0</v>
      </c>
      <c r="AF55" s="1">
        <f t="shared" si="37"/>
        <v>0</v>
      </c>
      <c r="AG55" s="1">
        <f t="shared" si="59"/>
        <v>3650.46875</v>
      </c>
      <c r="AH55" s="1">
        <f t="shared" si="38"/>
        <v>8047.8964156249995</v>
      </c>
      <c r="AI55" s="6">
        <f t="shared" si="60"/>
        <v>190</v>
      </c>
      <c r="AJ55" s="1">
        <f t="shared" si="39"/>
        <v>281.44199999999995</v>
      </c>
      <c r="AK55" s="1">
        <f t="shared" si="40"/>
        <v>1.1081496641689135</v>
      </c>
      <c r="AL55" s="1">
        <f t="shared" si="41"/>
        <v>1.0941233390037797</v>
      </c>
      <c r="AM55" s="1">
        <f t="shared" si="42"/>
        <v>89526.009596377291</v>
      </c>
      <c r="AN55" s="1">
        <f t="shared" si="61"/>
        <v>-1007</v>
      </c>
      <c r="AO55" s="1">
        <f t="shared" si="43"/>
        <v>-3303.8058799999999</v>
      </c>
      <c r="AP55" s="1">
        <f t="shared" si="44"/>
        <v>35547.243525177095</v>
      </c>
      <c r="AQ55" s="60">
        <f t="shared" si="45"/>
        <v>44.3</v>
      </c>
      <c r="AR55" s="6">
        <f t="shared" si="46"/>
        <v>86.112111999999996</v>
      </c>
      <c r="AS55" s="6">
        <f t="shared" si="47"/>
        <v>-5.3677348040770658</v>
      </c>
      <c r="AT55" s="6">
        <f t="shared" si="48"/>
        <v>-10.434017621557164</v>
      </c>
      <c r="AU55" s="60">
        <f t="shared" si="49"/>
        <v>9.3667300000000004</v>
      </c>
      <c r="AV55" s="6">
        <f t="shared" si="50"/>
        <v>936.673</v>
      </c>
      <c r="AW55" s="61">
        <f t="shared" si="51"/>
        <v>-4339.1530351060637</v>
      </c>
      <c r="AX55" s="62">
        <f t="shared" si="52"/>
        <v>0.1443454826431062</v>
      </c>
      <c r="AY55" s="63">
        <f t="shared" si="53"/>
        <v>1.1825081949773404</v>
      </c>
      <c r="AZ55" s="6">
        <f t="shared" si="54"/>
        <v>0.12146629512124292</v>
      </c>
      <c r="BA55" s="6">
        <f t="shared" si="55"/>
        <v>6.9595060635372628</v>
      </c>
      <c r="BB55" s="62">
        <f t="shared" si="56"/>
        <v>11.272853000000001</v>
      </c>
      <c r="BC55" s="63">
        <f t="shared" si="57"/>
        <v>-4.9903409999999999</v>
      </c>
      <c r="BD55" s="1"/>
      <c r="BE55" s="1">
        <f t="shared" si="62"/>
        <v>0</v>
      </c>
      <c r="BF55" s="1">
        <f t="shared" si="63"/>
        <v>-6.4999999999999997E-3</v>
      </c>
      <c r="BG55" s="1">
        <f t="shared" si="64"/>
        <v>101325</v>
      </c>
      <c r="BH55" s="1">
        <f t="shared" si="65"/>
        <v>1.2250000000000001</v>
      </c>
      <c r="BI55" s="1">
        <f t="shared" si="66"/>
        <v>288.14999999999998</v>
      </c>
      <c r="BJ55" s="1">
        <f t="shared" si="67"/>
        <v>1.2350000000000001</v>
      </c>
      <c r="BK55" s="1">
        <f t="shared" si="68"/>
        <v>9.81</v>
      </c>
      <c r="BL55" s="1">
        <f t="shared" si="69"/>
        <v>293.14999999999998</v>
      </c>
      <c r="BM55" s="1">
        <f t="shared" si="70"/>
        <v>100600</v>
      </c>
      <c r="BN55" s="1">
        <f t="shared" si="71"/>
        <v>28</v>
      </c>
      <c r="BO55" s="1"/>
      <c r="BQ55" s="37"/>
      <c r="BR55" s="38"/>
      <c r="BS55" s="39">
        <v>120</v>
      </c>
      <c r="BT55" s="39">
        <v>28</v>
      </c>
      <c r="BU55" s="39">
        <v>1.5</v>
      </c>
      <c r="BV55" s="38">
        <v>0.1</v>
      </c>
      <c r="CB55" s="26"/>
    </row>
    <row r="56" spans="28:80" x14ac:dyDescent="0.2">
      <c r="AB56" s="23">
        <v>12</v>
      </c>
      <c r="AC56" s="1">
        <v>1007</v>
      </c>
      <c r="AD56" s="1">
        <f t="shared" si="36"/>
        <v>285.14999999999998</v>
      </c>
      <c r="AE56" s="1">
        <f t="shared" si="58"/>
        <v>0</v>
      </c>
      <c r="AF56" s="1">
        <f t="shared" si="37"/>
        <v>0</v>
      </c>
      <c r="AG56" s="1">
        <f t="shared" si="59"/>
        <v>3650.125</v>
      </c>
      <c r="AH56" s="1">
        <f t="shared" si="38"/>
        <v>8047.138577499999</v>
      </c>
      <c r="AI56" s="6">
        <f t="shared" si="60"/>
        <v>200</v>
      </c>
      <c r="AJ56" s="1">
        <f t="shared" si="39"/>
        <v>281.60449999999997</v>
      </c>
      <c r="AK56" s="1">
        <f t="shared" si="40"/>
        <v>1.1108753306230814</v>
      </c>
      <c r="AL56" s="1">
        <f t="shared" si="41"/>
        <v>1.0970629214183676</v>
      </c>
      <c r="AM56" s="1">
        <f t="shared" si="42"/>
        <v>89798.030734278815</v>
      </c>
      <c r="AN56" s="1">
        <f t="shared" si="61"/>
        <v>-1032</v>
      </c>
      <c r="AO56" s="1">
        <f t="shared" si="43"/>
        <v>-3385.8268800000001</v>
      </c>
      <c r="AP56" s="1">
        <f t="shared" si="44"/>
        <v>35551.97512823945</v>
      </c>
      <c r="AQ56" s="60">
        <f t="shared" si="45"/>
        <v>43.8</v>
      </c>
      <c r="AR56" s="6">
        <f t="shared" si="46"/>
        <v>85.140191999999999</v>
      </c>
      <c r="AS56" s="6">
        <f t="shared" si="47"/>
        <v>-5.225557747006687</v>
      </c>
      <c r="AT56" s="6">
        <f t="shared" si="48"/>
        <v>-10.157648170941478</v>
      </c>
      <c r="AU56" s="60">
        <f t="shared" si="49"/>
        <v>9.1833999999999989</v>
      </c>
      <c r="AV56" s="6">
        <f t="shared" si="50"/>
        <v>918.33999999999992</v>
      </c>
      <c r="AW56" s="61">
        <f t="shared" si="51"/>
        <v>-4272.0397558991372</v>
      </c>
      <c r="AX56" s="62">
        <f t="shared" si="52"/>
        <v>0.14498647525795388</v>
      </c>
      <c r="AY56" s="63">
        <f t="shared" si="53"/>
        <v>1.2065794928954261</v>
      </c>
      <c r="AZ56" s="6">
        <f t="shared" si="54"/>
        <v>0.11958982444113032</v>
      </c>
      <c r="BA56" s="6">
        <f t="shared" si="55"/>
        <v>6.851992213186775</v>
      </c>
      <c r="BB56" s="62">
        <f t="shared" si="56"/>
        <v>11.474933</v>
      </c>
      <c r="BC56" s="63">
        <f t="shared" si="57"/>
        <v>-5.1445109999999996</v>
      </c>
      <c r="BD56" s="1"/>
      <c r="BE56" s="1">
        <f t="shared" si="62"/>
        <v>0</v>
      </c>
      <c r="BF56" s="1">
        <f t="shared" si="63"/>
        <v>-6.4999999999999997E-3</v>
      </c>
      <c r="BG56" s="1">
        <f t="shared" si="64"/>
        <v>101325</v>
      </c>
      <c r="BH56" s="1">
        <f t="shared" si="65"/>
        <v>1.2250000000000001</v>
      </c>
      <c r="BI56" s="1">
        <f t="shared" si="66"/>
        <v>288.14999999999998</v>
      </c>
      <c r="BJ56" s="1">
        <f t="shared" si="67"/>
        <v>1.2350000000000001</v>
      </c>
      <c r="BK56" s="1">
        <f t="shared" si="68"/>
        <v>9.81</v>
      </c>
      <c r="BL56" s="1">
        <f t="shared" si="69"/>
        <v>293.14999999999998</v>
      </c>
      <c r="BM56" s="1">
        <f t="shared" si="70"/>
        <v>100600</v>
      </c>
      <c r="BN56" s="1">
        <f t="shared" si="71"/>
        <v>28</v>
      </c>
      <c r="BO56" s="1"/>
      <c r="BQ56" s="27"/>
      <c r="BR56" s="28"/>
      <c r="BS56" s="29"/>
      <c r="BT56" s="29"/>
      <c r="BU56" s="29"/>
      <c r="BV56" s="28"/>
      <c r="CB56" s="26"/>
    </row>
    <row r="57" spans="28:80" x14ac:dyDescent="0.2">
      <c r="AB57" s="23">
        <v>11.9</v>
      </c>
      <c r="AC57" s="1">
        <v>982</v>
      </c>
      <c r="AD57" s="1">
        <f t="shared" si="36"/>
        <v>285.04999999999995</v>
      </c>
      <c r="AE57" s="1">
        <f t="shared" si="58"/>
        <v>0</v>
      </c>
      <c r="AF57" s="1">
        <f t="shared" si="37"/>
        <v>0</v>
      </c>
      <c r="AG57" s="1">
        <f t="shared" si="59"/>
        <v>3649.78125</v>
      </c>
      <c r="AH57" s="1">
        <f t="shared" si="38"/>
        <v>8046.3807393749994</v>
      </c>
      <c r="AI57" s="6">
        <f t="shared" si="60"/>
        <v>210</v>
      </c>
      <c r="AJ57" s="1">
        <f t="shared" si="39"/>
        <v>281.767</v>
      </c>
      <c r="AK57" s="1">
        <f t="shared" si="40"/>
        <v>1.1136061230810241</v>
      </c>
      <c r="AL57" s="1">
        <f t="shared" si="41"/>
        <v>1.1007804121458376</v>
      </c>
      <c r="AM57" s="1">
        <f t="shared" si="42"/>
        <v>90070.72075713391</v>
      </c>
      <c r="AN57" s="1">
        <f t="shared" si="61"/>
        <v>-1057</v>
      </c>
      <c r="AO57" s="1">
        <f t="shared" si="43"/>
        <v>-3467.8478799999998</v>
      </c>
      <c r="AP57" s="1">
        <f t="shared" si="44"/>
        <v>35555.687802497821</v>
      </c>
      <c r="AQ57" s="60">
        <f t="shared" si="45"/>
        <v>43.3</v>
      </c>
      <c r="AR57" s="6">
        <f t="shared" si="46"/>
        <v>84.168272000000002</v>
      </c>
      <c r="AS57" s="6">
        <f t="shared" si="47"/>
        <v>-5.0943412413774327</v>
      </c>
      <c r="AT57" s="6">
        <f t="shared" si="48"/>
        <v>-9.9025842786391092</v>
      </c>
      <c r="AU57" s="60">
        <f t="shared" si="49"/>
        <v>9.0000700000000009</v>
      </c>
      <c r="AV57" s="6">
        <f t="shared" si="50"/>
        <v>900.00700000000006</v>
      </c>
      <c r="AW57" s="61">
        <f t="shared" si="51"/>
        <v>-4212.4618365236356</v>
      </c>
      <c r="AX57" s="62">
        <f t="shared" si="52"/>
        <v>0.14579124948895172</v>
      </c>
      <c r="AY57" s="63">
        <f t="shared" si="53"/>
        <v>1.2305650121789897</v>
      </c>
      <c r="AZ57" s="6">
        <f t="shared" si="54"/>
        <v>0.1179253519791441</v>
      </c>
      <c r="BA57" s="6">
        <f t="shared" si="55"/>
        <v>6.7566249659992215</v>
      </c>
      <c r="BB57" s="62">
        <f t="shared" si="56"/>
        <v>11.677013000000001</v>
      </c>
      <c r="BC57" s="63">
        <f t="shared" si="57"/>
        <v>-5.2986810000000002</v>
      </c>
      <c r="BD57" s="1"/>
      <c r="BE57" s="1">
        <f t="shared" si="62"/>
        <v>0</v>
      </c>
      <c r="BF57" s="1">
        <f t="shared" si="63"/>
        <v>-6.4999999999999997E-3</v>
      </c>
      <c r="BG57" s="1">
        <f t="shared" si="64"/>
        <v>101325</v>
      </c>
      <c r="BH57" s="1">
        <f t="shared" si="65"/>
        <v>1.2250000000000001</v>
      </c>
      <c r="BI57" s="1">
        <f t="shared" si="66"/>
        <v>288.14999999999998</v>
      </c>
      <c r="BJ57" s="1">
        <f t="shared" si="67"/>
        <v>1.2350000000000001</v>
      </c>
      <c r="BK57" s="1">
        <f t="shared" si="68"/>
        <v>9.81</v>
      </c>
      <c r="BL57" s="1">
        <f t="shared" si="69"/>
        <v>293.14999999999998</v>
      </c>
      <c r="BM57" s="1">
        <f t="shared" si="70"/>
        <v>100600</v>
      </c>
      <c r="BN57" s="1">
        <f t="shared" si="71"/>
        <v>28</v>
      </c>
      <c r="BO57" s="1"/>
      <c r="BQ57" s="25"/>
      <c r="BX57" s="70" t="s">
        <v>104</v>
      </c>
      <c r="CB57" s="26"/>
    </row>
    <row r="58" spans="28:80" x14ac:dyDescent="0.2">
      <c r="AB58" s="23">
        <v>11.3</v>
      </c>
      <c r="AC58" s="1">
        <v>958</v>
      </c>
      <c r="AD58" s="1">
        <f t="shared" si="36"/>
        <v>284.45</v>
      </c>
      <c r="AE58" s="1">
        <f t="shared" si="58"/>
        <v>0</v>
      </c>
      <c r="AF58" s="1">
        <f t="shared" si="37"/>
        <v>0</v>
      </c>
      <c r="AG58" s="1">
        <f t="shared" si="59"/>
        <v>3649.4375</v>
      </c>
      <c r="AH58" s="1">
        <f t="shared" si="38"/>
        <v>8045.6229012499989</v>
      </c>
      <c r="AI58" s="6">
        <f t="shared" si="60"/>
        <v>220</v>
      </c>
      <c r="AJ58" s="1">
        <f t="shared" si="39"/>
        <v>281.923</v>
      </c>
      <c r="AK58" s="1">
        <f t="shared" si="40"/>
        <v>1.1162325125816059</v>
      </c>
      <c r="AL58" s="1">
        <f t="shared" si="41"/>
        <v>1.1063161140606228</v>
      </c>
      <c r="AM58" s="1">
        <f t="shared" si="42"/>
        <v>90333.133633371021</v>
      </c>
      <c r="AN58" s="1">
        <f t="shared" si="61"/>
        <v>-1081</v>
      </c>
      <c r="AO58" s="1">
        <f t="shared" si="43"/>
        <v>-3546.5880400000001</v>
      </c>
      <c r="AP58" s="1">
        <f t="shared" si="44"/>
        <v>35559.347725225976</v>
      </c>
      <c r="AQ58" s="60">
        <f t="shared" si="45"/>
        <v>42.8</v>
      </c>
      <c r="AR58" s="6">
        <f t="shared" si="46"/>
        <v>83.19635199999999</v>
      </c>
      <c r="AS58" s="6">
        <f t="shared" si="47"/>
        <v>-4.9642816248131227</v>
      </c>
      <c r="AT58" s="6">
        <f t="shared" si="48"/>
        <v>-9.6497691935767413</v>
      </c>
      <c r="AU58" s="60">
        <f t="shared" si="49"/>
        <v>8.8167399999999994</v>
      </c>
      <c r="AV58" s="6">
        <f t="shared" si="50"/>
        <v>881.67399999999998</v>
      </c>
      <c r="AW58" s="61">
        <f t="shared" si="51"/>
        <v>-4152.4802914095835</v>
      </c>
      <c r="AX58" s="62">
        <f t="shared" si="52"/>
        <v>0.14635675371865672</v>
      </c>
      <c r="AY58" s="63">
        <f t="shared" si="53"/>
        <v>1.2533113542244718</v>
      </c>
      <c r="AZ58" s="6">
        <f t="shared" si="54"/>
        <v>0.11624954344388667</v>
      </c>
      <c r="BA58" s="6">
        <f t="shared" si="55"/>
        <v>6.660608209656977</v>
      </c>
      <c r="BB58" s="62">
        <f t="shared" si="56"/>
        <v>11.879093000000001</v>
      </c>
      <c r="BC58" s="63">
        <f t="shared" si="57"/>
        <v>-5.4528509999999999</v>
      </c>
      <c r="BD58" s="1"/>
      <c r="BE58" s="1">
        <f t="shared" si="62"/>
        <v>0</v>
      </c>
      <c r="BF58" s="1">
        <f t="shared" si="63"/>
        <v>-6.4999999999999997E-3</v>
      </c>
      <c r="BG58" s="1">
        <f t="shared" si="64"/>
        <v>101325</v>
      </c>
      <c r="BH58" s="1">
        <f t="shared" si="65"/>
        <v>1.2250000000000001</v>
      </c>
      <c r="BI58" s="1">
        <f t="shared" si="66"/>
        <v>288.14999999999998</v>
      </c>
      <c r="BJ58" s="1">
        <f t="shared" si="67"/>
        <v>1.2350000000000001</v>
      </c>
      <c r="BK58" s="1">
        <f t="shared" si="68"/>
        <v>9.81</v>
      </c>
      <c r="BL58" s="1">
        <f t="shared" si="69"/>
        <v>293.14999999999998</v>
      </c>
      <c r="BM58" s="1">
        <f t="shared" si="70"/>
        <v>100600</v>
      </c>
      <c r="BN58" s="1">
        <f t="shared" si="71"/>
        <v>28</v>
      </c>
      <c r="BO58" s="1"/>
      <c r="BQ58" s="25"/>
      <c r="CB58" s="26"/>
    </row>
    <row r="59" spans="28:80" x14ac:dyDescent="0.2">
      <c r="AB59" s="23">
        <v>10.7</v>
      </c>
      <c r="AC59" s="1">
        <v>931</v>
      </c>
      <c r="AD59" s="1">
        <f t="shared" si="36"/>
        <v>283.84999999999997</v>
      </c>
      <c r="AE59" s="1">
        <f t="shared" si="58"/>
        <v>0</v>
      </c>
      <c r="AF59" s="1">
        <f t="shared" si="37"/>
        <v>0</v>
      </c>
      <c r="AG59" s="1">
        <f t="shared" si="59"/>
        <v>3649.09375</v>
      </c>
      <c r="AH59" s="1">
        <f t="shared" si="38"/>
        <v>8044.8650631249993</v>
      </c>
      <c r="AI59" s="6">
        <f t="shared" si="60"/>
        <v>230</v>
      </c>
      <c r="AJ59" s="1">
        <f t="shared" si="39"/>
        <v>282.0985</v>
      </c>
      <c r="AK59" s="1">
        <f t="shared" si="40"/>
        <v>1.1191928622885081</v>
      </c>
      <c r="AL59" s="1">
        <f t="shared" si="41"/>
        <v>1.1122868686358807</v>
      </c>
      <c r="AM59" s="1">
        <f t="shared" si="42"/>
        <v>90629.087735290959</v>
      </c>
      <c r="AN59" s="1">
        <f t="shared" si="61"/>
        <v>-1108</v>
      </c>
      <c r="AO59" s="1">
        <f t="shared" si="43"/>
        <v>-3635.1707200000001</v>
      </c>
      <c r="AP59" s="1">
        <f t="shared" si="44"/>
        <v>35561.14412168628</v>
      </c>
      <c r="AQ59" s="60">
        <f t="shared" si="45"/>
        <v>42.3</v>
      </c>
      <c r="AR59" s="6">
        <f t="shared" si="46"/>
        <v>82.224431999999993</v>
      </c>
      <c r="AS59" s="6">
        <f t="shared" si="47"/>
        <v>-4.8539346075652592</v>
      </c>
      <c r="AT59" s="6">
        <f t="shared" si="48"/>
        <v>-9.4352722475696531</v>
      </c>
      <c r="AU59" s="60">
        <f t="shared" si="49"/>
        <v>8.6334099999999996</v>
      </c>
      <c r="AV59" s="6">
        <f t="shared" si="50"/>
        <v>863.34100000000001</v>
      </c>
      <c r="AW59" s="61">
        <f t="shared" si="51"/>
        <v>-4107.7838423231597</v>
      </c>
      <c r="AX59" s="62">
        <f t="shared" si="52"/>
        <v>0.14742868838014772</v>
      </c>
      <c r="AY59" s="63">
        <f t="shared" si="53"/>
        <v>1.2762922871308091</v>
      </c>
      <c r="AZ59" s="6">
        <f t="shared" si="54"/>
        <v>0.11500356226580054</v>
      </c>
      <c r="BA59" s="6">
        <f t="shared" si="55"/>
        <v>6.5892187467999079</v>
      </c>
      <c r="BB59" s="62">
        <f t="shared" si="56"/>
        <v>12.081173</v>
      </c>
      <c r="BC59" s="63">
        <f t="shared" si="57"/>
        <v>-5.6070209999999996</v>
      </c>
      <c r="BD59" s="1"/>
      <c r="BE59" s="1">
        <f t="shared" si="62"/>
        <v>0</v>
      </c>
      <c r="BF59" s="1">
        <f t="shared" si="63"/>
        <v>-6.4999999999999997E-3</v>
      </c>
      <c r="BG59" s="1">
        <f t="shared" si="64"/>
        <v>101325</v>
      </c>
      <c r="BH59" s="1">
        <f t="shared" si="65"/>
        <v>1.2250000000000001</v>
      </c>
      <c r="BI59" s="1">
        <f t="shared" si="66"/>
        <v>288.14999999999998</v>
      </c>
      <c r="BJ59" s="1">
        <f t="shared" si="67"/>
        <v>1.2350000000000001</v>
      </c>
      <c r="BK59" s="1">
        <f t="shared" si="68"/>
        <v>9.81</v>
      </c>
      <c r="BL59" s="1">
        <f t="shared" si="69"/>
        <v>293.14999999999998</v>
      </c>
      <c r="BM59" s="1">
        <f t="shared" si="70"/>
        <v>100600</v>
      </c>
      <c r="BN59" s="1">
        <f t="shared" si="71"/>
        <v>28</v>
      </c>
      <c r="BO59" s="1"/>
      <c r="BQ59" s="25"/>
      <c r="CB59" s="26"/>
    </row>
    <row r="60" spans="28:80" x14ac:dyDescent="0.2">
      <c r="AB60" s="23">
        <v>9.5</v>
      </c>
      <c r="AC60" s="1">
        <v>900</v>
      </c>
      <c r="AD60" s="1">
        <f t="shared" si="36"/>
        <v>282.64999999999998</v>
      </c>
      <c r="AE60" s="1">
        <f t="shared" si="58"/>
        <v>0</v>
      </c>
      <c r="AF60" s="1">
        <f t="shared" si="37"/>
        <v>0</v>
      </c>
      <c r="AG60" s="1">
        <f t="shared" si="59"/>
        <v>3648.75</v>
      </c>
      <c r="AH60" s="1">
        <f t="shared" si="38"/>
        <v>8044.1072249999988</v>
      </c>
      <c r="AI60" s="6">
        <f t="shared" si="60"/>
        <v>240</v>
      </c>
      <c r="AJ60" s="1">
        <f t="shared" si="39"/>
        <v>282.29999999999995</v>
      </c>
      <c r="AK60" s="1">
        <f t="shared" si="40"/>
        <v>1.1225991852915929</v>
      </c>
      <c r="AL60" s="1">
        <f t="shared" si="41"/>
        <v>1.1212090925449023</v>
      </c>
      <c r="AM60" s="1">
        <f t="shared" si="42"/>
        <v>90969.854616655924</v>
      </c>
      <c r="AN60" s="1">
        <f t="shared" si="61"/>
        <v>-1139</v>
      </c>
      <c r="AO60" s="1">
        <f t="shared" si="43"/>
        <v>-3736.8767600000001</v>
      </c>
      <c r="AP60" s="1">
        <f t="shared" si="44"/>
        <v>35561.052514655712</v>
      </c>
      <c r="AQ60" s="60">
        <f t="shared" si="45"/>
        <v>41.8</v>
      </c>
      <c r="AR60" s="6">
        <f t="shared" si="46"/>
        <v>81.252511999999996</v>
      </c>
      <c r="AS60" s="6">
        <f t="shared" si="47"/>
        <v>-4.7635041257787423</v>
      </c>
      <c r="AT60" s="6">
        <f t="shared" si="48"/>
        <v>-9.2594898598537512</v>
      </c>
      <c r="AU60" s="60">
        <f t="shared" si="49"/>
        <v>8.4500799999999998</v>
      </c>
      <c r="AV60" s="6">
        <f t="shared" si="50"/>
        <v>845.00800000000004</v>
      </c>
      <c r="AW60" s="61">
        <f t="shared" si="51"/>
        <v>-4079.0908614917275</v>
      </c>
      <c r="AX60" s="62">
        <f t="shared" si="52"/>
        <v>0.14872917503760841</v>
      </c>
      <c r="AY60" s="63">
        <f t="shared" si="53"/>
        <v>1.2966041168398084</v>
      </c>
      <c r="AZ60" s="6">
        <f t="shared" si="54"/>
        <v>0.11420754204446691</v>
      </c>
      <c r="BA60" s="6">
        <f t="shared" si="55"/>
        <v>6.5436101477104245</v>
      </c>
      <c r="BB60" s="62">
        <f t="shared" si="56"/>
        <v>12.283253</v>
      </c>
      <c r="BC60" s="63">
        <f t="shared" si="57"/>
        <v>-5.7611910000000002</v>
      </c>
      <c r="BD60" s="1"/>
      <c r="BE60" s="1">
        <f t="shared" si="62"/>
        <v>0</v>
      </c>
      <c r="BF60" s="1">
        <f t="shared" si="63"/>
        <v>-6.4999999999999997E-3</v>
      </c>
      <c r="BG60" s="1">
        <f t="shared" si="64"/>
        <v>101325</v>
      </c>
      <c r="BH60" s="1">
        <f t="shared" si="65"/>
        <v>1.2250000000000001</v>
      </c>
      <c r="BI60" s="1">
        <f t="shared" si="66"/>
        <v>288.14999999999998</v>
      </c>
      <c r="BJ60" s="1">
        <f t="shared" si="67"/>
        <v>1.2350000000000001</v>
      </c>
      <c r="BK60" s="1">
        <f t="shared" si="68"/>
        <v>9.81</v>
      </c>
      <c r="BL60" s="1">
        <f t="shared" si="69"/>
        <v>293.14999999999998</v>
      </c>
      <c r="BM60" s="1">
        <f t="shared" si="70"/>
        <v>100600</v>
      </c>
      <c r="BN60" s="1">
        <f t="shared" si="71"/>
        <v>28</v>
      </c>
      <c r="BO60" s="1"/>
      <c r="BQ60" s="25"/>
      <c r="CB60" s="26"/>
    </row>
    <row r="61" spans="28:80" x14ac:dyDescent="0.2">
      <c r="AB61" s="23">
        <v>8.8000000000000007</v>
      </c>
      <c r="AC61" s="1">
        <v>861</v>
      </c>
      <c r="AD61" s="1">
        <f t="shared" si="36"/>
        <v>281.95</v>
      </c>
      <c r="AE61" s="1">
        <f t="shared" si="58"/>
        <v>0</v>
      </c>
      <c r="AF61" s="1">
        <f t="shared" si="37"/>
        <v>0</v>
      </c>
      <c r="AG61" s="1">
        <f t="shared" si="59"/>
        <v>3648.40625</v>
      </c>
      <c r="AH61" s="1">
        <f t="shared" si="38"/>
        <v>8043.3493868749993</v>
      </c>
      <c r="AI61" s="6">
        <f t="shared" si="60"/>
        <v>250</v>
      </c>
      <c r="AJ61" s="1">
        <f t="shared" si="39"/>
        <v>282.55349999999999</v>
      </c>
      <c r="AK61" s="1">
        <f t="shared" si="40"/>
        <v>1.1268958186191085</v>
      </c>
      <c r="AL61" s="1">
        <f t="shared" si="41"/>
        <v>1.1293078832636789</v>
      </c>
      <c r="AM61" s="1">
        <f t="shared" si="42"/>
        <v>91400.034258102896</v>
      </c>
      <c r="AN61" s="1">
        <f t="shared" si="61"/>
        <v>-1178</v>
      </c>
      <c r="AO61" s="1">
        <f t="shared" si="43"/>
        <v>-3864.8295199999998</v>
      </c>
      <c r="AP61" s="1">
        <f t="shared" si="44"/>
        <v>35557.368082881389</v>
      </c>
      <c r="AQ61" s="60">
        <f t="shared" si="45"/>
        <v>41.3</v>
      </c>
      <c r="AR61" s="6">
        <f t="shared" si="46"/>
        <v>80.280591999999999</v>
      </c>
      <c r="AS61" s="6">
        <f t="shared" si="47"/>
        <v>-4.7098853065440851</v>
      </c>
      <c r="AT61" s="6">
        <f t="shared" si="48"/>
        <v>-9.1552634542726548</v>
      </c>
      <c r="AU61" s="60">
        <f t="shared" si="49"/>
        <v>8.26675</v>
      </c>
      <c r="AV61" s="6">
        <f t="shared" si="50"/>
        <v>826.67499999999995</v>
      </c>
      <c r="AW61" s="61">
        <f t="shared" si="51"/>
        <v>-4081.6191439186955</v>
      </c>
      <c r="AX61" s="62">
        <f t="shared" si="52"/>
        <v>0.15135332962346923</v>
      </c>
      <c r="AY61" s="63">
        <f t="shared" si="53"/>
        <v>1.3185272467201494</v>
      </c>
      <c r="AZ61" s="6">
        <f t="shared" si="54"/>
        <v>0.11428945365536183</v>
      </c>
      <c r="BA61" s="6">
        <f t="shared" si="55"/>
        <v>6.5483033373078205</v>
      </c>
      <c r="BB61" s="62">
        <f t="shared" si="56"/>
        <v>12.485333000000001</v>
      </c>
      <c r="BC61" s="63">
        <f t="shared" si="57"/>
        <v>-5.9153609999999999</v>
      </c>
      <c r="BD61" s="1"/>
      <c r="BE61" s="1">
        <f t="shared" si="62"/>
        <v>0</v>
      </c>
      <c r="BF61" s="1">
        <f t="shared" si="63"/>
        <v>-6.4999999999999997E-3</v>
      </c>
      <c r="BG61" s="1">
        <f t="shared" si="64"/>
        <v>101325</v>
      </c>
      <c r="BH61" s="1">
        <f t="shared" si="65"/>
        <v>1.2250000000000001</v>
      </c>
      <c r="BI61" s="1">
        <f t="shared" si="66"/>
        <v>288.14999999999998</v>
      </c>
      <c r="BJ61" s="1">
        <f t="shared" si="67"/>
        <v>1.2350000000000001</v>
      </c>
      <c r="BK61" s="1">
        <f t="shared" si="68"/>
        <v>9.81</v>
      </c>
      <c r="BL61" s="1">
        <f t="shared" si="69"/>
        <v>293.14999999999998</v>
      </c>
      <c r="BM61" s="1">
        <f t="shared" si="70"/>
        <v>100600</v>
      </c>
      <c r="BN61" s="1">
        <f t="shared" si="71"/>
        <v>28</v>
      </c>
      <c r="BO61" s="1"/>
      <c r="BQ61" s="25"/>
      <c r="CB61" s="26"/>
    </row>
    <row r="62" spans="28:80" x14ac:dyDescent="0.2">
      <c r="AB62" s="23">
        <v>8.6999999999999993</v>
      </c>
      <c r="AC62" s="1">
        <v>827</v>
      </c>
      <c r="AD62" s="1">
        <f t="shared" si="36"/>
        <v>281.84999999999997</v>
      </c>
      <c r="AE62" s="1">
        <f t="shared" si="58"/>
        <v>0</v>
      </c>
      <c r="AF62" s="1">
        <f t="shared" si="37"/>
        <v>0</v>
      </c>
      <c r="AG62" s="1">
        <f t="shared" si="59"/>
        <v>3648.0625</v>
      </c>
      <c r="AH62" s="1">
        <f t="shared" si="38"/>
        <v>8042.5915487499997</v>
      </c>
      <c r="AI62" s="6">
        <f t="shared" si="60"/>
        <v>260</v>
      </c>
      <c r="AJ62" s="1">
        <f t="shared" si="39"/>
        <v>282.77449999999999</v>
      </c>
      <c r="AK62" s="1">
        <f t="shared" si="40"/>
        <v>1.1306518563721324</v>
      </c>
      <c r="AL62" s="1">
        <f t="shared" si="41"/>
        <v>1.1343605228302345</v>
      </c>
      <c r="AM62" s="1">
        <f t="shared" si="42"/>
        <v>91776.405262768487</v>
      </c>
      <c r="AN62" s="1">
        <f t="shared" si="61"/>
        <v>-1212</v>
      </c>
      <c r="AO62" s="1">
        <f t="shared" si="43"/>
        <v>-3976.37808</v>
      </c>
      <c r="AP62" s="1">
        <f t="shared" si="44"/>
        <v>35554.413014731006</v>
      </c>
      <c r="AQ62" s="60">
        <f t="shared" si="45"/>
        <v>40.799999999999997</v>
      </c>
      <c r="AR62" s="6">
        <f t="shared" si="46"/>
        <v>79.308672000000001</v>
      </c>
      <c r="AS62" s="6">
        <f t="shared" si="47"/>
        <v>-4.6489389957960414</v>
      </c>
      <c r="AT62" s="6">
        <f t="shared" si="48"/>
        <v>-9.0367935775881776</v>
      </c>
      <c r="AU62" s="60">
        <f t="shared" si="49"/>
        <v>8.0834200000000003</v>
      </c>
      <c r="AV62" s="6">
        <f t="shared" si="50"/>
        <v>808.34199999999998</v>
      </c>
      <c r="AW62" s="61">
        <f t="shared" si="51"/>
        <v>-4077.7909889851776</v>
      </c>
      <c r="AX62" s="62">
        <f t="shared" si="52"/>
        <v>0.1542501147808075</v>
      </c>
      <c r="AY62" s="63">
        <f t="shared" si="53"/>
        <v>1.3449125527278045</v>
      </c>
      <c r="AZ62" s="6">
        <f t="shared" si="54"/>
        <v>0.11419259909382132</v>
      </c>
      <c r="BA62" s="6">
        <f t="shared" si="55"/>
        <v>6.5427539797049592</v>
      </c>
      <c r="BB62" s="62">
        <f t="shared" si="56"/>
        <v>12.687412999999999</v>
      </c>
      <c r="BC62" s="63">
        <f t="shared" si="57"/>
        <v>-6.0695309999999996</v>
      </c>
      <c r="BD62" s="1"/>
      <c r="BE62" s="1">
        <f t="shared" si="62"/>
        <v>0</v>
      </c>
      <c r="BF62" s="1">
        <f t="shared" si="63"/>
        <v>-6.4999999999999997E-3</v>
      </c>
      <c r="BG62" s="1">
        <f t="shared" si="64"/>
        <v>101325</v>
      </c>
      <c r="BH62" s="1">
        <f t="shared" si="65"/>
        <v>1.2250000000000001</v>
      </c>
      <c r="BI62" s="1">
        <f t="shared" si="66"/>
        <v>288.14999999999998</v>
      </c>
      <c r="BJ62" s="1">
        <f t="shared" si="67"/>
        <v>1.2350000000000001</v>
      </c>
      <c r="BK62" s="1">
        <f t="shared" si="68"/>
        <v>9.81</v>
      </c>
      <c r="BL62" s="1">
        <f t="shared" si="69"/>
        <v>293.14999999999998</v>
      </c>
      <c r="BM62" s="1">
        <f t="shared" si="70"/>
        <v>100600</v>
      </c>
      <c r="BN62" s="1">
        <f t="shared" si="71"/>
        <v>28</v>
      </c>
      <c r="BO62" s="1"/>
      <c r="BQ62" s="25"/>
      <c r="CB62" s="26"/>
    </row>
    <row r="63" spans="28:80" x14ac:dyDescent="0.2">
      <c r="AB63" s="23">
        <v>8.6999999999999993</v>
      </c>
      <c r="AC63" s="1">
        <v>791</v>
      </c>
      <c r="AD63" s="1">
        <f t="shared" si="36"/>
        <v>281.84999999999997</v>
      </c>
      <c r="AE63" s="1">
        <f t="shared" si="58"/>
        <v>0</v>
      </c>
      <c r="AF63" s="1">
        <f t="shared" si="37"/>
        <v>0</v>
      </c>
      <c r="AG63" s="1">
        <f t="shared" si="59"/>
        <v>3647.71875</v>
      </c>
      <c r="AH63" s="1">
        <f t="shared" si="38"/>
        <v>8041.8337106249992</v>
      </c>
      <c r="AI63" s="6">
        <f t="shared" si="60"/>
        <v>270</v>
      </c>
      <c r="AJ63" s="1">
        <f t="shared" si="39"/>
        <v>283.00849999999997</v>
      </c>
      <c r="AK63" s="1">
        <f t="shared" si="40"/>
        <v>1.1346392690225362</v>
      </c>
      <c r="AL63" s="1">
        <f t="shared" si="41"/>
        <v>1.1393030248968048</v>
      </c>
      <c r="AM63" s="1">
        <f t="shared" si="42"/>
        <v>92176.28260647392</v>
      </c>
      <c r="AN63" s="1">
        <f t="shared" si="61"/>
        <v>-1248</v>
      </c>
      <c r="AO63" s="1">
        <f t="shared" si="43"/>
        <v>-4094.4883199999999</v>
      </c>
      <c r="AP63" s="1">
        <f t="shared" si="44"/>
        <v>35549.712644073908</v>
      </c>
      <c r="AQ63" s="60">
        <f t="shared" si="45"/>
        <v>40.299999999999997</v>
      </c>
      <c r="AR63" s="6">
        <f t="shared" si="46"/>
        <v>78.33675199999999</v>
      </c>
      <c r="AS63" s="6">
        <f t="shared" si="47"/>
        <v>-4.605204940174354</v>
      </c>
      <c r="AT63" s="6">
        <f t="shared" si="48"/>
        <v>-8.9517815709085156</v>
      </c>
      <c r="AU63" s="60">
        <f t="shared" si="49"/>
        <v>7.9000899999999996</v>
      </c>
      <c r="AV63" s="6">
        <f t="shared" si="50"/>
        <v>790.00900000000001</v>
      </c>
      <c r="AW63" s="61">
        <f t="shared" si="51"/>
        <v>-4089.1615513938355</v>
      </c>
      <c r="AX63" s="62">
        <f t="shared" si="52"/>
        <v>0.15785447212006387</v>
      </c>
      <c r="AY63" s="63">
        <f t="shared" si="53"/>
        <v>1.3723305017228882</v>
      </c>
      <c r="AZ63" s="6">
        <f t="shared" si="54"/>
        <v>0.11452325103760311</v>
      </c>
      <c r="BA63" s="6">
        <f t="shared" si="55"/>
        <v>6.5616989405714516</v>
      </c>
      <c r="BB63" s="62">
        <f t="shared" si="56"/>
        <v>12.889493</v>
      </c>
      <c r="BC63" s="63">
        <f t="shared" si="57"/>
        <v>-6.2237010000000001</v>
      </c>
      <c r="BD63" s="1"/>
      <c r="BE63" s="1">
        <f t="shared" si="62"/>
        <v>0</v>
      </c>
      <c r="BF63" s="1">
        <f t="shared" si="63"/>
        <v>-6.4999999999999997E-3</v>
      </c>
      <c r="BG63" s="1">
        <f t="shared" si="64"/>
        <v>101325</v>
      </c>
      <c r="BH63" s="1">
        <f t="shared" si="65"/>
        <v>1.2250000000000001</v>
      </c>
      <c r="BI63" s="1">
        <f t="shared" si="66"/>
        <v>288.14999999999998</v>
      </c>
      <c r="BJ63" s="1">
        <f t="shared" si="67"/>
        <v>1.2350000000000001</v>
      </c>
      <c r="BK63" s="1">
        <f t="shared" si="68"/>
        <v>9.81</v>
      </c>
      <c r="BL63" s="1">
        <f t="shared" si="69"/>
        <v>293.14999999999998</v>
      </c>
      <c r="BM63" s="1">
        <f t="shared" si="70"/>
        <v>100600</v>
      </c>
      <c r="BN63" s="1">
        <f t="shared" si="71"/>
        <v>28</v>
      </c>
      <c r="BO63" s="1"/>
      <c r="BQ63" s="4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32"/>
    </row>
    <row r="64" spans="28:80" x14ac:dyDescent="0.2">
      <c r="AB64" s="23">
        <v>7.9</v>
      </c>
      <c r="AC64" s="1">
        <v>756</v>
      </c>
      <c r="AD64" s="1">
        <f t="shared" si="36"/>
        <v>281.04999999999995</v>
      </c>
      <c r="AE64" s="1">
        <f t="shared" si="58"/>
        <v>0</v>
      </c>
      <c r="AF64" s="1">
        <f t="shared" si="37"/>
        <v>0</v>
      </c>
      <c r="AG64" s="1">
        <f t="shared" si="59"/>
        <v>3647.375</v>
      </c>
      <c r="AH64" s="1">
        <f t="shared" si="38"/>
        <v>8041.0758724999996</v>
      </c>
      <c r="AI64" s="6">
        <f t="shared" si="60"/>
        <v>280</v>
      </c>
      <c r="AJ64" s="1">
        <f t="shared" si="39"/>
        <v>283.23599999999999</v>
      </c>
      <c r="AK64" s="1">
        <f t="shared" si="40"/>
        <v>1.1385262255081821</v>
      </c>
      <c r="AL64" s="1">
        <f t="shared" si="41"/>
        <v>1.1473816545384645</v>
      </c>
      <c r="AM64" s="1">
        <f t="shared" si="42"/>
        <v>92566.403664089885</v>
      </c>
      <c r="AN64" s="1">
        <f t="shared" si="61"/>
        <v>-1283</v>
      </c>
      <c r="AO64" s="1">
        <f t="shared" si="43"/>
        <v>-4209.31772</v>
      </c>
      <c r="AP64" s="1">
        <f t="shared" si="44"/>
        <v>35545.637050743499</v>
      </c>
      <c r="AQ64" s="60">
        <f t="shared" si="45"/>
        <v>39.799999999999997</v>
      </c>
      <c r="AR64" s="6">
        <f t="shared" si="46"/>
        <v>77.364831999999993</v>
      </c>
      <c r="AS64" s="6">
        <f t="shared" si="47"/>
        <v>-4.5550786176037272</v>
      </c>
      <c r="AT64" s="6">
        <f t="shared" si="48"/>
        <v>-8.8543440200428289</v>
      </c>
      <c r="AU64" s="60">
        <f t="shared" si="49"/>
        <v>7.7167599999999998</v>
      </c>
      <c r="AV64" s="6">
        <f t="shared" si="50"/>
        <v>771.67599999999993</v>
      </c>
      <c r="AW64" s="61">
        <f t="shared" si="51"/>
        <v>-4095.0784812305601</v>
      </c>
      <c r="AX64" s="62">
        <f t="shared" si="52"/>
        <v>0.16093857359078007</v>
      </c>
      <c r="AY64" s="63">
        <f t="shared" si="53"/>
        <v>1.3969608032037513</v>
      </c>
      <c r="AZ64" s="6">
        <f t="shared" si="54"/>
        <v>0.11470055031438532</v>
      </c>
      <c r="BA64" s="6">
        <f t="shared" si="55"/>
        <v>6.5718574408417938</v>
      </c>
      <c r="BB64" s="62">
        <f t="shared" si="56"/>
        <v>13.091573</v>
      </c>
      <c r="BC64" s="63">
        <f t="shared" si="57"/>
        <v>-6.3778710000000007</v>
      </c>
      <c r="BD64" s="1"/>
      <c r="BE64" s="1">
        <f t="shared" si="62"/>
        <v>0</v>
      </c>
      <c r="BF64" s="1">
        <f t="shared" si="63"/>
        <v>-6.4999999999999997E-3</v>
      </c>
      <c r="BG64" s="1">
        <f t="shared" si="64"/>
        <v>101325</v>
      </c>
      <c r="BH64" s="1">
        <f t="shared" si="65"/>
        <v>1.2250000000000001</v>
      </c>
      <c r="BI64" s="1">
        <f t="shared" si="66"/>
        <v>288.14999999999998</v>
      </c>
      <c r="BJ64" s="1">
        <f t="shared" si="67"/>
        <v>1.2350000000000001</v>
      </c>
      <c r="BK64" s="1">
        <f t="shared" si="68"/>
        <v>9.81</v>
      </c>
      <c r="BL64" s="1">
        <f t="shared" si="69"/>
        <v>293.14999999999998</v>
      </c>
      <c r="BM64" s="1">
        <f t="shared" si="70"/>
        <v>100600</v>
      </c>
      <c r="BN64" s="1">
        <f t="shared" si="71"/>
        <v>28</v>
      </c>
      <c r="BO64" s="1"/>
    </row>
    <row r="65" spans="28:97" x14ac:dyDescent="0.2">
      <c r="AB65" s="23">
        <v>9.4</v>
      </c>
      <c r="AC65" s="1">
        <v>714</v>
      </c>
      <c r="AD65" s="1">
        <f t="shared" si="36"/>
        <v>282.54999999999995</v>
      </c>
      <c r="AE65" s="1">
        <f t="shared" si="58"/>
        <v>0</v>
      </c>
      <c r="AF65" s="1">
        <f t="shared" si="37"/>
        <v>0</v>
      </c>
      <c r="AG65" s="1">
        <f t="shared" si="59"/>
        <v>3647.03125</v>
      </c>
      <c r="AH65" s="1">
        <f t="shared" si="38"/>
        <v>8040.3180343749991</v>
      </c>
      <c r="AI65" s="6">
        <f t="shared" si="60"/>
        <v>290</v>
      </c>
      <c r="AJ65" s="1">
        <f t="shared" si="39"/>
        <v>283.50899999999996</v>
      </c>
      <c r="AK65" s="1">
        <f t="shared" si="40"/>
        <v>1.1432040108821944</v>
      </c>
      <c r="AL65" s="1">
        <f t="shared" si="41"/>
        <v>1.1470841476595295</v>
      </c>
      <c r="AM65" s="1">
        <f t="shared" si="42"/>
        <v>93036.312638940435</v>
      </c>
      <c r="AN65" s="1">
        <f t="shared" si="61"/>
        <v>-1325</v>
      </c>
      <c r="AO65" s="1">
        <f t="shared" si="43"/>
        <v>-4347.1130000000003</v>
      </c>
      <c r="AP65" s="1">
        <f t="shared" si="44"/>
        <v>35537.463272127199</v>
      </c>
      <c r="AQ65" s="60">
        <f t="shared" si="45"/>
        <v>39.299999999999997</v>
      </c>
      <c r="AR65" s="6">
        <f t="shared" si="46"/>
        <v>76.392911999999995</v>
      </c>
      <c r="AS65" s="6">
        <f t="shared" si="47"/>
        <v>-4.5436112634734167</v>
      </c>
      <c r="AT65" s="6">
        <f t="shared" si="48"/>
        <v>-8.8320533183901659</v>
      </c>
      <c r="AU65" s="60">
        <f t="shared" si="49"/>
        <v>7.5334300000000001</v>
      </c>
      <c r="AV65" s="6">
        <f t="shared" si="50"/>
        <v>753.34299999999996</v>
      </c>
      <c r="AW65" s="61">
        <f t="shared" si="51"/>
        <v>-4136.3483747304035</v>
      </c>
      <c r="AX65" s="62">
        <f t="shared" si="52"/>
        <v>0.16676645413637606</v>
      </c>
      <c r="AY65" s="63">
        <f t="shared" si="53"/>
        <v>1.4327750474548993</v>
      </c>
      <c r="AZ65" s="6">
        <f t="shared" si="54"/>
        <v>0.11587263751951124</v>
      </c>
      <c r="BA65" s="6">
        <f t="shared" si="55"/>
        <v>6.639013090916789</v>
      </c>
      <c r="BB65" s="62">
        <f t="shared" si="56"/>
        <v>13.293652999999999</v>
      </c>
      <c r="BC65" s="63">
        <f t="shared" si="57"/>
        <v>-6.5320409999999995</v>
      </c>
      <c r="BD65" s="1"/>
      <c r="BE65" s="1">
        <f t="shared" si="62"/>
        <v>0</v>
      </c>
      <c r="BF65" s="1">
        <f t="shared" si="63"/>
        <v>-6.4999999999999997E-3</v>
      </c>
      <c r="BG65" s="1">
        <f t="shared" si="64"/>
        <v>101325</v>
      </c>
      <c r="BH65" s="1">
        <f t="shared" si="65"/>
        <v>1.2250000000000001</v>
      </c>
      <c r="BI65" s="1">
        <f t="shared" si="66"/>
        <v>288.14999999999998</v>
      </c>
      <c r="BJ65" s="1">
        <f t="shared" si="67"/>
        <v>1.2350000000000001</v>
      </c>
      <c r="BK65" s="1">
        <f t="shared" si="68"/>
        <v>9.81</v>
      </c>
      <c r="BL65" s="1">
        <f t="shared" si="69"/>
        <v>293.14999999999998</v>
      </c>
      <c r="BM65" s="1">
        <f t="shared" si="70"/>
        <v>100600</v>
      </c>
      <c r="BN65" s="1">
        <f t="shared" si="71"/>
        <v>28</v>
      </c>
      <c r="BO65" s="1"/>
    </row>
    <row r="66" spans="28:97" x14ac:dyDescent="0.2">
      <c r="AB66" s="23">
        <v>6.8</v>
      </c>
      <c r="AC66" s="1">
        <v>676</v>
      </c>
      <c r="AD66" s="1">
        <f t="shared" si="36"/>
        <v>279.95</v>
      </c>
      <c r="AE66" s="1">
        <f t="shared" si="58"/>
        <v>0</v>
      </c>
      <c r="AF66" s="1">
        <f t="shared" si="37"/>
        <v>0</v>
      </c>
      <c r="AG66" s="1">
        <f t="shared" si="59"/>
        <v>3646.6875</v>
      </c>
      <c r="AH66" s="1">
        <f t="shared" si="38"/>
        <v>8039.5601962499995</v>
      </c>
      <c r="AI66" s="6">
        <f t="shared" si="60"/>
        <v>300</v>
      </c>
      <c r="AJ66" s="1">
        <f t="shared" si="39"/>
        <v>283.75599999999997</v>
      </c>
      <c r="AK66" s="1">
        <f t="shared" si="40"/>
        <v>1.1474489494708215</v>
      </c>
      <c r="AL66" s="1">
        <f t="shared" si="41"/>
        <v>1.1630488448152971</v>
      </c>
      <c r="AM66" s="1">
        <f t="shared" si="42"/>
        <v>93463.131036612176</v>
      </c>
      <c r="AN66" s="1">
        <f t="shared" si="61"/>
        <v>-1363</v>
      </c>
      <c r="AO66" s="1">
        <f t="shared" si="43"/>
        <v>-4471.7849200000001</v>
      </c>
      <c r="AP66" s="1">
        <f t="shared" si="44"/>
        <v>35532.030962744364</v>
      </c>
      <c r="AQ66" s="60">
        <f t="shared" si="45"/>
        <v>38.799999999999997</v>
      </c>
      <c r="AR66" s="6">
        <f t="shared" si="46"/>
        <v>75.420991999999998</v>
      </c>
      <c r="AS66" s="6">
        <f t="shared" si="47"/>
        <v>-4.5051695415722817</v>
      </c>
      <c r="AT66" s="6">
        <f t="shared" si="48"/>
        <v>-8.7573287616898643</v>
      </c>
      <c r="AU66" s="60">
        <f t="shared" si="49"/>
        <v>7.3501000000000003</v>
      </c>
      <c r="AV66" s="6">
        <f t="shared" si="50"/>
        <v>735.01</v>
      </c>
      <c r="AW66" s="61">
        <f t="shared" si="51"/>
        <v>-4153.8132703691645</v>
      </c>
      <c r="AX66" s="62">
        <f t="shared" si="52"/>
        <v>0.16945622538207064</v>
      </c>
      <c r="AY66" s="63">
        <f t="shared" si="53"/>
        <v>1.4495412901818774</v>
      </c>
      <c r="AZ66" s="6">
        <f t="shared" si="54"/>
        <v>0.11637512054596981</v>
      </c>
      <c r="BA66" s="6">
        <f t="shared" si="55"/>
        <v>6.6678032476098235</v>
      </c>
      <c r="BB66" s="62">
        <f t="shared" si="56"/>
        <v>13.495733000000001</v>
      </c>
      <c r="BC66" s="63">
        <f t="shared" si="57"/>
        <v>-6.6862110000000001</v>
      </c>
      <c r="BD66" s="1"/>
      <c r="BE66" s="1">
        <f t="shared" si="62"/>
        <v>0</v>
      </c>
      <c r="BF66" s="1">
        <f t="shared" si="63"/>
        <v>-6.4999999999999997E-3</v>
      </c>
      <c r="BG66" s="1">
        <f t="shared" si="64"/>
        <v>101325</v>
      </c>
      <c r="BH66" s="1">
        <f t="shared" si="65"/>
        <v>1.2250000000000001</v>
      </c>
      <c r="BI66" s="1">
        <f t="shared" si="66"/>
        <v>288.14999999999998</v>
      </c>
      <c r="BJ66" s="1">
        <f t="shared" si="67"/>
        <v>1.2350000000000001</v>
      </c>
      <c r="BK66" s="1">
        <f t="shared" si="68"/>
        <v>9.81</v>
      </c>
      <c r="BL66" s="1">
        <f t="shared" si="69"/>
        <v>293.14999999999998</v>
      </c>
      <c r="BM66" s="1">
        <f t="shared" si="70"/>
        <v>100600</v>
      </c>
      <c r="BN66" s="1">
        <f t="shared" si="71"/>
        <v>28</v>
      </c>
      <c r="BO66" s="1"/>
      <c r="BX66" s="70"/>
    </row>
    <row r="67" spans="28:97" x14ac:dyDescent="0.2">
      <c r="AB67" s="23">
        <v>5.4</v>
      </c>
      <c r="AC67" s="1">
        <v>641</v>
      </c>
      <c r="AD67" s="1">
        <f t="shared" si="36"/>
        <v>278.54999999999995</v>
      </c>
      <c r="AE67" s="1">
        <f t="shared" si="58"/>
        <v>0</v>
      </c>
      <c r="AF67" s="1">
        <f t="shared" si="37"/>
        <v>0</v>
      </c>
      <c r="AG67" s="1">
        <f t="shared" si="59"/>
        <v>3646.34375</v>
      </c>
      <c r="AH67" s="1">
        <f t="shared" si="38"/>
        <v>8038.802358124999</v>
      </c>
      <c r="AI67" s="6">
        <f t="shared" si="60"/>
        <v>310</v>
      </c>
      <c r="AJ67" s="1">
        <f t="shared" si="39"/>
        <v>283.98349999999999</v>
      </c>
      <c r="AK67" s="1">
        <f t="shared" si="40"/>
        <v>1.151369419790526</v>
      </c>
      <c r="AL67" s="1">
        <f t="shared" si="41"/>
        <v>1.1738284603305793</v>
      </c>
      <c r="AM67" s="1">
        <f t="shared" si="42"/>
        <v>93857.654646599214</v>
      </c>
      <c r="AN67" s="1">
        <f t="shared" si="61"/>
        <v>-1398</v>
      </c>
      <c r="AO67" s="1">
        <f t="shared" si="43"/>
        <v>-4586.6143199999997</v>
      </c>
      <c r="AP67" s="1">
        <f t="shared" si="44"/>
        <v>35529.862266681375</v>
      </c>
      <c r="AQ67" s="60">
        <f t="shared" si="45"/>
        <v>38.299999999999997</v>
      </c>
      <c r="AR67" s="6">
        <f t="shared" si="46"/>
        <v>74.449072000000001</v>
      </c>
      <c r="AS67" s="6">
        <f t="shared" si="47"/>
        <v>-4.4362860761135661</v>
      </c>
      <c r="AT67" s="6">
        <f t="shared" si="48"/>
        <v>-8.6234303261925938</v>
      </c>
      <c r="AU67" s="60">
        <f t="shared" si="49"/>
        <v>7.1667699999999996</v>
      </c>
      <c r="AV67" s="6">
        <f t="shared" si="50"/>
        <v>716.67699999999991</v>
      </c>
      <c r="AW67" s="61">
        <f t="shared" si="51"/>
        <v>-4143.3095954878863</v>
      </c>
      <c r="AX67" s="62">
        <f t="shared" si="52"/>
        <v>0.17187676345660818</v>
      </c>
      <c r="AY67" s="63">
        <f t="shared" si="53"/>
        <v>1.4738840030459215</v>
      </c>
      <c r="AZ67" s="6">
        <f t="shared" si="54"/>
        <v>0.11609050674024989</v>
      </c>
      <c r="BA67" s="6">
        <f t="shared" si="55"/>
        <v>6.6514960777509167</v>
      </c>
      <c r="BB67" s="62">
        <f t="shared" si="56"/>
        <v>13.697813</v>
      </c>
      <c r="BC67" s="63">
        <f t="shared" si="57"/>
        <v>-6.8403810000000007</v>
      </c>
      <c r="BD67" s="1"/>
      <c r="BE67" s="1">
        <f t="shared" si="62"/>
        <v>0</v>
      </c>
      <c r="BF67" s="1">
        <f t="shared" si="63"/>
        <v>-6.4999999999999997E-3</v>
      </c>
      <c r="BG67" s="1">
        <f t="shared" si="64"/>
        <v>101325</v>
      </c>
      <c r="BH67" s="1">
        <f t="shared" si="65"/>
        <v>1.2250000000000001</v>
      </c>
      <c r="BI67" s="1">
        <f t="shared" si="66"/>
        <v>288.14999999999998</v>
      </c>
      <c r="BJ67" s="1">
        <f t="shared" si="67"/>
        <v>1.2350000000000001</v>
      </c>
      <c r="BK67" s="1">
        <f t="shared" si="68"/>
        <v>9.81</v>
      </c>
      <c r="BL67" s="1">
        <f t="shared" si="69"/>
        <v>293.14999999999998</v>
      </c>
      <c r="BM67" s="1">
        <f t="shared" si="70"/>
        <v>100600</v>
      </c>
      <c r="BN67" s="1">
        <f t="shared" si="71"/>
        <v>28</v>
      </c>
      <c r="BO67" s="1"/>
    </row>
    <row r="68" spans="28:97" x14ac:dyDescent="0.2">
      <c r="AB68" s="30">
        <v>3.8</v>
      </c>
      <c r="AC68" s="64">
        <v>613</v>
      </c>
      <c r="AD68" s="64">
        <f t="shared" si="36"/>
        <v>276.95</v>
      </c>
      <c r="AE68" s="64">
        <f t="shared" si="58"/>
        <v>0</v>
      </c>
      <c r="AF68" s="64">
        <f t="shared" si="37"/>
        <v>0</v>
      </c>
      <c r="AG68" s="64">
        <f t="shared" si="59"/>
        <v>3646</v>
      </c>
      <c r="AH68" s="64">
        <f t="shared" si="38"/>
        <v>8038.0445199999995</v>
      </c>
      <c r="AI68" s="65">
        <f t="shared" si="60"/>
        <v>320</v>
      </c>
      <c r="AJ68" s="64">
        <f t="shared" si="39"/>
        <v>284.16549999999995</v>
      </c>
      <c r="AK68" s="64">
        <f t="shared" si="40"/>
        <v>1.1545131675742191</v>
      </c>
      <c r="AL68" s="64">
        <f t="shared" si="41"/>
        <v>1.1845922062477403</v>
      </c>
      <c r="AM68" s="64">
        <f t="shared" si="42"/>
        <v>94174.243509214182</v>
      </c>
      <c r="AN68" s="64">
        <f t="shared" si="61"/>
        <v>-1426</v>
      </c>
      <c r="AO68" s="64">
        <f t="shared" si="43"/>
        <v>-4678.4778399999996</v>
      </c>
      <c r="AP68" s="64">
        <f t="shared" si="44"/>
        <v>35528.860922780324</v>
      </c>
      <c r="AQ68" s="66">
        <f t="shared" si="45"/>
        <v>37.799999999999997</v>
      </c>
      <c r="AR68" s="65">
        <f t="shared" si="46"/>
        <v>73.47715199999999</v>
      </c>
      <c r="AS68" s="65">
        <f t="shared" si="47"/>
        <v>-4.357038162524268</v>
      </c>
      <c r="AT68" s="65">
        <f t="shared" si="48"/>
        <v>-8.469385061841173</v>
      </c>
      <c r="AU68" s="66">
        <f t="shared" si="49"/>
        <v>6.9834399999999999</v>
      </c>
      <c r="AV68" s="65">
        <f t="shared" si="50"/>
        <v>698.34399999999994</v>
      </c>
      <c r="AW68" s="67">
        <f t="shared" si="51"/>
        <v>-4122.7332483843329</v>
      </c>
      <c r="AX68" s="68">
        <f t="shared" si="52"/>
        <v>0.17398216443094194</v>
      </c>
      <c r="AY68" s="69">
        <f t="shared" si="53"/>
        <v>1.4993422447435016</v>
      </c>
      <c r="AZ68" s="65">
        <f t="shared" si="54"/>
        <v>0.11552233728905305</v>
      </c>
      <c r="BA68" s="65">
        <f t="shared" si="55"/>
        <v>6.6189423661490761</v>
      </c>
      <c r="BB68" s="68">
        <f t="shared" si="56"/>
        <v>13.899893</v>
      </c>
      <c r="BC68" s="69">
        <f t="shared" si="57"/>
        <v>-6.9945509999999995</v>
      </c>
      <c r="BD68" s="1"/>
      <c r="BE68" s="1">
        <f t="shared" si="62"/>
        <v>0</v>
      </c>
      <c r="BF68" s="1">
        <f t="shared" si="63"/>
        <v>-6.4999999999999997E-3</v>
      </c>
      <c r="BG68" s="1">
        <f t="shared" si="64"/>
        <v>101325</v>
      </c>
      <c r="BH68" s="1">
        <f t="shared" si="65"/>
        <v>1.2250000000000001</v>
      </c>
      <c r="BI68" s="1">
        <f t="shared" si="66"/>
        <v>288.14999999999998</v>
      </c>
      <c r="BJ68" s="1">
        <f t="shared" si="67"/>
        <v>1.2350000000000001</v>
      </c>
      <c r="BK68" s="1">
        <f t="shared" si="68"/>
        <v>9.81</v>
      </c>
      <c r="BL68" s="1">
        <f t="shared" si="69"/>
        <v>293.14999999999998</v>
      </c>
      <c r="BM68" s="1">
        <f t="shared" si="70"/>
        <v>100600</v>
      </c>
      <c r="BN68" s="1">
        <f t="shared" si="71"/>
        <v>28</v>
      </c>
      <c r="BO68" s="1"/>
    </row>
    <row r="69" spans="28:97" x14ac:dyDescent="0.2">
      <c r="AB69" s="6"/>
      <c r="AC69" s="6"/>
      <c r="AD69" s="6"/>
      <c r="AE69" s="6"/>
      <c r="AF69" s="1"/>
      <c r="AG69" s="6"/>
      <c r="AH69" s="1"/>
      <c r="AI69" s="6"/>
      <c r="AJ69" s="6"/>
      <c r="AK69" s="6"/>
      <c r="AL69" s="6"/>
      <c r="AM69" s="6"/>
      <c r="AN69" s="6"/>
      <c r="AO69" s="1"/>
      <c r="AP69" s="6"/>
      <c r="AQ69" s="6"/>
      <c r="AR69" s="1"/>
      <c r="AS69" s="6"/>
      <c r="AT69" s="1"/>
      <c r="AU69" s="6"/>
      <c r="AV69" s="1"/>
      <c r="AW69" s="6"/>
      <c r="AX69" s="6"/>
      <c r="AY69" s="6"/>
      <c r="AZ69" s="6"/>
      <c r="BA69" s="6"/>
      <c r="BB69" s="6"/>
      <c r="BC69" s="6"/>
      <c r="BD69" s="1"/>
      <c r="BE69" s="1">
        <f t="shared" si="62"/>
        <v>0</v>
      </c>
      <c r="BF69" s="1">
        <f t="shared" si="63"/>
        <v>-6.4999999999999997E-3</v>
      </c>
      <c r="BG69" s="1">
        <f t="shared" si="64"/>
        <v>101325</v>
      </c>
      <c r="BH69" s="1">
        <f t="shared" si="65"/>
        <v>1.2250000000000001</v>
      </c>
      <c r="BI69" s="1">
        <f t="shared" si="66"/>
        <v>288.14999999999998</v>
      </c>
      <c r="BJ69" s="1">
        <f t="shared" si="67"/>
        <v>1.2350000000000001</v>
      </c>
      <c r="BK69" s="1">
        <f t="shared" si="68"/>
        <v>9.81</v>
      </c>
      <c r="BL69" s="1">
        <f t="shared" si="69"/>
        <v>293.14999999999998</v>
      </c>
      <c r="BM69" s="1">
        <f t="shared" si="70"/>
        <v>100600</v>
      </c>
      <c r="BN69" s="1">
        <f t="shared" si="71"/>
        <v>28</v>
      </c>
      <c r="BO69" s="1"/>
    </row>
    <row r="70" spans="28:97" x14ac:dyDescent="0.2">
      <c r="AB70" s="43" t="s">
        <v>56</v>
      </c>
      <c r="AC70" s="3" t="s">
        <v>57</v>
      </c>
      <c r="AD70" s="3" t="s">
        <v>58</v>
      </c>
      <c r="AE70" s="3" t="s">
        <v>59</v>
      </c>
      <c r="AF70" s="44" t="s">
        <v>60</v>
      </c>
      <c r="AG70" s="3" t="s">
        <v>61</v>
      </c>
      <c r="AH70" s="44" t="s">
        <v>62</v>
      </c>
      <c r="AI70" s="8" t="s">
        <v>63</v>
      </c>
      <c r="AJ70" s="3" t="s">
        <v>64</v>
      </c>
      <c r="AK70" s="3" t="s">
        <v>65</v>
      </c>
      <c r="AL70" s="3" t="s">
        <v>66</v>
      </c>
      <c r="AM70" s="3" t="s">
        <v>67</v>
      </c>
      <c r="AN70" s="3" t="s">
        <v>68</v>
      </c>
      <c r="AO70" s="44" t="s">
        <v>69</v>
      </c>
      <c r="AP70" s="3" t="s">
        <v>70</v>
      </c>
      <c r="AQ70" s="45" t="s">
        <v>71</v>
      </c>
      <c r="AR70" s="46" t="s">
        <v>72</v>
      </c>
      <c r="AS70" s="47" t="s">
        <v>73</v>
      </c>
      <c r="AT70" s="46" t="s">
        <v>74</v>
      </c>
      <c r="AU70" s="45" t="s">
        <v>75</v>
      </c>
      <c r="AV70" s="46" t="s">
        <v>76</v>
      </c>
      <c r="AW70" s="47" t="s">
        <v>77</v>
      </c>
      <c r="AX70" s="48" t="s">
        <v>78</v>
      </c>
      <c r="AY70" s="49" t="s">
        <v>79</v>
      </c>
      <c r="AZ70" s="47" t="s">
        <v>80</v>
      </c>
      <c r="BA70" s="47" t="s">
        <v>81</v>
      </c>
      <c r="BB70" s="48" t="s">
        <v>82</v>
      </c>
      <c r="BC70" s="49" t="s">
        <v>83</v>
      </c>
      <c r="BD70" s="1"/>
      <c r="BE70" s="6">
        <f t="shared" si="62"/>
        <v>0</v>
      </c>
      <c r="BF70" s="6">
        <f t="shared" si="63"/>
        <v>-6.4999999999999997E-3</v>
      </c>
      <c r="BG70" s="6">
        <f t="shared" si="64"/>
        <v>101325</v>
      </c>
      <c r="BH70" s="6">
        <f t="shared" si="65"/>
        <v>1.2250000000000001</v>
      </c>
      <c r="BI70" s="6">
        <f t="shared" si="66"/>
        <v>288.14999999999998</v>
      </c>
      <c r="BJ70" s="6">
        <f t="shared" si="67"/>
        <v>1.2350000000000001</v>
      </c>
      <c r="BK70" s="6">
        <f t="shared" si="68"/>
        <v>9.81</v>
      </c>
      <c r="BL70" s="6">
        <f t="shared" si="69"/>
        <v>293.14999999999998</v>
      </c>
      <c r="BM70" s="6">
        <f t="shared" si="70"/>
        <v>100600</v>
      </c>
      <c r="BN70" s="6">
        <f t="shared" si="71"/>
        <v>28</v>
      </c>
      <c r="BO70" s="1"/>
    </row>
    <row r="71" spans="28:97" x14ac:dyDescent="0.2">
      <c r="AB71" s="50">
        <v>6.2</v>
      </c>
      <c r="AC71" s="51">
        <v>2069</v>
      </c>
      <c r="AD71" s="51">
        <f t="shared" ref="AD71:AD97" si="72">AB71+273.15</f>
        <v>279.34999999999997</v>
      </c>
      <c r="AE71" s="51">
        <v>0</v>
      </c>
      <c r="AF71" s="51">
        <f t="shared" ref="AF71:AF97" si="73">AE71*1.94384</f>
        <v>0</v>
      </c>
      <c r="AG71" s="51">
        <v>3616</v>
      </c>
      <c r="AH71" s="51">
        <f t="shared" ref="AH71:AH97" si="74">AG71 * 2.20462</f>
        <v>7971.9059199999992</v>
      </c>
      <c r="AI71" s="51">
        <v>0</v>
      </c>
      <c r="AJ71" s="51">
        <f t="shared" ref="AJ71:AJ97" si="75">BI71+(AC71*BF71)</f>
        <v>274.70149999999995</v>
      </c>
      <c r="AK71" s="51">
        <f t="shared" ref="AK71:AK97" si="76">BH71 * ( ( 1 + ( BF71 * ( AC71 / BI71 ) ) ) ^ 4.256 )</f>
        <v>0.99952065392452827</v>
      </c>
      <c r="AL71" s="51">
        <f t="shared" ref="AL71:AL97" si="77">( AK71 * AJ71 ) / AD71</f>
        <v>0.98288821519258562</v>
      </c>
      <c r="AM71" s="51">
        <f t="shared" ref="AM71:AM97" si="78">BG71 * ( ( 1+ ( BF71 * ( AC71 / BI71 ) ) ) ^ 5.256 )</f>
        <v>78816.05684897957</v>
      </c>
      <c r="AN71" s="51">
        <v>0</v>
      </c>
      <c r="AO71" s="51">
        <f t="shared" ref="AO71:AO97" si="79">AN71 * 3.28084</f>
        <v>0</v>
      </c>
      <c r="AP71" s="51" t="e">
        <f t="shared" ref="AP71:AP97" si="80" xml:space="preserve"> AG71 * BK71 * COS( AZ71 )</f>
        <v>#DIV/0!</v>
      </c>
      <c r="AQ71" s="52">
        <f t="shared" ref="AQ71:AQ97" si="81">-0.096296 * AI71 + 65.2</f>
        <v>65.2</v>
      </c>
      <c r="AR71" s="51">
        <f t="shared" ref="AR71:AR97" si="82">AQ71 * 1.94384</f>
        <v>126.73836800000001</v>
      </c>
      <c r="AS71" s="51" t="e">
        <f t="shared" ref="AS71:AS97" si="83" xml:space="preserve"> ( AN71 / AI71 ) * ( ( ( AD70 + AD71 ) / 2 ) / ( ( AJ70 + AJ71 ) / 2 ) )</f>
        <v>#DIV/0!</v>
      </c>
      <c r="AT71" s="51" t="e">
        <f t="shared" ref="AT71:AT97" si="84">AS71 * 1.94384</f>
        <v>#DIV/0!</v>
      </c>
      <c r="AU71" s="52">
        <f t="shared" ref="AU71:AU97" si="85">-0.063838 * AI71 + 24.418182</f>
        <v>24.418182000000002</v>
      </c>
      <c r="AV71" s="51">
        <f t="shared" ref="AV71:AV97" si="86">AU71 * 100</f>
        <v>2441.8182000000002</v>
      </c>
      <c r="AW71" s="53" t="e">
        <f t="shared" ref="AW71:AW97" si="87" xml:space="preserve"> - ( AG71 * BK71 * SIN( AZ71 ) )</f>
        <v>#DIV/0!</v>
      </c>
      <c r="AX71" s="50" t="e">
        <f t="shared" ref="AX71:AX97" si="88" xml:space="preserve"> - ( ( 2 * AW71 ) / ( ( ( AQ71 ) ^ 2 ) * BN71 * AL71 ) )</f>
        <v>#DIV/0!</v>
      </c>
      <c r="AY71" s="54" t="e">
        <f t="shared" ref="AY71:AY97" si="89" xml:space="preserve"> ( ( 2 * AP71 ) / ( ( ( AQ71 ) ^ 2 ) * BN71 * AL71 ) )</f>
        <v>#DIV/0!</v>
      </c>
      <c r="AZ71" s="51" t="e">
        <f t="shared" ref="AZ71:AZ97" si="90">ASIN( - ( AS71 / AQ71 ) )</f>
        <v>#DIV/0!</v>
      </c>
      <c r="BA71" s="51" t="e">
        <f t="shared" ref="BA71:BA97" si="91">AZ71 * ( 180 / 3.14159265359 )</f>
        <v>#DIV/0!</v>
      </c>
      <c r="BB71" s="50">
        <f t="shared" ref="BB71:BB97" si="92">0.049192 * AI71 + 1.609091</f>
        <v>1.609091</v>
      </c>
      <c r="BC71" s="54">
        <f t="shared" ref="BC71:BC97" si="93">-0.04602 *AI71 + 2.032727</f>
        <v>2.032727</v>
      </c>
      <c r="BD71" s="1"/>
      <c r="BE71" s="1">
        <f t="shared" si="62"/>
        <v>0</v>
      </c>
      <c r="BF71" s="1">
        <f t="shared" si="63"/>
        <v>-6.4999999999999997E-3</v>
      </c>
      <c r="BG71" s="1">
        <f t="shared" si="64"/>
        <v>101325</v>
      </c>
      <c r="BH71" s="1">
        <f t="shared" si="65"/>
        <v>1.2250000000000001</v>
      </c>
      <c r="BI71" s="1">
        <f t="shared" si="66"/>
        <v>288.14999999999998</v>
      </c>
      <c r="BJ71" s="1">
        <f t="shared" si="67"/>
        <v>1.2350000000000001</v>
      </c>
      <c r="BK71" s="1">
        <f t="shared" si="68"/>
        <v>9.81</v>
      </c>
      <c r="BL71" s="1">
        <f t="shared" si="69"/>
        <v>293.14999999999998</v>
      </c>
      <c r="BM71" s="1">
        <f t="shared" si="70"/>
        <v>100600</v>
      </c>
      <c r="BN71" s="1">
        <f t="shared" si="71"/>
        <v>28</v>
      </c>
      <c r="BO71" s="1"/>
    </row>
    <row r="72" spans="28:97" x14ac:dyDescent="0.2">
      <c r="AB72" s="23">
        <v>6.4</v>
      </c>
      <c r="AC72" s="1">
        <v>2043</v>
      </c>
      <c r="AD72" s="1">
        <f t="shared" si="72"/>
        <v>279.54999999999995</v>
      </c>
      <c r="AE72" s="1">
        <f t="shared" ref="AE72:AE97" si="94">AE71</f>
        <v>0</v>
      </c>
      <c r="AF72" s="1">
        <f t="shared" si="73"/>
        <v>0</v>
      </c>
      <c r="AG72" s="1">
        <f t="shared" ref="AG72:AG97" si="95">AG71-0.38461</f>
        <v>3615.6153899999999</v>
      </c>
      <c r="AH72" s="1">
        <f t="shared" si="74"/>
        <v>7971.0580011017992</v>
      </c>
      <c r="AI72" s="6">
        <f t="shared" ref="AI72:AI97" si="96">AI71+11.15384</f>
        <v>11.153840000000001</v>
      </c>
      <c r="AJ72" s="1">
        <f t="shared" si="75"/>
        <v>274.87049999999999</v>
      </c>
      <c r="AK72" s="1">
        <f t="shared" si="76"/>
        <v>1.0021403687884545</v>
      </c>
      <c r="AL72" s="1">
        <f t="shared" si="77"/>
        <v>0.98536513768222833</v>
      </c>
      <c r="AM72" s="1">
        <f t="shared" si="78"/>
        <v>79071.247234535433</v>
      </c>
      <c r="AN72" s="1">
        <f t="shared" ref="AN72:AN97" si="97">AN71 + (AC72-AC71)</f>
        <v>-26</v>
      </c>
      <c r="AO72" s="1">
        <f t="shared" si="79"/>
        <v>-85.301839999999999</v>
      </c>
      <c r="AP72" s="1">
        <f t="shared" si="80"/>
        <v>35444.942140410669</v>
      </c>
      <c r="AQ72" s="60">
        <f t="shared" si="81"/>
        <v>64.125929823359996</v>
      </c>
      <c r="AR72" s="6">
        <f t="shared" si="82"/>
        <v>124.6505474278401</v>
      </c>
      <c r="AS72" s="6">
        <f t="shared" si="83"/>
        <v>-2.3706009243716335</v>
      </c>
      <c r="AT72" s="6">
        <f t="shared" si="84"/>
        <v>-4.6080689008305562</v>
      </c>
      <c r="AU72" s="60">
        <f t="shared" si="85"/>
        <v>23.70614316208</v>
      </c>
      <c r="AV72" s="6">
        <f t="shared" si="86"/>
        <v>2370.6143162080002</v>
      </c>
      <c r="AW72" s="61">
        <f t="shared" si="87"/>
        <v>-1311.2213368818666</v>
      </c>
      <c r="AX72" s="62">
        <f t="shared" si="88"/>
        <v>2.3114442779198902E-2</v>
      </c>
      <c r="AY72" s="63">
        <f t="shared" si="89"/>
        <v>0.62482973993150603</v>
      </c>
      <c r="AZ72" s="6">
        <f t="shared" si="90"/>
        <v>3.697632482235505E-2</v>
      </c>
      <c r="BA72" s="6">
        <f t="shared" si="91"/>
        <v>2.1185873542256282</v>
      </c>
      <c r="BB72" s="62">
        <f t="shared" si="92"/>
        <v>2.1577706972800001</v>
      </c>
      <c r="BC72" s="63">
        <f t="shared" si="93"/>
        <v>1.5194272832</v>
      </c>
      <c r="BD72" s="1"/>
      <c r="BE72" s="1">
        <f t="shared" si="62"/>
        <v>0</v>
      </c>
      <c r="BF72" s="1">
        <f t="shared" si="63"/>
        <v>-6.4999999999999997E-3</v>
      </c>
      <c r="BG72" s="1">
        <f t="shared" si="64"/>
        <v>101325</v>
      </c>
      <c r="BH72" s="1">
        <f t="shared" si="65"/>
        <v>1.2250000000000001</v>
      </c>
      <c r="BI72" s="1">
        <f t="shared" si="66"/>
        <v>288.14999999999998</v>
      </c>
      <c r="BJ72" s="1">
        <f t="shared" si="67"/>
        <v>1.2350000000000001</v>
      </c>
      <c r="BK72" s="1">
        <f t="shared" si="68"/>
        <v>9.81</v>
      </c>
      <c r="BL72" s="1">
        <f t="shared" si="69"/>
        <v>293.14999999999998</v>
      </c>
      <c r="BM72" s="1">
        <f t="shared" si="70"/>
        <v>100600</v>
      </c>
      <c r="BN72" s="1">
        <f t="shared" si="71"/>
        <v>28</v>
      </c>
      <c r="BO72" s="1"/>
    </row>
    <row r="73" spans="28:97" x14ac:dyDescent="0.2">
      <c r="AB73" s="23">
        <v>6.7</v>
      </c>
      <c r="AC73" s="1">
        <v>1907</v>
      </c>
      <c r="AD73" s="1">
        <f t="shared" si="72"/>
        <v>279.84999999999997</v>
      </c>
      <c r="AE73" s="1">
        <f t="shared" si="94"/>
        <v>0</v>
      </c>
      <c r="AF73" s="1">
        <f t="shared" si="73"/>
        <v>0</v>
      </c>
      <c r="AG73" s="1">
        <f t="shared" si="95"/>
        <v>3615.2307799999999</v>
      </c>
      <c r="AH73" s="1">
        <f t="shared" si="74"/>
        <v>7970.2100822035991</v>
      </c>
      <c r="AI73" s="6">
        <f t="shared" si="96"/>
        <v>22.307680000000001</v>
      </c>
      <c r="AJ73" s="1">
        <f t="shared" si="75"/>
        <v>275.75449999999995</v>
      </c>
      <c r="AK73" s="1">
        <f t="shared" si="76"/>
        <v>1.015929208030856</v>
      </c>
      <c r="AL73" s="1">
        <f t="shared" si="77"/>
        <v>1.0010614643414137</v>
      </c>
      <c r="AM73" s="1">
        <f t="shared" si="78"/>
        <v>80417.016142808527</v>
      </c>
      <c r="AN73" s="1">
        <f t="shared" si="97"/>
        <v>-162</v>
      </c>
      <c r="AO73" s="1">
        <f t="shared" si="79"/>
        <v>-531.49608000000001</v>
      </c>
      <c r="AP73" s="1">
        <f t="shared" si="80"/>
        <v>35221.785626737423</v>
      </c>
      <c r="AQ73" s="60">
        <f t="shared" si="81"/>
        <v>63.051859646720004</v>
      </c>
      <c r="AR73" s="6">
        <f t="shared" si="82"/>
        <v>122.56272685568021</v>
      </c>
      <c r="AS73" s="6">
        <f t="shared" si="83"/>
        <v>-7.3778045323704502</v>
      </c>
      <c r="AT73" s="6">
        <f t="shared" si="84"/>
        <v>-14.341271562202976</v>
      </c>
      <c r="AU73" s="60">
        <f t="shared" si="85"/>
        <v>22.994104324160002</v>
      </c>
      <c r="AV73" s="6">
        <f t="shared" si="86"/>
        <v>2299.4104324160003</v>
      </c>
      <c r="AW73" s="61">
        <f t="shared" si="87"/>
        <v>-4149.8679541261681</v>
      </c>
      <c r="AX73" s="62">
        <f t="shared" si="88"/>
        <v>7.4481720203141991E-2</v>
      </c>
      <c r="AY73" s="63">
        <f t="shared" si="89"/>
        <v>0.63215967618856583</v>
      </c>
      <c r="AZ73" s="6">
        <f t="shared" si="90"/>
        <v>0.11728036225499479</v>
      </c>
      <c r="BA73" s="6">
        <f t="shared" si="91"/>
        <v>6.7196697769761613</v>
      </c>
      <c r="BB73" s="62">
        <f t="shared" si="92"/>
        <v>2.70645039456</v>
      </c>
      <c r="BC73" s="63">
        <f t="shared" si="93"/>
        <v>1.0061275664</v>
      </c>
      <c r="BD73" s="1"/>
      <c r="BE73" s="1">
        <f t="shared" si="62"/>
        <v>0</v>
      </c>
      <c r="BF73" s="1">
        <f t="shared" si="63"/>
        <v>-6.4999999999999997E-3</v>
      </c>
      <c r="BG73" s="1">
        <f t="shared" si="64"/>
        <v>101325</v>
      </c>
      <c r="BH73" s="1">
        <f t="shared" si="65"/>
        <v>1.2250000000000001</v>
      </c>
      <c r="BI73" s="1">
        <f t="shared" si="66"/>
        <v>288.14999999999998</v>
      </c>
      <c r="BJ73" s="1">
        <f t="shared" si="67"/>
        <v>1.2350000000000001</v>
      </c>
      <c r="BK73" s="1">
        <f t="shared" si="68"/>
        <v>9.81</v>
      </c>
      <c r="BL73" s="1">
        <f t="shared" si="69"/>
        <v>293.14999999999998</v>
      </c>
      <c r="BM73" s="1">
        <f t="shared" si="70"/>
        <v>100600</v>
      </c>
      <c r="BN73" s="1">
        <f t="shared" si="71"/>
        <v>28</v>
      </c>
      <c r="BO73" s="1"/>
    </row>
    <row r="74" spans="28:97" x14ac:dyDescent="0.2">
      <c r="AB74" s="23">
        <v>7.6</v>
      </c>
      <c r="AC74" s="1">
        <v>1724</v>
      </c>
      <c r="AD74" s="1">
        <f t="shared" si="72"/>
        <v>280.75</v>
      </c>
      <c r="AE74" s="1">
        <f t="shared" si="94"/>
        <v>0</v>
      </c>
      <c r="AF74" s="1">
        <f t="shared" si="73"/>
        <v>0</v>
      </c>
      <c r="AG74" s="1">
        <f t="shared" si="95"/>
        <v>3614.8461699999998</v>
      </c>
      <c r="AH74" s="1">
        <f t="shared" si="74"/>
        <v>7969.362163305399</v>
      </c>
      <c r="AI74" s="6">
        <f t="shared" si="96"/>
        <v>33.46152</v>
      </c>
      <c r="AJ74" s="1">
        <f t="shared" si="75"/>
        <v>276.94399999999996</v>
      </c>
      <c r="AK74" s="1">
        <f t="shared" si="76"/>
        <v>1.0347118182810831</v>
      </c>
      <c r="AL74" s="1">
        <f t="shared" si="77"/>
        <v>1.0206847009867719</v>
      </c>
      <c r="AM74" s="1">
        <f t="shared" si="78"/>
        <v>82257.076450945169</v>
      </c>
      <c r="AN74" s="1">
        <f t="shared" si="97"/>
        <v>-345</v>
      </c>
      <c r="AO74" s="1">
        <f t="shared" si="79"/>
        <v>-1131.8897999999999</v>
      </c>
      <c r="AP74" s="1">
        <f t="shared" si="80"/>
        <v>34953.179644440301</v>
      </c>
      <c r="AQ74" s="60">
        <f t="shared" si="81"/>
        <v>61.977789470080005</v>
      </c>
      <c r="AR74" s="6">
        <f t="shared" si="82"/>
        <v>120.47490628352031</v>
      </c>
      <c r="AS74" s="6">
        <f t="shared" si="83"/>
        <v>-10.457749567441724</v>
      </c>
      <c r="AT74" s="6">
        <f t="shared" si="84"/>
        <v>-20.328191919175921</v>
      </c>
      <c r="AU74" s="60">
        <f t="shared" si="85"/>
        <v>22.28206548624</v>
      </c>
      <c r="AV74" s="6">
        <f t="shared" si="86"/>
        <v>2228.2065486239999</v>
      </c>
      <c r="AW74" s="61">
        <f t="shared" si="87"/>
        <v>-5983.578363204726</v>
      </c>
      <c r="AX74" s="62">
        <f t="shared" si="88"/>
        <v>0.10901071228616802</v>
      </c>
      <c r="AY74" s="63">
        <f t="shared" si="89"/>
        <v>0.6367880185438225</v>
      </c>
      <c r="AZ74" s="6">
        <f t="shared" si="90"/>
        <v>0.16954493493934009</v>
      </c>
      <c r="BA74" s="6">
        <f t="shared" si="91"/>
        <v>9.714209209843677</v>
      </c>
      <c r="BB74" s="62">
        <f t="shared" si="92"/>
        <v>3.2551300918399999</v>
      </c>
      <c r="BC74" s="63">
        <f t="shared" si="93"/>
        <v>0.49282784960000003</v>
      </c>
      <c r="BD74" s="1"/>
      <c r="BE74" s="1">
        <f t="shared" si="62"/>
        <v>0</v>
      </c>
      <c r="BF74" s="1">
        <f t="shared" si="63"/>
        <v>-6.4999999999999997E-3</v>
      </c>
      <c r="BG74" s="1">
        <f t="shared" si="64"/>
        <v>101325</v>
      </c>
      <c r="BH74" s="1">
        <f t="shared" si="65"/>
        <v>1.2250000000000001</v>
      </c>
      <c r="BI74" s="1">
        <f t="shared" si="66"/>
        <v>288.14999999999998</v>
      </c>
      <c r="BJ74" s="1">
        <f t="shared" si="67"/>
        <v>1.2350000000000001</v>
      </c>
      <c r="BK74" s="1">
        <f t="shared" si="68"/>
        <v>9.81</v>
      </c>
      <c r="BL74" s="1">
        <f t="shared" si="69"/>
        <v>293.14999999999998</v>
      </c>
      <c r="BM74" s="1">
        <f t="shared" si="70"/>
        <v>100600</v>
      </c>
      <c r="BN74" s="1">
        <f t="shared" si="71"/>
        <v>28</v>
      </c>
      <c r="BO74" s="1"/>
    </row>
    <row r="75" spans="28:97" x14ac:dyDescent="0.2">
      <c r="AB75" s="23">
        <v>8.1999999999999993</v>
      </c>
      <c r="AC75" s="1">
        <v>1599</v>
      </c>
      <c r="AD75" s="1">
        <f t="shared" si="72"/>
        <v>281.34999999999997</v>
      </c>
      <c r="AE75" s="1">
        <f t="shared" si="94"/>
        <v>0</v>
      </c>
      <c r="AF75" s="1">
        <f t="shared" si="73"/>
        <v>0</v>
      </c>
      <c r="AG75" s="1">
        <f t="shared" si="95"/>
        <v>3614.4615599999997</v>
      </c>
      <c r="AH75" s="1">
        <f t="shared" si="74"/>
        <v>7968.5142444071989</v>
      </c>
      <c r="AI75" s="6">
        <f t="shared" si="96"/>
        <v>44.615360000000003</v>
      </c>
      <c r="AJ75" s="1">
        <f t="shared" si="75"/>
        <v>277.75649999999996</v>
      </c>
      <c r="AK75" s="1">
        <f t="shared" si="76"/>
        <v>1.0476933623447764</v>
      </c>
      <c r="AL75" s="1">
        <f t="shared" si="77"/>
        <v>1.0343118585324929</v>
      </c>
      <c r="AM75" s="1">
        <f t="shared" si="78"/>
        <v>83533.431679685513</v>
      </c>
      <c r="AN75" s="1">
        <f t="shared" si="97"/>
        <v>-470</v>
      </c>
      <c r="AO75" s="1">
        <f t="shared" si="79"/>
        <v>-1541.9947999999999</v>
      </c>
      <c r="AP75" s="1">
        <f t="shared" si="80"/>
        <v>34908.950935420675</v>
      </c>
      <c r="AQ75" s="60">
        <f t="shared" si="81"/>
        <v>60.903719293440005</v>
      </c>
      <c r="AR75" s="6">
        <f t="shared" si="82"/>
        <v>118.38708571136043</v>
      </c>
      <c r="AS75" s="6">
        <f t="shared" si="83"/>
        <v>-10.675014761334946</v>
      </c>
      <c r="AT75" s="6">
        <f t="shared" si="84"/>
        <v>-20.750520693673323</v>
      </c>
      <c r="AU75" s="60">
        <f t="shared" si="85"/>
        <v>21.570026648320002</v>
      </c>
      <c r="AV75" s="6">
        <f t="shared" si="86"/>
        <v>2157.0026648320004</v>
      </c>
      <c r="AW75" s="61">
        <f t="shared" si="87"/>
        <v>-6214.94496013751</v>
      </c>
      <c r="AX75" s="62">
        <f t="shared" si="88"/>
        <v>0.11570979308958743</v>
      </c>
      <c r="AY75" s="63">
        <f t="shared" si="89"/>
        <v>0.64993455543373202</v>
      </c>
      <c r="AZ75" s="6">
        <f t="shared" si="90"/>
        <v>0.17618700925184722</v>
      </c>
      <c r="BA75" s="6">
        <f t="shared" si="91"/>
        <v>10.094772035162569</v>
      </c>
      <c r="BB75" s="62">
        <f t="shared" si="92"/>
        <v>3.8038097891199998</v>
      </c>
      <c r="BC75" s="63">
        <f t="shared" si="93"/>
        <v>-2.0471867199999938E-2</v>
      </c>
      <c r="BD75" s="1"/>
      <c r="BE75" s="1">
        <f t="shared" si="62"/>
        <v>0</v>
      </c>
      <c r="BF75" s="1">
        <f t="shared" si="63"/>
        <v>-6.4999999999999997E-3</v>
      </c>
      <c r="BG75" s="1">
        <f t="shared" si="64"/>
        <v>101325</v>
      </c>
      <c r="BH75" s="1">
        <f t="shared" si="65"/>
        <v>1.2250000000000001</v>
      </c>
      <c r="BI75" s="1">
        <f t="shared" si="66"/>
        <v>288.14999999999998</v>
      </c>
      <c r="BJ75" s="1">
        <f t="shared" si="67"/>
        <v>1.2350000000000001</v>
      </c>
      <c r="BK75" s="1">
        <f t="shared" si="68"/>
        <v>9.81</v>
      </c>
      <c r="BL75" s="1">
        <f t="shared" si="69"/>
        <v>293.14999999999998</v>
      </c>
      <c r="BM75" s="1">
        <f t="shared" si="70"/>
        <v>100600</v>
      </c>
      <c r="BN75" s="1">
        <f t="shared" si="71"/>
        <v>28</v>
      </c>
      <c r="BO75" s="1"/>
    </row>
    <row r="76" spans="28:97" x14ac:dyDescent="0.2">
      <c r="AB76" s="23">
        <v>8.6999999999999993</v>
      </c>
      <c r="AC76" s="1">
        <v>1479</v>
      </c>
      <c r="AD76" s="1">
        <f t="shared" si="72"/>
        <v>281.84999999999997</v>
      </c>
      <c r="AE76" s="1">
        <f t="shared" si="94"/>
        <v>0</v>
      </c>
      <c r="AF76" s="1">
        <f t="shared" si="73"/>
        <v>0</v>
      </c>
      <c r="AG76" s="1">
        <f t="shared" si="95"/>
        <v>3614.0769499999997</v>
      </c>
      <c r="AH76" s="1">
        <f t="shared" si="74"/>
        <v>7967.6663255089989</v>
      </c>
      <c r="AI76" s="6">
        <f t="shared" si="96"/>
        <v>55.769200000000005</v>
      </c>
      <c r="AJ76" s="1">
        <f t="shared" si="75"/>
        <v>278.53649999999999</v>
      </c>
      <c r="AK76" s="1">
        <f t="shared" si="76"/>
        <v>1.0602725134021995</v>
      </c>
      <c r="AL76" s="1">
        <f t="shared" si="77"/>
        <v>1.0478076811397969</v>
      </c>
      <c r="AM76" s="1">
        <f t="shared" si="78"/>
        <v>84773.773810285697</v>
      </c>
      <c r="AN76" s="1">
        <f t="shared" si="97"/>
        <v>-590</v>
      </c>
      <c r="AO76" s="1">
        <f t="shared" si="79"/>
        <v>-1935.6956</v>
      </c>
      <c r="AP76" s="1">
        <f t="shared" si="80"/>
        <v>34881.353010814448</v>
      </c>
      <c r="AQ76" s="60">
        <f t="shared" si="81"/>
        <v>59.829649116799999</v>
      </c>
      <c r="AR76" s="6">
        <f t="shared" si="82"/>
        <v>116.29926513920051</v>
      </c>
      <c r="AS76" s="6">
        <f t="shared" si="83"/>
        <v>-10.710670228690201</v>
      </c>
      <c r="AT76" s="6">
        <f t="shared" si="84"/>
        <v>-20.819829217337162</v>
      </c>
      <c r="AU76" s="60">
        <f t="shared" si="85"/>
        <v>20.857987810400001</v>
      </c>
      <c r="AV76" s="6">
        <f t="shared" si="86"/>
        <v>2085.79878104</v>
      </c>
      <c r="AW76" s="61">
        <f t="shared" si="87"/>
        <v>-6346.9721804600922</v>
      </c>
      <c r="AX76" s="62">
        <f t="shared" si="88"/>
        <v>0.12087154395078928</v>
      </c>
      <c r="AY76" s="63">
        <f t="shared" si="89"/>
        <v>0.66427941916771172</v>
      </c>
      <c r="AZ76" s="6">
        <f t="shared" si="90"/>
        <v>0.17998969930002126</v>
      </c>
      <c r="BA76" s="6">
        <f t="shared" si="91"/>
        <v>10.312650125719326</v>
      </c>
      <c r="BB76" s="62">
        <f t="shared" si="92"/>
        <v>4.3524894864000006</v>
      </c>
      <c r="BC76" s="63">
        <f t="shared" si="93"/>
        <v>-0.53377158400000013</v>
      </c>
      <c r="BD76" s="1"/>
      <c r="BE76" s="1">
        <f t="shared" si="62"/>
        <v>0</v>
      </c>
      <c r="BF76" s="1">
        <f t="shared" si="63"/>
        <v>-6.4999999999999997E-3</v>
      </c>
      <c r="BG76" s="1">
        <f t="shared" si="64"/>
        <v>101325</v>
      </c>
      <c r="BH76" s="1">
        <f t="shared" si="65"/>
        <v>1.2250000000000001</v>
      </c>
      <c r="BI76" s="1">
        <f t="shared" si="66"/>
        <v>288.14999999999998</v>
      </c>
      <c r="BJ76" s="1">
        <f t="shared" si="67"/>
        <v>1.2350000000000001</v>
      </c>
      <c r="BK76" s="1">
        <f t="shared" si="68"/>
        <v>9.81</v>
      </c>
      <c r="BL76" s="1">
        <f t="shared" si="69"/>
        <v>293.14999999999998</v>
      </c>
      <c r="BM76" s="1">
        <f t="shared" si="70"/>
        <v>100600</v>
      </c>
      <c r="BN76" s="1">
        <f t="shared" si="71"/>
        <v>28</v>
      </c>
      <c r="BO76" s="1"/>
    </row>
    <row r="77" spans="28:97" x14ac:dyDescent="0.2">
      <c r="AB77" s="23">
        <v>9.6</v>
      </c>
      <c r="AC77" s="1">
        <v>1375</v>
      </c>
      <c r="AD77" s="1">
        <f t="shared" si="72"/>
        <v>282.75</v>
      </c>
      <c r="AE77" s="1">
        <f t="shared" si="94"/>
        <v>0</v>
      </c>
      <c r="AF77" s="1">
        <f t="shared" si="73"/>
        <v>0</v>
      </c>
      <c r="AG77" s="1">
        <f t="shared" si="95"/>
        <v>3613.6923399999996</v>
      </c>
      <c r="AH77" s="1">
        <f t="shared" si="74"/>
        <v>7966.8184066107988</v>
      </c>
      <c r="AI77" s="6">
        <f t="shared" si="96"/>
        <v>66.92304</v>
      </c>
      <c r="AJ77" s="1">
        <f t="shared" si="75"/>
        <v>279.21249999999998</v>
      </c>
      <c r="AK77" s="1">
        <f t="shared" si="76"/>
        <v>1.0712676186141423</v>
      </c>
      <c r="AL77" s="1">
        <f t="shared" si="77"/>
        <v>1.0578649335536734</v>
      </c>
      <c r="AM77" s="1">
        <f t="shared" si="78"/>
        <v>85860.76124447702</v>
      </c>
      <c r="AN77" s="1">
        <f t="shared" si="97"/>
        <v>-694</v>
      </c>
      <c r="AO77" s="1">
        <f t="shared" si="79"/>
        <v>-2276.9029599999999</v>
      </c>
      <c r="AP77" s="1">
        <f t="shared" si="80"/>
        <v>34879.932087414032</v>
      </c>
      <c r="AQ77" s="60">
        <f t="shared" si="81"/>
        <v>58.755578940159999</v>
      </c>
      <c r="AR77" s="6">
        <f t="shared" si="82"/>
        <v>114.21144456704062</v>
      </c>
      <c r="AS77" s="6">
        <f t="shared" si="83"/>
        <v>-10.497499998888513</v>
      </c>
      <c r="AT77" s="6">
        <f t="shared" si="84"/>
        <v>-20.405460397839448</v>
      </c>
      <c r="AU77" s="60">
        <f t="shared" si="85"/>
        <v>20.145948972479999</v>
      </c>
      <c r="AV77" s="6">
        <f t="shared" si="86"/>
        <v>2014.5948972480001</v>
      </c>
      <c r="AW77" s="61">
        <f t="shared" si="87"/>
        <v>-6333.6922271954318</v>
      </c>
      <c r="AX77" s="62">
        <f t="shared" si="88"/>
        <v>0.12387979534433187</v>
      </c>
      <c r="AY77" s="63">
        <f t="shared" si="89"/>
        <v>0.68221168531997867</v>
      </c>
      <c r="AZ77" s="6">
        <f t="shared" si="90"/>
        <v>0.17962831893878997</v>
      </c>
      <c r="BA77" s="6">
        <f t="shared" si="91"/>
        <v>10.291944556221862</v>
      </c>
      <c r="BB77" s="62">
        <f t="shared" si="92"/>
        <v>4.9011691836800004</v>
      </c>
      <c r="BC77" s="63">
        <f t="shared" si="93"/>
        <v>-1.0470713007999999</v>
      </c>
      <c r="BD77" s="1"/>
      <c r="BE77" s="1">
        <f t="shared" ref="BE77:BE108" si="98">BE76</f>
        <v>0</v>
      </c>
      <c r="BF77" s="1">
        <f t="shared" ref="BF77:BF108" si="99">BF76</f>
        <v>-6.4999999999999997E-3</v>
      </c>
      <c r="BG77" s="1">
        <f t="shared" ref="BG77:BG108" si="100">BG76</f>
        <v>101325</v>
      </c>
      <c r="BH77" s="1">
        <f t="shared" ref="BH77:BH108" si="101">BH76</f>
        <v>1.2250000000000001</v>
      </c>
      <c r="BI77" s="1">
        <f t="shared" ref="BI77:BI108" si="102">BI76</f>
        <v>288.14999999999998</v>
      </c>
      <c r="BJ77" s="1">
        <f t="shared" ref="BJ77:BJ108" si="103">BJ76</f>
        <v>1.2350000000000001</v>
      </c>
      <c r="BK77" s="1">
        <f t="shared" ref="BK77:BK108" si="104">BK76</f>
        <v>9.81</v>
      </c>
      <c r="BL77" s="1">
        <f t="shared" ref="BL77:BL108" si="105">BL76</f>
        <v>293.14999999999998</v>
      </c>
      <c r="BM77" s="1">
        <f t="shared" ref="BM77:BM108" si="106">BM76</f>
        <v>100600</v>
      </c>
      <c r="BN77" s="1">
        <f t="shared" ref="BN77:BN108" si="107">BN76</f>
        <v>28</v>
      </c>
      <c r="BO77" s="1"/>
    </row>
    <row r="78" spans="28:97" x14ac:dyDescent="0.2">
      <c r="AB78" s="23">
        <v>10.6</v>
      </c>
      <c r="AC78" s="1">
        <v>1283</v>
      </c>
      <c r="AD78" s="1">
        <f t="shared" si="72"/>
        <v>283.75</v>
      </c>
      <c r="AE78" s="1">
        <f t="shared" si="94"/>
        <v>0</v>
      </c>
      <c r="AF78" s="1">
        <f t="shared" si="73"/>
        <v>0</v>
      </c>
      <c r="AG78" s="1">
        <f t="shared" si="95"/>
        <v>3613.3077299999995</v>
      </c>
      <c r="AH78" s="1">
        <f t="shared" si="74"/>
        <v>7965.9704877125987</v>
      </c>
      <c r="AI78" s="6">
        <f t="shared" si="96"/>
        <v>78.076880000000003</v>
      </c>
      <c r="AJ78" s="1">
        <f t="shared" si="75"/>
        <v>279.81049999999999</v>
      </c>
      <c r="AK78" s="1">
        <f t="shared" si="76"/>
        <v>1.0810665789079204</v>
      </c>
      <c r="AL78" s="1">
        <f t="shared" si="77"/>
        <v>1.0660573743700956</v>
      </c>
      <c r="AM78" s="1">
        <f t="shared" si="78"/>
        <v>86831.708984398501</v>
      </c>
      <c r="AN78" s="1">
        <f t="shared" si="97"/>
        <v>-786</v>
      </c>
      <c r="AO78" s="1">
        <f t="shared" si="79"/>
        <v>-2578.7402400000001</v>
      </c>
      <c r="AP78" s="1">
        <f t="shared" si="80"/>
        <v>34887.759458618275</v>
      </c>
      <c r="AQ78" s="60">
        <f t="shared" si="81"/>
        <v>57.68150876352</v>
      </c>
      <c r="AR78" s="6">
        <f t="shared" si="82"/>
        <v>112.12362399488072</v>
      </c>
      <c r="AS78" s="6">
        <f t="shared" si="83"/>
        <v>-10.201647974802487</v>
      </c>
      <c r="AT78" s="6">
        <f t="shared" si="84"/>
        <v>-19.830371399340066</v>
      </c>
      <c r="AU78" s="60">
        <f t="shared" si="85"/>
        <v>19.433910134560001</v>
      </c>
      <c r="AV78" s="6">
        <f t="shared" si="86"/>
        <v>1943.3910134560001</v>
      </c>
      <c r="AW78" s="61">
        <f t="shared" si="87"/>
        <v>-6269.1358261985552</v>
      </c>
      <c r="AX78" s="62">
        <f t="shared" si="88"/>
        <v>0.12624838804258798</v>
      </c>
      <c r="AY78" s="63">
        <f t="shared" si="89"/>
        <v>0.70257265373988553</v>
      </c>
      <c r="AZ78" s="6">
        <f t="shared" si="90"/>
        <v>0.17779693601872662</v>
      </c>
      <c r="BA78" s="6">
        <f t="shared" si="91"/>
        <v>10.187014044229894</v>
      </c>
      <c r="BB78" s="62">
        <f t="shared" si="92"/>
        <v>5.4498488809600003</v>
      </c>
      <c r="BC78" s="63">
        <f t="shared" si="93"/>
        <v>-1.5603710176000001</v>
      </c>
      <c r="BD78" s="1"/>
      <c r="BE78" s="1">
        <f t="shared" si="98"/>
        <v>0</v>
      </c>
      <c r="BF78" s="1">
        <f t="shared" si="99"/>
        <v>-6.4999999999999997E-3</v>
      </c>
      <c r="BG78" s="1">
        <f t="shared" si="100"/>
        <v>101325</v>
      </c>
      <c r="BH78" s="1">
        <f t="shared" si="101"/>
        <v>1.2250000000000001</v>
      </c>
      <c r="BI78" s="1">
        <f t="shared" si="102"/>
        <v>288.14999999999998</v>
      </c>
      <c r="BJ78" s="1">
        <f t="shared" si="103"/>
        <v>1.2350000000000001</v>
      </c>
      <c r="BK78" s="1">
        <f t="shared" si="104"/>
        <v>9.81</v>
      </c>
      <c r="BL78" s="1">
        <f t="shared" si="105"/>
        <v>293.14999999999998</v>
      </c>
      <c r="BM78" s="1">
        <f t="shared" si="106"/>
        <v>100600</v>
      </c>
      <c r="BN78" s="1">
        <f t="shared" si="107"/>
        <v>28</v>
      </c>
      <c r="BO78" s="1"/>
    </row>
    <row r="79" spans="28:97" x14ac:dyDescent="0.2">
      <c r="AB79" s="23">
        <v>11.1</v>
      </c>
      <c r="AC79" s="1">
        <v>1216</v>
      </c>
      <c r="AD79" s="1">
        <f t="shared" si="72"/>
        <v>284.25</v>
      </c>
      <c r="AE79" s="1">
        <f t="shared" si="94"/>
        <v>0</v>
      </c>
      <c r="AF79" s="1">
        <f t="shared" si="73"/>
        <v>0</v>
      </c>
      <c r="AG79" s="1">
        <f t="shared" si="95"/>
        <v>3612.9231199999995</v>
      </c>
      <c r="AH79" s="1">
        <f t="shared" si="74"/>
        <v>7965.1225688143977</v>
      </c>
      <c r="AI79" s="6">
        <f t="shared" si="96"/>
        <v>89.230720000000005</v>
      </c>
      <c r="AJ79" s="1">
        <f t="shared" si="75"/>
        <v>280.24599999999998</v>
      </c>
      <c r="AK79" s="1">
        <f t="shared" si="76"/>
        <v>1.0882458199857845</v>
      </c>
      <c r="AL79" s="1">
        <f t="shared" si="77"/>
        <v>1.0729165807132319</v>
      </c>
      <c r="AM79" s="1">
        <f t="shared" si="78"/>
        <v>87544.391830256674</v>
      </c>
      <c r="AN79" s="1">
        <f t="shared" si="97"/>
        <v>-853</v>
      </c>
      <c r="AO79" s="1">
        <f t="shared" si="79"/>
        <v>-2798.5565200000001</v>
      </c>
      <c r="AP79" s="1">
        <f t="shared" si="80"/>
        <v>34919.086900787857</v>
      </c>
      <c r="AQ79" s="60">
        <f t="shared" si="81"/>
        <v>56.607438586880001</v>
      </c>
      <c r="AR79" s="6">
        <f t="shared" si="82"/>
        <v>110.03580342272082</v>
      </c>
      <c r="AS79" s="6">
        <f t="shared" si="83"/>
        <v>-9.6950739838611266</v>
      </c>
      <c r="AT79" s="6">
        <f t="shared" si="84"/>
        <v>-18.845672612788611</v>
      </c>
      <c r="AU79" s="60">
        <f t="shared" si="85"/>
        <v>18.72187129664</v>
      </c>
      <c r="AV79" s="6">
        <f t="shared" si="86"/>
        <v>1872.1871296639999</v>
      </c>
      <c r="AW79" s="61">
        <f t="shared" si="87"/>
        <v>-6070.232856708848</v>
      </c>
      <c r="AX79" s="62">
        <f t="shared" si="88"/>
        <v>0.12611430486638261</v>
      </c>
      <c r="AY79" s="63">
        <f t="shared" si="89"/>
        <v>0.72547404276173244</v>
      </c>
      <c r="AZ79" s="6">
        <f t="shared" si="90"/>
        <v>0.17211710116831055</v>
      </c>
      <c r="BA79" s="6">
        <f t="shared" si="91"/>
        <v>9.8615834789697558</v>
      </c>
      <c r="BB79" s="62">
        <f t="shared" si="92"/>
        <v>5.9985285782400002</v>
      </c>
      <c r="BC79" s="63">
        <f t="shared" si="93"/>
        <v>-2.0736707343999998</v>
      </c>
      <c r="BD79" s="1"/>
      <c r="BE79" s="1">
        <f t="shared" si="98"/>
        <v>0</v>
      </c>
      <c r="BF79" s="1">
        <f t="shared" si="99"/>
        <v>-6.4999999999999997E-3</v>
      </c>
      <c r="BG79" s="1">
        <f t="shared" si="100"/>
        <v>101325</v>
      </c>
      <c r="BH79" s="1">
        <f t="shared" si="101"/>
        <v>1.2250000000000001</v>
      </c>
      <c r="BI79" s="1">
        <f t="shared" si="102"/>
        <v>288.14999999999998</v>
      </c>
      <c r="BJ79" s="1">
        <f t="shared" si="103"/>
        <v>1.2350000000000001</v>
      </c>
      <c r="BK79" s="1">
        <f t="shared" si="104"/>
        <v>9.81</v>
      </c>
      <c r="BL79" s="1">
        <f t="shared" si="105"/>
        <v>293.14999999999998</v>
      </c>
      <c r="BM79" s="1">
        <f t="shared" si="106"/>
        <v>100600</v>
      </c>
      <c r="BN79" s="1">
        <f t="shared" si="107"/>
        <v>28</v>
      </c>
      <c r="BO79" s="1"/>
      <c r="BP79" s="35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21"/>
    </row>
    <row r="80" spans="28:97" x14ac:dyDescent="0.2">
      <c r="AB80" s="23">
        <v>11.5</v>
      </c>
      <c r="AC80" s="1">
        <v>1127</v>
      </c>
      <c r="AD80" s="1">
        <f t="shared" si="72"/>
        <v>284.64999999999998</v>
      </c>
      <c r="AE80" s="1">
        <f t="shared" si="94"/>
        <v>0</v>
      </c>
      <c r="AF80" s="1">
        <f t="shared" si="73"/>
        <v>0</v>
      </c>
      <c r="AG80" s="1">
        <f t="shared" si="95"/>
        <v>3612.5385099999994</v>
      </c>
      <c r="AH80" s="1">
        <f t="shared" si="74"/>
        <v>7964.2746499161976</v>
      </c>
      <c r="AI80" s="6">
        <f t="shared" si="96"/>
        <v>100.38456000000001</v>
      </c>
      <c r="AJ80" s="1">
        <f t="shared" si="75"/>
        <v>280.8245</v>
      </c>
      <c r="AK80" s="1">
        <f t="shared" si="76"/>
        <v>1.0978387632386126</v>
      </c>
      <c r="AL80" s="1">
        <f t="shared" si="77"/>
        <v>1.0830845661939288</v>
      </c>
      <c r="AM80" s="1">
        <f t="shared" si="78"/>
        <v>88498.407378672768</v>
      </c>
      <c r="AN80" s="1">
        <f t="shared" si="97"/>
        <v>-942</v>
      </c>
      <c r="AO80" s="1">
        <f t="shared" si="79"/>
        <v>-3090.5512800000001</v>
      </c>
      <c r="AP80" s="1">
        <f t="shared" si="80"/>
        <v>34914.954399393187</v>
      </c>
      <c r="AQ80" s="60">
        <f t="shared" si="81"/>
        <v>55.533368410240001</v>
      </c>
      <c r="AR80" s="6">
        <f t="shared" si="82"/>
        <v>107.94798285056092</v>
      </c>
      <c r="AS80" s="6">
        <f t="shared" si="83"/>
        <v>-9.5148617379458962</v>
      </c>
      <c r="AT80" s="6">
        <f t="shared" si="84"/>
        <v>-18.495368840688752</v>
      </c>
      <c r="AU80" s="60">
        <f t="shared" si="85"/>
        <v>18.009832458720002</v>
      </c>
      <c r="AV80" s="6">
        <f t="shared" si="86"/>
        <v>1800.9832458720002</v>
      </c>
      <c r="AW80" s="61">
        <f t="shared" si="87"/>
        <v>-6071.9747651701828</v>
      </c>
      <c r="AX80" s="62">
        <f t="shared" si="88"/>
        <v>0.12984688089629254</v>
      </c>
      <c r="AY80" s="63">
        <f t="shared" si="89"/>
        <v>0.74664307753762982</v>
      </c>
      <c r="AZ80" s="6">
        <f t="shared" si="90"/>
        <v>0.17218549864073626</v>
      </c>
      <c r="BA80" s="6">
        <f t="shared" si="91"/>
        <v>9.8655023654691121</v>
      </c>
      <c r="BB80" s="62">
        <f t="shared" si="92"/>
        <v>6.547208275520001</v>
      </c>
      <c r="BC80" s="63">
        <f t="shared" si="93"/>
        <v>-2.5869704512000005</v>
      </c>
      <c r="BD80" s="1"/>
      <c r="BE80" s="1">
        <f t="shared" si="98"/>
        <v>0</v>
      </c>
      <c r="BF80" s="1">
        <f t="shared" si="99"/>
        <v>-6.4999999999999997E-3</v>
      </c>
      <c r="BG80" s="1">
        <f t="shared" si="100"/>
        <v>101325</v>
      </c>
      <c r="BH80" s="1">
        <f t="shared" si="101"/>
        <v>1.2250000000000001</v>
      </c>
      <c r="BI80" s="1">
        <f t="shared" si="102"/>
        <v>288.14999999999998</v>
      </c>
      <c r="BJ80" s="1">
        <f t="shared" si="103"/>
        <v>1.2350000000000001</v>
      </c>
      <c r="BK80" s="1">
        <f t="shared" si="104"/>
        <v>9.81</v>
      </c>
      <c r="BL80" s="1">
        <f t="shared" si="105"/>
        <v>293.14999999999998</v>
      </c>
      <c r="BM80" s="1">
        <f t="shared" si="106"/>
        <v>100600</v>
      </c>
      <c r="BN80" s="1">
        <f t="shared" si="107"/>
        <v>28</v>
      </c>
      <c r="BO80" s="1"/>
      <c r="BP80" s="25"/>
      <c r="CS80" s="26"/>
    </row>
    <row r="81" spans="28:97" x14ac:dyDescent="0.2">
      <c r="AB81" s="23">
        <v>11.3</v>
      </c>
      <c r="AC81" s="1">
        <v>1047</v>
      </c>
      <c r="AD81" s="1">
        <f t="shared" si="72"/>
        <v>284.45</v>
      </c>
      <c r="AE81" s="1">
        <f t="shared" si="94"/>
        <v>0</v>
      </c>
      <c r="AF81" s="1">
        <f t="shared" si="73"/>
        <v>0</v>
      </c>
      <c r="AG81" s="1">
        <f t="shared" si="95"/>
        <v>3612.1538999999993</v>
      </c>
      <c r="AH81" s="1">
        <f t="shared" si="74"/>
        <v>7963.4267310179976</v>
      </c>
      <c r="AI81" s="6">
        <f t="shared" si="96"/>
        <v>111.53840000000001</v>
      </c>
      <c r="AJ81" s="1">
        <f t="shared" si="75"/>
        <v>281.34449999999998</v>
      </c>
      <c r="AK81" s="1">
        <f t="shared" si="76"/>
        <v>1.1065167220029943</v>
      </c>
      <c r="AL81" s="1">
        <f t="shared" si="77"/>
        <v>1.0944362590739021</v>
      </c>
      <c r="AM81" s="1">
        <f t="shared" si="78"/>
        <v>89363.117455877582</v>
      </c>
      <c r="AN81" s="1">
        <f t="shared" si="97"/>
        <v>-1022</v>
      </c>
      <c r="AO81" s="1">
        <f t="shared" si="79"/>
        <v>-3353.0184800000002</v>
      </c>
      <c r="AP81" s="1">
        <f t="shared" si="80"/>
        <v>34917.453523279</v>
      </c>
      <c r="AQ81" s="60">
        <f t="shared" si="81"/>
        <v>54.459298233600002</v>
      </c>
      <c r="AR81" s="6">
        <f t="shared" si="82"/>
        <v>105.86016227840103</v>
      </c>
      <c r="AS81" s="6">
        <f t="shared" si="83"/>
        <v>-9.2757316892533961</v>
      </c>
      <c r="AT81" s="6">
        <f t="shared" si="84"/>
        <v>-18.030538286838322</v>
      </c>
      <c r="AU81" s="60">
        <f t="shared" si="85"/>
        <v>17.2977936208</v>
      </c>
      <c r="AV81" s="6">
        <f t="shared" si="86"/>
        <v>1729.7793620800001</v>
      </c>
      <c r="AW81" s="61">
        <f t="shared" si="87"/>
        <v>-6035.4740926268369</v>
      </c>
      <c r="AX81" s="62">
        <f t="shared" si="88"/>
        <v>0.13281551176558981</v>
      </c>
      <c r="AY81" s="63">
        <f t="shared" si="89"/>
        <v>0.76838693830380933</v>
      </c>
      <c r="AZ81" s="6">
        <f t="shared" si="90"/>
        <v>0.17115857934965162</v>
      </c>
      <c r="BA81" s="6">
        <f t="shared" si="91"/>
        <v>9.8066642241893991</v>
      </c>
      <c r="BB81" s="62">
        <f t="shared" si="92"/>
        <v>7.0958879728000008</v>
      </c>
      <c r="BC81" s="63">
        <f t="shared" si="93"/>
        <v>-3.1002701680000002</v>
      </c>
      <c r="BD81" s="1"/>
      <c r="BE81" s="1">
        <f t="shared" si="98"/>
        <v>0</v>
      </c>
      <c r="BF81" s="1">
        <f t="shared" si="99"/>
        <v>-6.4999999999999997E-3</v>
      </c>
      <c r="BG81" s="1">
        <f t="shared" si="100"/>
        <v>101325</v>
      </c>
      <c r="BH81" s="1">
        <f t="shared" si="101"/>
        <v>1.2250000000000001</v>
      </c>
      <c r="BI81" s="1">
        <f t="shared" si="102"/>
        <v>288.14999999999998</v>
      </c>
      <c r="BJ81" s="1">
        <f t="shared" si="103"/>
        <v>1.2350000000000001</v>
      </c>
      <c r="BK81" s="1">
        <f t="shared" si="104"/>
        <v>9.81</v>
      </c>
      <c r="BL81" s="1">
        <f t="shared" si="105"/>
        <v>293.14999999999998</v>
      </c>
      <c r="BM81" s="1">
        <f t="shared" si="106"/>
        <v>100600</v>
      </c>
      <c r="BN81" s="1">
        <f t="shared" si="107"/>
        <v>28</v>
      </c>
      <c r="BO81" s="1"/>
      <c r="BP81" s="25"/>
      <c r="CS81" s="26"/>
    </row>
    <row r="82" spans="28:97" x14ac:dyDescent="0.2">
      <c r="AB82" s="23">
        <v>11.6</v>
      </c>
      <c r="AC82" s="1">
        <v>984</v>
      </c>
      <c r="AD82" s="1">
        <f t="shared" si="72"/>
        <v>284.75</v>
      </c>
      <c r="AE82" s="1">
        <f t="shared" si="94"/>
        <v>0</v>
      </c>
      <c r="AF82" s="1">
        <f t="shared" si="73"/>
        <v>0</v>
      </c>
      <c r="AG82" s="1">
        <f t="shared" si="95"/>
        <v>3611.7692899999993</v>
      </c>
      <c r="AH82" s="1">
        <f t="shared" si="74"/>
        <v>7962.5788121197975</v>
      </c>
      <c r="AI82" s="6">
        <f t="shared" si="96"/>
        <v>122.69224000000001</v>
      </c>
      <c r="AJ82" s="1">
        <f t="shared" si="75"/>
        <v>281.75399999999996</v>
      </c>
      <c r="AK82" s="1">
        <f t="shared" si="76"/>
        <v>1.1133874708902571</v>
      </c>
      <c r="AL82" s="1">
        <f t="shared" si="77"/>
        <v>1.101672953373884</v>
      </c>
      <c r="AM82" s="1">
        <f t="shared" si="78"/>
        <v>90048.880910731314</v>
      </c>
      <c r="AN82" s="1">
        <f t="shared" si="97"/>
        <v>-1085</v>
      </c>
      <c r="AO82" s="1">
        <f t="shared" si="79"/>
        <v>-3559.7114000000001</v>
      </c>
      <c r="AP82" s="1">
        <f t="shared" si="80"/>
        <v>34931.215120805377</v>
      </c>
      <c r="AQ82" s="60">
        <f t="shared" si="81"/>
        <v>53.385228056960003</v>
      </c>
      <c r="AR82" s="6">
        <f t="shared" si="82"/>
        <v>103.77234170624114</v>
      </c>
      <c r="AS82" s="6">
        <f t="shared" si="83"/>
        <v>-8.9390869913713509</v>
      </c>
      <c r="AT82" s="6">
        <f t="shared" si="84"/>
        <v>-17.376154857307288</v>
      </c>
      <c r="AU82" s="60">
        <f t="shared" si="85"/>
        <v>16.585754782880002</v>
      </c>
      <c r="AV82" s="6">
        <f t="shared" si="86"/>
        <v>1658.5754782880003</v>
      </c>
      <c r="AW82" s="61">
        <f t="shared" si="87"/>
        <v>-5932.8186000507112</v>
      </c>
      <c r="AX82" s="62">
        <f t="shared" si="88"/>
        <v>0.13497027785375137</v>
      </c>
      <c r="AY82" s="63">
        <f t="shared" si="89"/>
        <v>0.79467722316403933</v>
      </c>
      <c r="AZ82" s="6">
        <f t="shared" si="90"/>
        <v>0.16823745815319613</v>
      </c>
      <c r="BA82" s="6">
        <f t="shared" si="91"/>
        <v>9.6392963081863048</v>
      </c>
      <c r="BB82" s="62">
        <f t="shared" si="92"/>
        <v>7.6445676700800007</v>
      </c>
      <c r="BC82" s="63">
        <f t="shared" si="93"/>
        <v>-3.6135698848000009</v>
      </c>
      <c r="BD82" s="1"/>
      <c r="BE82" s="1">
        <f t="shared" si="98"/>
        <v>0</v>
      </c>
      <c r="BF82" s="1">
        <f t="shared" si="99"/>
        <v>-6.4999999999999997E-3</v>
      </c>
      <c r="BG82" s="1">
        <f t="shared" si="100"/>
        <v>101325</v>
      </c>
      <c r="BH82" s="1">
        <f t="shared" si="101"/>
        <v>1.2250000000000001</v>
      </c>
      <c r="BI82" s="1">
        <f t="shared" si="102"/>
        <v>288.14999999999998</v>
      </c>
      <c r="BJ82" s="1">
        <f t="shared" si="103"/>
        <v>1.2350000000000001</v>
      </c>
      <c r="BK82" s="1">
        <f t="shared" si="104"/>
        <v>9.81</v>
      </c>
      <c r="BL82" s="1">
        <f t="shared" si="105"/>
        <v>293.14999999999998</v>
      </c>
      <c r="BM82" s="1">
        <f t="shared" si="106"/>
        <v>100600</v>
      </c>
      <c r="BN82" s="1">
        <f t="shared" si="107"/>
        <v>28</v>
      </c>
      <c r="BO82" s="1"/>
      <c r="BP82" s="23" t="s">
        <v>84</v>
      </c>
      <c r="BQ82" s="1" t="s">
        <v>85</v>
      </c>
      <c r="BR82" s="1" t="s">
        <v>86</v>
      </c>
      <c r="BS82" s="1" t="s">
        <v>87</v>
      </c>
      <c r="BT82" s="1" t="s">
        <v>88</v>
      </c>
      <c r="BU82" s="1" t="s">
        <v>54</v>
      </c>
      <c r="BV82" s="1" t="s">
        <v>2</v>
      </c>
      <c r="BW82" s="1" t="s">
        <v>89</v>
      </c>
      <c r="BX82" s="1" t="s">
        <v>90</v>
      </c>
      <c r="BY82" s="1" t="s">
        <v>91</v>
      </c>
      <c r="CS82" s="26"/>
    </row>
    <row r="83" spans="28:97" x14ac:dyDescent="0.2">
      <c r="AB83" s="23">
        <v>10.8</v>
      </c>
      <c r="AC83" s="1">
        <v>920</v>
      </c>
      <c r="AD83" s="1">
        <f t="shared" si="72"/>
        <v>283.95</v>
      </c>
      <c r="AE83" s="1">
        <f t="shared" si="94"/>
        <v>0</v>
      </c>
      <c r="AF83" s="1">
        <f t="shared" si="73"/>
        <v>0</v>
      </c>
      <c r="AG83" s="1">
        <f t="shared" si="95"/>
        <v>3611.3846799999992</v>
      </c>
      <c r="AH83" s="1">
        <f t="shared" si="74"/>
        <v>7961.7308932215974</v>
      </c>
      <c r="AI83" s="6">
        <f t="shared" si="96"/>
        <v>133.84608</v>
      </c>
      <c r="AJ83" s="1">
        <f t="shared" si="75"/>
        <v>282.16999999999996</v>
      </c>
      <c r="AK83" s="1">
        <f t="shared" si="76"/>
        <v>1.1204006511374123</v>
      </c>
      <c r="AL83" s="1">
        <f t="shared" si="77"/>
        <v>1.1133771851785299</v>
      </c>
      <c r="AM83" s="1">
        <f t="shared" si="78"/>
        <v>90749.886493892496</v>
      </c>
      <c r="AN83" s="1">
        <f t="shared" si="97"/>
        <v>-1149</v>
      </c>
      <c r="AO83" s="1">
        <f t="shared" si="79"/>
        <v>-3769.68516</v>
      </c>
      <c r="AP83" s="1">
        <f t="shared" si="80"/>
        <v>34939.163196727131</v>
      </c>
      <c r="AQ83" s="60">
        <f t="shared" si="81"/>
        <v>52.311157880320003</v>
      </c>
      <c r="AR83" s="6">
        <f t="shared" si="82"/>
        <v>101.68452113408124</v>
      </c>
      <c r="AS83" s="6">
        <f t="shared" si="83"/>
        <v>-8.6571914625796129</v>
      </c>
      <c r="AT83" s="6">
        <f t="shared" si="84"/>
        <v>-16.828195052620757</v>
      </c>
      <c r="AU83" s="60">
        <f t="shared" si="85"/>
        <v>15.873715944960001</v>
      </c>
      <c r="AV83" s="6">
        <f t="shared" si="86"/>
        <v>1587.3715944960002</v>
      </c>
      <c r="AW83" s="61">
        <f t="shared" si="87"/>
        <v>-5863.0749803283134</v>
      </c>
      <c r="AX83" s="62">
        <f t="shared" si="88"/>
        <v>0.13745686314914507</v>
      </c>
      <c r="AY83" s="63">
        <f t="shared" si="89"/>
        <v>0.81913122213034295</v>
      </c>
      <c r="AZ83" s="6">
        <f t="shared" si="90"/>
        <v>0.1662590660342867</v>
      </c>
      <c r="BA83" s="6">
        <f t="shared" si="91"/>
        <v>9.5259427895508573</v>
      </c>
      <c r="BB83" s="62">
        <f t="shared" si="92"/>
        <v>8.1932473673599997</v>
      </c>
      <c r="BC83" s="63">
        <f t="shared" si="93"/>
        <v>-4.1268696015999993</v>
      </c>
      <c r="BD83" s="1"/>
      <c r="BE83" s="1">
        <f t="shared" si="98"/>
        <v>0</v>
      </c>
      <c r="BF83" s="1">
        <f t="shared" si="99"/>
        <v>-6.4999999999999997E-3</v>
      </c>
      <c r="BG83" s="1">
        <f t="shared" si="100"/>
        <v>101325</v>
      </c>
      <c r="BH83" s="1">
        <f t="shared" si="101"/>
        <v>1.2250000000000001</v>
      </c>
      <c r="BI83" s="1">
        <f t="shared" si="102"/>
        <v>288.14999999999998</v>
      </c>
      <c r="BJ83" s="1">
        <f t="shared" si="103"/>
        <v>1.2350000000000001</v>
      </c>
      <c r="BK83" s="1">
        <f t="shared" si="104"/>
        <v>9.81</v>
      </c>
      <c r="BL83" s="1">
        <f t="shared" si="105"/>
        <v>293.14999999999998</v>
      </c>
      <c r="BM83" s="1">
        <f t="shared" si="106"/>
        <v>100600</v>
      </c>
      <c r="BN83" s="1">
        <f t="shared" si="107"/>
        <v>28</v>
      </c>
      <c r="BO83" s="1"/>
      <c r="BP83" s="23">
        <f>BR117</f>
        <v>4214.7027520000001</v>
      </c>
      <c r="BQ83" s="1">
        <f>BY109</f>
        <v>-6.4999999999999997E-3</v>
      </c>
      <c r="BR83" s="1">
        <f>BY111</f>
        <v>101325</v>
      </c>
      <c r="BS83" s="1">
        <f>BY113</f>
        <v>1.2250000000000001</v>
      </c>
      <c r="BT83" s="1">
        <f>BY115</f>
        <v>288.14999999999998</v>
      </c>
      <c r="BU83" s="1">
        <f>BY117</f>
        <v>1.2350000000000001</v>
      </c>
      <c r="BV83" s="1">
        <f>CD109</f>
        <v>9.81</v>
      </c>
      <c r="BW83" s="1">
        <f>CD111</f>
        <v>293.14999999999998</v>
      </c>
      <c r="BX83" s="1">
        <f>CD113</f>
        <v>100600</v>
      </c>
      <c r="BY83" s="1">
        <f>CD115</f>
        <v>29</v>
      </c>
      <c r="CS83" s="26"/>
    </row>
    <row r="84" spans="28:97" x14ac:dyDescent="0.2">
      <c r="AB84" s="23">
        <v>8.6999999999999993</v>
      </c>
      <c r="AC84" s="1">
        <v>862</v>
      </c>
      <c r="AD84" s="1">
        <f t="shared" si="72"/>
        <v>281.84999999999997</v>
      </c>
      <c r="AE84" s="1">
        <f t="shared" si="94"/>
        <v>0</v>
      </c>
      <c r="AF84" s="1">
        <f t="shared" si="73"/>
        <v>0</v>
      </c>
      <c r="AG84" s="1">
        <f t="shared" si="95"/>
        <v>3611.0000699999991</v>
      </c>
      <c r="AH84" s="1">
        <f t="shared" si="74"/>
        <v>7960.8829743233973</v>
      </c>
      <c r="AI84" s="6">
        <f t="shared" si="96"/>
        <v>144.99992</v>
      </c>
      <c r="AJ84" s="1">
        <f t="shared" si="75"/>
        <v>282.54699999999997</v>
      </c>
      <c r="AK84" s="1">
        <f t="shared" si="76"/>
        <v>1.126785491624672</v>
      </c>
      <c r="AL84" s="1">
        <f t="shared" si="77"/>
        <v>1.1295719719782729</v>
      </c>
      <c r="AM84" s="1">
        <f t="shared" si="78"/>
        <v>91388.983473340821</v>
      </c>
      <c r="AN84" s="1">
        <f t="shared" si="97"/>
        <v>-1207</v>
      </c>
      <c r="AO84" s="1">
        <f t="shared" si="79"/>
        <v>-3959.97388</v>
      </c>
      <c r="AP84" s="1">
        <f t="shared" si="80"/>
        <v>34951.470806456811</v>
      </c>
      <c r="AQ84" s="60">
        <f t="shared" si="81"/>
        <v>51.237087703680004</v>
      </c>
      <c r="AR84" s="6">
        <f t="shared" si="82"/>
        <v>99.596700561921338</v>
      </c>
      <c r="AS84" s="6">
        <f t="shared" si="83"/>
        <v>-8.3401063539605982</v>
      </c>
      <c r="AT84" s="6">
        <f t="shared" si="84"/>
        <v>-16.211832335082768</v>
      </c>
      <c r="AU84" s="60">
        <f t="shared" si="85"/>
        <v>15.161677107040001</v>
      </c>
      <c r="AV84" s="6">
        <f t="shared" si="86"/>
        <v>1516.167710704</v>
      </c>
      <c r="AW84" s="61">
        <f t="shared" si="87"/>
        <v>-5766.1197355496843</v>
      </c>
      <c r="AX84" s="62">
        <f t="shared" si="88"/>
        <v>0.13889059542923848</v>
      </c>
      <c r="AY84" s="63">
        <f t="shared" si="89"/>
        <v>0.84188862078384508</v>
      </c>
      <c r="AZ84" s="6">
        <f t="shared" si="90"/>
        <v>0.16350230468514024</v>
      </c>
      <c r="BA84" s="6">
        <f t="shared" si="91"/>
        <v>9.3679919991199849</v>
      </c>
      <c r="BB84" s="62">
        <f t="shared" si="92"/>
        <v>8.7419270646400005</v>
      </c>
      <c r="BC84" s="63">
        <f t="shared" si="93"/>
        <v>-4.6401693183999999</v>
      </c>
      <c r="BD84" s="1"/>
      <c r="BE84" s="1">
        <f t="shared" si="98"/>
        <v>0</v>
      </c>
      <c r="BF84" s="1">
        <f t="shared" si="99"/>
        <v>-6.4999999999999997E-3</v>
      </c>
      <c r="BG84" s="1">
        <f t="shared" si="100"/>
        <v>101325</v>
      </c>
      <c r="BH84" s="1">
        <f t="shared" si="101"/>
        <v>1.2250000000000001</v>
      </c>
      <c r="BI84" s="1">
        <f t="shared" si="102"/>
        <v>288.14999999999998</v>
      </c>
      <c r="BJ84" s="1">
        <f t="shared" si="103"/>
        <v>1.2350000000000001</v>
      </c>
      <c r="BK84" s="1">
        <f t="shared" si="104"/>
        <v>9.81</v>
      </c>
      <c r="BL84" s="1">
        <f t="shared" si="105"/>
        <v>293.14999999999998</v>
      </c>
      <c r="BM84" s="1">
        <f t="shared" si="106"/>
        <v>100600</v>
      </c>
      <c r="BN84" s="1">
        <f t="shared" si="107"/>
        <v>28</v>
      </c>
      <c r="BO84" s="1"/>
      <c r="BP84" s="23">
        <f t="shared" ref="BP84:BP106" si="108">BP83</f>
        <v>4214.7027520000001</v>
      </c>
      <c r="BQ84" s="1">
        <f t="shared" ref="BQ84:BQ106" si="109">BQ83</f>
        <v>-6.4999999999999997E-3</v>
      </c>
      <c r="BR84" s="1">
        <f t="shared" ref="BR84:BR106" si="110">BR83</f>
        <v>101325</v>
      </c>
      <c r="BS84" s="1">
        <f t="shared" ref="BS84:BS106" si="111">BS83</f>
        <v>1.2250000000000001</v>
      </c>
      <c r="BT84" s="1">
        <f t="shared" ref="BT84:BT106" si="112">BT83</f>
        <v>288.14999999999998</v>
      </c>
      <c r="BU84" s="1">
        <f t="shared" ref="BU84:BU106" si="113">BU83</f>
        <v>1.2350000000000001</v>
      </c>
      <c r="BV84" s="1">
        <f t="shared" ref="BV84:BV106" si="114">BV83</f>
        <v>9.81</v>
      </c>
      <c r="BW84" s="1">
        <f t="shared" ref="BW84:BW106" si="115">BW83</f>
        <v>293.14999999999998</v>
      </c>
      <c r="BX84" s="1">
        <f t="shared" ref="BX84:BX106" si="116">BX83</f>
        <v>100600</v>
      </c>
      <c r="BY84" s="1">
        <f t="shared" ref="BY84:BY106" si="117">BY83</f>
        <v>29</v>
      </c>
      <c r="CS84" s="26"/>
    </row>
    <row r="85" spans="28:97" x14ac:dyDescent="0.2">
      <c r="AB85" s="23">
        <v>7.6</v>
      </c>
      <c r="AC85" s="1">
        <v>798</v>
      </c>
      <c r="AD85" s="1">
        <f t="shared" si="72"/>
        <v>280.75</v>
      </c>
      <c r="AE85" s="1">
        <f t="shared" si="94"/>
        <v>0</v>
      </c>
      <c r="AF85" s="1">
        <f t="shared" si="73"/>
        <v>0</v>
      </c>
      <c r="AG85" s="1">
        <f t="shared" si="95"/>
        <v>3610.6154599999991</v>
      </c>
      <c r="AH85" s="1">
        <f t="shared" si="74"/>
        <v>7960.0350554251972</v>
      </c>
      <c r="AI85" s="6">
        <f t="shared" si="96"/>
        <v>156.15376000000001</v>
      </c>
      <c r="AJ85" s="1">
        <f t="shared" si="75"/>
        <v>282.96299999999997</v>
      </c>
      <c r="AK85" s="1">
        <f t="shared" si="76"/>
        <v>1.1338630975543844</v>
      </c>
      <c r="AL85" s="1">
        <f t="shared" si="77"/>
        <v>1.1428007254613757</v>
      </c>
      <c r="AM85" s="1">
        <f t="shared" si="78"/>
        <v>92098.418396584049</v>
      </c>
      <c r="AN85" s="1">
        <f t="shared" si="97"/>
        <v>-1271</v>
      </c>
      <c r="AO85" s="1">
        <f t="shared" si="79"/>
        <v>-4169.9476400000003</v>
      </c>
      <c r="AP85" s="1">
        <f t="shared" si="80"/>
        <v>34955.606052183408</v>
      </c>
      <c r="AQ85" s="60">
        <f t="shared" si="81"/>
        <v>50.163017527039997</v>
      </c>
      <c r="AR85" s="6">
        <f t="shared" si="82"/>
        <v>97.508879989761425</v>
      </c>
      <c r="AS85" s="6">
        <f t="shared" si="83"/>
        <v>-8.0975295839955681</v>
      </c>
      <c r="AT85" s="6">
        <f t="shared" si="84"/>
        <v>-15.740301906553945</v>
      </c>
      <c r="AU85" s="60">
        <f t="shared" si="85"/>
        <v>14.449638269120001</v>
      </c>
      <c r="AV85" s="6">
        <f t="shared" si="86"/>
        <v>1444.9638269120001</v>
      </c>
      <c r="AW85" s="61">
        <f t="shared" si="87"/>
        <v>-5717.6706412745853</v>
      </c>
      <c r="AX85" s="62">
        <f t="shared" si="88"/>
        <v>0.14202123504169809</v>
      </c>
      <c r="AY85" s="63">
        <f t="shared" si="89"/>
        <v>0.86826238421726742</v>
      </c>
      <c r="AZ85" s="6">
        <f t="shared" si="90"/>
        <v>0.1621337027297784</v>
      </c>
      <c r="BA85" s="6">
        <f t="shared" si="91"/>
        <v>9.2895768832444041</v>
      </c>
      <c r="BB85" s="62">
        <f t="shared" si="92"/>
        <v>9.2906067619199995</v>
      </c>
      <c r="BC85" s="63">
        <f t="shared" si="93"/>
        <v>-5.1534690352000005</v>
      </c>
      <c r="BD85" s="1"/>
      <c r="BE85" s="1">
        <f t="shared" si="98"/>
        <v>0</v>
      </c>
      <c r="BF85" s="1">
        <f t="shared" si="99"/>
        <v>-6.4999999999999997E-3</v>
      </c>
      <c r="BG85" s="1">
        <f t="shared" si="100"/>
        <v>101325</v>
      </c>
      <c r="BH85" s="1">
        <f t="shared" si="101"/>
        <v>1.2250000000000001</v>
      </c>
      <c r="BI85" s="1">
        <f t="shared" si="102"/>
        <v>288.14999999999998</v>
      </c>
      <c r="BJ85" s="1">
        <f t="shared" si="103"/>
        <v>1.2350000000000001</v>
      </c>
      <c r="BK85" s="1">
        <f t="shared" si="104"/>
        <v>9.81</v>
      </c>
      <c r="BL85" s="1">
        <f t="shared" si="105"/>
        <v>293.14999999999998</v>
      </c>
      <c r="BM85" s="1">
        <f t="shared" si="106"/>
        <v>100600</v>
      </c>
      <c r="BN85" s="1">
        <f t="shared" si="107"/>
        <v>28</v>
      </c>
      <c r="BO85" s="1"/>
      <c r="BP85" s="23">
        <f t="shared" si="108"/>
        <v>4214.7027520000001</v>
      </c>
      <c r="BQ85" s="1">
        <f t="shared" si="109"/>
        <v>-6.4999999999999997E-3</v>
      </c>
      <c r="BR85" s="1">
        <f t="shared" si="110"/>
        <v>101325</v>
      </c>
      <c r="BS85" s="1">
        <f t="shared" si="111"/>
        <v>1.2250000000000001</v>
      </c>
      <c r="BT85" s="1">
        <f t="shared" si="112"/>
        <v>288.14999999999998</v>
      </c>
      <c r="BU85" s="1">
        <f t="shared" si="113"/>
        <v>1.2350000000000001</v>
      </c>
      <c r="BV85" s="1">
        <f t="shared" si="114"/>
        <v>9.81</v>
      </c>
      <c r="BW85" s="1">
        <f t="shared" si="115"/>
        <v>293.14999999999998</v>
      </c>
      <c r="BX85" s="1">
        <f t="shared" si="116"/>
        <v>100600</v>
      </c>
      <c r="BY85" s="1">
        <f t="shared" si="117"/>
        <v>29</v>
      </c>
      <c r="CS85" s="26"/>
    </row>
    <row r="86" spans="28:97" x14ac:dyDescent="0.2">
      <c r="AB86" s="23">
        <v>7.3</v>
      </c>
      <c r="AC86" s="1">
        <v>794</v>
      </c>
      <c r="AD86" s="1">
        <f t="shared" si="72"/>
        <v>280.45</v>
      </c>
      <c r="AE86" s="1">
        <f t="shared" si="94"/>
        <v>0</v>
      </c>
      <c r="AF86" s="1">
        <f t="shared" si="73"/>
        <v>0</v>
      </c>
      <c r="AG86" s="1">
        <f t="shared" si="95"/>
        <v>3610.230849999999</v>
      </c>
      <c r="AH86" s="1">
        <f t="shared" si="74"/>
        <v>7959.1871365269972</v>
      </c>
      <c r="AI86" s="6">
        <f t="shared" si="96"/>
        <v>167.30760000000001</v>
      </c>
      <c r="AJ86" s="1">
        <f t="shared" si="75"/>
        <v>282.98899999999998</v>
      </c>
      <c r="AK86" s="1">
        <f t="shared" si="76"/>
        <v>1.1343065743513436</v>
      </c>
      <c r="AL86" s="1">
        <f t="shared" si="77"/>
        <v>1.1445758002107769</v>
      </c>
      <c r="AM86" s="1">
        <f t="shared" si="78"/>
        <v>92142.905706311722</v>
      </c>
      <c r="AN86" s="1">
        <f t="shared" si="97"/>
        <v>-1275</v>
      </c>
      <c r="AO86" s="1">
        <f t="shared" si="79"/>
        <v>-4183.0709999999999</v>
      </c>
      <c r="AP86" s="1">
        <f t="shared" si="80"/>
        <v>34994.213691187011</v>
      </c>
      <c r="AQ86" s="60">
        <f t="shared" si="81"/>
        <v>49.088947350400005</v>
      </c>
      <c r="AR86" s="6">
        <f t="shared" si="82"/>
        <v>95.421059417601541</v>
      </c>
      <c r="AS86" s="6">
        <f t="shared" si="83"/>
        <v>-7.5567069187136084</v>
      </c>
      <c r="AT86" s="6">
        <f t="shared" si="84"/>
        <v>-14.689029176872261</v>
      </c>
      <c r="AU86" s="60">
        <f t="shared" si="85"/>
        <v>13.7375994312</v>
      </c>
      <c r="AV86" s="6">
        <f t="shared" si="86"/>
        <v>1373.7599431199999</v>
      </c>
      <c r="AW86" s="61">
        <f t="shared" si="87"/>
        <v>-5451.9622470017393</v>
      </c>
      <c r="AX86" s="62">
        <f t="shared" si="88"/>
        <v>0.14119288301144184</v>
      </c>
      <c r="AY86" s="63">
        <f t="shared" si="89"/>
        <v>0.90626708255259625</v>
      </c>
      <c r="AZ86" s="6">
        <f t="shared" si="90"/>
        <v>0.15455363517504675</v>
      </c>
      <c r="BA86" s="6">
        <f t="shared" si="91"/>
        <v>8.8552710039342593</v>
      </c>
      <c r="BB86" s="62">
        <f t="shared" si="92"/>
        <v>9.8392864592000002</v>
      </c>
      <c r="BC86" s="63">
        <f t="shared" si="93"/>
        <v>-5.6667687519999994</v>
      </c>
      <c r="BD86" s="1"/>
      <c r="BE86" s="1">
        <f t="shared" si="98"/>
        <v>0</v>
      </c>
      <c r="BF86" s="1">
        <f t="shared" si="99"/>
        <v>-6.4999999999999997E-3</v>
      </c>
      <c r="BG86" s="1">
        <f t="shared" si="100"/>
        <v>101325</v>
      </c>
      <c r="BH86" s="1">
        <f t="shared" si="101"/>
        <v>1.2250000000000001</v>
      </c>
      <c r="BI86" s="1">
        <f t="shared" si="102"/>
        <v>288.14999999999998</v>
      </c>
      <c r="BJ86" s="1">
        <f t="shared" si="103"/>
        <v>1.2350000000000001</v>
      </c>
      <c r="BK86" s="1">
        <f t="shared" si="104"/>
        <v>9.81</v>
      </c>
      <c r="BL86" s="1">
        <f t="shared" si="105"/>
        <v>293.14999999999998</v>
      </c>
      <c r="BM86" s="1">
        <f t="shared" si="106"/>
        <v>100600</v>
      </c>
      <c r="BN86" s="1">
        <f t="shared" si="107"/>
        <v>28</v>
      </c>
      <c r="BO86" s="1"/>
      <c r="BP86" s="23">
        <f t="shared" si="108"/>
        <v>4214.7027520000001</v>
      </c>
      <c r="BQ86" s="1">
        <f t="shared" si="109"/>
        <v>-6.4999999999999997E-3</v>
      </c>
      <c r="BR86" s="1">
        <f t="shared" si="110"/>
        <v>101325</v>
      </c>
      <c r="BS86" s="1">
        <f t="shared" si="111"/>
        <v>1.2250000000000001</v>
      </c>
      <c r="BT86" s="1">
        <f t="shared" si="112"/>
        <v>288.14999999999998</v>
      </c>
      <c r="BU86" s="1">
        <f t="shared" si="113"/>
        <v>1.2350000000000001</v>
      </c>
      <c r="BV86" s="1">
        <f t="shared" si="114"/>
        <v>9.81</v>
      </c>
      <c r="BW86" s="1">
        <f t="shared" si="115"/>
        <v>293.14999999999998</v>
      </c>
      <c r="BX86" s="1">
        <f t="shared" si="116"/>
        <v>100600</v>
      </c>
      <c r="BY86" s="1">
        <f t="shared" si="117"/>
        <v>29</v>
      </c>
      <c r="CS86" s="26"/>
    </row>
    <row r="87" spans="28:97" x14ac:dyDescent="0.2">
      <c r="AB87" s="23">
        <v>7</v>
      </c>
      <c r="AC87" s="1">
        <v>786</v>
      </c>
      <c r="AD87" s="1">
        <f t="shared" si="72"/>
        <v>280.14999999999998</v>
      </c>
      <c r="AE87" s="1">
        <f t="shared" si="94"/>
        <v>0</v>
      </c>
      <c r="AF87" s="1">
        <f t="shared" si="73"/>
        <v>0</v>
      </c>
      <c r="AG87" s="1">
        <f t="shared" si="95"/>
        <v>3609.8462399999989</v>
      </c>
      <c r="AH87" s="1">
        <f t="shared" si="74"/>
        <v>7958.3392176287971</v>
      </c>
      <c r="AI87" s="6">
        <f t="shared" si="96"/>
        <v>178.46144000000001</v>
      </c>
      <c r="AJ87" s="1">
        <f t="shared" si="75"/>
        <v>283.041</v>
      </c>
      <c r="AK87" s="1">
        <f t="shared" si="76"/>
        <v>1.1351939260298041</v>
      </c>
      <c r="AL87" s="1">
        <f t="shared" si="77"/>
        <v>1.1469085276366295</v>
      </c>
      <c r="AM87" s="1">
        <f t="shared" si="78"/>
        <v>92231.932528234625</v>
      </c>
      <c r="AN87" s="1">
        <f t="shared" si="97"/>
        <v>-1283</v>
      </c>
      <c r="AO87" s="1">
        <f t="shared" si="79"/>
        <v>-4209.31772</v>
      </c>
      <c r="AP87" s="1">
        <f t="shared" si="80"/>
        <v>35021.052246983701</v>
      </c>
      <c r="AQ87" s="60">
        <f t="shared" si="81"/>
        <v>48.014877173759999</v>
      </c>
      <c r="AR87" s="6">
        <f t="shared" si="82"/>
        <v>93.333238845441642</v>
      </c>
      <c r="AS87" s="6">
        <f t="shared" si="83"/>
        <v>-7.1202608966443464</v>
      </c>
      <c r="AT87" s="6">
        <f t="shared" si="84"/>
        <v>-13.840647941333147</v>
      </c>
      <c r="AU87" s="60">
        <f t="shared" si="85"/>
        <v>13.02556059328</v>
      </c>
      <c r="AV87" s="6">
        <f t="shared" si="86"/>
        <v>1302.5560593279999</v>
      </c>
      <c r="AW87" s="61">
        <f t="shared" si="87"/>
        <v>-5251.4326009490514</v>
      </c>
      <c r="AX87" s="62">
        <f t="shared" si="88"/>
        <v>0.14186306343929431</v>
      </c>
      <c r="AY87" s="63">
        <f t="shared" si="89"/>
        <v>0.94606446167219693</v>
      </c>
      <c r="AZ87" s="6">
        <f t="shared" si="90"/>
        <v>0.14884176845575645</v>
      </c>
      <c r="BA87" s="6">
        <f t="shared" si="91"/>
        <v>8.5280051477777121</v>
      </c>
      <c r="BB87" s="62">
        <f t="shared" si="92"/>
        <v>10.387966156479999</v>
      </c>
      <c r="BC87" s="63">
        <f t="shared" si="93"/>
        <v>-6.1800684688</v>
      </c>
      <c r="BD87" s="1"/>
      <c r="BE87" s="1">
        <f t="shared" si="98"/>
        <v>0</v>
      </c>
      <c r="BF87" s="1">
        <f t="shared" si="99"/>
        <v>-6.4999999999999997E-3</v>
      </c>
      <c r="BG87" s="1">
        <f t="shared" si="100"/>
        <v>101325</v>
      </c>
      <c r="BH87" s="1">
        <f t="shared" si="101"/>
        <v>1.2250000000000001</v>
      </c>
      <c r="BI87" s="1">
        <f t="shared" si="102"/>
        <v>288.14999999999998</v>
      </c>
      <c r="BJ87" s="1">
        <f t="shared" si="103"/>
        <v>1.2350000000000001</v>
      </c>
      <c r="BK87" s="1">
        <f t="shared" si="104"/>
        <v>9.81</v>
      </c>
      <c r="BL87" s="1">
        <f t="shared" si="105"/>
        <v>293.14999999999998</v>
      </c>
      <c r="BM87" s="1">
        <f t="shared" si="106"/>
        <v>100600</v>
      </c>
      <c r="BN87" s="1">
        <f t="shared" si="107"/>
        <v>28</v>
      </c>
      <c r="BO87" s="1"/>
      <c r="BP87" s="23">
        <f t="shared" si="108"/>
        <v>4214.7027520000001</v>
      </c>
      <c r="BQ87" s="1">
        <f t="shared" si="109"/>
        <v>-6.4999999999999997E-3</v>
      </c>
      <c r="BR87" s="1">
        <f t="shared" si="110"/>
        <v>101325</v>
      </c>
      <c r="BS87" s="1">
        <f t="shared" si="111"/>
        <v>1.2250000000000001</v>
      </c>
      <c r="BT87" s="1">
        <f t="shared" si="112"/>
        <v>288.14999999999998</v>
      </c>
      <c r="BU87" s="1">
        <f t="shared" si="113"/>
        <v>1.2350000000000001</v>
      </c>
      <c r="BV87" s="1">
        <f t="shared" si="114"/>
        <v>9.81</v>
      </c>
      <c r="BW87" s="1">
        <f t="shared" si="115"/>
        <v>293.14999999999998</v>
      </c>
      <c r="BX87" s="1">
        <f t="shared" si="116"/>
        <v>100600</v>
      </c>
      <c r="BY87" s="1">
        <f t="shared" si="117"/>
        <v>29</v>
      </c>
      <c r="CS87" s="26"/>
    </row>
    <row r="88" spans="28:97" x14ac:dyDescent="0.2">
      <c r="AB88" s="23">
        <v>6.3</v>
      </c>
      <c r="AC88" s="1">
        <v>731</v>
      </c>
      <c r="AD88" s="1">
        <f t="shared" si="72"/>
        <v>279.45</v>
      </c>
      <c r="AE88" s="1">
        <f t="shared" si="94"/>
        <v>0</v>
      </c>
      <c r="AF88" s="1">
        <f t="shared" si="73"/>
        <v>0</v>
      </c>
      <c r="AG88" s="1">
        <f t="shared" si="95"/>
        <v>3609.4616299999989</v>
      </c>
      <c r="AH88" s="1">
        <f t="shared" si="74"/>
        <v>7957.491298730597</v>
      </c>
      <c r="AI88" s="6">
        <f t="shared" si="96"/>
        <v>189.61528000000001</v>
      </c>
      <c r="AJ88" s="1">
        <f t="shared" si="75"/>
        <v>283.39849999999996</v>
      </c>
      <c r="AK88" s="1">
        <f t="shared" si="76"/>
        <v>1.1413088538181864</v>
      </c>
      <c r="AL88" s="1">
        <f t="shared" si="77"/>
        <v>1.1574350231125183</v>
      </c>
      <c r="AM88" s="1">
        <f t="shared" si="78"/>
        <v>92845.879261243565</v>
      </c>
      <c r="AN88" s="1">
        <f t="shared" si="97"/>
        <v>-1338</v>
      </c>
      <c r="AO88" s="1">
        <f t="shared" si="79"/>
        <v>-4389.7639200000003</v>
      </c>
      <c r="AP88" s="1">
        <f t="shared" si="80"/>
        <v>35016.165584902716</v>
      </c>
      <c r="AQ88" s="60">
        <f t="shared" si="81"/>
        <v>46.940806997119999</v>
      </c>
      <c r="AR88" s="6">
        <f t="shared" si="82"/>
        <v>91.245418273281743</v>
      </c>
      <c r="AS88" s="6">
        <f t="shared" si="83"/>
        <v>-6.9711905969663155</v>
      </c>
      <c r="AT88" s="6">
        <f t="shared" si="84"/>
        <v>-13.550879130007003</v>
      </c>
      <c r="AU88" s="60">
        <f t="shared" si="85"/>
        <v>12.31352175536</v>
      </c>
      <c r="AV88" s="6">
        <f t="shared" si="86"/>
        <v>1231.352175536</v>
      </c>
      <c r="AW88" s="61">
        <f t="shared" si="87"/>
        <v>-5258.5722103484513</v>
      </c>
      <c r="AX88" s="62">
        <f t="shared" si="88"/>
        <v>0.14727942617120368</v>
      </c>
      <c r="AY88" s="63">
        <f t="shared" si="89"/>
        <v>0.98071502449114256</v>
      </c>
      <c r="AZ88" s="6">
        <f t="shared" si="90"/>
        <v>0.14906163818047832</v>
      </c>
      <c r="BA88" s="6">
        <f t="shared" si="91"/>
        <v>8.5406027550469776</v>
      </c>
      <c r="BB88" s="62">
        <f t="shared" si="92"/>
        <v>10.93664585376</v>
      </c>
      <c r="BC88" s="63">
        <f t="shared" si="93"/>
        <v>-6.6933681856000007</v>
      </c>
      <c r="BD88" s="1"/>
      <c r="BE88" s="1">
        <f t="shared" si="98"/>
        <v>0</v>
      </c>
      <c r="BF88" s="1">
        <f t="shared" si="99"/>
        <v>-6.4999999999999997E-3</v>
      </c>
      <c r="BG88" s="1">
        <f t="shared" si="100"/>
        <v>101325</v>
      </c>
      <c r="BH88" s="1">
        <f t="shared" si="101"/>
        <v>1.2250000000000001</v>
      </c>
      <c r="BI88" s="1">
        <f t="shared" si="102"/>
        <v>288.14999999999998</v>
      </c>
      <c r="BJ88" s="1">
        <f t="shared" si="103"/>
        <v>1.2350000000000001</v>
      </c>
      <c r="BK88" s="1">
        <f t="shared" si="104"/>
        <v>9.81</v>
      </c>
      <c r="BL88" s="1">
        <f t="shared" si="105"/>
        <v>293.14999999999998</v>
      </c>
      <c r="BM88" s="1">
        <f t="shared" si="106"/>
        <v>100600</v>
      </c>
      <c r="BN88" s="1">
        <f t="shared" si="107"/>
        <v>28</v>
      </c>
      <c r="BO88" s="1"/>
      <c r="BP88" s="23">
        <f t="shared" si="108"/>
        <v>4214.7027520000001</v>
      </c>
      <c r="BQ88" s="1">
        <f t="shared" si="109"/>
        <v>-6.4999999999999997E-3</v>
      </c>
      <c r="BR88" s="1">
        <f t="shared" si="110"/>
        <v>101325</v>
      </c>
      <c r="BS88" s="1">
        <f t="shared" si="111"/>
        <v>1.2250000000000001</v>
      </c>
      <c r="BT88" s="1">
        <f t="shared" si="112"/>
        <v>288.14999999999998</v>
      </c>
      <c r="BU88" s="1">
        <f t="shared" si="113"/>
        <v>1.2350000000000001</v>
      </c>
      <c r="BV88" s="1">
        <f t="shared" si="114"/>
        <v>9.81</v>
      </c>
      <c r="BW88" s="1">
        <f t="shared" si="115"/>
        <v>293.14999999999998</v>
      </c>
      <c r="BX88" s="1">
        <f t="shared" si="116"/>
        <v>100600</v>
      </c>
      <c r="BY88" s="1">
        <f t="shared" si="117"/>
        <v>29</v>
      </c>
      <c r="CS88" s="26"/>
    </row>
    <row r="89" spans="28:97" x14ac:dyDescent="0.2">
      <c r="AB89" s="23">
        <v>6.1</v>
      </c>
      <c r="AC89" s="1">
        <v>718</v>
      </c>
      <c r="AD89" s="1">
        <f t="shared" si="72"/>
        <v>279.25</v>
      </c>
      <c r="AE89" s="1">
        <f t="shared" si="94"/>
        <v>0</v>
      </c>
      <c r="AF89" s="1">
        <f t="shared" si="73"/>
        <v>0</v>
      </c>
      <c r="AG89" s="1">
        <f t="shared" si="95"/>
        <v>3609.0770199999988</v>
      </c>
      <c r="AH89" s="1">
        <f t="shared" si="74"/>
        <v>7956.6433798323969</v>
      </c>
      <c r="AI89" s="6">
        <f t="shared" si="96"/>
        <v>200.76912000000002</v>
      </c>
      <c r="AJ89" s="1">
        <f t="shared" si="75"/>
        <v>283.483</v>
      </c>
      <c r="AK89" s="1">
        <f t="shared" si="76"/>
        <v>1.1427578751423151</v>
      </c>
      <c r="AL89" s="1">
        <f t="shared" si="77"/>
        <v>1.1600803248664957</v>
      </c>
      <c r="AM89" s="1">
        <f t="shared" si="78"/>
        <v>92991.476357196385</v>
      </c>
      <c r="AN89" s="1">
        <f t="shared" si="97"/>
        <v>-1351</v>
      </c>
      <c r="AO89" s="1">
        <f t="shared" si="79"/>
        <v>-4432.4148400000004</v>
      </c>
      <c r="AP89" s="1">
        <f t="shared" si="80"/>
        <v>35032.982052158957</v>
      </c>
      <c r="AQ89" s="60">
        <f t="shared" si="81"/>
        <v>45.86673682048</v>
      </c>
      <c r="AR89" s="6">
        <f t="shared" si="82"/>
        <v>89.157597701121844</v>
      </c>
      <c r="AS89" s="6">
        <f t="shared" si="83"/>
        <v>-6.6320046310282423</v>
      </c>
      <c r="AT89" s="6">
        <f t="shared" si="84"/>
        <v>-12.891555881977938</v>
      </c>
      <c r="AU89" s="60">
        <f t="shared" si="85"/>
        <v>11.60148291744</v>
      </c>
      <c r="AV89" s="6">
        <f t="shared" si="86"/>
        <v>1160.1482917440001</v>
      </c>
      <c r="AW89" s="61">
        <f t="shared" si="87"/>
        <v>-5119.3183215938006</v>
      </c>
      <c r="AX89" s="62">
        <f t="shared" si="88"/>
        <v>0.14983054226268316</v>
      </c>
      <c r="AY89" s="63">
        <f t="shared" si="89"/>
        <v>1.0253339152232375</v>
      </c>
      <c r="AZ89" s="6">
        <f t="shared" si="90"/>
        <v>0.14510153966715184</v>
      </c>
      <c r="BA89" s="6">
        <f t="shared" si="91"/>
        <v>8.3137058237773527</v>
      </c>
      <c r="BB89" s="62">
        <f t="shared" si="92"/>
        <v>11.485325551040001</v>
      </c>
      <c r="BC89" s="63">
        <f t="shared" si="93"/>
        <v>-7.2066679024000013</v>
      </c>
      <c r="BD89" s="1"/>
      <c r="BE89" s="1">
        <f t="shared" si="98"/>
        <v>0</v>
      </c>
      <c r="BF89" s="1">
        <f t="shared" si="99"/>
        <v>-6.4999999999999997E-3</v>
      </c>
      <c r="BG89" s="1">
        <f t="shared" si="100"/>
        <v>101325</v>
      </c>
      <c r="BH89" s="1">
        <f t="shared" si="101"/>
        <v>1.2250000000000001</v>
      </c>
      <c r="BI89" s="1">
        <f t="shared" si="102"/>
        <v>288.14999999999998</v>
      </c>
      <c r="BJ89" s="1">
        <f t="shared" si="103"/>
        <v>1.2350000000000001</v>
      </c>
      <c r="BK89" s="1">
        <f t="shared" si="104"/>
        <v>9.81</v>
      </c>
      <c r="BL89" s="1">
        <f t="shared" si="105"/>
        <v>293.14999999999998</v>
      </c>
      <c r="BM89" s="1">
        <f t="shared" si="106"/>
        <v>100600</v>
      </c>
      <c r="BN89" s="1">
        <f t="shared" si="107"/>
        <v>28</v>
      </c>
      <c r="BO89" s="1"/>
      <c r="BP89" s="23">
        <f t="shared" si="108"/>
        <v>4214.7027520000001</v>
      </c>
      <c r="BQ89" s="1">
        <f t="shared" si="109"/>
        <v>-6.4999999999999997E-3</v>
      </c>
      <c r="BR89" s="1">
        <f t="shared" si="110"/>
        <v>101325</v>
      </c>
      <c r="BS89" s="1">
        <f t="shared" si="111"/>
        <v>1.2250000000000001</v>
      </c>
      <c r="BT89" s="1">
        <f t="shared" si="112"/>
        <v>288.14999999999998</v>
      </c>
      <c r="BU89" s="1">
        <f t="shared" si="113"/>
        <v>1.2350000000000001</v>
      </c>
      <c r="BV89" s="1">
        <f t="shared" si="114"/>
        <v>9.81</v>
      </c>
      <c r="BW89" s="1">
        <f t="shared" si="115"/>
        <v>293.14999999999998</v>
      </c>
      <c r="BX89" s="1">
        <f t="shared" si="116"/>
        <v>100600</v>
      </c>
      <c r="BY89" s="1">
        <f t="shared" si="117"/>
        <v>29</v>
      </c>
      <c r="CC89" s="70" t="s">
        <v>105</v>
      </c>
      <c r="CS89" s="26"/>
    </row>
    <row r="90" spans="28:97" x14ac:dyDescent="0.2">
      <c r="AB90" s="23">
        <v>5.8</v>
      </c>
      <c r="AC90" s="1">
        <v>687</v>
      </c>
      <c r="AD90" s="1">
        <f t="shared" si="72"/>
        <v>278.95</v>
      </c>
      <c r="AE90" s="1">
        <f t="shared" si="94"/>
        <v>0</v>
      </c>
      <c r="AF90" s="1">
        <f t="shared" si="73"/>
        <v>0</v>
      </c>
      <c r="AG90" s="1">
        <f t="shared" si="95"/>
        <v>3608.6924099999987</v>
      </c>
      <c r="AH90" s="1">
        <f t="shared" si="74"/>
        <v>7955.7954609341969</v>
      </c>
      <c r="AI90" s="6">
        <f t="shared" si="96"/>
        <v>211.92296000000002</v>
      </c>
      <c r="AJ90" s="1">
        <f t="shared" si="75"/>
        <v>283.68449999999996</v>
      </c>
      <c r="AK90" s="1">
        <f t="shared" si="76"/>
        <v>1.1462189134720713</v>
      </c>
      <c r="AL90" s="1">
        <f t="shared" si="77"/>
        <v>1.1656732007846129</v>
      </c>
      <c r="AM90" s="1">
        <f t="shared" si="78"/>
        <v>93339.415626179049</v>
      </c>
      <c r="AN90" s="1">
        <f t="shared" si="97"/>
        <v>-1382</v>
      </c>
      <c r="AO90" s="1">
        <f t="shared" si="79"/>
        <v>-4534.1208800000004</v>
      </c>
      <c r="AP90" s="1">
        <f t="shared" si="80"/>
        <v>35035.981900807048</v>
      </c>
      <c r="AQ90" s="60">
        <f t="shared" si="81"/>
        <v>44.792666643840001</v>
      </c>
      <c r="AR90" s="6">
        <f t="shared" si="82"/>
        <v>87.069777128961945</v>
      </c>
      <c r="AS90" s="6">
        <f t="shared" si="83"/>
        <v>-6.4181302596212797</v>
      </c>
      <c r="AT90" s="6">
        <f t="shared" si="84"/>
        <v>-12.475818323862228</v>
      </c>
      <c r="AU90" s="60">
        <f t="shared" si="85"/>
        <v>10.889444079519999</v>
      </c>
      <c r="AV90" s="6">
        <f t="shared" si="86"/>
        <v>1088.9444079519999</v>
      </c>
      <c r="AW90" s="61">
        <f t="shared" si="87"/>
        <v>-5072.4816260252364</v>
      </c>
      <c r="AX90" s="62">
        <f t="shared" si="88"/>
        <v>0.15491797043647576</v>
      </c>
      <c r="AY90" s="63">
        <f t="shared" si="89"/>
        <v>1.0700291511110389</v>
      </c>
      <c r="AZ90" s="6">
        <f t="shared" si="90"/>
        <v>0.14378016711352426</v>
      </c>
      <c r="BA90" s="6">
        <f t="shared" si="91"/>
        <v>8.2379967532900729</v>
      </c>
      <c r="BB90" s="62">
        <f t="shared" si="92"/>
        <v>12.03400524832</v>
      </c>
      <c r="BC90" s="63">
        <f t="shared" si="93"/>
        <v>-7.7199676192000002</v>
      </c>
      <c r="BD90" s="1"/>
      <c r="BE90" s="1">
        <f t="shared" si="98"/>
        <v>0</v>
      </c>
      <c r="BF90" s="1">
        <f t="shared" si="99"/>
        <v>-6.4999999999999997E-3</v>
      </c>
      <c r="BG90" s="1">
        <f t="shared" si="100"/>
        <v>101325</v>
      </c>
      <c r="BH90" s="1">
        <f t="shared" si="101"/>
        <v>1.2250000000000001</v>
      </c>
      <c r="BI90" s="1">
        <f t="shared" si="102"/>
        <v>288.14999999999998</v>
      </c>
      <c r="BJ90" s="1">
        <f t="shared" si="103"/>
        <v>1.2350000000000001</v>
      </c>
      <c r="BK90" s="1">
        <f t="shared" si="104"/>
        <v>9.81</v>
      </c>
      <c r="BL90" s="1">
        <f t="shared" si="105"/>
        <v>293.14999999999998</v>
      </c>
      <c r="BM90" s="1">
        <f t="shared" si="106"/>
        <v>100600</v>
      </c>
      <c r="BN90" s="1">
        <f t="shared" si="107"/>
        <v>28</v>
      </c>
      <c r="BO90" s="1"/>
      <c r="BP90" s="23">
        <f t="shared" si="108"/>
        <v>4214.7027520000001</v>
      </c>
      <c r="BQ90" s="1">
        <f t="shared" si="109"/>
        <v>-6.4999999999999997E-3</v>
      </c>
      <c r="BR90" s="1">
        <f t="shared" si="110"/>
        <v>101325</v>
      </c>
      <c r="BS90" s="1">
        <f t="shared" si="111"/>
        <v>1.2250000000000001</v>
      </c>
      <c r="BT90" s="1">
        <f t="shared" si="112"/>
        <v>288.14999999999998</v>
      </c>
      <c r="BU90" s="1">
        <f t="shared" si="113"/>
        <v>1.2350000000000001</v>
      </c>
      <c r="BV90" s="1">
        <f t="shared" si="114"/>
        <v>9.81</v>
      </c>
      <c r="BW90" s="1">
        <f t="shared" si="115"/>
        <v>293.14999999999998</v>
      </c>
      <c r="BX90" s="1">
        <f t="shared" si="116"/>
        <v>100600</v>
      </c>
      <c r="BY90" s="1">
        <f t="shared" si="117"/>
        <v>29</v>
      </c>
      <c r="CS90" s="26"/>
    </row>
    <row r="91" spans="28:97" x14ac:dyDescent="0.2">
      <c r="AB91" s="23">
        <v>5.2</v>
      </c>
      <c r="AC91" s="1">
        <v>650</v>
      </c>
      <c r="AD91" s="1">
        <f t="shared" si="72"/>
        <v>278.34999999999997</v>
      </c>
      <c r="AE91" s="1">
        <f t="shared" si="94"/>
        <v>0</v>
      </c>
      <c r="AF91" s="1">
        <f t="shared" si="73"/>
        <v>0</v>
      </c>
      <c r="AG91" s="1">
        <f t="shared" si="95"/>
        <v>3608.3077999999987</v>
      </c>
      <c r="AH91" s="1">
        <f t="shared" si="74"/>
        <v>7954.9475420359968</v>
      </c>
      <c r="AI91" s="6">
        <f t="shared" si="96"/>
        <v>223.07680000000002</v>
      </c>
      <c r="AJ91" s="1">
        <f t="shared" si="75"/>
        <v>283.92499999999995</v>
      </c>
      <c r="AK91" s="1">
        <f t="shared" si="76"/>
        <v>1.1503603216181821</v>
      </c>
      <c r="AL91" s="1">
        <f t="shared" si="77"/>
        <v>1.1734005903195341</v>
      </c>
      <c r="AM91" s="1">
        <f t="shared" si="78"/>
        <v>93756.077166476345</v>
      </c>
      <c r="AN91" s="1">
        <f t="shared" si="97"/>
        <v>-1419</v>
      </c>
      <c r="AO91" s="1">
        <f t="shared" si="79"/>
        <v>-4655.5119599999998</v>
      </c>
      <c r="AP91" s="1">
        <f t="shared" si="80"/>
        <v>35034.439977922906</v>
      </c>
      <c r="AQ91" s="60">
        <f t="shared" si="81"/>
        <v>43.718596467200001</v>
      </c>
      <c r="AR91" s="6">
        <f t="shared" si="82"/>
        <v>84.981956556802047</v>
      </c>
      <c r="AS91" s="6">
        <f t="shared" si="83"/>
        <v>-6.2455023622878398</v>
      </c>
      <c r="AT91" s="6">
        <f t="shared" si="84"/>
        <v>-12.140257311909595</v>
      </c>
      <c r="AU91" s="60">
        <f t="shared" si="85"/>
        <v>10.177405241599999</v>
      </c>
      <c r="AV91" s="6">
        <f t="shared" si="86"/>
        <v>1017.7405241599999</v>
      </c>
      <c r="AW91" s="61">
        <f t="shared" si="87"/>
        <v>-5056.7764000524085</v>
      </c>
      <c r="AX91" s="62">
        <f t="shared" si="88"/>
        <v>0.16105232189230598</v>
      </c>
      <c r="AY91" s="63">
        <f t="shared" si="89"/>
        <v>1.1158052993172953</v>
      </c>
      <c r="AZ91" s="6">
        <f t="shared" si="90"/>
        <v>0.1433473050114272</v>
      </c>
      <c r="BA91" s="6">
        <f t="shared" si="91"/>
        <v>8.213195581728753</v>
      </c>
      <c r="BB91" s="62">
        <f t="shared" si="92"/>
        <v>12.582684945600001</v>
      </c>
      <c r="BC91" s="63">
        <f t="shared" si="93"/>
        <v>-8.2332673360000008</v>
      </c>
      <c r="BD91" s="1"/>
      <c r="BE91" s="1">
        <f t="shared" si="98"/>
        <v>0</v>
      </c>
      <c r="BF91" s="1">
        <f t="shared" si="99"/>
        <v>-6.4999999999999997E-3</v>
      </c>
      <c r="BG91" s="1">
        <f t="shared" si="100"/>
        <v>101325</v>
      </c>
      <c r="BH91" s="1">
        <f t="shared" si="101"/>
        <v>1.2250000000000001</v>
      </c>
      <c r="BI91" s="1">
        <f t="shared" si="102"/>
        <v>288.14999999999998</v>
      </c>
      <c r="BJ91" s="1">
        <f t="shared" si="103"/>
        <v>1.2350000000000001</v>
      </c>
      <c r="BK91" s="1">
        <f t="shared" si="104"/>
        <v>9.81</v>
      </c>
      <c r="BL91" s="1">
        <f t="shared" si="105"/>
        <v>293.14999999999998</v>
      </c>
      <c r="BM91" s="1">
        <f t="shared" si="106"/>
        <v>100600</v>
      </c>
      <c r="BN91" s="1">
        <f t="shared" si="107"/>
        <v>28</v>
      </c>
      <c r="BO91" s="1"/>
      <c r="BP91" s="23">
        <f t="shared" si="108"/>
        <v>4214.7027520000001</v>
      </c>
      <c r="BQ91" s="1">
        <f t="shared" si="109"/>
        <v>-6.4999999999999997E-3</v>
      </c>
      <c r="BR91" s="1">
        <f t="shared" si="110"/>
        <v>101325</v>
      </c>
      <c r="BS91" s="1">
        <f t="shared" si="111"/>
        <v>1.2250000000000001</v>
      </c>
      <c r="BT91" s="1">
        <f t="shared" si="112"/>
        <v>288.14999999999998</v>
      </c>
      <c r="BU91" s="1">
        <f t="shared" si="113"/>
        <v>1.2350000000000001</v>
      </c>
      <c r="BV91" s="1">
        <f t="shared" si="114"/>
        <v>9.81</v>
      </c>
      <c r="BW91" s="1">
        <f t="shared" si="115"/>
        <v>293.14999999999998</v>
      </c>
      <c r="BX91" s="1">
        <f t="shared" si="116"/>
        <v>100600</v>
      </c>
      <c r="BY91" s="1">
        <f t="shared" si="117"/>
        <v>29</v>
      </c>
      <c r="CS91" s="26"/>
    </row>
    <row r="92" spans="28:97" x14ac:dyDescent="0.2">
      <c r="AB92" s="23">
        <v>4</v>
      </c>
      <c r="AC92" s="1">
        <v>600</v>
      </c>
      <c r="AD92" s="1">
        <f t="shared" si="72"/>
        <v>277.14999999999998</v>
      </c>
      <c r="AE92" s="1">
        <f t="shared" si="94"/>
        <v>0</v>
      </c>
      <c r="AF92" s="1">
        <f t="shared" si="73"/>
        <v>0</v>
      </c>
      <c r="AG92" s="1">
        <f t="shared" si="95"/>
        <v>3607.9231899999986</v>
      </c>
      <c r="AH92" s="1">
        <f t="shared" si="74"/>
        <v>7954.0996231377958</v>
      </c>
      <c r="AI92" s="6">
        <f t="shared" si="96"/>
        <v>234.23064000000002</v>
      </c>
      <c r="AJ92" s="1">
        <f t="shared" si="75"/>
        <v>284.25</v>
      </c>
      <c r="AK92" s="1">
        <f t="shared" si="76"/>
        <v>1.1559749950123086</v>
      </c>
      <c r="AL92" s="1">
        <f t="shared" si="77"/>
        <v>1.1855886427286622</v>
      </c>
      <c r="AM92" s="1">
        <f t="shared" si="78"/>
        <v>94321.524831001705</v>
      </c>
      <c r="AN92" s="1">
        <f t="shared" si="97"/>
        <v>-1469</v>
      </c>
      <c r="AO92" s="1">
        <f t="shared" si="79"/>
        <v>-4819.5539600000002</v>
      </c>
      <c r="AP92" s="1">
        <f t="shared" si="80"/>
        <v>35025.943134301742</v>
      </c>
      <c r="AQ92" s="60">
        <f t="shared" si="81"/>
        <v>42.644526290559995</v>
      </c>
      <c r="AR92" s="6">
        <f t="shared" si="82"/>
        <v>82.894135984642134</v>
      </c>
      <c r="AS92" s="6">
        <f t="shared" si="83"/>
        <v>-6.1316877875151468</v>
      </c>
      <c r="AT92" s="6">
        <f t="shared" si="84"/>
        <v>-11.919019988883443</v>
      </c>
      <c r="AU92" s="60">
        <f t="shared" si="85"/>
        <v>9.4653664036799992</v>
      </c>
      <c r="AV92" s="6">
        <f t="shared" si="86"/>
        <v>946.53664036799989</v>
      </c>
      <c r="AW92" s="61">
        <f t="shared" si="87"/>
        <v>-5089.1239597457834</v>
      </c>
      <c r="AX92" s="62">
        <f t="shared" si="88"/>
        <v>0.16859875932531709</v>
      </c>
      <c r="AY92" s="63">
        <f t="shared" si="89"/>
        <v>1.1603825340771166</v>
      </c>
      <c r="AZ92" s="6">
        <f t="shared" si="90"/>
        <v>0.14428616121721696</v>
      </c>
      <c r="BA92" s="6">
        <f t="shared" si="91"/>
        <v>8.2669880798901687</v>
      </c>
      <c r="BB92" s="62">
        <f t="shared" si="92"/>
        <v>13.131364642880001</v>
      </c>
      <c r="BC92" s="63">
        <f t="shared" si="93"/>
        <v>-8.7465670528000015</v>
      </c>
      <c r="BD92" s="1"/>
      <c r="BE92" s="1">
        <f t="shared" si="98"/>
        <v>0</v>
      </c>
      <c r="BF92" s="1">
        <f t="shared" si="99"/>
        <v>-6.4999999999999997E-3</v>
      </c>
      <c r="BG92" s="1">
        <f t="shared" si="100"/>
        <v>101325</v>
      </c>
      <c r="BH92" s="1">
        <f t="shared" si="101"/>
        <v>1.2250000000000001</v>
      </c>
      <c r="BI92" s="1">
        <f t="shared" si="102"/>
        <v>288.14999999999998</v>
      </c>
      <c r="BJ92" s="1">
        <f t="shared" si="103"/>
        <v>1.2350000000000001</v>
      </c>
      <c r="BK92" s="1">
        <f t="shared" si="104"/>
        <v>9.81</v>
      </c>
      <c r="BL92" s="1">
        <f t="shared" si="105"/>
        <v>293.14999999999998</v>
      </c>
      <c r="BM92" s="1">
        <f t="shared" si="106"/>
        <v>100600</v>
      </c>
      <c r="BN92" s="1">
        <f t="shared" si="107"/>
        <v>28</v>
      </c>
      <c r="BO92" s="1"/>
      <c r="BP92" s="23">
        <f t="shared" si="108"/>
        <v>4214.7027520000001</v>
      </c>
      <c r="BQ92" s="1">
        <f t="shared" si="109"/>
        <v>-6.4999999999999997E-3</v>
      </c>
      <c r="BR92" s="1">
        <f t="shared" si="110"/>
        <v>101325</v>
      </c>
      <c r="BS92" s="1">
        <f t="shared" si="111"/>
        <v>1.2250000000000001</v>
      </c>
      <c r="BT92" s="1">
        <f t="shared" si="112"/>
        <v>288.14999999999998</v>
      </c>
      <c r="BU92" s="1">
        <f t="shared" si="113"/>
        <v>1.2350000000000001</v>
      </c>
      <c r="BV92" s="1">
        <f t="shared" si="114"/>
        <v>9.81</v>
      </c>
      <c r="BW92" s="1">
        <f t="shared" si="115"/>
        <v>293.14999999999998</v>
      </c>
      <c r="BX92" s="1">
        <f t="shared" si="116"/>
        <v>100600</v>
      </c>
      <c r="BY92" s="1">
        <f t="shared" si="117"/>
        <v>29</v>
      </c>
      <c r="CS92" s="26"/>
    </row>
    <row r="93" spans="28:97" x14ac:dyDescent="0.2">
      <c r="AB93" s="23">
        <v>2.4</v>
      </c>
      <c r="AC93" s="1">
        <v>556</v>
      </c>
      <c r="AD93" s="1">
        <f t="shared" si="72"/>
        <v>275.54999999999995</v>
      </c>
      <c r="AE93" s="1">
        <f t="shared" si="94"/>
        <v>0</v>
      </c>
      <c r="AF93" s="1">
        <f t="shared" si="73"/>
        <v>0</v>
      </c>
      <c r="AG93" s="1">
        <f t="shared" si="95"/>
        <v>3607.5385799999985</v>
      </c>
      <c r="AH93" s="1">
        <f t="shared" si="74"/>
        <v>7953.2517042395957</v>
      </c>
      <c r="AI93" s="6">
        <f t="shared" si="96"/>
        <v>245.38448000000002</v>
      </c>
      <c r="AJ93" s="1">
        <f t="shared" si="75"/>
        <v>284.536</v>
      </c>
      <c r="AK93" s="1">
        <f t="shared" si="76"/>
        <v>1.1609332283240772</v>
      </c>
      <c r="AL93" s="1">
        <f t="shared" si="77"/>
        <v>1.1987925859351103</v>
      </c>
      <c r="AM93" s="1">
        <f t="shared" si="78"/>
        <v>94821.400061728229</v>
      </c>
      <c r="AN93" s="1">
        <f t="shared" si="97"/>
        <v>-1513</v>
      </c>
      <c r="AO93" s="1">
        <f t="shared" si="79"/>
        <v>-4963.9109200000003</v>
      </c>
      <c r="AP93" s="1">
        <f t="shared" si="80"/>
        <v>35020.450122653536</v>
      </c>
      <c r="AQ93" s="60">
        <f t="shared" si="81"/>
        <v>41.570456113920002</v>
      </c>
      <c r="AR93" s="6">
        <f t="shared" si="82"/>
        <v>80.806315412482263</v>
      </c>
      <c r="AS93" s="6">
        <f t="shared" si="83"/>
        <v>-5.9914563995863679</v>
      </c>
      <c r="AT93" s="6">
        <f t="shared" si="84"/>
        <v>-11.646432607771965</v>
      </c>
      <c r="AU93" s="60">
        <f t="shared" si="85"/>
        <v>8.7533275657599994</v>
      </c>
      <c r="AV93" s="6">
        <f t="shared" si="86"/>
        <v>875.33275657599995</v>
      </c>
      <c r="AW93" s="61">
        <f t="shared" si="87"/>
        <v>-5100.6744457320374</v>
      </c>
      <c r="AX93" s="62">
        <f t="shared" si="88"/>
        <v>0.17586764251215017</v>
      </c>
      <c r="AY93" s="63">
        <f t="shared" si="89"/>
        <v>1.2074803182035856</v>
      </c>
      <c r="AZ93" s="6">
        <f t="shared" si="90"/>
        <v>0.14463146489862949</v>
      </c>
      <c r="BA93" s="6">
        <f t="shared" si="91"/>
        <v>8.2867725234854355</v>
      </c>
      <c r="BB93" s="62">
        <f t="shared" si="92"/>
        <v>13.68004434016</v>
      </c>
      <c r="BC93" s="63">
        <f t="shared" si="93"/>
        <v>-9.2598667696000021</v>
      </c>
      <c r="BD93" s="1"/>
      <c r="BE93" s="1">
        <f t="shared" si="98"/>
        <v>0</v>
      </c>
      <c r="BF93" s="1">
        <f t="shared" si="99"/>
        <v>-6.4999999999999997E-3</v>
      </c>
      <c r="BG93" s="1">
        <f t="shared" si="100"/>
        <v>101325</v>
      </c>
      <c r="BH93" s="1">
        <f t="shared" si="101"/>
        <v>1.2250000000000001</v>
      </c>
      <c r="BI93" s="1">
        <f t="shared" si="102"/>
        <v>288.14999999999998</v>
      </c>
      <c r="BJ93" s="1">
        <f t="shared" si="103"/>
        <v>1.2350000000000001</v>
      </c>
      <c r="BK93" s="1">
        <f t="shared" si="104"/>
        <v>9.81</v>
      </c>
      <c r="BL93" s="1">
        <f t="shared" si="105"/>
        <v>293.14999999999998</v>
      </c>
      <c r="BM93" s="1">
        <f t="shared" si="106"/>
        <v>100600</v>
      </c>
      <c r="BN93" s="1">
        <f t="shared" si="107"/>
        <v>28</v>
      </c>
      <c r="BO93" s="1"/>
      <c r="BP93" s="23">
        <f t="shared" si="108"/>
        <v>4214.7027520000001</v>
      </c>
      <c r="BQ93" s="1">
        <f t="shared" si="109"/>
        <v>-6.4999999999999997E-3</v>
      </c>
      <c r="BR93" s="1">
        <f t="shared" si="110"/>
        <v>101325</v>
      </c>
      <c r="BS93" s="1">
        <f t="shared" si="111"/>
        <v>1.2250000000000001</v>
      </c>
      <c r="BT93" s="1">
        <f t="shared" si="112"/>
        <v>288.14999999999998</v>
      </c>
      <c r="BU93" s="1">
        <f t="shared" si="113"/>
        <v>1.2350000000000001</v>
      </c>
      <c r="BV93" s="1">
        <f t="shared" si="114"/>
        <v>9.81</v>
      </c>
      <c r="BW93" s="1">
        <f t="shared" si="115"/>
        <v>293.14999999999998</v>
      </c>
      <c r="BX93" s="1">
        <f t="shared" si="116"/>
        <v>100600</v>
      </c>
      <c r="BY93" s="1">
        <f t="shared" si="117"/>
        <v>29</v>
      </c>
      <c r="CS93" s="26"/>
    </row>
    <row r="94" spans="28:97" x14ac:dyDescent="0.2">
      <c r="AB94" s="23">
        <v>1.9</v>
      </c>
      <c r="AC94" s="1">
        <v>498</v>
      </c>
      <c r="AD94" s="1">
        <f t="shared" si="72"/>
        <v>275.04999999999995</v>
      </c>
      <c r="AE94" s="1">
        <f t="shared" si="94"/>
        <v>0</v>
      </c>
      <c r="AF94" s="1">
        <f t="shared" si="73"/>
        <v>0</v>
      </c>
      <c r="AG94" s="1">
        <f t="shared" si="95"/>
        <v>3607.1539699999985</v>
      </c>
      <c r="AH94" s="1">
        <f t="shared" si="74"/>
        <v>7952.4037853413956</v>
      </c>
      <c r="AI94" s="6">
        <f t="shared" si="96"/>
        <v>256.53832</v>
      </c>
      <c r="AJ94" s="1">
        <f t="shared" si="75"/>
        <v>284.91299999999995</v>
      </c>
      <c r="AK94" s="1">
        <f t="shared" si="76"/>
        <v>1.1674939211365702</v>
      </c>
      <c r="AL94" s="1">
        <f t="shared" si="77"/>
        <v>1.2093590094629472</v>
      </c>
      <c r="AM94" s="1">
        <f t="shared" si="78"/>
        <v>95483.6019062798</v>
      </c>
      <c r="AN94" s="1">
        <f t="shared" si="97"/>
        <v>-1571</v>
      </c>
      <c r="AO94" s="1">
        <f t="shared" si="79"/>
        <v>-5154.1996399999998</v>
      </c>
      <c r="AP94" s="1">
        <f t="shared" si="80"/>
        <v>35005.884444066709</v>
      </c>
      <c r="AQ94" s="60">
        <f t="shared" si="81"/>
        <v>40.496385937280003</v>
      </c>
      <c r="AR94" s="6">
        <f t="shared" si="82"/>
        <v>78.718494840322364</v>
      </c>
      <c r="AS94" s="6">
        <f t="shared" si="83"/>
        <v>-5.9211397467949656</v>
      </c>
      <c r="AT94" s="6">
        <f t="shared" si="84"/>
        <v>-11.509748285409925</v>
      </c>
      <c r="AU94" s="60">
        <f t="shared" si="85"/>
        <v>8.0412887278400014</v>
      </c>
      <c r="AV94" s="6">
        <f t="shared" si="86"/>
        <v>804.12887278400012</v>
      </c>
      <c r="AW94" s="61">
        <f t="shared" si="87"/>
        <v>-5173.9560129835672</v>
      </c>
      <c r="AX94" s="62">
        <f t="shared" si="88"/>
        <v>0.18634035506703978</v>
      </c>
      <c r="AY94" s="63">
        <f t="shared" si="89"/>
        <v>1.2607391559522854</v>
      </c>
      <c r="AZ94" s="6">
        <f t="shared" si="90"/>
        <v>0.14674007944287898</v>
      </c>
      <c r="BA94" s="6">
        <f t="shared" si="91"/>
        <v>8.4075872374908247</v>
      </c>
      <c r="BB94" s="62">
        <f t="shared" si="92"/>
        <v>14.228724037439999</v>
      </c>
      <c r="BC94" s="63">
        <f t="shared" si="93"/>
        <v>-9.7731664863999992</v>
      </c>
      <c r="BD94" s="1"/>
      <c r="BE94" s="1">
        <f t="shared" si="98"/>
        <v>0</v>
      </c>
      <c r="BF94" s="1">
        <f t="shared" si="99"/>
        <v>-6.4999999999999997E-3</v>
      </c>
      <c r="BG94" s="1">
        <f t="shared" si="100"/>
        <v>101325</v>
      </c>
      <c r="BH94" s="1">
        <f t="shared" si="101"/>
        <v>1.2250000000000001</v>
      </c>
      <c r="BI94" s="1">
        <f t="shared" si="102"/>
        <v>288.14999999999998</v>
      </c>
      <c r="BJ94" s="1">
        <f t="shared" si="103"/>
        <v>1.2350000000000001</v>
      </c>
      <c r="BK94" s="1">
        <f t="shared" si="104"/>
        <v>9.81</v>
      </c>
      <c r="BL94" s="1">
        <f t="shared" si="105"/>
        <v>293.14999999999998</v>
      </c>
      <c r="BM94" s="1">
        <f t="shared" si="106"/>
        <v>100600</v>
      </c>
      <c r="BN94" s="1">
        <f t="shared" si="107"/>
        <v>28</v>
      </c>
      <c r="BO94" s="1"/>
      <c r="BP94" s="23">
        <f t="shared" si="108"/>
        <v>4214.7027520000001</v>
      </c>
      <c r="BQ94" s="1">
        <f t="shared" si="109"/>
        <v>-6.4999999999999997E-3</v>
      </c>
      <c r="BR94" s="1">
        <f t="shared" si="110"/>
        <v>101325</v>
      </c>
      <c r="BS94" s="1">
        <f t="shared" si="111"/>
        <v>1.2250000000000001</v>
      </c>
      <c r="BT94" s="1">
        <f t="shared" si="112"/>
        <v>288.14999999999998</v>
      </c>
      <c r="BU94" s="1">
        <f t="shared" si="113"/>
        <v>1.2350000000000001</v>
      </c>
      <c r="BV94" s="1">
        <f t="shared" si="114"/>
        <v>9.81</v>
      </c>
      <c r="BW94" s="1">
        <f t="shared" si="115"/>
        <v>293.14999999999998</v>
      </c>
      <c r="BX94" s="1">
        <f t="shared" si="116"/>
        <v>100600</v>
      </c>
      <c r="BY94" s="1">
        <f t="shared" si="117"/>
        <v>29</v>
      </c>
      <c r="CS94" s="26"/>
    </row>
    <row r="95" spans="28:97" x14ac:dyDescent="0.2">
      <c r="AB95" s="23">
        <v>1.7</v>
      </c>
      <c r="AC95" s="1">
        <v>435</v>
      </c>
      <c r="AD95" s="1">
        <f t="shared" si="72"/>
        <v>274.84999999999997</v>
      </c>
      <c r="AE95" s="1">
        <f t="shared" si="94"/>
        <v>0</v>
      </c>
      <c r="AF95" s="1">
        <f t="shared" si="73"/>
        <v>0</v>
      </c>
      <c r="AG95" s="1">
        <f t="shared" si="95"/>
        <v>3606.7693599999984</v>
      </c>
      <c r="AH95" s="1">
        <f t="shared" si="74"/>
        <v>7951.5558664431956</v>
      </c>
      <c r="AI95" s="6">
        <f t="shared" si="96"/>
        <v>267.69216</v>
      </c>
      <c r="AJ95" s="1">
        <f t="shared" si="75"/>
        <v>285.32249999999999</v>
      </c>
      <c r="AK95" s="1">
        <f t="shared" si="76"/>
        <v>1.1746522887845152</v>
      </c>
      <c r="AL95" s="1">
        <f t="shared" si="77"/>
        <v>1.2194095967499359</v>
      </c>
      <c r="AM95" s="1">
        <f t="shared" si="78"/>
        <v>96207.127894217178</v>
      </c>
      <c r="AN95" s="1">
        <f t="shared" si="97"/>
        <v>-1634</v>
      </c>
      <c r="AO95" s="1">
        <f t="shared" si="79"/>
        <v>-5360.8925600000002</v>
      </c>
      <c r="AP95" s="1">
        <f t="shared" si="80"/>
        <v>34985.758755209026</v>
      </c>
      <c r="AQ95" s="60">
        <f t="shared" si="81"/>
        <v>39.422315760640004</v>
      </c>
      <c r="AR95" s="6">
        <f t="shared" si="82"/>
        <v>76.630674268162466</v>
      </c>
      <c r="AS95" s="6">
        <f t="shared" si="83"/>
        <v>-5.8863471202666426</v>
      </c>
      <c r="AT95" s="6">
        <f t="shared" si="84"/>
        <v>-11.44211698625911</v>
      </c>
      <c r="AU95" s="60">
        <f t="shared" si="85"/>
        <v>7.3292498899199998</v>
      </c>
      <c r="AV95" s="6">
        <f t="shared" si="86"/>
        <v>732.92498899199995</v>
      </c>
      <c r="AW95" s="61">
        <f t="shared" si="87"/>
        <v>-5283.1277923601856</v>
      </c>
      <c r="AX95" s="62">
        <f t="shared" si="88"/>
        <v>0.19912656735570097</v>
      </c>
      <c r="AY95" s="63">
        <f t="shared" si="89"/>
        <v>1.3186495426693394</v>
      </c>
      <c r="AZ95" s="6">
        <f t="shared" si="90"/>
        <v>0.14987557405624302</v>
      </c>
      <c r="BA95" s="6">
        <f t="shared" si="91"/>
        <v>8.5872378455225764</v>
      </c>
      <c r="BB95" s="62">
        <f t="shared" si="92"/>
        <v>14.77740373472</v>
      </c>
      <c r="BC95" s="63">
        <f t="shared" si="93"/>
        <v>-10.2864662032</v>
      </c>
      <c r="BD95" s="1"/>
      <c r="BE95" s="1">
        <f t="shared" si="98"/>
        <v>0</v>
      </c>
      <c r="BF95" s="1">
        <f t="shared" si="99"/>
        <v>-6.4999999999999997E-3</v>
      </c>
      <c r="BG95" s="1">
        <f t="shared" si="100"/>
        <v>101325</v>
      </c>
      <c r="BH95" s="1">
        <f t="shared" si="101"/>
        <v>1.2250000000000001</v>
      </c>
      <c r="BI95" s="1">
        <f t="shared" si="102"/>
        <v>288.14999999999998</v>
      </c>
      <c r="BJ95" s="1">
        <f t="shared" si="103"/>
        <v>1.2350000000000001</v>
      </c>
      <c r="BK95" s="1">
        <f t="shared" si="104"/>
        <v>9.81</v>
      </c>
      <c r="BL95" s="1">
        <f t="shared" si="105"/>
        <v>293.14999999999998</v>
      </c>
      <c r="BM95" s="1">
        <f t="shared" si="106"/>
        <v>100600</v>
      </c>
      <c r="BN95" s="1">
        <f t="shared" si="107"/>
        <v>28</v>
      </c>
      <c r="BO95" s="1"/>
      <c r="BP95" s="23">
        <f t="shared" si="108"/>
        <v>4214.7027520000001</v>
      </c>
      <c r="BQ95" s="1">
        <f t="shared" si="109"/>
        <v>-6.4999999999999997E-3</v>
      </c>
      <c r="BR95" s="1">
        <f t="shared" si="110"/>
        <v>101325</v>
      </c>
      <c r="BS95" s="1">
        <f t="shared" si="111"/>
        <v>1.2250000000000001</v>
      </c>
      <c r="BT95" s="1">
        <f t="shared" si="112"/>
        <v>288.14999999999998</v>
      </c>
      <c r="BU95" s="1">
        <f t="shared" si="113"/>
        <v>1.2350000000000001</v>
      </c>
      <c r="BV95" s="1">
        <f t="shared" si="114"/>
        <v>9.81</v>
      </c>
      <c r="BW95" s="1">
        <f t="shared" si="115"/>
        <v>293.14999999999998</v>
      </c>
      <c r="BX95" s="1">
        <f t="shared" si="116"/>
        <v>100600</v>
      </c>
      <c r="BY95" s="1">
        <f t="shared" si="117"/>
        <v>29</v>
      </c>
      <c r="CS95" s="26"/>
    </row>
    <row r="96" spans="28:97" x14ac:dyDescent="0.2">
      <c r="AB96" s="23">
        <v>1.7</v>
      </c>
      <c r="AC96" s="1">
        <v>381</v>
      </c>
      <c r="AD96" s="1">
        <f t="shared" si="72"/>
        <v>274.84999999999997</v>
      </c>
      <c r="AE96" s="1">
        <f t="shared" si="94"/>
        <v>0</v>
      </c>
      <c r="AF96" s="1">
        <f t="shared" si="73"/>
        <v>0</v>
      </c>
      <c r="AG96" s="1">
        <f t="shared" si="95"/>
        <v>3606.3847499999983</v>
      </c>
      <c r="AH96" s="1">
        <f t="shared" si="74"/>
        <v>7950.7079475449955</v>
      </c>
      <c r="AI96" s="6">
        <f t="shared" si="96"/>
        <v>278.846</v>
      </c>
      <c r="AJ96" s="1">
        <f t="shared" si="75"/>
        <v>285.67349999999999</v>
      </c>
      <c r="AK96" s="1">
        <f t="shared" si="76"/>
        <v>1.1808147153725077</v>
      </c>
      <c r="AL96" s="1">
        <f t="shared" si="77"/>
        <v>1.2273147993158744</v>
      </c>
      <c r="AM96" s="1">
        <f t="shared" si="78"/>
        <v>96830.820570015378</v>
      </c>
      <c r="AN96" s="1">
        <f t="shared" si="97"/>
        <v>-1688</v>
      </c>
      <c r="AO96" s="1">
        <f t="shared" si="79"/>
        <v>-5538.0579200000002</v>
      </c>
      <c r="AP96" s="1">
        <f t="shared" si="80"/>
        <v>34967.720413462863</v>
      </c>
      <c r="AQ96" s="60">
        <f t="shared" si="81"/>
        <v>38.348245583999997</v>
      </c>
      <c r="AR96" s="6">
        <f t="shared" si="82"/>
        <v>74.542853696002553</v>
      </c>
      <c r="AS96" s="6">
        <f t="shared" si="83"/>
        <v>-5.8277470656793184</v>
      </c>
      <c r="AT96" s="6">
        <f t="shared" si="84"/>
        <v>-11.328207856150087</v>
      </c>
      <c r="AU96" s="60">
        <f t="shared" si="85"/>
        <v>6.6172110519999983</v>
      </c>
      <c r="AV96" s="6">
        <f t="shared" si="86"/>
        <v>661.72110519999978</v>
      </c>
      <c r="AW96" s="61">
        <f t="shared" si="87"/>
        <v>-5376.45802716449</v>
      </c>
      <c r="AX96" s="62">
        <f t="shared" si="88"/>
        <v>0.21277532034028945</v>
      </c>
      <c r="AY96" s="63">
        <f t="shared" si="89"/>
        <v>1.3838605035047933</v>
      </c>
      <c r="AZ96" s="6">
        <f t="shared" si="90"/>
        <v>0.15256017407226033</v>
      </c>
      <c r="BA96" s="6">
        <f t="shared" si="91"/>
        <v>8.7410540961211112</v>
      </c>
      <c r="BB96" s="62">
        <f t="shared" si="92"/>
        <v>15.326083431999999</v>
      </c>
      <c r="BC96" s="63">
        <f t="shared" si="93"/>
        <v>-10.79976592</v>
      </c>
      <c r="BD96" s="1"/>
      <c r="BE96" s="1">
        <f t="shared" si="98"/>
        <v>0</v>
      </c>
      <c r="BF96" s="1">
        <f t="shared" si="99"/>
        <v>-6.4999999999999997E-3</v>
      </c>
      <c r="BG96" s="1">
        <f t="shared" si="100"/>
        <v>101325</v>
      </c>
      <c r="BH96" s="1">
        <f t="shared" si="101"/>
        <v>1.2250000000000001</v>
      </c>
      <c r="BI96" s="1">
        <f t="shared" si="102"/>
        <v>288.14999999999998</v>
      </c>
      <c r="BJ96" s="1">
        <f t="shared" si="103"/>
        <v>1.2350000000000001</v>
      </c>
      <c r="BK96" s="1">
        <f t="shared" si="104"/>
        <v>9.81</v>
      </c>
      <c r="BL96" s="1">
        <f t="shared" si="105"/>
        <v>293.14999999999998</v>
      </c>
      <c r="BM96" s="1">
        <f t="shared" si="106"/>
        <v>100600</v>
      </c>
      <c r="BN96" s="1">
        <f t="shared" si="107"/>
        <v>28</v>
      </c>
      <c r="BO96" s="1"/>
      <c r="BP96" s="23">
        <f t="shared" si="108"/>
        <v>4214.7027520000001</v>
      </c>
      <c r="BQ96" s="1">
        <f t="shared" si="109"/>
        <v>-6.4999999999999997E-3</v>
      </c>
      <c r="BR96" s="1">
        <f t="shared" si="110"/>
        <v>101325</v>
      </c>
      <c r="BS96" s="1">
        <f t="shared" si="111"/>
        <v>1.2250000000000001</v>
      </c>
      <c r="BT96" s="1">
        <f t="shared" si="112"/>
        <v>288.14999999999998</v>
      </c>
      <c r="BU96" s="1">
        <f t="shared" si="113"/>
        <v>1.2350000000000001</v>
      </c>
      <c r="BV96" s="1">
        <f t="shared" si="114"/>
        <v>9.81</v>
      </c>
      <c r="BW96" s="1">
        <f t="shared" si="115"/>
        <v>293.14999999999998</v>
      </c>
      <c r="BX96" s="1">
        <f t="shared" si="116"/>
        <v>100600</v>
      </c>
      <c r="BY96" s="1">
        <f t="shared" si="117"/>
        <v>29</v>
      </c>
      <c r="CS96" s="26"/>
    </row>
    <row r="97" spans="28:97" x14ac:dyDescent="0.2">
      <c r="AB97" s="30">
        <v>2.1</v>
      </c>
      <c r="AC97" s="64">
        <v>340</v>
      </c>
      <c r="AD97" s="64">
        <f t="shared" si="72"/>
        <v>275.25</v>
      </c>
      <c r="AE97" s="64">
        <f t="shared" si="94"/>
        <v>0</v>
      </c>
      <c r="AF97" s="64">
        <f t="shared" si="73"/>
        <v>0</v>
      </c>
      <c r="AG97" s="64">
        <f t="shared" si="95"/>
        <v>3606.0001399999983</v>
      </c>
      <c r="AH97" s="64">
        <f t="shared" si="74"/>
        <v>7949.8600286467954</v>
      </c>
      <c r="AI97" s="65">
        <f t="shared" si="96"/>
        <v>289.99984000000001</v>
      </c>
      <c r="AJ97" s="64">
        <f t="shared" si="75"/>
        <v>285.94</v>
      </c>
      <c r="AK97" s="64">
        <f t="shared" si="76"/>
        <v>1.1855100891821579</v>
      </c>
      <c r="AL97" s="64">
        <f t="shared" si="77"/>
        <v>1.2315522430544823</v>
      </c>
      <c r="AM97" s="64">
        <f t="shared" si="78"/>
        <v>97306.548220188924</v>
      </c>
      <c r="AN97" s="64">
        <f t="shared" si="97"/>
        <v>-1729</v>
      </c>
      <c r="AO97" s="64">
        <f t="shared" si="79"/>
        <v>-5672.5723600000001</v>
      </c>
      <c r="AP97" s="64">
        <f t="shared" si="80"/>
        <v>34953.245178310346</v>
      </c>
      <c r="AQ97" s="66">
        <f t="shared" si="81"/>
        <v>37.274175407360005</v>
      </c>
      <c r="AR97" s="65">
        <f t="shared" si="82"/>
        <v>72.455033123842668</v>
      </c>
      <c r="AS97" s="65">
        <f t="shared" si="83"/>
        <v>-5.737681050990787</v>
      </c>
      <c r="AT97" s="65">
        <f t="shared" si="84"/>
        <v>-11.153133934157932</v>
      </c>
      <c r="AU97" s="66">
        <f t="shared" si="85"/>
        <v>5.9051722140800003</v>
      </c>
      <c r="AV97" s="65">
        <f t="shared" si="86"/>
        <v>590.51722140800007</v>
      </c>
      <c r="AW97" s="67">
        <f t="shared" si="87"/>
        <v>-5445.3162159961694</v>
      </c>
      <c r="AX97" s="68">
        <f t="shared" si="88"/>
        <v>0.22731397703953754</v>
      </c>
      <c r="AY97" s="69">
        <f t="shared" si="89"/>
        <v>1.4591184160397257</v>
      </c>
      <c r="AZ97" s="65">
        <f t="shared" si="90"/>
        <v>0.15454628086198463</v>
      </c>
      <c r="BA97" s="65">
        <f t="shared" si="91"/>
        <v>8.8548496328345827</v>
      </c>
      <c r="BB97" s="68">
        <f t="shared" si="92"/>
        <v>15.87476312928</v>
      </c>
      <c r="BC97" s="69">
        <f t="shared" si="93"/>
        <v>-11.313065636800001</v>
      </c>
      <c r="BD97" s="1"/>
      <c r="BE97" s="1">
        <f t="shared" si="98"/>
        <v>0</v>
      </c>
      <c r="BF97" s="1">
        <f t="shared" si="99"/>
        <v>-6.4999999999999997E-3</v>
      </c>
      <c r="BG97" s="1">
        <f t="shared" si="100"/>
        <v>101325</v>
      </c>
      <c r="BH97" s="1">
        <f t="shared" si="101"/>
        <v>1.2250000000000001</v>
      </c>
      <c r="BI97" s="1">
        <f t="shared" si="102"/>
        <v>288.14999999999998</v>
      </c>
      <c r="BJ97" s="1">
        <f t="shared" si="103"/>
        <v>1.2350000000000001</v>
      </c>
      <c r="BK97" s="1">
        <f t="shared" si="104"/>
        <v>9.81</v>
      </c>
      <c r="BL97" s="1">
        <f t="shared" si="105"/>
        <v>293.14999999999998</v>
      </c>
      <c r="BM97" s="1">
        <f t="shared" si="106"/>
        <v>100600</v>
      </c>
      <c r="BN97" s="1">
        <f t="shared" si="107"/>
        <v>28</v>
      </c>
      <c r="BO97" s="1"/>
      <c r="BP97" s="23">
        <f t="shared" si="108"/>
        <v>4214.7027520000001</v>
      </c>
      <c r="BQ97" s="1">
        <f t="shared" si="109"/>
        <v>-6.4999999999999997E-3</v>
      </c>
      <c r="BR97" s="1">
        <f t="shared" si="110"/>
        <v>101325</v>
      </c>
      <c r="BS97" s="1">
        <f t="shared" si="111"/>
        <v>1.2250000000000001</v>
      </c>
      <c r="BT97" s="1">
        <f t="shared" si="112"/>
        <v>288.14999999999998</v>
      </c>
      <c r="BU97" s="1">
        <f t="shared" si="113"/>
        <v>1.2350000000000001</v>
      </c>
      <c r="BV97" s="1">
        <f t="shared" si="114"/>
        <v>9.81</v>
      </c>
      <c r="BW97" s="1">
        <f t="shared" si="115"/>
        <v>293.14999999999998</v>
      </c>
      <c r="BX97" s="1">
        <f t="shared" si="116"/>
        <v>100600</v>
      </c>
      <c r="BY97" s="1">
        <f t="shared" si="117"/>
        <v>29</v>
      </c>
      <c r="CS97" s="26"/>
    </row>
    <row r="98" spans="28:97" x14ac:dyDescent="0.2">
      <c r="AB98" s="6"/>
      <c r="AC98" s="6"/>
      <c r="AD98" s="6"/>
      <c r="AE98" s="6"/>
      <c r="AF98" s="1"/>
      <c r="AG98" s="6"/>
      <c r="AH98" s="1"/>
      <c r="AI98" s="6"/>
      <c r="AJ98" s="6"/>
      <c r="AK98" s="6"/>
      <c r="AL98" s="6"/>
      <c r="AM98" s="6"/>
      <c r="AN98" s="6"/>
      <c r="AO98" s="1"/>
      <c r="AP98" s="6"/>
      <c r="AQ98" s="6"/>
      <c r="AR98" s="1"/>
      <c r="AS98" s="6"/>
      <c r="AT98" s="1"/>
      <c r="AU98" s="6"/>
      <c r="AV98" s="1"/>
      <c r="AW98" s="6"/>
      <c r="AX98" s="6"/>
      <c r="AY98" s="6"/>
      <c r="AZ98" s="6"/>
      <c r="BA98" s="6"/>
      <c r="BB98" s="6"/>
      <c r="BC98" s="6"/>
      <c r="BD98" s="1"/>
      <c r="BE98" s="1">
        <f t="shared" si="98"/>
        <v>0</v>
      </c>
      <c r="BF98" s="1">
        <f t="shared" si="99"/>
        <v>-6.4999999999999997E-3</v>
      </c>
      <c r="BG98" s="1">
        <f t="shared" si="100"/>
        <v>101325</v>
      </c>
      <c r="BH98" s="1">
        <f t="shared" si="101"/>
        <v>1.2250000000000001</v>
      </c>
      <c r="BI98" s="1">
        <f t="shared" si="102"/>
        <v>288.14999999999998</v>
      </c>
      <c r="BJ98" s="1">
        <f t="shared" si="103"/>
        <v>1.2350000000000001</v>
      </c>
      <c r="BK98" s="1">
        <f t="shared" si="104"/>
        <v>9.81</v>
      </c>
      <c r="BL98" s="1">
        <f t="shared" si="105"/>
        <v>293.14999999999998</v>
      </c>
      <c r="BM98" s="1">
        <f t="shared" si="106"/>
        <v>100600</v>
      </c>
      <c r="BN98" s="1">
        <f t="shared" si="107"/>
        <v>28</v>
      </c>
      <c r="BO98" s="1"/>
      <c r="BP98" s="23">
        <f t="shared" si="108"/>
        <v>4214.7027520000001</v>
      </c>
      <c r="BQ98" s="1">
        <f t="shared" si="109"/>
        <v>-6.4999999999999997E-3</v>
      </c>
      <c r="BR98" s="1">
        <f t="shared" si="110"/>
        <v>101325</v>
      </c>
      <c r="BS98" s="1">
        <f t="shared" si="111"/>
        <v>1.2250000000000001</v>
      </c>
      <c r="BT98" s="1">
        <f t="shared" si="112"/>
        <v>288.14999999999998</v>
      </c>
      <c r="BU98" s="1">
        <f t="shared" si="113"/>
        <v>1.2350000000000001</v>
      </c>
      <c r="BV98" s="1">
        <f t="shared" si="114"/>
        <v>9.81</v>
      </c>
      <c r="BW98" s="1">
        <f t="shared" si="115"/>
        <v>293.14999999999998</v>
      </c>
      <c r="BX98" s="1">
        <f t="shared" si="116"/>
        <v>100600</v>
      </c>
      <c r="BY98" s="1">
        <f t="shared" si="117"/>
        <v>29</v>
      </c>
      <c r="CS98" s="26"/>
    </row>
    <row r="99" spans="28:97" x14ac:dyDescent="0.2">
      <c r="AB99" s="43" t="s">
        <v>56</v>
      </c>
      <c r="AC99" s="3" t="s">
        <v>57</v>
      </c>
      <c r="AD99" s="3" t="s">
        <v>58</v>
      </c>
      <c r="AE99" s="3" t="s">
        <v>59</v>
      </c>
      <c r="AF99" s="44" t="s">
        <v>60</v>
      </c>
      <c r="AG99" s="3" t="s">
        <v>61</v>
      </c>
      <c r="AH99" s="44" t="s">
        <v>62</v>
      </c>
      <c r="AI99" s="8" t="s">
        <v>63</v>
      </c>
      <c r="AJ99" s="3" t="s">
        <v>64</v>
      </c>
      <c r="AK99" s="3" t="s">
        <v>65</v>
      </c>
      <c r="AL99" s="3" t="s">
        <v>66</v>
      </c>
      <c r="AM99" s="3" t="s">
        <v>67</v>
      </c>
      <c r="AN99" s="3" t="s">
        <v>68</v>
      </c>
      <c r="AO99" s="44" t="s">
        <v>69</v>
      </c>
      <c r="AP99" s="3" t="s">
        <v>70</v>
      </c>
      <c r="AQ99" s="45" t="s">
        <v>71</v>
      </c>
      <c r="AR99" s="46" t="s">
        <v>72</v>
      </c>
      <c r="AS99" s="47" t="s">
        <v>73</v>
      </c>
      <c r="AT99" s="46" t="s">
        <v>74</v>
      </c>
      <c r="AU99" s="45" t="s">
        <v>75</v>
      </c>
      <c r="AV99" s="46" t="s">
        <v>76</v>
      </c>
      <c r="AW99" s="47" t="s">
        <v>77</v>
      </c>
      <c r="AX99" s="48" t="s">
        <v>78</v>
      </c>
      <c r="AY99" s="49" t="s">
        <v>79</v>
      </c>
      <c r="AZ99" s="47" t="s">
        <v>80</v>
      </c>
      <c r="BA99" s="47" t="s">
        <v>81</v>
      </c>
      <c r="BB99" s="48" t="s">
        <v>82</v>
      </c>
      <c r="BC99" s="49" t="s">
        <v>83</v>
      </c>
      <c r="BD99" s="1"/>
      <c r="BE99" s="6">
        <f t="shared" si="98"/>
        <v>0</v>
      </c>
      <c r="BF99" s="6">
        <f t="shared" si="99"/>
        <v>-6.4999999999999997E-3</v>
      </c>
      <c r="BG99" s="6">
        <f t="shared" si="100"/>
        <v>101325</v>
      </c>
      <c r="BH99" s="6">
        <f t="shared" si="101"/>
        <v>1.2250000000000001</v>
      </c>
      <c r="BI99" s="6">
        <f t="shared" si="102"/>
        <v>288.14999999999998</v>
      </c>
      <c r="BJ99" s="6">
        <f t="shared" si="103"/>
        <v>1.2350000000000001</v>
      </c>
      <c r="BK99" s="6">
        <f t="shared" si="104"/>
        <v>9.81</v>
      </c>
      <c r="BL99" s="6">
        <f t="shared" si="105"/>
        <v>293.14999999999998</v>
      </c>
      <c r="BM99" s="6">
        <f t="shared" si="106"/>
        <v>100600</v>
      </c>
      <c r="BN99" s="6">
        <f t="shared" si="107"/>
        <v>28</v>
      </c>
      <c r="BO99" s="1"/>
      <c r="BP99" s="23">
        <f t="shared" si="108"/>
        <v>4214.7027520000001</v>
      </c>
      <c r="BQ99" s="1">
        <f t="shared" si="109"/>
        <v>-6.4999999999999997E-3</v>
      </c>
      <c r="BR99" s="1">
        <f t="shared" si="110"/>
        <v>101325</v>
      </c>
      <c r="BS99" s="1">
        <f t="shared" si="111"/>
        <v>1.2250000000000001</v>
      </c>
      <c r="BT99" s="1">
        <f t="shared" si="112"/>
        <v>288.14999999999998</v>
      </c>
      <c r="BU99" s="1">
        <f t="shared" si="113"/>
        <v>1.2350000000000001</v>
      </c>
      <c r="BV99" s="1">
        <f t="shared" si="114"/>
        <v>9.81</v>
      </c>
      <c r="BW99" s="1">
        <f t="shared" si="115"/>
        <v>293.14999999999998</v>
      </c>
      <c r="BX99" s="1">
        <f t="shared" si="116"/>
        <v>100600</v>
      </c>
      <c r="BY99" s="1">
        <f t="shared" si="117"/>
        <v>29</v>
      </c>
      <c r="CS99" s="26"/>
    </row>
    <row r="100" spans="28:97" x14ac:dyDescent="0.2">
      <c r="AB100" s="50">
        <v>8</v>
      </c>
      <c r="AC100" s="51">
        <v>1613</v>
      </c>
      <c r="AD100" s="51">
        <f t="shared" ref="AD100:AD115" si="118">AB100+273.15</f>
        <v>281.14999999999998</v>
      </c>
      <c r="AE100" s="51">
        <v>0</v>
      </c>
      <c r="AF100" s="51">
        <f t="shared" ref="AF100:AF115" si="119">AE100*1.94384</f>
        <v>0</v>
      </c>
      <c r="AG100" s="51">
        <v>3582</v>
      </c>
      <c r="AH100" s="51">
        <f t="shared" ref="AH100:AH115" si="120">AG100 * 2.20462</f>
        <v>7896.9488399999991</v>
      </c>
      <c r="AI100" s="51">
        <v>0</v>
      </c>
      <c r="AJ100" s="51">
        <f t="shared" ref="AJ100:AJ115" si="121">BI100+(AC100*BF100)</f>
        <v>277.66549999999995</v>
      </c>
      <c r="AK100" s="51">
        <f t="shared" ref="AK100:AK115" si="122">BH100 * ( ( 1 + ( BF100 * ( AC100 / BI100 ) ) ) ^ 4.256 )</f>
        <v>1.0462332666274439</v>
      </c>
      <c r="AL100" s="51">
        <f t="shared" ref="AL100:AL115" si="123">( AK100 * AJ100 ) / AD100</f>
        <v>1.0332665235452339</v>
      </c>
      <c r="AM100" s="51">
        <f t="shared" ref="AM100:AM115" si="124">BG100 * ( ( 1+ ( BF100 * ( AC100 / BI100 ) ) ) ^ 5.256 )</f>
        <v>83389.687569398826</v>
      </c>
      <c r="AN100" s="51">
        <v>0</v>
      </c>
      <c r="AO100" s="51">
        <f t="shared" ref="AO100:AO115" si="125">AN100 * 3.28084</f>
        <v>0</v>
      </c>
      <c r="AP100" s="51" t="e">
        <f t="shared" ref="AP100:AP115" si="126" xml:space="preserve"> AG100 * BK100 * COS( AZ100 )</f>
        <v>#DIV/0!</v>
      </c>
      <c r="AQ100" s="52">
        <f t="shared" ref="AQ100:AQ115" si="127">0.14 * AI100 + 55.6</f>
        <v>55.6</v>
      </c>
      <c r="AR100" s="51">
        <f t="shared" ref="AR100:AR115" si="128">AQ100 * 1.94384</f>
        <v>108.077504</v>
      </c>
      <c r="AS100" s="51" t="e">
        <f t="shared" ref="AS100:AS115" si="129" xml:space="preserve"> ( AN100 / AI100 ) * ( ( ( AD99 + AD100 ) / 2 ) / ( ( AJ99 + AJ100 ) / 2 ) )</f>
        <v>#DIV/0!</v>
      </c>
      <c r="AT100" s="51" t="e">
        <f t="shared" ref="AT100:AT115" si="130">AS100 * 1.94384</f>
        <v>#DIV/0!</v>
      </c>
      <c r="AU100" s="52">
        <f t="shared" ref="AU100:AU115" si="131">0.160278 * AI100 + 11.688889</f>
        <v>11.688889</v>
      </c>
      <c r="AV100" s="51">
        <f t="shared" ref="AV100:AV115" si="132">AU100 * 100</f>
        <v>1168.8888999999999</v>
      </c>
      <c r="AW100" s="53" t="e">
        <f t="shared" ref="AW100:AW115" si="133" xml:space="preserve"> - ( AG100 * BK100 * SIN( AZ100 ) )</f>
        <v>#DIV/0!</v>
      </c>
      <c r="AX100" s="50" t="e">
        <f t="shared" ref="AX100:AX115" si="134" xml:space="preserve"> - ( ( 2 * AW100 ) / ( ( ( AQ100 ) ^ 2 ) * BN100 * AL100 ) )</f>
        <v>#DIV/0!</v>
      </c>
      <c r="AY100" s="54" t="e">
        <f t="shared" ref="AY100:AY115" si="135" xml:space="preserve"> ( ( 2 * AP100 ) / ( ( ( AQ100 ) ^ 2 ) * BN100 * AL100 ) )</f>
        <v>#DIV/0!</v>
      </c>
      <c r="AZ100" s="51" t="e">
        <f t="shared" ref="AZ100:AZ115" si="136">ASIN( - ( AS100 / AQ100 ) )</f>
        <v>#DIV/0!</v>
      </c>
      <c r="BA100" s="51" t="e">
        <f t="shared" ref="BA100:BA115" si="137">AZ100 * ( 180 / 3.14159265359 )</f>
        <v>#DIV/0!</v>
      </c>
      <c r="BB100" s="50">
        <f t="shared" ref="BB100:BB115" si="138">-0.046389 * AI100 + 6.866667</f>
        <v>6.8666669999999996</v>
      </c>
      <c r="BC100" s="54">
        <f t="shared" ref="BC100:BC115" si="139">0.013611 * AI100 - 1.333333</f>
        <v>-1.3333330000000001</v>
      </c>
      <c r="BD100" s="1"/>
      <c r="BE100" s="1">
        <f t="shared" si="98"/>
        <v>0</v>
      </c>
      <c r="BF100" s="1">
        <f t="shared" si="99"/>
        <v>-6.4999999999999997E-3</v>
      </c>
      <c r="BG100" s="1">
        <f t="shared" si="100"/>
        <v>101325</v>
      </c>
      <c r="BH100" s="1">
        <f t="shared" si="101"/>
        <v>1.2250000000000001</v>
      </c>
      <c r="BI100" s="1">
        <f t="shared" si="102"/>
        <v>288.14999999999998</v>
      </c>
      <c r="BJ100" s="1">
        <f t="shared" si="103"/>
        <v>1.2350000000000001</v>
      </c>
      <c r="BK100" s="1">
        <f t="shared" si="104"/>
        <v>9.81</v>
      </c>
      <c r="BL100" s="1">
        <f t="shared" si="105"/>
        <v>293.14999999999998</v>
      </c>
      <c r="BM100" s="1">
        <f t="shared" si="106"/>
        <v>100600</v>
      </c>
      <c r="BN100" s="1">
        <f t="shared" si="107"/>
        <v>28</v>
      </c>
      <c r="BO100" s="1"/>
      <c r="BP100" s="23">
        <f t="shared" si="108"/>
        <v>4214.7027520000001</v>
      </c>
      <c r="BQ100" s="1">
        <f t="shared" si="109"/>
        <v>-6.4999999999999997E-3</v>
      </c>
      <c r="BR100" s="1">
        <f t="shared" si="110"/>
        <v>101325</v>
      </c>
      <c r="BS100" s="1">
        <f t="shared" si="111"/>
        <v>1.2250000000000001</v>
      </c>
      <c r="BT100" s="1">
        <f t="shared" si="112"/>
        <v>288.14999999999998</v>
      </c>
      <c r="BU100" s="1">
        <f t="shared" si="113"/>
        <v>1.2350000000000001</v>
      </c>
      <c r="BV100" s="1">
        <f t="shared" si="114"/>
        <v>9.81</v>
      </c>
      <c r="BW100" s="1">
        <f t="shared" si="115"/>
        <v>293.14999999999998</v>
      </c>
      <c r="BX100" s="1">
        <f t="shared" si="116"/>
        <v>100600</v>
      </c>
      <c r="BY100" s="1">
        <f t="shared" si="117"/>
        <v>29</v>
      </c>
      <c r="CS100" s="26"/>
    </row>
    <row r="101" spans="28:97" x14ac:dyDescent="0.2">
      <c r="AB101" s="23">
        <v>8.4</v>
      </c>
      <c r="AC101" s="1">
        <v>1576</v>
      </c>
      <c r="AD101" s="1">
        <f t="shared" si="118"/>
        <v>281.54999999999995</v>
      </c>
      <c r="AE101" s="1">
        <f t="shared" ref="AE101:AE115" si="140">AE100</f>
        <v>0</v>
      </c>
      <c r="AF101" s="1">
        <f t="shared" si="119"/>
        <v>0</v>
      </c>
      <c r="AG101" s="1">
        <f t="shared" ref="AG101:AG115" si="141">AG100-0.26666</f>
        <v>3581.7333400000002</v>
      </c>
      <c r="AH101" s="1">
        <f t="shared" si="120"/>
        <v>7896.3609560307996</v>
      </c>
      <c r="AI101" s="6">
        <f t="shared" ref="AI101:AI115" si="142">AI100+8</f>
        <v>8</v>
      </c>
      <c r="AJ101" s="1">
        <f t="shared" si="121"/>
        <v>277.90599999999995</v>
      </c>
      <c r="AK101" s="1">
        <f t="shared" si="122"/>
        <v>1.0500954746840963</v>
      </c>
      <c r="AL101" s="1">
        <f t="shared" si="123"/>
        <v>1.0365044680787017</v>
      </c>
      <c r="AM101" s="1">
        <f t="shared" si="124"/>
        <v>83770.018244364954</v>
      </c>
      <c r="AN101" s="1">
        <f t="shared" ref="AN101:AN115" si="143">AN100 + (AC101-AC100)</f>
        <v>-37</v>
      </c>
      <c r="AO101" s="1">
        <f t="shared" si="125"/>
        <v>-121.39108</v>
      </c>
      <c r="AP101" s="1">
        <f t="shared" si="126"/>
        <v>35016.771345833549</v>
      </c>
      <c r="AQ101" s="60">
        <f t="shared" si="127"/>
        <v>56.72</v>
      </c>
      <c r="AR101" s="6">
        <f t="shared" si="128"/>
        <v>110.2546048</v>
      </c>
      <c r="AS101" s="6">
        <f t="shared" si="129"/>
        <v>-4.6843430593541973</v>
      </c>
      <c r="AT101" s="6">
        <f t="shared" si="130"/>
        <v>-9.1056134124950621</v>
      </c>
      <c r="AU101" s="60">
        <f t="shared" si="131"/>
        <v>12.971112999999999</v>
      </c>
      <c r="AV101" s="6">
        <f t="shared" si="132"/>
        <v>1297.1112999999998</v>
      </c>
      <c r="AW101" s="61">
        <f t="shared" si="133"/>
        <v>-2901.8484529556572</v>
      </c>
      <c r="AX101" s="62">
        <f t="shared" si="134"/>
        <v>6.2158864081908564E-2</v>
      </c>
      <c r="AY101" s="63">
        <f t="shared" si="135"/>
        <v>0.75007457004033928</v>
      </c>
      <c r="AZ101" s="6">
        <f t="shared" si="136"/>
        <v>8.2681320593702604E-2</v>
      </c>
      <c r="BA101" s="6">
        <f t="shared" si="137"/>
        <v>4.737290714586945</v>
      </c>
      <c r="BB101" s="62">
        <f t="shared" si="138"/>
        <v>6.4955549999999995</v>
      </c>
      <c r="BC101" s="63">
        <f t="shared" si="139"/>
        <v>-1.224445</v>
      </c>
      <c r="BD101" s="1"/>
      <c r="BE101" s="1">
        <f t="shared" si="98"/>
        <v>0</v>
      </c>
      <c r="BF101" s="1">
        <f t="shared" si="99"/>
        <v>-6.4999999999999997E-3</v>
      </c>
      <c r="BG101" s="1">
        <f t="shared" si="100"/>
        <v>101325</v>
      </c>
      <c r="BH101" s="1">
        <f t="shared" si="101"/>
        <v>1.2250000000000001</v>
      </c>
      <c r="BI101" s="1">
        <f t="shared" si="102"/>
        <v>288.14999999999998</v>
      </c>
      <c r="BJ101" s="1">
        <f t="shared" si="103"/>
        <v>1.2350000000000001</v>
      </c>
      <c r="BK101" s="1">
        <f t="shared" si="104"/>
        <v>9.81</v>
      </c>
      <c r="BL101" s="1">
        <f t="shared" si="105"/>
        <v>293.14999999999998</v>
      </c>
      <c r="BM101" s="1">
        <f t="shared" si="106"/>
        <v>100600</v>
      </c>
      <c r="BN101" s="1">
        <f t="shared" si="107"/>
        <v>28</v>
      </c>
      <c r="BO101" s="1"/>
      <c r="BP101" s="23">
        <f t="shared" si="108"/>
        <v>4214.7027520000001</v>
      </c>
      <c r="BQ101" s="1">
        <f t="shared" si="109"/>
        <v>-6.4999999999999997E-3</v>
      </c>
      <c r="BR101" s="1">
        <f t="shared" si="110"/>
        <v>101325</v>
      </c>
      <c r="BS101" s="1">
        <f t="shared" si="111"/>
        <v>1.2250000000000001</v>
      </c>
      <c r="BT101" s="1">
        <f t="shared" si="112"/>
        <v>288.14999999999998</v>
      </c>
      <c r="BU101" s="1">
        <f t="shared" si="113"/>
        <v>1.2350000000000001</v>
      </c>
      <c r="BV101" s="1">
        <f t="shared" si="114"/>
        <v>9.81</v>
      </c>
      <c r="BW101" s="1">
        <f t="shared" si="115"/>
        <v>293.14999999999998</v>
      </c>
      <c r="BX101" s="1">
        <f t="shared" si="116"/>
        <v>100600</v>
      </c>
      <c r="BY101" s="1">
        <f t="shared" si="117"/>
        <v>29</v>
      </c>
      <c r="CS101" s="26"/>
    </row>
    <row r="102" spans="28:97" x14ac:dyDescent="0.2">
      <c r="AB102" s="23">
        <v>9.1</v>
      </c>
      <c r="AC102" s="1">
        <v>1426</v>
      </c>
      <c r="AD102" s="1">
        <f t="shared" si="118"/>
        <v>282.25</v>
      </c>
      <c r="AE102" s="1">
        <f t="shared" si="140"/>
        <v>0</v>
      </c>
      <c r="AF102" s="1">
        <f t="shared" si="119"/>
        <v>0</v>
      </c>
      <c r="AG102" s="1">
        <f t="shared" si="141"/>
        <v>3581.4666800000005</v>
      </c>
      <c r="AH102" s="1">
        <f t="shared" si="120"/>
        <v>7895.7730720616</v>
      </c>
      <c r="AI102" s="6">
        <f t="shared" si="142"/>
        <v>16</v>
      </c>
      <c r="AJ102" s="1">
        <f t="shared" si="121"/>
        <v>278.88099999999997</v>
      </c>
      <c r="AK102" s="1">
        <f t="shared" si="122"/>
        <v>1.0658649444602819</v>
      </c>
      <c r="AL102" s="1">
        <f t="shared" si="123"/>
        <v>1.0531425387990359</v>
      </c>
      <c r="AM102" s="1">
        <f t="shared" si="124"/>
        <v>85326.318054842544</v>
      </c>
      <c r="AN102" s="1">
        <f t="shared" si="143"/>
        <v>-187</v>
      </c>
      <c r="AO102" s="1">
        <f t="shared" si="125"/>
        <v>-613.51707999999996</v>
      </c>
      <c r="AP102" s="1">
        <f t="shared" si="126"/>
        <v>34390.865835782657</v>
      </c>
      <c r="AQ102" s="60">
        <f t="shared" si="127"/>
        <v>57.84</v>
      </c>
      <c r="AR102" s="6">
        <f t="shared" si="128"/>
        <v>112.4317056</v>
      </c>
      <c r="AS102" s="6">
        <f t="shared" si="129"/>
        <v>-11.834709682517733</v>
      </c>
      <c r="AT102" s="6">
        <f t="shared" si="130"/>
        <v>-23.004782069265271</v>
      </c>
      <c r="AU102" s="60">
        <f t="shared" si="131"/>
        <v>14.253337</v>
      </c>
      <c r="AV102" s="6">
        <f t="shared" si="132"/>
        <v>1425.3336999999999</v>
      </c>
      <c r="AW102" s="61">
        <f t="shared" si="133"/>
        <v>-7188.8471033709966</v>
      </c>
      <c r="AX102" s="62">
        <f t="shared" si="134"/>
        <v>0.14574292700933786</v>
      </c>
      <c r="AY102" s="63">
        <f t="shared" si="135"/>
        <v>0.69722243041475573</v>
      </c>
      <c r="AZ102" s="6">
        <f t="shared" si="136"/>
        <v>0.2060664497125389</v>
      </c>
      <c r="BA102" s="6">
        <f t="shared" si="137"/>
        <v>11.806737867772517</v>
      </c>
      <c r="BB102" s="62">
        <f t="shared" si="138"/>
        <v>6.1244429999999994</v>
      </c>
      <c r="BC102" s="63">
        <f t="shared" si="139"/>
        <v>-1.1155570000000001</v>
      </c>
      <c r="BD102" s="1"/>
      <c r="BE102" s="1">
        <f t="shared" si="98"/>
        <v>0</v>
      </c>
      <c r="BF102" s="1">
        <f t="shared" si="99"/>
        <v>-6.4999999999999997E-3</v>
      </c>
      <c r="BG102" s="1">
        <f t="shared" si="100"/>
        <v>101325</v>
      </c>
      <c r="BH102" s="1">
        <f t="shared" si="101"/>
        <v>1.2250000000000001</v>
      </c>
      <c r="BI102" s="1">
        <f t="shared" si="102"/>
        <v>288.14999999999998</v>
      </c>
      <c r="BJ102" s="1">
        <f t="shared" si="103"/>
        <v>1.2350000000000001</v>
      </c>
      <c r="BK102" s="1">
        <f t="shared" si="104"/>
        <v>9.81</v>
      </c>
      <c r="BL102" s="1">
        <f t="shared" si="105"/>
        <v>293.14999999999998</v>
      </c>
      <c r="BM102" s="1">
        <f t="shared" si="106"/>
        <v>100600</v>
      </c>
      <c r="BN102" s="1">
        <f t="shared" si="107"/>
        <v>28</v>
      </c>
      <c r="BO102" s="1"/>
      <c r="BP102" s="23">
        <f t="shared" si="108"/>
        <v>4214.7027520000001</v>
      </c>
      <c r="BQ102" s="1">
        <f t="shared" si="109"/>
        <v>-6.4999999999999997E-3</v>
      </c>
      <c r="BR102" s="1">
        <f t="shared" si="110"/>
        <v>101325</v>
      </c>
      <c r="BS102" s="1">
        <f t="shared" si="111"/>
        <v>1.2250000000000001</v>
      </c>
      <c r="BT102" s="1">
        <f t="shared" si="112"/>
        <v>288.14999999999998</v>
      </c>
      <c r="BU102" s="1">
        <f t="shared" si="113"/>
        <v>1.2350000000000001</v>
      </c>
      <c r="BV102" s="1">
        <f t="shared" si="114"/>
        <v>9.81</v>
      </c>
      <c r="BW102" s="1">
        <f t="shared" si="115"/>
        <v>293.14999999999998</v>
      </c>
      <c r="BX102" s="1">
        <f t="shared" si="116"/>
        <v>100600</v>
      </c>
      <c r="BY102" s="1">
        <f t="shared" si="117"/>
        <v>29</v>
      </c>
      <c r="CS102" s="26"/>
    </row>
    <row r="103" spans="28:97" x14ac:dyDescent="0.2">
      <c r="AB103" s="23">
        <v>10.6</v>
      </c>
      <c r="AC103" s="1">
        <v>1098</v>
      </c>
      <c r="AD103" s="1">
        <f t="shared" si="118"/>
        <v>283.75</v>
      </c>
      <c r="AE103" s="1">
        <f t="shared" si="140"/>
        <v>0</v>
      </c>
      <c r="AF103" s="1">
        <f t="shared" si="119"/>
        <v>0</v>
      </c>
      <c r="AG103" s="1">
        <f t="shared" si="141"/>
        <v>3581.2000200000007</v>
      </c>
      <c r="AH103" s="1">
        <f t="shared" si="120"/>
        <v>7895.1851880924005</v>
      </c>
      <c r="AI103" s="6">
        <f t="shared" si="142"/>
        <v>24</v>
      </c>
      <c r="AJ103" s="1">
        <f t="shared" si="121"/>
        <v>281.01299999999998</v>
      </c>
      <c r="AK103" s="1">
        <f t="shared" si="122"/>
        <v>1.1009784845944501</v>
      </c>
      <c r="AL103" s="1">
        <f t="shared" si="123"/>
        <v>1.0903586498373223</v>
      </c>
      <c r="AM103" s="1">
        <f t="shared" si="124"/>
        <v>88811.078322344998</v>
      </c>
      <c r="AN103" s="1">
        <f t="shared" si="143"/>
        <v>-515</v>
      </c>
      <c r="AO103" s="1">
        <f t="shared" si="125"/>
        <v>-1689.6325999999999</v>
      </c>
      <c r="AP103" s="1">
        <f t="shared" si="126"/>
        <v>32667.404307641405</v>
      </c>
      <c r="AQ103" s="60">
        <f t="shared" si="127"/>
        <v>58.96</v>
      </c>
      <c r="AR103" s="6">
        <f t="shared" si="128"/>
        <v>114.60880640000001</v>
      </c>
      <c r="AS103" s="6">
        <f t="shared" si="129"/>
        <v>-21.692350099602184</v>
      </c>
      <c r="AT103" s="6">
        <f t="shared" si="130"/>
        <v>-42.166457817610706</v>
      </c>
      <c r="AU103" s="60">
        <f t="shared" si="131"/>
        <v>15.535561</v>
      </c>
      <c r="AV103" s="6">
        <f t="shared" si="132"/>
        <v>1553.5561</v>
      </c>
      <c r="AW103" s="61">
        <f t="shared" si="133"/>
        <v>-12925.481065627893</v>
      </c>
      <c r="AX103" s="62">
        <f t="shared" si="134"/>
        <v>0.24357592317211449</v>
      </c>
      <c r="AY103" s="63">
        <f t="shared" si="135"/>
        <v>0.61560518494202221</v>
      </c>
      <c r="AZ103" s="6">
        <f t="shared" si="136"/>
        <v>0.37676723905164694</v>
      </c>
      <c r="BA103" s="6">
        <f t="shared" si="137"/>
        <v>21.58717265645452</v>
      </c>
      <c r="BB103" s="62">
        <f t="shared" si="138"/>
        <v>5.7533309999999993</v>
      </c>
      <c r="BC103" s="63">
        <f t="shared" si="139"/>
        <v>-1.006669</v>
      </c>
      <c r="BD103" s="1"/>
      <c r="BE103" s="1">
        <f t="shared" si="98"/>
        <v>0</v>
      </c>
      <c r="BF103" s="1">
        <f t="shared" si="99"/>
        <v>-6.4999999999999997E-3</v>
      </c>
      <c r="BG103" s="1">
        <f t="shared" si="100"/>
        <v>101325</v>
      </c>
      <c r="BH103" s="1">
        <f t="shared" si="101"/>
        <v>1.2250000000000001</v>
      </c>
      <c r="BI103" s="1">
        <f t="shared" si="102"/>
        <v>288.14999999999998</v>
      </c>
      <c r="BJ103" s="1">
        <f t="shared" si="103"/>
        <v>1.2350000000000001</v>
      </c>
      <c r="BK103" s="1">
        <f t="shared" si="104"/>
        <v>9.81</v>
      </c>
      <c r="BL103" s="1">
        <f t="shared" si="105"/>
        <v>293.14999999999998</v>
      </c>
      <c r="BM103" s="1">
        <f t="shared" si="106"/>
        <v>100600</v>
      </c>
      <c r="BN103" s="1">
        <f t="shared" si="107"/>
        <v>28</v>
      </c>
      <c r="BO103" s="1"/>
      <c r="BP103" s="23">
        <f t="shared" si="108"/>
        <v>4214.7027520000001</v>
      </c>
      <c r="BQ103" s="1">
        <f t="shared" si="109"/>
        <v>-6.4999999999999997E-3</v>
      </c>
      <c r="BR103" s="1">
        <f t="shared" si="110"/>
        <v>101325</v>
      </c>
      <c r="BS103" s="1">
        <f t="shared" si="111"/>
        <v>1.2250000000000001</v>
      </c>
      <c r="BT103" s="1">
        <f t="shared" si="112"/>
        <v>288.14999999999998</v>
      </c>
      <c r="BU103" s="1">
        <f t="shared" si="113"/>
        <v>1.2350000000000001</v>
      </c>
      <c r="BV103" s="1">
        <f t="shared" si="114"/>
        <v>9.81</v>
      </c>
      <c r="BW103" s="1">
        <f t="shared" si="115"/>
        <v>293.14999999999998</v>
      </c>
      <c r="BX103" s="1">
        <f t="shared" si="116"/>
        <v>100600</v>
      </c>
      <c r="BY103" s="1">
        <f t="shared" si="117"/>
        <v>29</v>
      </c>
      <c r="CS103" s="26"/>
    </row>
    <row r="104" spans="28:97" x14ac:dyDescent="0.2">
      <c r="AB104" s="23">
        <v>11.2</v>
      </c>
      <c r="AC104" s="1">
        <v>975</v>
      </c>
      <c r="AD104" s="1">
        <f t="shared" si="118"/>
        <v>284.34999999999997</v>
      </c>
      <c r="AE104" s="1">
        <f t="shared" si="140"/>
        <v>0</v>
      </c>
      <c r="AF104" s="1">
        <f t="shared" si="119"/>
        <v>0</v>
      </c>
      <c r="AG104" s="1">
        <f t="shared" si="141"/>
        <v>3580.9333600000009</v>
      </c>
      <c r="AH104" s="1">
        <f t="shared" si="120"/>
        <v>7894.597304123201</v>
      </c>
      <c r="AI104" s="6">
        <f t="shared" si="142"/>
        <v>32</v>
      </c>
      <c r="AJ104" s="1">
        <f t="shared" si="121"/>
        <v>281.8125</v>
      </c>
      <c r="AK104" s="1">
        <f t="shared" si="122"/>
        <v>1.1143716644581672</v>
      </c>
      <c r="AL104" s="1">
        <f t="shared" si="123"/>
        <v>1.1044271661336988</v>
      </c>
      <c r="AM104" s="1">
        <f t="shared" si="124"/>
        <v>90147.193998947885</v>
      </c>
      <c r="AN104" s="1">
        <f t="shared" si="143"/>
        <v>-638</v>
      </c>
      <c r="AO104" s="1">
        <f t="shared" si="125"/>
        <v>-2093.1759200000001</v>
      </c>
      <c r="AP104" s="1">
        <f t="shared" si="126"/>
        <v>33099.650013432714</v>
      </c>
      <c r="AQ104" s="60">
        <f t="shared" si="127"/>
        <v>60.08</v>
      </c>
      <c r="AR104" s="6">
        <f t="shared" si="128"/>
        <v>116.7859072</v>
      </c>
      <c r="AS104" s="6">
        <f t="shared" si="129"/>
        <v>-20.124343602057831</v>
      </c>
      <c r="AT104" s="6">
        <f t="shared" si="130"/>
        <v>-39.118504067424091</v>
      </c>
      <c r="AU104" s="60">
        <f t="shared" si="131"/>
        <v>16.817785000000001</v>
      </c>
      <c r="AV104" s="6">
        <f t="shared" si="132"/>
        <v>1681.7785000000001</v>
      </c>
      <c r="AW104" s="61">
        <f t="shared" si="133"/>
        <v>-11766.764084389142</v>
      </c>
      <c r="AX104" s="62">
        <f t="shared" si="134"/>
        <v>0.2108298413303793</v>
      </c>
      <c r="AY104" s="63">
        <f t="shared" si="135"/>
        <v>0.59305973251229516</v>
      </c>
      <c r="AZ104" s="6">
        <f t="shared" si="136"/>
        <v>0.34156183766942338</v>
      </c>
      <c r="BA104" s="6">
        <f t="shared" si="137"/>
        <v>19.570051741189211</v>
      </c>
      <c r="BB104" s="62">
        <f t="shared" si="138"/>
        <v>5.3822189999999992</v>
      </c>
      <c r="BC104" s="63">
        <f t="shared" si="139"/>
        <v>-0.89778100000000016</v>
      </c>
      <c r="BD104" s="1"/>
      <c r="BE104" s="1">
        <f t="shared" si="98"/>
        <v>0</v>
      </c>
      <c r="BF104" s="1">
        <f t="shared" si="99"/>
        <v>-6.4999999999999997E-3</v>
      </c>
      <c r="BG104" s="1">
        <f t="shared" si="100"/>
        <v>101325</v>
      </c>
      <c r="BH104" s="1">
        <f t="shared" si="101"/>
        <v>1.2250000000000001</v>
      </c>
      <c r="BI104" s="1">
        <f t="shared" si="102"/>
        <v>288.14999999999998</v>
      </c>
      <c r="BJ104" s="1">
        <f t="shared" si="103"/>
        <v>1.2350000000000001</v>
      </c>
      <c r="BK104" s="1">
        <f t="shared" si="104"/>
        <v>9.81</v>
      </c>
      <c r="BL104" s="1">
        <f t="shared" si="105"/>
        <v>293.14999999999998</v>
      </c>
      <c r="BM104" s="1">
        <f t="shared" si="106"/>
        <v>100600</v>
      </c>
      <c r="BN104" s="1">
        <f t="shared" si="107"/>
        <v>28</v>
      </c>
      <c r="BO104" s="1"/>
      <c r="BP104" s="23">
        <f t="shared" si="108"/>
        <v>4214.7027520000001</v>
      </c>
      <c r="BQ104" s="1">
        <f t="shared" si="109"/>
        <v>-6.4999999999999997E-3</v>
      </c>
      <c r="BR104" s="1">
        <f t="shared" si="110"/>
        <v>101325</v>
      </c>
      <c r="BS104" s="1">
        <f t="shared" si="111"/>
        <v>1.2250000000000001</v>
      </c>
      <c r="BT104" s="1">
        <f t="shared" si="112"/>
        <v>288.14999999999998</v>
      </c>
      <c r="BU104" s="1">
        <f t="shared" si="113"/>
        <v>1.2350000000000001</v>
      </c>
      <c r="BV104" s="1">
        <f t="shared" si="114"/>
        <v>9.81</v>
      </c>
      <c r="BW104" s="1">
        <f t="shared" si="115"/>
        <v>293.14999999999998</v>
      </c>
      <c r="BX104" s="1">
        <f t="shared" si="116"/>
        <v>100600</v>
      </c>
      <c r="BY104" s="1">
        <f t="shared" si="117"/>
        <v>29</v>
      </c>
      <c r="CS104" s="26"/>
    </row>
    <row r="105" spans="28:97" x14ac:dyDescent="0.2">
      <c r="AB105" s="23">
        <v>11</v>
      </c>
      <c r="AC105" s="1">
        <v>866</v>
      </c>
      <c r="AD105" s="1">
        <f t="shared" si="118"/>
        <v>284.14999999999998</v>
      </c>
      <c r="AE105" s="1">
        <f t="shared" si="140"/>
        <v>0</v>
      </c>
      <c r="AF105" s="1">
        <f t="shared" si="119"/>
        <v>0</v>
      </c>
      <c r="AG105" s="1">
        <f t="shared" si="141"/>
        <v>3580.6667000000011</v>
      </c>
      <c r="AH105" s="1">
        <f t="shared" si="120"/>
        <v>7894.0094201540014</v>
      </c>
      <c r="AI105" s="6">
        <f t="shared" si="142"/>
        <v>40</v>
      </c>
      <c r="AJ105" s="1">
        <f t="shared" si="121"/>
        <v>282.52099999999996</v>
      </c>
      <c r="AK105" s="1">
        <f t="shared" si="122"/>
        <v>1.1263442662792629</v>
      </c>
      <c r="AL105" s="1">
        <f t="shared" si="123"/>
        <v>1.1198870612475227</v>
      </c>
      <c r="AM105" s="1">
        <f t="shared" si="124"/>
        <v>91344.79115270669</v>
      </c>
      <c r="AN105" s="1">
        <f t="shared" si="143"/>
        <v>-747</v>
      </c>
      <c r="AO105" s="1">
        <f t="shared" si="125"/>
        <v>-2450.78748</v>
      </c>
      <c r="AP105" s="1">
        <f t="shared" si="126"/>
        <v>33425.536953660885</v>
      </c>
      <c r="AQ105" s="60">
        <f t="shared" si="127"/>
        <v>61.2</v>
      </c>
      <c r="AR105" s="6">
        <f t="shared" si="128"/>
        <v>118.963008</v>
      </c>
      <c r="AS105" s="6">
        <f t="shared" si="129"/>
        <v>-18.81287837776776</v>
      </c>
      <c r="AT105" s="6">
        <f t="shared" si="130"/>
        <v>-36.56922550584008</v>
      </c>
      <c r="AU105" s="60">
        <f t="shared" si="131"/>
        <v>18.100009</v>
      </c>
      <c r="AV105" s="6">
        <f t="shared" si="132"/>
        <v>1810.0009</v>
      </c>
      <c r="AW105" s="61">
        <f t="shared" si="133"/>
        <v>-10797.836085423696</v>
      </c>
      <c r="AX105" s="62">
        <f t="shared" si="134"/>
        <v>0.18387878417437312</v>
      </c>
      <c r="AY105" s="63">
        <f t="shared" si="135"/>
        <v>0.56921100179615947</v>
      </c>
      <c r="AZ105" s="6">
        <f t="shared" si="136"/>
        <v>0.31245949754784758</v>
      </c>
      <c r="BA105" s="6">
        <f t="shared" si="137"/>
        <v>17.902610478268784</v>
      </c>
      <c r="BB105" s="62">
        <f t="shared" si="138"/>
        <v>5.0111069999999991</v>
      </c>
      <c r="BC105" s="63">
        <f t="shared" si="139"/>
        <v>-0.78889300000000007</v>
      </c>
      <c r="BD105" s="1"/>
      <c r="BE105" s="1">
        <f t="shared" si="98"/>
        <v>0</v>
      </c>
      <c r="BF105" s="1">
        <f t="shared" si="99"/>
        <v>-6.4999999999999997E-3</v>
      </c>
      <c r="BG105" s="1">
        <f t="shared" si="100"/>
        <v>101325</v>
      </c>
      <c r="BH105" s="1">
        <f t="shared" si="101"/>
        <v>1.2250000000000001</v>
      </c>
      <c r="BI105" s="1">
        <f t="shared" si="102"/>
        <v>288.14999999999998</v>
      </c>
      <c r="BJ105" s="1">
        <f t="shared" si="103"/>
        <v>1.2350000000000001</v>
      </c>
      <c r="BK105" s="1">
        <f t="shared" si="104"/>
        <v>9.81</v>
      </c>
      <c r="BL105" s="1">
        <f t="shared" si="105"/>
        <v>293.14999999999998</v>
      </c>
      <c r="BM105" s="1">
        <f t="shared" si="106"/>
        <v>100600</v>
      </c>
      <c r="BN105" s="1">
        <f t="shared" si="107"/>
        <v>28</v>
      </c>
      <c r="BO105" s="1"/>
      <c r="BP105" s="23">
        <f t="shared" si="108"/>
        <v>4214.7027520000001</v>
      </c>
      <c r="BQ105" s="1">
        <f t="shared" si="109"/>
        <v>-6.4999999999999997E-3</v>
      </c>
      <c r="BR105" s="1">
        <f t="shared" si="110"/>
        <v>101325</v>
      </c>
      <c r="BS105" s="1">
        <f t="shared" si="111"/>
        <v>1.2250000000000001</v>
      </c>
      <c r="BT105" s="1">
        <f t="shared" si="112"/>
        <v>288.14999999999998</v>
      </c>
      <c r="BU105" s="1">
        <f t="shared" si="113"/>
        <v>1.2350000000000001</v>
      </c>
      <c r="BV105" s="1">
        <f t="shared" si="114"/>
        <v>9.81</v>
      </c>
      <c r="BW105" s="1">
        <f t="shared" si="115"/>
        <v>293.14999999999998</v>
      </c>
      <c r="BX105" s="1">
        <f t="shared" si="116"/>
        <v>100600</v>
      </c>
      <c r="BY105" s="1">
        <f t="shared" si="117"/>
        <v>29</v>
      </c>
      <c r="CS105" s="26"/>
    </row>
    <row r="106" spans="28:97" x14ac:dyDescent="0.2">
      <c r="AB106" s="23">
        <v>9.6999999999999993</v>
      </c>
      <c r="AC106" s="1">
        <v>759</v>
      </c>
      <c r="AD106" s="1">
        <f t="shared" si="118"/>
        <v>282.84999999999997</v>
      </c>
      <c r="AE106" s="1">
        <f t="shared" si="140"/>
        <v>0</v>
      </c>
      <c r="AF106" s="1">
        <f t="shared" si="119"/>
        <v>0</v>
      </c>
      <c r="AG106" s="1">
        <f t="shared" si="141"/>
        <v>3580.4000400000014</v>
      </c>
      <c r="AH106" s="1">
        <f t="shared" si="120"/>
        <v>7893.4215361848019</v>
      </c>
      <c r="AI106" s="6">
        <f t="shared" si="142"/>
        <v>48</v>
      </c>
      <c r="AJ106" s="1">
        <f t="shared" si="121"/>
        <v>283.2165</v>
      </c>
      <c r="AK106" s="1">
        <f t="shared" si="122"/>
        <v>1.1381926592296239</v>
      </c>
      <c r="AL106" s="1">
        <f t="shared" si="123"/>
        <v>1.1396674607484774</v>
      </c>
      <c r="AM106" s="1">
        <f t="shared" si="124"/>
        <v>92532.912420067529</v>
      </c>
      <c r="AN106" s="1">
        <f t="shared" si="143"/>
        <v>-854</v>
      </c>
      <c r="AO106" s="1">
        <f t="shared" si="125"/>
        <v>-2801.83736</v>
      </c>
      <c r="AP106" s="1">
        <f t="shared" si="126"/>
        <v>33655.272079606875</v>
      </c>
      <c r="AQ106" s="60">
        <f t="shared" si="127"/>
        <v>62.32</v>
      </c>
      <c r="AR106" s="6">
        <f t="shared" si="128"/>
        <v>121.14010880000001</v>
      </c>
      <c r="AS106" s="6">
        <f t="shared" si="129"/>
        <v>-17.831370556132484</v>
      </c>
      <c r="AT106" s="6">
        <f t="shared" si="130"/>
        <v>-34.661331341832565</v>
      </c>
      <c r="AU106" s="60">
        <f t="shared" si="131"/>
        <v>19.382232999999999</v>
      </c>
      <c r="AV106" s="6">
        <f t="shared" si="132"/>
        <v>1938.2232999999999</v>
      </c>
      <c r="AW106" s="61">
        <f t="shared" si="133"/>
        <v>-10049.809771379236</v>
      </c>
      <c r="AX106" s="62">
        <f t="shared" si="134"/>
        <v>0.16217980263631313</v>
      </c>
      <c r="AY106" s="63">
        <f t="shared" si="135"/>
        <v>0.54311529349405574</v>
      </c>
      <c r="AZ106" s="6">
        <f t="shared" si="136"/>
        <v>0.29018132262351587</v>
      </c>
      <c r="BA106" s="6">
        <f t="shared" si="137"/>
        <v>16.626165079850477</v>
      </c>
      <c r="BB106" s="62">
        <f t="shared" si="138"/>
        <v>4.6399949999999999</v>
      </c>
      <c r="BC106" s="63">
        <f t="shared" si="139"/>
        <v>-0.68000500000000008</v>
      </c>
      <c r="BD106" s="1"/>
      <c r="BE106" s="1">
        <f t="shared" si="98"/>
        <v>0</v>
      </c>
      <c r="BF106" s="1">
        <f t="shared" si="99"/>
        <v>-6.4999999999999997E-3</v>
      </c>
      <c r="BG106" s="1">
        <f t="shared" si="100"/>
        <v>101325</v>
      </c>
      <c r="BH106" s="1">
        <f t="shared" si="101"/>
        <v>1.2250000000000001</v>
      </c>
      <c r="BI106" s="1">
        <f t="shared" si="102"/>
        <v>288.14999999999998</v>
      </c>
      <c r="BJ106" s="1">
        <f t="shared" si="103"/>
        <v>1.2350000000000001</v>
      </c>
      <c r="BK106" s="1">
        <f t="shared" si="104"/>
        <v>9.81</v>
      </c>
      <c r="BL106" s="1">
        <f t="shared" si="105"/>
        <v>293.14999999999998</v>
      </c>
      <c r="BM106" s="1">
        <f t="shared" si="106"/>
        <v>100600</v>
      </c>
      <c r="BN106" s="1">
        <f t="shared" si="107"/>
        <v>28</v>
      </c>
      <c r="BO106" s="1"/>
      <c r="BP106" s="23">
        <f t="shared" si="108"/>
        <v>4214.7027520000001</v>
      </c>
      <c r="BQ106" s="1">
        <f t="shared" si="109"/>
        <v>-6.4999999999999997E-3</v>
      </c>
      <c r="BR106" s="1">
        <f t="shared" si="110"/>
        <v>101325</v>
      </c>
      <c r="BS106" s="1">
        <f t="shared" si="111"/>
        <v>1.2250000000000001</v>
      </c>
      <c r="BT106" s="1">
        <f t="shared" si="112"/>
        <v>288.14999999999998</v>
      </c>
      <c r="BU106" s="1">
        <f t="shared" si="113"/>
        <v>1.2350000000000001</v>
      </c>
      <c r="BV106" s="1">
        <f t="shared" si="114"/>
        <v>9.81</v>
      </c>
      <c r="BW106" s="1">
        <f t="shared" si="115"/>
        <v>293.14999999999998</v>
      </c>
      <c r="BX106" s="1">
        <f t="shared" si="116"/>
        <v>100600</v>
      </c>
      <c r="BY106" s="1">
        <f t="shared" si="117"/>
        <v>29</v>
      </c>
      <c r="CS106" s="26"/>
    </row>
    <row r="107" spans="28:97" x14ac:dyDescent="0.2">
      <c r="AB107" s="23">
        <v>7.4</v>
      </c>
      <c r="AC107" s="1">
        <v>718</v>
      </c>
      <c r="AD107" s="1">
        <f t="shared" si="118"/>
        <v>280.54999999999995</v>
      </c>
      <c r="AE107" s="1">
        <f t="shared" si="140"/>
        <v>0</v>
      </c>
      <c r="AF107" s="1">
        <f t="shared" si="119"/>
        <v>0</v>
      </c>
      <c r="AG107" s="1">
        <f t="shared" si="141"/>
        <v>3580.1333800000016</v>
      </c>
      <c r="AH107" s="1">
        <f t="shared" si="120"/>
        <v>7892.8336522156023</v>
      </c>
      <c r="AI107" s="6">
        <f t="shared" si="142"/>
        <v>56</v>
      </c>
      <c r="AJ107" s="1">
        <f t="shared" si="121"/>
        <v>283.483</v>
      </c>
      <c r="AK107" s="1">
        <f t="shared" si="122"/>
        <v>1.1427578751423151</v>
      </c>
      <c r="AL107" s="1">
        <f t="shared" si="123"/>
        <v>1.1547047967170521</v>
      </c>
      <c r="AM107" s="1">
        <f t="shared" si="124"/>
        <v>92991.476357196385</v>
      </c>
      <c r="AN107" s="1">
        <f t="shared" si="143"/>
        <v>-895</v>
      </c>
      <c r="AO107" s="1">
        <f t="shared" si="125"/>
        <v>-2936.3517999999999</v>
      </c>
      <c r="AP107" s="1">
        <f t="shared" si="126"/>
        <v>34001.704811068521</v>
      </c>
      <c r="AQ107" s="60">
        <f t="shared" si="127"/>
        <v>63.440000000000005</v>
      </c>
      <c r="AR107" s="6">
        <f t="shared" si="128"/>
        <v>123.31720960000001</v>
      </c>
      <c r="AS107" s="6">
        <f t="shared" si="129"/>
        <v>-15.88908987164147</v>
      </c>
      <c r="AT107" s="6">
        <f t="shared" si="130"/>
        <v>-30.885848456091555</v>
      </c>
      <c r="AU107" s="60">
        <f t="shared" si="131"/>
        <v>20.664456999999999</v>
      </c>
      <c r="AV107" s="6">
        <f t="shared" si="132"/>
        <v>2066.4456999999998</v>
      </c>
      <c r="AW107" s="61">
        <f t="shared" si="133"/>
        <v>-8796.3815995846744</v>
      </c>
      <c r="AX107" s="62">
        <f t="shared" si="134"/>
        <v>0.13520062747810882</v>
      </c>
      <c r="AY107" s="63">
        <f t="shared" si="135"/>
        <v>0.52260713950824367</v>
      </c>
      <c r="AZ107" s="6">
        <f t="shared" si="136"/>
        <v>0.25315386372404847</v>
      </c>
      <c r="BA107" s="6">
        <f t="shared" si="137"/>
        <v>14.504647958817015</v>
      </c>
      <c r="BB107" s="62">
        <f t="shared" si="138"/>
        <v>4.2688829999999998</v>
      </c>
      <c r="BC107" s="63">
        <f t="shared" si="139"/>
        <v>-0.5711170000000001</v>
      </c>
      <c r="BD107" s="1"/>
      <c r="BE107" s="1">
        <f t="shared" si="98"/>
        <v>0</v>
      </c>
      <c r="BF107" s="1">
        <f t="shared" si="99"/>
        <v>-6.4999999999999997E-3</v>
      </c>
      <c r="BG107" s="1">
        <f t="shared" si="100"/>
        <v>101325</v>
      </c>
      <c r="BH107" s="1">
        <f t="shared" si="101"/>
        <v>1.2250000000000001</v>
      </c>
      <c r="BI107" s="1">
        <f t="shared" si="102"/>
        <v>288.14999999999998</v>
      </c>
      <c r="BJ107" s="1">
        <f t="shared" si="103"/>
        <v>1.2350000000000001</v>
      </c>
      <c r="BK107" s="1">
        <f t="shared" si="104"/>
        <v>9.81</v>
      </c>
      <c r="BL107" s="1">
        <f t="shared" si="105"/>
        <v>293.14999999999998</v>
      </c>
      <c r="BM107" s="1">
        <f t="shared" si="106"/>
        <v>100600</v>
      </c>
      <c r="BN107" s="1">
        <f t="shared" si="107"/>
        <v>28</v>
      </c>
      <c r="BO107" s="1"/>
      <c r="BP107" s="23"/>
      <c r="BQ107" s="1"/>
      <c r="BR107" s="1"/>
      <c r="BS107" s="1"/>
      <c r="BT107" s="1"/>
      <c r="BU107" s="1"/>
      <c r="BV107" s="1"/>
      <c r="BW107" s="1"/>
      <c r="BX107" s="1"/>
      <c r="BY107" s="1"/>
      <c r="CS107" s="26"/>
    </row>
    <row r="108" spans="28:97" x14ac:dyDescent="0.2">
      <c r="AB108" s="23">
        <v>6.1</v>
      </c>
      <c r="AC108" s="1">
        <v>689</v>
      </c>
      <c r="AD108" s="1">
        <f t="shared" si="118"/>
        <v>279.25</v>
      </c>
      <c r="AE108" s="1">
        <f t="shared" si="140"/>
        <v>0</v>
      </c>
      <c r="AF108" s="1">
        <f t="shared" si="119"/>
        <v>0</v>
      </c>
      <c r="AG108" s="1">
        <f t="shared" si="141"/>
        <v>3579.8667200000018</v>
      </c>
      <c r="AH108" s="1">
        <f t="shared" si="120"/>
        <v>7892.2457682464037</v>
      </c>
      <c r="AI108" s="6">
        <f t="shared" si="142"/>
        <v>64</v>
      </c>
      <c r="AJ108" s="1">
        <f t="shared" si="121"/>
        <v>283.67149999999998</v>
      </c>
      <c r="AK108" s="1">
        <f t="shared" si="122"/>
        <v>1.1459953789857993</v>
      </c>
      <c r="AL108" s="1">
        <f t="shared" si="123"/>
        <v>1.1641404768127845</v>
      </c>
      <c r="AM108" s="1">
        <f t="shared" si="124"/>
        <v>93316.936168579225</v>
      </c>
      <c r="AN108" s="1">
        <f t="shared" si="143"/>
        <v>-924</v>
      </c>
      <c r="AO108" s="1">
        <f t="shared" si="125"/>
        <v>-3031.4961600000001</v>
      </c>
      <c r="AP108" s="1">
        <f t="shared" si="126"/>
        <v>34252.298750434202</v>
      </c>
      <c r="AQ108" s="60">
        <f t="shared" si="127"/>
        <v>64.56</v>
      </c>
      <c r="AR108" s="6">
        <f t="shared" si="128"/>
        <v>125.4943104</v>
      </c>
      <c r="AS108" s="6">
        <f t="shared" si="129"/>
        <v>-14.250283652867076</v>
      </c>
      <c r="AT108" s="6">
        <f t="shared" si="130"/>
        <v>-27.700271375789136</v>
      </c>
      <c r="AU108" s="60">
        <f t="shared" si="131"/>
        <v>21.946680999999998</v>
      </c>
      <c r="AV108" s="6">
        <f t="shared" si="132"/>
        <v>2194.6680999999999</v>
      </c>
      <c r="AW108" s="61">
        <f t="shared" si="133"/>
        <v>-7751.680296107369</v>
      </c>
      <c r="AX108" s="62">
        <f t="shared" si="134"/>
        <v>0.11411306853564721</v>
      </c>
      <c r="AY108" s="63">
        <f t="shared" si="135"/>
        <v>0.50423066554673901</v>
      </c>
      <c r="AZ108" s="6">
        <f t="shared" si="136"/>
        <v>0.22256215102124888</v>
      </c>
      <c r="BA108" s="6">
        <f t="shared" si="137"/>
        <v>12.751871932869966</v>
      </c>
      <c r="BB108" s="62">
        <f t="shared" si="138"/>
        <v>3.8977709999999997</v>
      </c>
      <c r="BC108" s="63">
        <f t="shared" si="139"/>
        <v>-0.46222900000000011</v>
      </c>
      <c r="BD108" s="1"/>
      <c r="BE108" s="1">
        <f t="shared" si="98"/>
        <v>0</v>
      </c>
      <c r="BF108" s="1">
        <f t="shared" si="99"/>
        <v>-6.4999999999999997E-3</v>
      </c>
      <c r="BG108" s="1">
        <f t="shared" si="100"/>
        <v>101325</v>
      </c>
      <c r="BH108" s="1">
        <f t="shared" si="101"/>
        <v>1.2250000000000001</v>
      </c>
      <c r="BI108" s="1">
        <f t="shared" si="102"/>
        <v>288.14999999999998</v>
      </c>
      <c r="BJ108" s="1">
        <f t="shared" si="103"/>
        <v>1.2350000000000001</v>
      </c>
      <c r="BK108" s="1">
        <f t="shared" si="104"/>
        <v>9.81</v>
      </c>
      <c r="BL108" s="1">
        <f t="shared" si="105"/>
        <v>293.14999999999998</v>
      </c>
      <c r="BM108" s="1">
        <f t="shared" si="106"/>
        <v>100600</v>
      </c>
      <c r="BN108" s="1">
        <f t="shared" si="107"/>
        <v>28</v>
      </c>
      <c r="BO108" s="1"/>
      <c r="BP108" s="23"/>
      <c r="BQ108" s="1"/>
      <c r="BR108" s="1"/>
      <c r="BS108" s="1"/>
      <c r="BT108" s="1"/>
      <c r="BU108" s="1"/>
      <c r="BV108" s="1"/>
      <c r="BW108" s="1"/>
      <c r="BX108" s="1"/>
      <c r="BY108" s="1"/>
      <c r="CS108" s="26"/>
    </row>
    <row r="109" spans="28:97" x14ac:dyDescent="0.2">
      <c r="AB109" s="23">
        <v>4.5</v>
      </c>
      <c r="AC109" s="1">
        <v>646</v>
      </c>
      <c r="AD109" s="1">
        <f t="shared" si="118"/>
        <v>277.64999999999998</v>
      </c>
      <c r="AE109" s="1">
        <f t="shared" si="140"/>
        <v>0</v>
      </c>
      <c r="AF109" s="1">
        <f t="shared" si="119"/>
        <v>0</v>
      </c>
      <c r="AG109" s="1">
        <f t="shared" si="141"/>
        <v>3579.600060000002</v>
      </c>
      <c r="AH109" s="1">
        <f t="shared" si="120"/>
        <v>7891.6578842772042</v>
      </c>
      <c r="AI109" s="6">
        <f t="shared" si="142"/>
        <v>72</v>
      </c>
      <c r="AJ109" s="1">
        <f t="shared" si="121"/>
        <v>283.95099999999996</v>
      </c>
      <c r="AK109" s="1">
        <f t="shared" si="122"/>
        <v>1.1508087261274453</v>
      </c>
      <c r="AL109" s="1">
        <f t="shared" si="123"/>
        <v>1.1769252245366979</v>
      </c>
      <c r="AM109" s="1">
        <f t="shared" si="124"/>
        <v>93801.211717668702</v>
      </c>
      <c r="AN109" s="1">
        <f t="shared" si="143"/>
        <v>-967</v>
      </c>
      <c r="AO109" s="1">
        <f t="shared" si="125"/>
        <v>-3172.5722799999999</v>
      </c>
      <c r="AP109" s="1">
        <f t="shared" si="126"/>
        <v>34401.926440404408</v>
      </c>
      <c r="AQ109" s="60">
        <f t="shared" si="127"/>
        <v>65.680000000000007</v>
      </c>
      <c r="AR109" s="6">
        <f t="shared" si="128"/>
        <v>127.67141120000001</v>
      </c>
      <c r="AS109" s="6">
        <f t="shared" si="129"/>
        <v>-13.176849735323897</v>
      </c>
      <c r="AT109" s="6">
        <f t="shared" si="130"/>
        <v>-25.613687589512004</v>
      </c>
      <c r="AU109" s="60">
        <f t="shared" si="131"/>
        <v>23.228904999999997</v>
      </c>
      <c r="AV109" s="6">
        <f t="shared" si="132"/>
        <v>2322.8904999999995</v>
      </c>
      <c r="AW109" s="61">
        <f t="shared" si="133"/>
        <v>-7045.0156688818615</v>
      </c>
      <c r="AX109" s="62">
        <f t="shared" si="134"/>
        <v>9.911485922464254E-2</v>
      </c>
      <c r="AY109" s="63">
        <f t="shared" si="135"/>
        <v>0.48399354330156691</v>
      </c>
      <c r="AZ109" s="6">
        <f t="shared" si="136"/>
        <v>0.20199273794573608</v>
      </c>
      <c r="BA109" s="6">
        <f t="shared" si="137"/>
        <v>11.573331376581949</v>
      </c>
      <c r="BB109" s="62">
        <f t="shared" si="138"/>
        <v>3.5266589999999995</v>
      </c>
      <c r="BC109" s="63">
        <f t="shared" si="139"/>
        <v>-0.35334100000000013</v>
      </c>
      <c r="BD109" s="1"/>
      <c r="BE109" s="1">
        <f t="shared" ref="BE109:BE118" si="144">BE108</f>
        <v>0</v>
      </c>
      <c r="BF109" s="1">
        <f t="shared" ref="BF109:BF118" si="145">BF108</f>
        <v>-6.4999999999999997E-3</v>
      </c>
      <c r="BG109" s="1">
        <f t="shared" ref="BG109:BG118" si="146">BG108</f>
        <v>101325</v>
      </c>
      <c r="BH109" s="1">
        <f t="shared" ref="BH109:BH118" si="147">BH108</f>
        <v>1.2250000000000001</v>
      </c>
      <c r="BI109" s="1">
        <f t="shared" ref="BI109:BI118" si="148">BI108</f>
        <v>288.14999999999998</v>
      </c>
      <c r="BJ109" s="1">
        <f t="shared" ref="BJ109:BJ118" si="149">BJ108</f>
        <v>1.2350000000000001</v>
      </c>
      <c r="BK109" s="1">
        <f t="shared" ref="BK109:BK118" si="150">BK108</f>
        <v>9.81</v>
      </c>
      <c r="BL109" s="1">
        <f t="shared" ref="BL109:BL118" si="151">BL108</f>
        <v>293.14999999999998</v>
      </c>
      <c r="BM109" s="1">
        <f t="shared" ref="BM109:BM118" si="152">BM108</f>
        <v>100600</v>
      </c>
      <c r="BN109" s="1">
        <f t="shared" ref="BN109:BN118" si="153">BN108</f>
        <v>28</v>
      </c>
      <c r="BO109" s="1"/>
      <c r="BP109" s="23" t="s">
        <v>106</v>
      </c>
      <c r="BQ109" s="72" t="s">
        <v>107</v>
      </c>
      <c r="BR109" s="73">
        <v>0.78400000000000003</v>
      </c>
      <c r="BS109" s="1"/>
      <c r="BT109" s="1"/>
      <c r="BU109" s="1"/>
      <c r="BV109" s="1"/>
      <c r="BW109" s="1"/>
      <c r="BX109" s="2" t="s">
        <v>0</v>
      </c>
      <c r="BY109" s="43">
        <v>-6.4999999999999997E-3</v>
      </c>
      <c r="BZ109" s="4" t="s">
        <v>1</v>
      </c>
      <c r="CA109" s="5"/>
      <c r="CB109" s="1"/>
      <c r="CC109" s="2" t="s">
        <v>2</v>
      </c>
      <c r="CD109" s="43">
        <v>9.81</v>
      </c>
      <c r="CE109" s="4" t="s">
        <v>3</v>
      </c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26"/>
    </row>
    <row r="110" spans="28:97" x14ac:dyDescent="0.2">
      <c r="AB110" s="23">
        <v>1.3</v>
      </c>
      <c r="AC110" s="1">
        <v>588</v>
      </c>
      <c r="AD110" s="1">
        <f t="shared" si="118"/>
        <v>274.45</v>
      </c>
      <c r="AE110" s="1">
        <f t="shared" si="140"/>
        <v>0</v>
      </c>
      <c r="AF110" s="1">
        <f t="shared" si="119"/>
        <v>0</v>
      </c>
      <c r="AG110" s="1">
        <f t="shared" si="141"/>
        <v>3579.3334000000023</v>
      </c>
      <c r="AH110" s="1">
        <f t="shared" si="120"/>
        <v>7891.0700003080046</v>
      </c>
      <c r="AI110" s="6">
        <f t="shared" si="142"/>
        <v>80</v>
      </c>
      <c r="AJ110" s="1">
        <f t="shared" si="121"/>
        <v>284.32799999999997</v>
      </c>
      <c r="AK110" s="1">
        <f t="shared" si="122"/>
        <v>1.1573256306324886</v>
      </c>
      <c r="AL110" s="1">
        <f t="shared" si="123"/>
        <v>1.1989800761758944</v>
      </c>
      <c r="AM110" s="1">
        <f t="shared" si="124"/>
        <v>94457.64231122112</v>
      </c>
      <c r="AN110" s="1">
        <f t="shared" si="143"/>
        <v>-1025</v>
      </c>
      <c r="AO110" s="1">
        <f t="shared" si="125"/>
        <v>-3362.8609999999999</v>
      </c>
      <c r="AP110" s="1">
        <f t="shared" si="126"/>
        <v>34498.241807660175</v>
      </c>
      <c r="AQ110" s="60">
        <f t="shared" si="127"/>
        <v>66.8</v>
      </c>
      <c r="AR110" s="6">
        <f t="shared" si="128"/>
        <v>129.848512</v>
      </c>
      <c r="AS110" s="6">
        <f t="shared" si="129"/>
        <v>-12.447725940955056</v>
      </c>
      <c r="AT110" s="6">
        <f t="shared" si="130"/>
        <v>-24.196387593066078</v>
      </c>
      <c r="AU110" s="60">
        <f t="shared" si="131"/>
        <v>24.511129</v>
      </c>
      <c r="AV110" s="6">
        <f t="shared" si="132"/>
        <v>2451.1129000000001</v>
      </c>
      <c r="AW110" s="61">
        <f t="shared" si="133"/>
        <v>-6543.1174478190514</v>
      </c>
      <c r="AX110" s="62">
        <f t="shared" si="134"/>
        <v>8.7355808765945744E-2</v>
      </c>
      <c r="AY110" s="63">
        <f t="shared" si="135"/>
        <v>0.46057889654965856</v>
      </c>
      <c r="AZ110" s="6">
        <f t="shared" si="136"/>
        <v>0.18743883426256211</v>
      </c>
      <c r="BA110" s="6">
        <f t="shared" si="137"/>
        <v>10.739454120096232</v>
      </c>
      <c r="BB110" s="62">
        <f t="shared" si="138"/>
        <v>3.1555469999999994</v>
      </c>
      <c r="BC110" s="63">
        <f t="shared" si="139"/>
        <v>-0.24445300000000003</v>
      </c>
      <c r="BD110" s="1"/>
      <c r="BE110" s="1">
        <f t="shared" si="144"/>
        <v>0</v>
      </c>
      <c r="BF110" s="1">
        <f t="shared" si="145"/>
        <v>-6.4999999999999997E-3</v>
      </c>
      <c r="BG110" s="1">
        <f t="shared" si="146"/>
        <v>101325</v>
      </c>
      <c r="BH110" s="1">
        <f t="shared" si="147"/>
        <v>1.2250000000000001</v>
      </c>
      <c r="BI110" s="1">
        <f t="shared" si="148"/>
        <v>288.14999999999998</v>
      </c>
      <c r="BJ110" s="1">
        <f t="shared" si="149"/>
        <v>1.2350000000000001</v>
      </c>
      <c r="BK110" s="1">
        <f t="shared" si="150"/>
        <v>9.81</v>
      </c>
      <c r="BL110" s="1">
        <f t="shared" si="151"/>
        <v>293.14999999999998</v>
      </c>
      <c r="BM110" s="1">
        <f t="shared" si="152"/>
        <v>100600</v>
      </c>
      <c r="BN110" s="1">
        <f t="shared" si="153"/>
        <v>28</v>
      </c>
      <c r="BO110" s="1"/>
      <c r="BP110" s="23" t="s">
        <v>108</v>
      </c>
      <c r="BQ110" s="72" t="s">
        <v>109</v>
      </c>
      <c r="BR110" s="74">
        <v>767.47799999999995</v>
      </c>
      <c r="BS110" s="1"/>
      <c r="BT110" s="1"/>
      <c r="BU110" s="1"/>
      <c r="BV110" s="1"/>
      <c r="BW110" s="1"/>
      <c r="BX110" s="1"/>
      <c r="BY110" s="1"/>
      <c r="BZ110" s="12"/>
      <c r="CA110" s="5"/>
      <c r="CB110" s="1"/>
      <c r="CC110" s="1"/>
      <c r="CD110" s="1"/>
      <c r="CE110" s="12"/>
      <c r="CF110" s="1"/>
      <c r="CG110" s="1"/>
      <c r="CH110" s="1" t="s">
        <v>6</v>
      </c>
      <c r="CI110" s="1"/>
      <c r="CJ110" s="1" t="s">
        <v>7</v>
      </c>
      <c r="CK110" s="1"/>
      <c r="CL110" s="1"/>
      <c r="CM110" s="1" t="s">
        <v>8</v>
      </c>
      <c r="CN110" s="1"/>
      <c r="CO110" s="1"/>
      <c r="CP110" s="1"/>
      <c r="CQ110" s="1"/>
      <c r="CR110" s="1"/>
      <c r="CS110" s="26"/>
    </row>
    <row r="111" spans="28:97" x14ac:dyDescent="0.2">
      <c r="AB111" s="23">
        <v>0.6</v>
      </c>
      <c r="AC111" s="1">
        <v>550</v>
      </c>
      <c r="AD111" s="1">
        <f t="shared" si="118"/>
        <v>273.75</v>
      </c>
      <c r="AE111" s="1">
        <f t="shared" si="140"/>
        <v>0</v>
      </c>
      <c r="AF111" s="1">
        <f t="shared" si="119"/>
        <v>0</v>
      </c>
      <c r="AG111" s="1">
        <f t="shared" si="141"/>
        <v>3579.0667400000025</v>
      </c>
      <c r="AH111" s="1">
        <f t="shared" si="120"/>
        <v>7890.4821163388051</v>
      </c>
      <c r="AI111" s="6">
        <f t="shared" si="142"/>
        <v>88</v>
      </c>
      <c r="AJ111" s="1">
        <f t="shared" si="121"/>
        <v>284.57499999999999</v>
      </c>
      <c r="AK111" s="1">
        <f t="shared" si="122"/>
        <v>1.1616106095485803</v>
      </c>
      <c r="AL111" s="1">
        <f t="shared" si="123"/>
        <v>1.2075446181270768</v>
      </c>
      <c r="AM111" s="1">
        <f t="shared" si="124"/>
        <v>94889.730747336114</v>
      </c>
      <c r="AN111" s="1">
        <f t="shared" si="143"/>
        <v>-1063</v>
      </c>
      <c r="AO111" s="1">
        <f t="shared" si="125"/>
        <v>-3487.5329200000001</v>
      </c>
      <c r="AP111" s="1">
        <f t="shared" si="126"/>
        <v>34591.198258146425</v>
      </c>
      <c r="AQ111" s="60">
        <f t="shared" si="127"/>
        <v>67.92</v>
      </c>
      <c r="AR111" s="6">
        <f t="shared" si="128"/>
        <v>132.0256128</v>
      </c>
      <c r="AS111" s="6">
        <f t="shared" si="129"/>
        <v>-11.639957634573589</v>
      </c>
      <c r="AT111" s="6">
        <f t="shared" si="130"/>
        <v>-22.626215248389524</v>
      </c>
      <c r="AU111" s="60">
        <f t="shared" si="131"/>
        <v>25.793353</v>
      </c>
      <c r="AV111" s="6">
        <f t="shared" si="132"/>
        <v>2579.3353000000002</v>
      </c>
      <c r="AW111" s="61">
        <f t="shared" si="133"/>
        <v>-6017.1733960009014</v>
      </c>
      <c r="AX111" s="62">
        <f t="shared" si="134"/>
        <v>7.7155332973477875E-2</v>
      </c>
      <c r="AY111" s="63">
        <f t="shared" si="135"/>
        <v>0.44354637034935057</v>
      </c>
      <c r="AZ111" s="6">
        <f t="shared" si="136"/>
        <v>0.17222765277910934</v>
      </c>
      <c r="BA111" s="6">
        <f t="shared" si="137"/>
        <v>9.8679176196868994</v>
      </c>
      <c r="BB111" s="62">
        <f t="shared" si="138"/>
        <v>2.7844349999999993</v>
      </c>
      <c r="BC111" s="63">
        <f t="shared" si="139"/>
        <v>-0.13556500000000016</v>
      </c>
      <c r="BD111" s="1"/>
      <c r="BE111" s="1">
        <f t="shared" si="144"/>
        <v>0</v>
      </c>
      <c r="BF111" s="1">
        <f t="shared" si="145"/>
        <v>-6.4999999999999997E-3</v>
      </c>
      <c r="BG111" s="1">
        <f t="shared" si="146"/>
        <v>101325</v>
      </c>
      <c r="BH111" s="1">
        <f t="shared" si="147"/>
        <v>1.2250000000000001</v>
      </c>
      <c r="BI111" s="1">
        <f t="shared" si="148"/>
        <v>288.14999999999998</v>
      </c>
      <c r="BJ111" s="1">
        <f t="shared" si="149"/>
        <v>1.2350000000000001</v>
      </c>
      <c r="BK111" s="1">
        <f t="shared" si="150"/>
        <v>9.81</v>
      </c>
      <c r="BL111" s="1">
        <f t="shared" si="151"/>
        <v>293.14999999999998</v>
      </c>
      <c r="BM111" s="1">
        <f t="shared" si="152"/>
        <v>100600</v>
      </c>
      <c r="BN111" s="1">
        <f t="shared" si="153"/>
        <v>28</v>
      </c>
      <c r="BO111" s="1"/>
      <c r="BP111" s="23" t="s">
        <v>110</v>
      </c>
      <c r="BQ111" s="72" t="s">
        <v>111</v>
      </c>
      <c r="BR111" s="75">
        <v>1</v>
      </c>
      <c r="BS111" s="1"/>
      <c r="BT111" s="1"/>
      <c r="BU111" s="1"/>
      <c r="BV111" s="1"/>
      <c r="BW111" s="1"/>
      <c r="BX111" s="2" t="s">
        <v>17</v>
      </c>
      <c r="BY111" s="43">
        <v>101325</v>
      </c>
      <c r="BZ111" s="4" t="s">
        <v>18</v>
      </c>
      <c r="CA111" s="5"/>
      <c r="CB111" s="1"/>
      <c r="CC111" s="2" t="s">
        <v>19</v>
      </c>
      <c r="CD111" s="43">
        <v>293.14999999999998</v>
      </c>
      <c r="CE111" s="4" t="s">
        <v>20</v>
      </c>
      <c r="CF111" s="1"/>
      <c r="CG111" s="1"/>
      <c r="CH111" s="1" t="s">
        <v>14</v>
      </c>
      <c r="CI111" s="1"/>
      <c r="CJ111" s="1" t="s">
        <v>15</v>
      </c>
      <c r="CK111" s="1"/>
      <c r="CL111" s="1"/>
      <c r="CM111" s="1" t="s">
        <v>16</v>
      </c>
      <c r="CN111" s="1"/>
      <c r="CO111" s="1"/>
      <c r="CP111" s="1"/>
      <c r="CQ111" s="1"/>
      <c r="CR111" s="1"/>
      <c r="CS111" s="26"/>
    </row>
    <row r="112" spans="28:97" x14ac:dyDescent="0.2">
      <c r="AB112" s="23">
        <v>0.7</v>
      </c>
      <c r="AC112" s="1">
        <v>545</v>
      </c>
      <c r="AD112" s="1">
        <f t="shared" si="118"/>
        <v>273.84999999999997</v>
      </c>
      <c r="AE112" s="1">
        <f t="shared" si="140"/>
        <v>0</v>
      </c>
      <c r="AF112" s="1">
        <f t="shared" si="119"/>
        <v>0</v>
      </c>
      <c r="AG112" s="1">
        <f t="shared" si="141"/>
        <v>3578.8000800000027</v>
      </c>
      <c r="AH112" s="1">
        <f t="shared" si="120"/>
        <v>7889.8942323696056</v>
      </c>
      <c r="AI112" s="6">
        <f t="shared" si="142"/>
        <v>96</v>
      </c>
      <c r="AJ112" s="1">
        <f t="shared" si="121"/>
        <v>284.60749999999996</v>
      </c>
      <c r="AK112" s="1">
        <f t="shared" si="122"/>
        <v>1.162175324845462</v>
      </c>
      <c r="AL112" s="1">
        <f t="shared" si="123"/>
        <v>1.2078284234652359</v>
      </c>
      <c r="AM112" s="1">
        <f t="shared" si="124"/>
        <v>94946.703438431286</v>
      </c>
      <c r="AN112" s="1">
        <f t="shared" si="143"/>
        <v>-1068</v>
      </c>
      <c r="AO112" s="1">
        <f t="shared" si="125"/>
        <v>-3503.93712</v>
      </c>
      <c r="AP112" s="1">
        <f t="shared" si="126"/>
        <v>34683.573448554431</v>
      </c>
      <c r="AQ112" s="60">
        <f t="shared" si="127"/>
        <v>69.040000000000006</v>
      </c>
      <c r="AR112" s="6">
        <f t="shared" si="128"/>
        <v>134.20271360000001</v>
      </c>
      <c r="AS112" s="6">
        <f t="shared" si="129"/>
        <v>-10.703157598836928</v>
      </c>
      <c r="AT112" s="6">
        <f t="shared" si="130"/>
        <v>-20.805225866923173</v>
      </c>
      <c r="AU112" s="60">
        <f t="shared" si="131"/>
        <v>27.075576999999999</v>
      </c>
      <c r="AV112" s="6">
        <f t="shared" si="132"/>
        <v>2707.5576999999998</v>
      </c>
      <c r="AW112" s="61">
        <f t="shared" si="133"/>
        <v>-5442.7399343600518</v>
      </c>
      <c r="AX112" s="62">
        <f t="shared" si="134"/>
        <v>6.7527821099896662E-2</v>
      </c>
      <c r="AY112" s="63">
        <f t="shared" si="135"/>
        <v>0.43031748185383223</v>
      </c>
      <c r="AZ112" s="6">
        <f t="shared" si="136"/>
        <v>0.15565615484104425</v>
      </c>
      <c r="BA112" s="6">
        <f t="shared" si="137"/>
        <v>8.918440727626086</v>
      </c>
      <c r="BB112" s="62">
        <f t="shared" si="138"/>
        <v>2.4133230000000001</v>
      </c>
      <c r="BC112" s="63">
        <f t="shared" si="139"/>
        <v>-2.6677000000000062E-2</v>
      </c>
      <c r="BD112" s="1"/>
      <c r="BE112" s="1">
        <f t="shared" si="144"/>
        <v>0</v>
      </c>
      <c r="BF112" s="1">
        <f t="shared" si="145"/>
        <v>-6.4999999999999997E-3</v>
      </c>
      <c r="BG112" s="1">
        <f t="shared" si="146"/>
        <v>101325</v>
      </c>
      <c r="BH112" s="1">
        <f t="shared" si="147"/>
        <v>1.2250000000000001</v>
      </c>
      <c r="BI112" s="1">
        <f t="shared" si="148"/>
        <v>288.14999999999998</v>
      </c>
      <c r="BJ112" s="1">
        <f t="shared" si="149"/>
        <v>1.2350000000000001</v>
      </c>
      <c r="BK112" s="1">
        <f t="shared" si="150"/>
        <v>9.81</v>
      </c>
      <c r="BL112" s="1">
        <f t="shared" si="151"/>
        <v>293.14999999999998</v>
      </c>
      <c r="BM112" s="1">
        <f t="shared" si="152"/>
        <v>100600</v>
      </c>
      <c r="BN112" s="1">
        <f t="shared" si="153"/>
        <v>28</v>
      </c>
      <c r="BO112" s="1"/>
      <c r="BP112" s="76" t="s">
        <v>112</v>
      </c>
      <c r="BQ112" s="72" t="s">
        <v>113</v>
      </c>
      <c r="BR112" s="1">
        <f>(BR109*BR110)*BR111</f>
        <v>601.70275200000003</v>
      </c>
      <c r="BS112" s="1"/>
      <c r="BT112" s="11"/>
      <c r="BU112" s="1"/>
      <c r="BV112" s="1"/>
      <c r="BW112" s="1"/>
      <c r="BX112" s="1"/>
      <c r="BY112" s="1"/>
      <c r="BZ112" s="12"/>
      <c r="CA112" s="5"/>
      <c r="CB112" s="1"/>
      <c r="CC112" s="1"/>
      <c r="CD112" s="1"/>
      <c r="CE112" s="1"/>
      <c r="CF112" s="1"/>
      <c r="CG112" s="1"/>
      <c r="CH112" s="1" t="s">
        <v>23</v>
      </c>
      <c r="CI112" s="1"/>
      <c r="CJ112" s="1" t="s">
        <v>24</v>
      </c>
      <c r="CK112" s="1"/>
      <c r="CL112" s="1"/>
      <c r="CM112" s="1" t="s">
        <v>25</v>
      </c>
      <c r="CN112" s="1"/>
      <c r="CO112" s="1"/>
      <c r="CP112" s="1"/>
      <c r="CQ112" s="1"/>
      <c r="CR112" s="1"/>
      <c r="CS112" s="26"/>
    </row>
    <row r="113" spans="26:97" x14ac:dyDescent="0.2">
      <c r="AB113" s="23">
        <v>1.1000000000000001</v>
      </c>
      <c r="AC113" s="1">
        <v>546</v>
      </c>
      <c r="AD113" s="1">
        <f t="shared" si="118"/>
        <v>274.25</v>
      </c>
      <c r="AE113" s="1">
        <f t="shared" si="140"/>
        <v>0</v>
      </c>
      <c r="AF113" s="1">
        <f t="shared" si="119"/>
        <v>0</v>
      </c>
      <c r="AG113" s="1">
        <f t="shared" si="141"/>
        <v>3578.5334200000029</v>
      </c>
      <c r="AH113" s="1">
        <f t="shared" si="120"/>
        <v>7889.306348400406</v>
      </c>
      <c r="AI113" s="6">
        <f t="shared" si="142"/>
        <v>104</v>
      </c>
      <c r="AJ113" s="1">
        <f t="shared" si="121"/>
        <v>284.601</v>
      </c>
      <c r="AK113" s="1">
        <f t="shared" si="122"/>
        <v>1.1620623649873367</v>
      </c>
      <c r="AL113" s="1">
        <f t="shared" si="123"/>
        <v>1.2059220096180896</v>
      </c>
      <c r="AM113" s="1">
        <f t="shared" si="124"/>
        <v>94935.30668489309</v>
      </c>
      <c r="AN113" s="1">
        <f t="shared" si="143"/>
        <v>-1067</v>
      </c>
      <c r="AO113" s="1">
        <f t="shared" si="125"/>
        <v>-3500.6562800000002</v>
      </c>
      <c r="AP113" s="1">
        <f t="shared" si="126"/>
        <v>34755.650686511952</v>
      </c>
      <c r="AQ113" s="60">
        <f t="shared" si="127"/>
        <v>70.16</v>
      </c>
      <c r="AR113" s="6">
        <f t="shared" si="128"/>
        <v>136.37981439999999</v>
      </c>
      <c r="AS113" s="6">
        <f t="shared" si="129"/>
        <v>-9.8791483126265547</v>
      </c>
      <c r="AT113" s="6">
        <f t="shared" si="130"/>
        <v>-19.203483656016001</v>
      </c>
      <c r="AU113" s="60">
        <f t="shared" si="131"/>
        <v>28.357800999999998</v>
      </c>
      <c r="AV113" s="6">
        <f t="shared" si="132"/>
        <v>2835.7800999999999</v>
      </c>
      <c r="AW113" s="61">
        <f t="shared" si="133"/>
        <v>-4943.152510306616</v>
      </c>
      <c r="AX113" s="62">
        <f t="shared" si="134"/>
        <v>5.9480908308199257E-2</v>
      </c>
      <c r="AY113" s="63">
        <f t="shared" si="135"/>
        <v>0.41821442234805511</v>
      </c>
      <c r="AZ113" s="6">
        <f t="shared" si="136"/>
        <v>0.14127834848590395</v>
      </c>
      <c r="BA113" s="6">
        <f t="shared" si="137"/>
        <v>8.0946531048202282</v>
      </c>
      <c r="BB113" s="62">
        <f t="shared" si="138"/>
        <v>2.042211</v>
      </c>
      <c r="BC113" s="63">
        <f t="shared" si="139"/>
        <v>8.2210999999999812E-2</v>
      </c>
      <c r="BD113" s="1"/>
      <c r="BE113" s="1">
        <f t="shared" si="144"/>
        <v>0</v>
      </c>
      <c r="BF113" s="1">
        <f t="shared" si="145"/>
        <v>-6.4999999999999997E-3</v>
      </c>
      <c r="BG113" s="1">
        <f t="shared" si="146"/>
        <v>101325</v>
      </c>
      <c r="BH113" s="1">
        <f t="shared" si="147"/>
        <v>1.2250000000000001</v>
      </c>
      <c r="BI113" s="1">
        <f t="shared" si="148"/>
        <v>288.14999999999998</v>
      </c>
      <c r="BJ113" s="1">
        <f t="shared" si="149"/>
        <v>1.2350000000000001</v>
      </c>
      <c r="BK113" s="1">
        <f t="shared" si="150"/>
        <v>9.81</v>
      </c>
      <c r="BL113" s="1">
        <f t="shared" si="151"/>
        <v>293.14999999999998</v>
      </c>
      <c r="BM113" s="1">
        <f t="shared" si="152"/>
        <v>100600</v>
      </c>
      <c r="BN113" s="1">
        <f t="shared" si="153"/>
        <v>28</v>
      </c>
      <c r="BO113" s="1"/>
      <c r="BP113" s="23"/>
      <c r="BQ113" s="72"/>
      <c r="BR113" s="1"/>
      <c r="BS113" s="1"/>
      <c r="BT113" s="1"/>
      <c r="BU113" s="1"/>
      <c r="BV113" s="1"/>
      <c r="BW113" s="1"/>
      <c r="BX113" s="2" t="s">
        <v>38</v>
      </c>
      <c r="BY113" s="43">
        <v>1.2250000000000001</v>
      </c>
      <c r="BZ113" s="4" t="s">
        <v>39</v>
      </c>
      <c r="CA113" s="5"/>
      <c r="CB113" s="1"/>
      <c r="CC113" s="77" t="s">
        <v>40</v>
      </c>
      <c r="CD113" s="78">
        <v>100600</v>
      </c>
      <c r="CE113" s="79" t="s">
        <v>18</v>
      </c>
      <c r="CF113" s="1"/>
      <c r="CG113" s="1"/>
      <c r="CH113" s="1" t="s">
        <v>35</v>
      </c>
      <c r="CI113" s="1"/>
      <c r="CJ113" s="1" t="s">
        <v>36</v>
      </c>
      <c r="CK113" s="1"/>
      <c r="CL113" s="1"/>
      <c r="CM113" s="1" t="s">
        <v>37</v>
      </c>
      <c r="CN113" s="1"/>
      <c r="CO113" s="1"/>
      <c r="CP113" s="1"/>
      <c r="CQ113" s="1"/>
      <c r="CR113" s="1"/>
      <c r="CS113" s="26"/>
    </row>
    <row r="114" spans="26:97" x14ac:dyDescent="0.2">
      <c r="AB114" s="23">
        <v>0.8</v>
      </c>
      <c r="AC114" s="1">
        <v>539</v>
      </c>
      <c r="AD114" s="1">
        <f t="shared" si="118"/>
        <v>273.95</v>
      </c>
      <c r="AE114" s="1">
        <f t="shared" si="140"/>
        <v>0</v>
      </c>
      <c r="AF114" s="1">
        <f t="shared" si="119"/>
        <v>0</v>
      </c>
      <c r="AG114" s="1">
        <f t="shared" si="141"/>
        <v>3578.2667600000032</v>
      </c>
      <c r="AH114" s="1">
        <f t="shared" si="120"/>
        <v>7888.7184644312065</v>
      </c>
      <c r="AI114" s="6">
        <f t="shared" si="142"/>
        <v>112</v>
      </c>
      <c r="AJ114" s="1">
        <f t="shared" si="121"/>
        <v>284.6465</v>
      </c>
      <c r="AK114" s="1">
        <f t="shared" si="122"/>
        <v>1.1628532604144044</v>
      </c>
      <c r="AL114" s="1">
        <f t="shared" si="123"/>
        <v>1.2082573848897564</v>
      </c>
      <c r="AM114" s="1">
        <f t="shared" si="124"/>
        <v>95015.107226854918</v>
      </c>
      <c r="AN114" s="1">
        <f t="shared" si="143"/>
        <v>-1074</v>
      </c>
      <c r="AO114" s="1">
        <f t="shared" si="125"/>
        <v>-3523.6221599999999</v>
      </c>
      <c r="AP114" s="1">
        <f t="shared" si="126"/>
        <v>34806.955745737803</v>
      </c>
      <c r="AQ114" s="60">
        <f t="shared" si="127"/>
        <v>71.28</v>
      </c>
      <c r="AR114" s="6">
        <f t="shared" si="128"/>
        <v>138.55691519999999</v>
      </c>
      <c r="AS114" s="6">
        <f t="shared" si="129"/>
        <v>-9.2347290564674047</v>
      </c>
      <c r="AT114" s="6">
        <f t="shared" si="130"/>
        <v>-17.9508357291236</v>
      </c>
      <c r="AU114" s="60">
        <f t="shared" si="131"/>
        <v>29.640025000000001</v>
      </c>
      <c r="AV114" s="6">
        <f t="shared" si="132"/>
        <v>2964.0025000000001</v>
      </c>
      <c r="AW114" s="61">
        <f t="shared" si="133"/>
        <v>-4547.7668159338664</v>
      </c>
      <c r="AX114" s="62">
        <f t="shared" si="134"/>
        <v>5.2914575014403387E-2</v>
      </c>
      <c r="AY114" s="63">
        <f t="shared" si="135"/>
        <v>0.4049889419083279</v>
      </c>
      <c r="AZ114" s="6">
        <f t="shared" si="136"/>
        <v>0.1299208727119579</v>
      </c>
      <c r="BA114" s="6">
        <f t="shared" si="137"/>
        <v>7.4439176770510835</v>
      </c>
      <c r="BB114" s="62">
        <f t="shared" si="138"/>
        <v>1.6710989999999999</v>
      </c>
      <c r="BC114" s="63">
        <f t="shared" si="139"/>
        <v>0.19109899999999991</v>
      </c>
      <c r="BD114" s="1"/>
      <c r="BE114" s="1">
        <f t="shared" si="144"/>
        <v>0</v>
      </c>
      <c r="BF114" s="1">
        <f t="shared" si="145"/>
        <v>-6.4999999999999997E-3</v>
      </c>
      <c r="BG114" s="1">
        <f t="shared" si="146"/>
        <v>101325</v>
      </c>
      <c r="BH114" s="1">
        <f t="shared" si="147"/>
        <v>1.2250000000000001</v>
      </c>
      <c r="BI114" s="1">
        <f t="shared" si="148"/>
        <v>288.14999999999998</v>
      </c>
      <c r="BJ114" s="1">
        <f t="shared" si="149"/>
        <v>1.2350000000000001</v>
      </c>
      <c r="BK114" s="1">
        <f t="shared" si="150"/>
        <v>9.81</v>
      </c>
      <c r="BL114" s="1">
        <f t="shared" si="151"/>
        <v>293.14999999999998</v>
      </c>
      <c r="BM114" s="1">
        <f t="shared" si="152"/>
        <v>100600</v>
      </c>
      <c r="BN114" s="1">
        <f t="shared" si="153"/>
        <v>28</v>
      </c>
      <c r="BO114" s="1"/>
      <c r="BP114" s="23" t="s">
        <v>114</v>
      </c>
      <c r="BQ114" s="72" t="s">
        <v>113</v>
      </c>
      <c r="BR114" s="78">
        <v>3188</v>
      </c>
      <c r="BS114" s="1"/>
      <c r="BT114" s="1"/>
      <c r="BU114" s="1"/>
      <c r="BV114" s="1"/>
      <c r="BW114" s="1"/>
      <c r="BX114" s="1"/>
      <c r="BY114" s="1"/>
      <c r="BZ114" s="12"/>
      <c r="CA114" s="5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26"/>
    </row>
    <row r="115" spans="26:97" x14ac:dyDescent="0.2">
      <c r="AB115" s="30">
        <v>0.9</v>
      </c>
      <c r="AC115" s="64">
        <v>532</v>
      </c>
      <c r="AD115" s="64">
        <f t="shared" si="118"/>
        <v>274.04999999999995</v>
      </c>
      <c r="AE115" s="64">
        <f t="shared" si="140"/>
        <v>0</v>
      </c>
      <c r="AF115" s="64">
        <f t="shared" si="119"/>
        <v>0</v>
      </c>
      <c r="AG115" s="64">
        <f t="shared" si="141"/>
        <v>3578.0001000000034</v>
      </c>
      <c r="AH115" s="64">
        <f t="shared" si="120"/>
        <v>7888.1305804620069</v>
      </c>
      <c r="AI115" s="65">
        <f t="shared" si="142"/>
        <v>120</v>
      </c>
      <c r="AJ115" s="64">
        <f t="shared" si="121"/>
        <v>284.69199999999995</v>
      </c>
      <c r="AK115" s="64">
        <f t="shared" si="122"/>
        <v>1.1636445675804954</v>
      </c>
      <c r="AL115" s="64">
        <f t="shared" si="123"/>
        <v>1.2088315972765058</v>
      </c>
      <c r="AM115" s="64">
        <f t="shared" si="124"/>
        <v>95094.96207643325</v>
      </c>
      <c r="AN115" s="64">
        <f t="shared" si="143"/>
        <v>-1081</v>
      </c>
      <c r="AO115" s="64">
        <f t="shared" si="125"/>
        <v>-3546.5880400000001</v>
      </c>
      <c r="AP115" s="64">
        <f t="shared" si="126"/>
        <v>34847.555694046663</v>
      </c>
      <c r="AQ115" s="66">
        <f t="shared" si="127"/>
        <v>72.400000000000006</v>
      </c>
      <c r="AR115" s="65">
        <f t="shared" si="128"/>
        <v>140.73401600000003</v>
      </c>
      <c r="AS115" s="65">
        <f t="shared" si="129"/>
        <v>-8.6707058571775253</v>
      </c>
      <c r="AT115" s="65">
        <f t="shared" si="130"/>
        <v>-16.85446487341596</v>
      </c>
      <c r="AU115" s="66">
        <f t="shared" si="131"/>
        <v>30.922249000000001</v>
      </c>
      <c r="AV115" s="65">
        <f t="shared" si="132"/>
        <v>3092.2249000000002</v>
      </c>
      <c r="AW115" s="67">
        <f t="shared" si="133"/>
        <v>-4203.6373593915487</v>
      </c>
      <c r="AX115" s="68">
        <f t="shared" si="134"/>
        <v>4.7386460621491919E-2</v>
      </c>
      <c r="AY115" s="69">
        <f t="shared" si="135"/>
        <v>0.39282701728823838</v>
      </c>
      <c r="AZ115" s="65">
        <f t="shared" si="136"/>
        <v>0.12004927785545129</v>
      </c>
      <c r="BA115" s="65">
        <f t="shared" si="137"/>
        <v>6.8783169547102405</v>
      </c>
      <c r="BB115" s="68">
        <f t="shared" si="138"/>
        <v>1.2999869999999998</v>
      </c>
      <c r="BC115" s="69">
        <f t="shared" si="139"/>
        <v>0.29998699999999978</v>
      </c>
      <c r="BD115" s="1"/>
      <c r="BE115" s="1">
        <f t="shared" si="144"/>
        <v>0</v>
      </c>
      <c r="BF115" s="1">
        <f t="shared" si="145"/>
        <v>-6.4999999999999997E-3</v>
      </c>
      <c r="BG115" s="1">
        <f t="shared" si="146"/>
        <v>101325</v>
      </c>
      <c r="BH115" s="1">
        <f t="shared" si="147"/>
        <v>1.2250000000000001</v>
      </c>
      <c r="BI115" s="1">
        <f t="shared" si="148"/>
        <v>288.14999999999998</v>
      </c>
      <c r="BJ115" s="1">
        <f t="shared" si="149"/>
        <v>1.2350000000000001</v>
      </c>
      <c r="BK115" s="1">
        <f t="shared" si="150"/>
        <v>9.81</v>
      </c>
      <c r="BL115" s="1">
        <f t="shared" si="151"/>
        <v>293.14999999999998</v>
      </c>
      <c r="BM115" s="1">
        <f t="shared" si="152"/>
        <v>100600</v>
      </c>
      <c r="BN115" s="1">
        <f t="shared" si="153"/>
        <v>28</v>
      </c>
      <c r="BO115" s="1"/>
      <c r="BP115" s="23" t="s">
        <v>115</v>
      </c>
      <c r="BQ115" s="72" t="s">
        <v>113</v>
      </c>
      <c r="BR115" s="1">
        <f>BR112</f>
        <v>601.70275200000003</v>
      </c>
      <c r="BS115" s="1"/>
      <c r="BT115" s="1"/>
      <c r="BU115" s="1"/>
      <c r="BV115" s="1"/>
      <c r="BW115" s="1"/>
      <c r="BX115" s="2" t="s">
        <v>47</v>
      </c>
      <c r="BY115" s="43">
        <v>288.14999999999998</v>
      </c>
      <c r="BZ115" s="4" t="s">
        <v>20</v>
      </c>
      <c r="CA115" s="5"/>
      <c r="CB115" s="1"/>
      <c r="CC115" s="77" t="s">
        <v>48</v>
      </c>
      <c r="CD115" s="78">
        <v>29</v>
      </c>
      <c r="CE115" s="79" t="s">
        <v>49</v>
      </c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26"/>
    </row>
    <row r="116" spans="26:97" x14ac:dyDescent="0.2"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>
        <f t="shared" si="144"/>
        <v>0</v>
      </c>
      <c r="BF116" s="1">
        <f t="shared" si="145"/>
        <v>-6.4999999999999997E-3</v>
      </c>
      <c r="BG116" s="1">
        <f t="shared" si="146"/>
        <v>101325</v>
      </c>
      <c r="BH116" s="1">
        <f t="shared" si="147"/>
        <v>1.2250000000000001</v>
      </c>
      <c r="BI116" s="1">
        <f t="shared" si="148"/>
        <v>288.14999999999998</v>
      </c>
      <c r="BJ116" s="1">
        <f t="shared" si="149"/>
        <v>1.2350000000000001</v>
      </c>
      <c r="BK116" s="1">
        <f t="shared" si="150"/>
        <v>9.81</v>
      </c>
      <c r="BL116" s="1">
        <f t="shared" si="151"/>
        <v>293.14999999999998</v>
      </c>
      <c r="BM116" s="1">
        <f t="shared" si="152"/>
        <v>100600</v>
      </c>
      <c r="BN116" s="1">
        <f t="shared" si="153"/>
        <v>28</v>
      </c>
      <c r="BO116" s="1"/>
      <c r="BP116" s="23" t="s">
        <v>116</v>
      </c>
      <c r="BQ116" s="72" t="s">
        <v>113</v>
      </c>
      <c r="BR116" s="78">
        <v>425</v>
      </c>
      <c r="BS116" s="1"/>
      <c r="BT116" s="1"/>
      <c r="BU116" s="1"/>
      <c r="BV116" s="1"/>
      <c r="BW116" s="1"/>
      <c r="BX116" s="1"/>
      <c r="BY116" s="1"/>
      <c r="BZ116" s="12"/>
      <c r="CA116" s="5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26"/>
    </row>
    <row r="117" spans="26:97" x14ac:dyDescent="0.2"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>
        <f t="shared" si="144"/>
        <v>0</v>
      </c>
      <c r="BF117" s="1">
        <f t="shared" si="145"/>
        <v>-6.4999999999999997E-3</v>
      </c>
      <c r="BG117" s="1">
        <f t="shared" si="146"/>
        <v>101325</v>
      </c>
      <c r="BH117" s="1">
        <f t="shared" si="147"/>
        <v>1.2250000000000001</v>
      </c>
      <c r="BI117" s="1">
        <f t="shared" si="148"/>
        <v>288.14999999999998</v>
      </c>
      <c r="BJ117" s="1">
        <f t="shared" si="149"/>
        <v>1.2350000000000001</v>
      </c>
      <c r="BK117" s="1">
        <f t="shared" si="150"/>
        <v>9.81</v>
      </c>
      <c r="BL117" s="1">
        <f t="shared" si="151"/>
        <v>293.14999999999998</v>
      </c>
      <c r="BM117" s="1">
        <f t="shared" si="152"/>
        <v>100600</v>
      </c>
      <c r="BN117" s="1">
        <f t="shared" si="153"/>
        <v>28</v>
      </c>
      <c r="BO117" s="1"/>
      <c r="BP117" s="76" t="s">
        <v>117</v>
      </c>
      <c r="BQ117" s="72" t="s">
        <v>113</v>
      </c>
      <c r="BR117" s="77">
        <f>SUM(BR114:BR116)</f>
        <v>4214.7027520000001</v>
      </c>
      <c r="BS117" s="1"/>
      <c r="BT117" s="11"/>
      <c r="BU117" s="1"/>
      <c r="BV117" s="1"/>
      <c r="BW117" s="1"/>
      <c r="BX117" s="2" t="s">
        <v>54</v>
      </c>
      <c r="BY117" s="43">
        <v>1.2350000000000001</v>
      </c>
      <c r="BZ117" s="4" t="s">
        <v>55</v>
      </c>
      <c r="CA117" s="5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26"/>
    </row>
    <row r="118" spans="26:97" x14ac:dyDescent="0.2">
      <c r="Z118" s="1"/>
      <c r="AA118" s="1"/>
      <c r="BE118" s="1">
        <f t="shared" si="144"/>
        <v>0</v>
      </c>
      <c r="BF118" s="1">
        <f t="shared" si="145"/>
        <v>-6.4999999999999997E-3</v>
      </c>
      <c r="BG118" s="1">
        <f t="shared" si="146"/>
        <v>101325</v>
      </c>
      <c r="BH118" s="1">
        <f t="shared" si="147"/>
        <v>1.2250000000000001</v>
      </c>
      <c r="BI118" s="1">
        <f t="shared" si="148"/>
        <v>288.14999999999998</v>
      </c>
      <c r="BJ118" s="1">
        <f t="shared" si="149"/>
        <v>1.2350000000000001</v>
      </c>
      <c r="BK118" s="1">
        <f t="shared" si="150"/>
        <v>9.81</v>
      </c>
      <c r="BL118" s="1">
        <f t="shared" si="151"/>
        <v>293.14999999999998</v>
      </c>
      <c r="BM118" s="1">
        <f t="shared" si="152"/>
        <v>100600</v>
      </c>
      <c r="BN118" s="1">
        <f t="shared" si="153"/>
        <v>28</v>
      </c>
      <c r="BO118" s="1"/>
      <c r="BP118" s="23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26"/>
    </row>
    <row r="119" spans="26:97" x14ac:dyDescent="0.2">
      <c r="Z119" s="1"/>
      <c r="AA119" s="1"/>
      <c r="BO119" s="1"/>
      <c r="BP119" s="80" t="s">
        <v>56</v>
      </c>
      <c r="BQ119" s="8" t="s">
        <v>57</v>
      </c>
      <c r="BR119" s="8" t="s">
        <v>118</v>
      </c>
      <c r="BS119" s="8" t="s">
        <v>58</v>
      </c>
      <c r="BT119" s="8" t="s">
        <v>59</v>
      </c>
      <c r="BU119" s="8" t="s">
        <v>60</v>
      </c>
      <c r="BV119" s="8" t="s">
        <v>119</v>
      </c>
      <c r="BW119" s="8" t="s">
        <v>120</v>
      </c>
      <c r="BX119" s="8" t="s">
        <v>61</v>
      </c>
      <c r="BY119" s="8" t="s">
        <v>62</v>
      </c>
      <c r="BZ119" s="8" t="s">
        <v>63</v>
      </c>
      <c r="CA119" s="8" t="s">
        <v>64</v>
      </c>
      <c r="CB119" s="8" t="s">
        <v>65</v>
      </c>
      <c r="CC119" s="8" t="s">
        <v>66</v>
      </c>
      <c r="CD119" s="8" t="s">
        <v>121</v>
      </c>
      <c r="CE119" s="8" t="s">
        <v>68</v>
      </c>
      <c r="CF119" s="8" t="s">
        <v>69</v>
      </c>
      <c r="CG119" s="8" t="s">
        <v>70</v>
      </c>
      <c r="CH119" s="7" t="s">
        <v>71</v>
      </c>
      <c r="CI119" s="47" t="s">
        <v>72</v>
      </c>
      <c r="CJ119" s="47" t="s">
        <v>122</v>
      </c>
      <c r="CK119" s="47" t="s">
        <v>74</v>
      </c>
      <c r="CL119" s="47" t="s">
        <v>76</v>
      </c>
      <c r="CM119" s="47" t="s">
        <v>75</v>
      </c>
      <c r="CN119" s="47" t="s">
        <v>77</v>
      </c>
      <c r="CO119" s="47" t="s">
        <v>78</v>
      </c>
      <c r="CP119" s="47" t="s">
        <v>79</v>
      </c>
      <c r="CQ119" s="47" t="s">
        <v>80</v>
      </c>
      <c r="CR119" s="81" t="s">
        <v>81</v>
      </c>
      <c r="CS119" s="26"/>
    </row>
    <row r="120" spans="26:97" x14ac:dyDescent="0.2">
      <c r="Z120" s="1"/>
      <c r="AA120" s="1"/>
      <c r="AB120" s="3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2" t="s">
        <v>0</v>
      </c>
      <c r="BF120" s="3">
        <v>-6.4999999999999997E-3</v>
      </c>
      <c r="BG120" s="4" t="s">
        <v>1</v>
      </c>
      <c r="BH120" s="82"/>
      <c r="BI120" s="83"/>
      <c r="BJ120" s="7" t="s">
        <v>2</v>
      </c>
      <c r="BK120" s="8">
        <v>9.81</v>
      </c>
      <c r="BL120" s="9" t="s">
        <v>3</v>
      </c>
      <c r="BM120" s="44"/>
      <c r="BN120" s="19"/>
      <c r="BO120" s="1"/>
      <c r="BP120" s="84">
        <v>12</v>
      </c>
      <c r="BQ120" s="83">
        <v>2500</v>
      </c>
      <c r="BR120" s="83">
        <f>BQ120 * 3.28084</f>
        <v>8202.1</v>
      </c>
      <c r="BS120" s="83">
        <f>BP120+273.15</f>
        <v>285.14999999999998</v>
      </c>
      <c r="BT120" s="83">
        <v>41.1556</v>
      </c>
      <c r="BU120" s="83">
        <f>BT120 * 1.94384</f>
        <v>79.999901503999993</v>
      </c>
      <c r="BV120" s="83">
        <v>83</v>
      </c>
      <c r="BW120" s="83">
        <f>BV120*0.453592</f>
        <v>37.648136000000001</v>
      </c>
      <c r="BX120" s="83">
        <f>BP83-BW120</f>
        <v>4177.0546160000004</v>
      </c>
      <c r="BY120" s="83">
        <f>BX120 * 2.20462</f>
        <v>9208.8181475259207</v>
      </c>
      <c r="BZ120" s="83">
        <v>0</v>
      </c>
      <c r="CA120" s="83">
        <f>BT83+(BQ120*BQ83)</f>
        <v>271.89999999999998</v>
      </c>
      <c r="CB120" s="83">
        <f>BS83 * ( ( 1 + ( BQ83 * ( BQ120 / BT83 ) ) ) ^ 4.256 )</f>
        <v>0.95685209658238135</v>
      </c>
      <c r="CC120" s="83">
        <f>( CB120 * CA120 ) / BS120</f>
        <v>0.91239026849289673</v>
      </c>
      <c r="CD120" s="83">
        <f>BR83 * ( ( 1+ ( BQ83 * ( BQ120 / BT83 ) ) ) ^ 5.256 )</f>
        <v>74681.996604037544</v>
      </c>
      <c r="CE120" s="83"/>
      <c r="CF120" s="83"/>
      <c r="CG120" s="83"/>
      <c r="CH120" s="84">
        <f>SQRT( ( CL120 * 2 ) / CC120 )</f>
        <v>47.687731071961458</v>
      </c>
      <c r="CI120" s="83">
        <f>CH120 * 1.94384</f>
        <v>92.697319166921559</v>
      </c>
      <c r="CJ120" s="83"/>
      <c r="CK120" s="83"/>
      <c r="CL120" s="83">
        <f xml:space="preserve"> ( ( BT120 ) ^2 ) * ( BS83 / 2 )</f>
        <v>1037.4423394580001</v>
      </c>
      <c r="CM120" s="83">
        <f>CL120 / 100</f>
        <v>10.374423394580001</v>
      </c>
      <c r="CN120" s="83"/>
      <c r="CO120" s="83"/>
      <c r="CP120" s="83"/>
      <c r="CQ120" s="83"/>
      <c r="CR120" s="86"/>
      <c r="CS120" s="26"/>
    </row>
    <row r="121" spans="26:97" x14ac:dyDescent="0.2">
      <c r="Z121" s="1"/>
      <c r="AA121" s="1"/>
      <c r="AB121" s="23"/>
      <c r="AC121" s="11" t="s">
        <v>123</v>
      </c>
      <c r="AD121" s="1"/>
      <c r="AE121" s="1"/>
      <c r="AF121" s="1" t="s">
        <v>124</v>
      </c>
      <c r="AG121" t="s">
        <v>125</v>
      </c>
      <c r="AH121" s="1"/>
      <c r="AI121" s="1"/>
      <c r="AJ121" s="1" t="s">
        <v>21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 t="s">
        <v>8</v>
      </c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2"/>
      <c r="BH121" s="5"/>
      <c r="BI121" s="6"/>
      <c r="BJ121" s="6"/>
      <c r="BK121" s="6"/>
      <c r="BL121" s="13"/>
      <c r="BM121" s="1"/>
      <c r="BN121" s="24"/>
      <c r="BO121" s="1"/>
      <c r="BP121" s="87">
        <v>14.5</v>
      </c>
      <c r="BQ121" s="65">
        <v>1450</v>
      </c>
      <c r="BR121" s="65">
        <f>BQ121 * 3.28084</f>
        <v>4757.2179999999998</v>
      </c>
      <c r="BS121" s="65">
        <f>BP121+273.15</f>
        <v>287.64999999999998</v>
      </c>
      <c r="BT121" s="65">
        <v>41.1556</v>
      </c>
      <c r="BU121" s="65">
        <f>BT121 * 1.94384</f>
        <v>79.999901503999993</v>
      </c>
      <c r="BV121" s="65">
        <v>90</v>
      </c>
      <c r="BW121" s="65">
        <f>BV121*0.453592</f>
        <v>40.823279999999997</v>
      </c>
      <c r="BX121" s="65">
        <f>BP84-BW121</f>
        <v>4173.8794720000005</v>
      </c>
      <c r="BY121" s="65">
        <f>BX121 * 2.20462</f>
        <v>9201.8181615606409</v>
      </c>
      <c r="BZ121" s="65">
        <v>98</v>
      </c>
      <c r="CA121" s="65">
        <f>BT84+(BQ121*BQ84)</f>
        <v>278.72499999999997</v>
      </c>
      <c r="CB121" s="65">
        <f>BS84 * ( ( 1 + ( BQ84 * ( BQ121 / BT84 ) ) ) ^ 4.256 )</f>
        <v>1.0633297343529817</v>
      </c>
      <c r="CC121" s="65">
        <f>( CB121 * CA121 ) / BS121</f>
        <v>1.0303374942031456</v>
      </c>
      <c r="CD121" s="65">
        <f>BR84 * ( ( 1+ ( BQ84 * ( BQ121 / BT84 ) ) ) ^ 5.256 )</f>
        <v>85075.749208082416</v>
      </c>
      <c r="CE121" s="65">
        <f>BQ121-BQ120</f>
        <v>-1050</v>
      </c>
      <c r="CF121" s="65">
        <f>CE121 * 3.28084</f>
        <v>-3444.8820000000001</v>
      </c>
      <c r="CG121" s="65">
        <f xml:space="preserve"> BX121 * BV84 * COS( CQ121 )</f>
        <v>39662.708390831693</v>
      </c>
      <c r="CH121" s="87">
        <f>SQRT( ( CL121 * 2 ) / CC121 )</f>
        <v>44.875286039349938</v>
      </c>
      <c r="CI121" s="65">
        <f>CH121 * 1.94384</f>
        <v>87.230376014729984</v>
      </c>
      <c r="CJ121" s="65">
        <f xml:space="preserve"> ( CE121 / BZ121 ) * ( ( ( BS120 + BS121 ) / 2 ) / ( ( CA120 + CA121 ) / 2 ) )</f>
        <v>-11.145775904005188</v>
      </c>
      <c r="CK121" s="65">
        <f>CJ121 * 1.94384</f>
        <v>-21.665605033241444</v>
      </c>
      <c r="CL121" s="65">
        <f xml:space="preserve"> ( ( BT121 ) ^2 ) * ( BS84 / 2 )</f>
        <v>1037.4423394580001</v>
      </c>
      <c r="CM121" s="65">
        <f>CL121 / 100</f>
        <v>10.374423394580001</v>
      </c>
      <c r="CN121" s="67">
        <f xml:space="preserve"> - ( BX121 * BV84 * SIN( CQ121 ) )</f>
        <v>-10169.79007678344</v>
      </c>
      <c r="CO121" s="65">
        <f xml:space="preserve"> - ( ( 2 * CN121 ) / ( ( ( CH121 ) ^ 2 ) * BY84 * CC121 ) )</f>
        <v>0.33802593465003389</v>
      </c>
      <c r="CP121" s="65">
        <f xml:space="preserve"> ( ( 2 * CG121 ) / ( ( ( CH121 ) ^ 2 ) * BY84 * CC121 ) )</f>
        <v>1.3183186647253859</v>
      </c>
      <c r="CQ121" s="65">
        <f>ASIN( - ( CJ121 / CH121 ) )</f>
        <v>0.25099948932754174</v>
      </c>
      <c r="CR121" s="89">
        <f>CQ121 * ( 180 / 3.14159265359 )</f>
        <v>14.381211398406144</v>
      </c>
      <c r="CS121" s="26"/>
    </row>
    <row r="122" spans="26:97" x14ac:dyDescent="0.2">
      <c r="Z122" s="1"/>
      <c r="AA122" s="1"/>
      <c r="AB122" s="23"/>
      <c r="AC122" s="1" t="s">
        <v>126</v>
      </c>
      <c r="AD122" s="1"/>
      <c r="AE122" s="1"/>
      <c r="AF122" s="1" t="s">
        <v>127</v>
      </c>
      <c r="AG122" t="s">
        <v>128</v>
      </c>
      <c r="AH122" s="1"/>
      <c r="AI122" s="1"/>
      <c r="AJ122" s="1" t="s">
        <v>129</v>
      </c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 t="s">
        <v>16</v>
      </c>
      <c r="AW122" s="1"/>
      <c r="AX122" s="1"/>
      <c r="AY122" s="1"/>
      <c r="AZ122" s="1"/>
      <c r="BA122" s="1"/>
      <c r="BB122" s="1"/>
      <c r="BC122" s="1"/>
      <c r="BD122" s="1"/>
      <c r="BE122" s="2" t="s">
        <v>17</v>
      </c>
      <c r="BF122" s="3">
        <v>101325</v>
      </c>
      <c r="BG122" s="4" t="s">
        <v>18</v>
      </c>
      <c r="BH122" s="5"/>
      <c r="BI122" s="6"/>
      <c r="BJ122" s="7" t="s">
        <v>19</v>
      </c>
      <c r="BK122" s="8">
        <v>293.14999999999998</v>
      </c>
      <c r="BL122" s="9" t="s">
        <v>20</v>
      </c>
      <c r="BM122" s="1"/>
      <c r="BN122" s="24"/>
      <c r="BO122" s="1"/>
      <c r="BP122" s="90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83"/>
      <c r="CN122" s="61"/>
      <c r="CO122" s="6"/>
      <c r="CP122" s="6"/>
      <c r="CQ122" s="6"/>
      <c r="CR122" s="6"/>
      <c r="CS122" s="26"/>
    </row>
    <row r="123" spans="26:97" x14ac:dyDescent="0.2">
      <c r="Z123" s="1"/>
      <c r="AA123" s="1"/>
      <c r="AB123" s="23"/>
      <c r="AC123" s="1"/>
      <c r="AD123" s="11"/>
      <c r="AE123" s="1"/>
      <c r="AF123" s="1" t="s">
        <v>130</v>
      </c>
      <c r="AG123" t="s">
        <v>131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 t="s">
        <v>25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2"/>
      <c r="BH123" s="5"/>
      <c r="BI123" s="6"/>
      <c r="BJ123" s="6"/>
      <c r="BK123" s="6"/>
      <c r="BL123" s="6"/>
      <c r="BM123" s="1"/>
      <c r="BN123" s="24"/>
      <c r="BO123" s="1"/>
      <c r="BP123" s="80" t="s">
        <v>56</v>
      </c>
      <c r="BQ123" s="8" t="s">
        <v>57</v>
      </c>
      <c r="BR123" s="8" t="s">
        <v>118</v>
      </c>
      <c r="BS123" s="8" t="s">
        <v>58</v>
      </c>
      <c r="BT123" s="8" t="s">
        <v>59</v>
      </c>
      <c r="BU123" s="8" t="s">
        <v>60</v>
      </c>
      <c r="BV123" s="8" t="s">
        <v>119</v>
      </c>
      <c r="BW123" s="8" t="s">
        <v>120</v>
      </c>
      <c r="BX123" s="8" t="s">
        <v>61</v>
      </c>
      <c r="BY123" s="8" t="s">
        <v>62</v>
      </c>
      <c r="BZ123" s="8" t="s">
        <v>63</v>
      </c>
      <c r="CA123" s="8" t="s">
        <v>64</v>
      </c>
      <c r="CB123" s="8" t="s">
        <v>65</v>
      </c>
      <c r="CC123" s="8" t="s">
        <v>66</v>
      </c>
      <c r="CD123" s="8" t="s">
        <v>121</v>
      </c>
      <c r="CE123" s="8" t="s">
        <v>68</v>
      </c>
      <c r="CF123" s="8" t="s">
        <v>69</v>
      </c>
      <c r="CG123" s="8" t="s">
        <v>70</v>
      </c>
      <c r="CH123" s="7" t="s">
        <v>71</v>
      </c>
      <c r="CI123" s="47" t="s">
        <v>72</v>
      </c>
      <c r="CJ123" s="47" t="s">
        <v>122</v>
      </c>
      <c r="CK123" s="47" t="s">
        <v>74</v>
      </c>
      <c r="CL123" s="47" t="s">
        <v>76</v>
      </c>
      <c r="CM123" s="47" t="s">
        <v>75</v>
      </c>
      <c r="CN123" s="47" t="s">
        <v>77</v>
      </c>
      <c r="CO123" s="47" t="s">
        <v>78</v>
      </c>
      <c r="CP123" s="47" t="s">
        <v>79</v>
      </c>
      <c r="CQ123" s="47" t="s">
        <v>80</v>
      </c>
      <c r="CR123" s="81" t="s">
        <v>81</v>
      </c>
      <c r="CS123" s="26"/>
    </row>
    <row r="124" spans="26:97" x14ac:dyDescent="0.2">
      <c r="Z124" s="1"/>
      <c r="AA124" s="1"/>
      <c r="AB124" s="23"/>
      <c r="AC124" s="1"/>
      <c r="AD124" s="1"/>
      <c r="AE124" s="1"/>
      <c r="AF124" s="1" t="s">
        <v>132</v>
      </c>
      <c r="AG124" t="s">
        <v>133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 t="s">
        <v>37</v>
      </c>
      <c r="AW124" s="1"/>
      <c r="AX124" s="1"/>
      <c r="AY124" s="1"/>
      <c r="AZ124" s="1"/>
      <c r="BA124" s="1"/>
      <c r="BB124" s="1"/>
      <c r="BC124" s="1"/>
      <c r="BD124" s="1"/>
      <c r="BE124" s="2" t="s">
        <v>38</v>
      </c>
      <c r="BF124" s="3">
        <v>1.2250000000000001</v>
      </c>
      <c r="BG124" s="4" t="s">
        <v>39</v>
      </c>
      <c r="BH124" s="5"/>
      <c r="BI124" s="6"/>
      <c r="BJ124" s="7" t="s">
        <v>40</v>
      </c>
      <c r="BK124" s="8">
        <v>100600</v>
      </c>
      <c r="BL124" s="9" t="s">
        <v>18</v>
      </c>
      <c r="BM124" s="1"/>
      <c r="BN124" s="24"/>
      <c r="BO124" s="1"/>
      <c r="BP124" s="84">
        <v>12</v>
      </c>
      <c r="BQ124" s="83">
        <v>2500</v>
      </c>
      <c r="BR124" s="83">
        <f>BQ124 * 3.28084</f>
        <v>8202.1</v>
      </c>
      <c r="BS124" s="83">
        <f>BP124+273.15</f>
        <v>285.14999999999998</v>
      </c>
      <c r="BT124" s="83">
        <v>51.444000000000003</v>
      </c>
      <c r="BU124" s="83">
        <f>BT124 * 1.94384</f>
        <v>99.998904960000004</v>
      </c>
      <c r="BV124" s="83">
        <v>107</v>
      </c>
      <c r="BW124" s="83">
        <f>BV124*0.453592</f>
        <v>48.534343999999997</v>
      </c>
      <c r="BX124" s="83">
        <f>BP86-BW124</f>
        <v>4166.1684080000005</v>
      </c>
      <c r="BY124" s="83">
        <f>BX124 * 2.20462</f>
        <v>9184.8181956449607</v>
      </c>
      <c r="BZ124" s="83">
        <v>0</v>
      </c>
      <c r="CA124" s="83">
        <f>BT86+(BQ124*BQ86)</f>
        <v>271.89999999999998</v>
      </c>
      <c r="CB124" s="83">
        <f>BS86 * ( ( 1 + ( BQ86 * ( BQ124 / BT86 ) ) ) ^ 4.256 )</f>
        <v>0.95685209658238135</v>
      </c>
      <c r="CC124" s="83">
        <f>( CB124 * CA124 ) / BS124</f>
        <v>0.91239026849289673</v>
      </c>
      <c r="CD124" s="83">
        <f>BR86 * ( ( 1+ ( BQ86 * ( BQ124 / BT86 ) ) ) ^ 5.256 )</f>
        <v>74681.996604037544</v>
      </c>
      <c r="CE124" s="83"/>
      <c r="CF124" s="83"/>
      <c r="CG124" s="83"/>
      <c r="CH124" s="84">
        <f>SQRT( ( CL124 * 2 ) / CC124 )</f>
        <v>59.609084480993729</v>
      </c>
      <c r="CI124" s="83">
        <f>CH124 * 1.94384</f>
        <v>115.87052277753484</v>
      </c>
      <c r="CJ124" s="83"/>
      <c r="CK124" s="83"/>
      <c r="CL124" s="83">
        <f xml:space="preserve"> ( ( BT124 ) ^2 ) * ( BS86 / 2 )</f>
        <v>1620.9721458000004</v>
      </c>
      <c r="CM124" s="83">
        <f>CL124 / 100</f>
        <v>16.209721458000004</v>
      </c>
      <c r="CN124" s="91"/>
      <c r="CO124" s="83"/>
      <c r="CP124" s="83"/>
      <c r="CQ124" s="83"/>
      <c r="CR124" s="86"/>
      <c r="CS124" s="26"/>
    </row>
    <row r="125" spans="26:97" x14ac:dyDescent="0.2">
      <c r="Z125" s="1"/>
      <c r="AA125" s="1"/>
      <c r="AB125" s="23"/>
      <c r="AC125" s="1"/>
      <c r="AD125" s="1"/>
      <c r="AE125" s="1"/>
      <c r="AF125" s="1"/>
      <c r="AG125" s="1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2"/>
      <c r="BH125" s="5"/>
      <c r="BI125" s="6"/>
      <c r="BJ125" s="6"/>
      <c r="BK125" s="6"/>
      <c r="BL125" s="6"/>
      <c r="BM125" s="1"/>
      <c r="BN125" s="24"/>
      <c r="BO125" s="1"/>
      <c r="BP125" s="87">
        <v>15</v>
      </c>
      <c r="BQ125" s="65">
        <v>1500</v>
      </c>
      <c r="BR125" s="65">
        <f>BQ125 * 3.28084</f>
        <v>4921.26</v>
      </c>
      <c r="BS125" s="65">
        <f>BP125+273.15</f>
        <v>288.14999999999998</v>
      </c>
      <c r="BT125" s="65">
        <v>51.444000000000003</v>
      </c>
      <c r="BU125" s="65">
        <f>BT125 * 1.94384</f>
        <v>99.998904960000004</v>
      </c>
      <c r="BV125" s="65">
        <v>113</v>
      </c>
      <c r="BW125" s="65">
        <f>BV125*0.453592</f>
        <v>51.255896</v>
      </c>
      <c r="BX125" s="65">
        <f>BP87-BW125</f>
        <v>4163.4468560000005</v>
      </c>
      <c r="BY125" s="65">
        <f>BX125 * 2.20462</f>
        <v>9178.8182076747198</v>
      </c>
      <c r="BZ125" s="65">
        <v>68</v>
      </c>
      <c r="CA125" s="65">
        <f>BT87+(BQ125*BQ87)</f>
        <v>278.39999999999998</v>
      </c>
      <c r="CB125" s="65">
        <f>BS87 * ( ( 1 + ( BQ87 * ( BQ125 / BT87 ) ) ) ^ 4.256 )</f>
        <v>1.0580628650735022</v>
      </c>
      <c r="CC125" s="65">
        <f>( CB125 * CA125 ) / BS125</f>
        <v>1.022261674948683</v>
      </c>
      <c r="CD125" s="65">
        <f>BR87 * ( ( 1+ ( BQ87 * ( BQ125 / BT87 ) ) ) ^ 5.256 )</f>
        <v>84555.644256469634</v>
      </c>
      <c r="CE125" s="65">
        <f>BQ125-BQ124</f>
        <v>-1000</v>
      </c>
      <c r="CF125" s="65">
        <f>CE125 * 3.28084</f>
        <v>-3280.84</v>
      </c>
      <c r="CG125" s="65">
        <f xml:space="preserve"> BX125 * BV87 * COS( CQ125 )</f>
        <v>39302.905334275223</v>
      </c>
      <c r="CH125" s="87">
        <f>SQRT( ( CL125 * 2 ) / CC125 )</f>
        <v>56.314694738965485</v>
      </c>
      <c r="CI125" s="65">
        <f>CH125 * 1.94384</f>
        <v>109.46675622139067</v>
      </c>
      <c r="CJ125" s="65">
        <f xml:space="preserve"> ( CE125 / BZ125 ) * ( ( ( BS124 + BS125 ) / 2 ) / ( ( CA124 + CA125 ) / 2 ) )</f>
        <v>-15.320520357879657</v>
      </c>
      <c r="CK125" s="65">
        <f>CJ125 * 1.94384</f>
        <v>-29.780640292460792</v>
      </c>
      <c r="CL125" s="65">
        <f xml:space="preserve"> ( ( BT125 ) ^2 ) * ( BS87 / 2 )</f>
        <v>1620.9721458000004</v>
      </c>
      <c r="CM125" s="65">
        <f>CL125 / 100</f>
        <v>16.209721458000004</v>
      </c>
      <c r="CN125" s="67">
        <f xml:space="preserve"> - ( BX125 * BV87 * SIN( CQ125 ) )</f>
        <v>-11111.528763911027</v>
      </c>
      <c r="CO125" s="65">
        <f xml:space="preserve"> - ( ( 2 * CN125 ) / ( ( ( CH125 ) ^ 2 ) * BY87 * CC125 ) )</f>
        <v>0.23637430492903044</v>
      </c>
      <c r="CP125" s="65">
        <f xml:space="preserve"> ( ( 2 * CG125 ) / ( ( ( CH125 ) ^ 2 ) * BY87 * CC125 ) )</f>
        <v>0.83608629626683639</v>
      </c>
      <c r="CQ125" s="65">
        <f>ASIN( - ( CJ125 / CH125 ) )</f>
        <v>0.27552472868021538</v>
      </c>
      <c r="CR125" s="89">
        <f>CQ125 * ( 180 / 3.14159265359 )</f>
        <v>15.78640410486241</v>
      </c>
      <c r="CS125" s="26"/>
    </row>
    <row r="126" spans="26:97" x14ac:dyDescent="0.2">
      <c r="Z126" s="1"/>
      <c r="AA126" s="1"/>
      <c r="AB126" s="2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2" t="s">
        <v>47</v>
      </c>
      <c r="BF126" s="3">
        <v>288.14999999999998</v>
      </c>
      <c r="BG126" s="4" t="s">
        <v>20</v>
      </c>
      <c r="BH126" s="5"/>
      <c r="BI126" s="6"/>
      <c r="BJ126" s="7" t="s">
        <v>48</v>
      </c>
      <c r="BK126" s="8">
        <v>28</v>
      </c>
      <c r="BL126" s="9" t="s">
        <v>49</v>
      </c>
      <c r="BM126" s="1"/>
      <c r="BN126" s="24"/>
      <c r="BO126" s="1"/>
      <c r="BP126" s="90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83"/>
      <c r="CN126" s="61"/>
      <c r="CO126" s="6"/>
      <c r="CP126" s="6"/>
      <c r="CQ126" s="6"/>
      <c r="CR126" s="6"/>
      <c r="CS126" s="26"/>
    </row>
    <row r="127" spans="26:97" x14ac:dyDescent="0.2">
      <c r="Z127" s="1"/>
      <c r="AA127" s="1"/>
      <c r="AB127" s="2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2"/>
      <c r="BH127" s="5"/>
      <c r="BI127" s="6"/>
      <c r="BJ127" s="6"/>
      <c r="BK127" s="6"/>
      <c r="BL127" s="6"/>
      <c r="BM127" s="1"/>
      <c r="BN127" s="24"/>
      <c r="BO127" s="1"/>
      <c r="BP127" s="80" t="s">
        <v>56</v>
      </c>
      <c r="BQ127" s="8" t="s">
        <v>57</v>
      </c>
      <c r="BR127" s="8" t="s">
        <v>118</v>
      </c>
      <c r="BS127" s="8" t="s">
        <v>58</v>
      </c>
      <c r="BT127" s="8" t="s">
        <v>59</v>
      </c>
      <c r="BU127" s="8" t="s">
        <v>60</v>
      </c>
      <c r="BV127" s="8" t="s">
        <v>119</v>
      </c>
      <c r="BW127" s="8" t="s">
        <v>120</v>
      </c>
      <c r="BX127" s="8" t="s">
        <v>61</v>
      </c>
      <c r="BY127" s="8" t="s">
        <v>62</v>
      </c>
      <c r="BZ127" s="8" t="s">
        <v>63</v>
      </c>
      <c r="CA127" s="8" t="s">
        <v>64</v>
      </c>
      <c r="CB127" s="8" t="s">
        <v>65</v>
      </c>
      <c r="CC127" s="8" t="s">
        <v>66</v>
      </c>
      <c r="CD127" s="8" t="s">
        <v>121</v>
      </c>
      <c r="CE127" s="8" t="s">
        <v>68</v>
      </c>
      <c r="CF127" s="8" t="s">
        <v>69</v>
      </c>
      <c r="CG127" s="8" t="s">
        <v>70</v>
      </c>
      <c r="CH127" s="7" t="s">
        <v>71</v>
      </c>
      <c r="CI127" s="47" t="s">
        <v>72</v>
      </c>
      <c r="CJ127" s="47" t="s">
        <v>122</v>
      </c>
      <c r="CK127" s="47" t="s">
        <v>74</v>
      </c>
      <c r="CL127" s="47" t="s">
        <v>76</v>
      </c>
      <c r="CM127" s="47" t="s">
        <v>75</v>
      </c>
      <c r="CN127" s="47" t="s">
        <v>77</v>
      </c>
      <c r="CO127" s="47" t="s">
        <v>78</v>
      </c>
      <c r="CP127" s="47" t="s">
        <v>79</v>
      </c>
      <c r="CQ127" s="47" t="s">
        <v>80</v>
      </c>
      <c r="CR127" s="81" t="s">
        <v>81</v>
      </c>
      <c r="CS127" s="26"/>
    </row>
    <row r="128" spans="26:97" x14ac:dyDescent="0.2">
      <c r="Z128" s="1"/>
      <c r="AA128" s="1"/>
      <c r="AB128" s="2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" t="s">
        <v>54</v>
      </c>
      <c r="BF128" s="3">
        <v>1.2350000000000001</v>
      </c>
      <c r="BG128" s="4" t="s">
        <v>55</v>
      </c>
      <c r="BH128" s="5"/>
      <c r="BI128" s="6"/>
      <c r="BJ128" s="6"/>
      <c r="BK128" s="6"/>
      <c r="BL128" s="6"/>
      <c r="BM128" s="1"/>
      <c r="BN128" s="24"/>
      <c r="BP128" s="84">
        <v>13</v>
      </c>
      <c r="BQ128" s="83">
        <v>2500</v>
      </c>
      <c r="BR128" s="83">
        <f>BQ128 * 3.28084</f>
        <v>8202.1</v>
      </c>
      <c r="BS128" s="83">
        <f>BP128+273.15</f>
        <v>286.14999999999998</v>
      </c>
      <c r="BT128" s="83">
        <v>61.7333</v>
      </c>
      <c r="BU128" s="83">
        <f>BT128 * 1.94384</f>
        <v>119.999657872</v>
      </c>
      <c r="BV128" s="83">
        <v>130</v>
      </c>
      <c r="BW128" s="83">
        <f>BV128*0.453592</f>
        <v>58.96696</v>
      </c>
      <c r="BX128" s="83">
        <f>BP89-BW128</f>
        <v>4155.7357920000004</v>
      </c>
      <c r="BY128" s="83">
        <f>BX128 * 2.20462</f>
        <v>9161.8182417590397</v>
      </c>
      <c r="BZ128" s="83">
        <v>0</v>
      </c>
      <c r="CA128" s="83">
        <f>BT89+(BQ128*BQ89)</f>
        <v>271.89999999999998</v>
      </c>
      <c r="CB128" s="83">
        <f>BS89 * ( ( 1 + ( BQ89 * ( BQ128 / BT89 ) ) ) ^ 4.256 )</f>
        <v>0.95685209658238135</v>
      </c>
      <c r="CC128" s="83">
        <f>( CB128 * CA128 ) / BS128</f>
        <v>0.90920176502096628</v>
      </c>
      <c r="CD128" s="83">
        <f>BR89 * ( ( 1+ ( BQ89 * ( BQ128 / BT89 ) ) ) ^ 5.256 )</f>
        <v>74681.996604037544</v>
      </c>
      <c r="CE128" s="83"/>
      <c r="CF128" s="83"/>
      <c r="CG128" s="83"/>
      <c r="CH128" s="84">
        <f>SQRT( ( CL128 * 2 ) / CC128 )</f>
        <v>71.656798773247928</v>
      </c>
      <c r="CI128" s="83">
        <f>CH128 * 1.94384</f>
        <v>139.28935172739025</v>
      </c>
      <c r="CJ128" s="83"/>
      <c r="CK128" s="83"/>
      <c r="CL128" s="83">
        <f xml:space="preserve"> ( ( BT128 ) ^2 ) * ( BS89 / 2 )</f>
        <v>2334.2377014451249</v>
      </c>
      <c r="CM128" s="83">
        <f>CL128 / 100</f>
        <v>23.342377014451248</v>
      </c>
      <c r="CN128" s="91"/>
      <c r="CO128" s="83"/>
      <c r="CP128" s="83"/>
      <c r="CQ128" s="83"/>
      <c r="CR128" s="86"/>
      <c r="CS128" s="26"/>
    </row>
    <row r="129" spans="26:97" x14ac:dyDescent="0.2">
      <c r="Z129" s="1"/>
      <c r="AA129" s="1"/>
      <c r="AB129" s="2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24"/>
      <c r="BP129" s="87">
        <v>16</v>
      </c>
      <c r="BQ129" s="65">
        <v>1500</v>
      </c>
      <c r="BR129" s="65">
        <f>BQ129 * 3.28084</f>
        <v>4921.26</v>
      </c>
      <c r="BS129" s="65">
        <f>BP129+273.15</f>
        <v>289.14999999999998</v>
      </c>
      <c r="BT129" s="65">
        <v>61.7333</v>
      </c>
      <c r="BU129" s="65">
        <f>BT129 * 1.94384</f>
        <v>119.999657872</v>
      </c>
      <c r="BV129" s="65">
        <v>134</v>
      </c>
      <c r="BW129" s="65">
        <f>BV129*0.453592</f>
        <v>60.781328000000002</v>
      </c>
      <c r="BX129" s="65">
        <f>BP90-BW129</f>
        <v>4153.9214240000001</v>
      </c>
      <c r="BY129" s="65">
        <f>BX129 * 2.20462</f>
        <v>9157.8182497788803</v>
      </c>
      <c r="BZ129" s="65">
        <v>48</v>
      </c>
      <c r="CA129" s="65">
        <f>BT90+(BQ129*BQ90)</f>
        <v>278.39999999999998</v>
      </c>
      <c r="CB129" s="65">
        <f>BS90 * ( ( 1 + ( BQ90 * ( BQ129 / BT90 ) ) ) ^ 4.256 )</f>
        <v>1.0580628650735022</v>
      </c>
      <c r="CC129" s="65">
        <f>( CB129 * CA129 ) / BS129</f>
        <v>1.0187262723031749</v>
      </c>
      <c r="CD129" s="65">
        <f>BR90 * ( ( 1+ ( BQ90 * ( BQ129 / BT90 ) ) ) ^ 5.256 )</f>
        <v>84555.644256469634</v>
      </c>
      <c r="CE129" s="65">
        <f>BQ129-BQ128</f>
        <v>-1000</v>
      </c>
      <c r="CF129" s="65">
        <f>CE129 * 3.28084</f>
        <v>-3280.84</v>
      </c>
      <c r="CG129" s="65">
        <f xml:space="preserve"> BX129 * BV90 * COS( CQ129 )</f>
        <v>38583.319010464009</v>
      </c>
      <c r="CH129" s="87">
        <f>SQRT( ( CL129 * 2 ) / CC129 )</f>
        <v>67.69534162251631</v>
      </c>
      <c r="CI129" s="65">
        <f>CH129 * 1.94384</f>
        <v>131.58891285951211</v>
      </c>
      <c r="CJ129" s="65">
        <f xml:space="preserve"> ( CE129 / BZ129 ) * ( ( ( BS128 + BS129 ) / 2 ) / ( ( CA128 + CA129 ) / 2 ) )</f>
        <v>-21.779786782966866</v>
      </c>
      <c r="CK129" s="65">
        <f>CJ129 * 1.94384</f>
        <v>-42.336420740202314</v>
      </c>
      <c r="CL129" s="65">
        <f xml:space="preserve"> ( ( BT129 ) ^2 ) * ( BS90 / 2 )</f>
        <v>2334.2377014451249</v>
      </c>
      <c r="CM129" s="65">
        <f>CL129 / 100</f>
        <v>23.342377014451248</v>
      </c>
      <c r="CN129" s="67">
        <f xml:space="preserve"> - ( BX129 * BV90 * SIN( CQ129 ) )</f>
        <v>-13110.586617199</v>
      </c>
      <c r="CO129" s="65">
        <f xml:space="preserve"> - ( ( 2 * CN129 ) / ( ( ( CH129 ) ^ 2 ) * BY90 * CC129 ) )</f>
        <v>0.19367744485346505</v>
      </c>
      <c r="CP129" s="65">
        <f xml:space="preserve"> ( ( 2 * CG129 ) / ( ( ( CH129 ) ^ 2 ) * BY90 * CC129 ) )</f>
        <v>0.56997591779072476</v>
      </c>
      <c r="CQ129" s="65">
        <f>ASIN( - ( CJ129 / CH129 ) )</f>
        <v>0.32755863500847865</v>
      </c>
      <c r="CR129" s="89">
        <f>CQ129 * ( 180 / 3.14159265359 )</f>
        <v>18.767727329050764</v>
      </c>
      <c r="CS129" s="26"/>
    </row>
    <row r="130" spans="26:97" x14ac:dyDescent="0.2">
      <c r="Z130" s="1"/>
      <c r="AA130" s="1"/>
      <c r="AB130" s="43" t="s">
        <v>56</v>
      </c>
      <c r="AC130" s="3" t="s">
        <v>57</v>
      </c>
      <c r="AD130" s="3" t="s">
        <v>134</v>
      </c>
      <c r="AE130" s="3" t="s">
        <v>59</v>
      </c>
      <c r="AF130" s="44" t="s">
        <v>60</v>
      </c>
      <c r="AG130" s="3" t="s">
        <v>61</v>
      </c>
      <c r="AH130" s="44" t="s">
        <v>62</v>
      </c>
      <c r="AI130" s="8" t="s">
        <v>63</v>
      </c>
      <c r="AJ130" s="3" t="s">
        <v>64</v>
      </c>
      <c r="AK130" s="3" t="s">
        <v>65</v>
      </c>
      <c r="AL130" s="3" t="s">
        <v>66</v>
      </c>
      <c r="AM130" s="3" t="s">
        <v>67</v>
      </c>
      <c r="AN130" s="3" t="s">
        <v>68</v>
      </c>
      <c r="AO130" s="44" t="s">
        <v>69</v>
      </c>
      <c r="AP130" s="3" t="s">
        <v>70</v>
      </c>
      <c r="AQ130" s="45" t="s">
        <v>71</v>
      </c>
      <c r="AR130" s="46" t="s">
        <v>72</v>
      </c>
      <c r="AS130" s="47" t="s">
        <v>73</v>
      </c>
      <c r="AT130" s="46" t="s">
        <v>74</v>
      </c>
      <c r="AU130" s="45" t="s">
        <v>75</v>
      </c>
      <c r="AV130" s="46" t="s">
        <v>76</v>
      </c>
      <c r="AW130" s="47" t="s">
        <v>77</v>
      </c>
      <c r="AX130" s="48" t="s">
        <v>78</v>
      </c>
      <c r="AY130" s="49" t="s">
        <v>79</v>
      </c>
      <c r="AZ130" s="47" t="s">
        <v>80</v>
      </c>
      <c r="BA130" s="47" t="s">
        <v>81</v>
      </c>
      <c r="BB130" s="48" t="s">
        <v>82</v>
      </c>
      <c r="BC130" s="49" t="s">
        <v>83</v>
      </c>
      <c r="BD130" s="1"/>
      <c r="BE130" s="1" t="s">
        <v>84</v>
      </c>
      <c r="BF130" s="1" t="s">
        <v>85</v>
      </c>
      <c r="BG130" s="1" t="s">
        <v>86</v>
      </c>
      <c r="BH130" s="1" t="s">
        <v>87</v>
      </c>
      <c r="BI130" s="1" t="s">
        <v>88</v>
      </c>
      <c r="BJ130" s="1" t="s">
        <v>54</v>
      </c>
      <c r="BK130" s="1" t="s">
        <v>2</v>
      </c>
      <c r="BL130" s="1" t="s">
        <v>89</v>
      </c>
      <c r="BM130" s="1" t="s">
        <v>90</v>
      </c>
      <c r="BN130" s="24" t="s">
        <v>91</v>
      </c>
      <c r="BP130" s="90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83"/>
      <c r="CN130" s="61"/>
      <c r="CO130" s="6"/>
      <c r="CP130" s="6"/>
      <c r="CQ130" s="6"/>
      <c r="CR130" s="6"/>
      <c r="CS130" s="26"/>
    </row>
    <row r="131" spans="26:97" x14ac:dyDescent="0.2">
      <c r="Z131" s="1"/>
      <c r="AA131" s="1"/>
      <c r="AB131" s="50">
        <v>7</v>
      </c>
      <c r="AC131" s="51">
        <v>1917</v>
      </c>
      <c r="AD131" s="56">
        <f t="shared" ref="AD131:AD152" si="154">(- 0.014284 * AI131 + 10.191304) +273.15</f>
        <v>283.34130399999998</v>
      </c>
      <c r="AE131" s="51">
        <v>0</v>
      </c>
      <c r="AF131" s="51">
        <f t="shared" ref="AF131:AF152" si="155">AE131*1.94384</f>
        <v>0</v>
      </c>
      <c r="AG131" s="51">
        <v>3696</v>
      </c>
      <c r="AH131" s="51">
        <f t="shared" ref="AH131:AH152" si="156">AG131 * 2.20462</f>
        <v>8148.2755199999992</v>
      </c>
      <c r="AI131" s="51">
        <v>0</v>
      </c>
      <c r="AJ131" s="51">
        <f t="shared" ref="AJ131:AJ152" si="157">BI131+(AC131*BF131)</f>
        <v>275.68949999999995</v>
      </c>
      <c r="AK131" s="51">
        <f t="shared" ref="AK131:AK152" si="158">BH131 * ( ( 1 + ( BF131 * ( AC131 / BI131 ) ) ) ^ 4.256 )</f>
        <v>1.0149104075239699</v>
      </c>
      <c r="AL131" s="51">
        <f t="shared" ref="AL131:AL152" si="159">( AK131 * AJ131 ) / AD131</f>
        <v>0.98750213556961497</v>
      </c>
      <c r="AM131" s="51">
        <f t="shared" ref="AM131:AM152" si="160">BG131 * ( ( 1+ ( BF131 * ( AC131 / BI131 ) ) ) ^ 5.256 )</f>
        <v>80317.435204060894</v>
      </c>
      <c r="AN131" s="51">
        <v>0</v>
      </c>
      <c r="AO131" s="51">
        <f t="shared" ref="AO131:AO152" si="161">AN131 * 3.28084</f>
        <v>0</v>
      </c>
      <c r="AP131" s="51" t="e">
        <f xml:space="preserve"> AG131 * BK131 * COS( AZ131 )</f>
        <v>#DIV/0!</v>
      </c>
      <c r="AQ131" s="52">
        <f t="shared" ref="AQ131:AQ152" si="162">-0.0125 * AI131 + 57.3</f>
        <v>57.3</v>
      </c>
      <c r="AR131" s="51">
        <f t="shared" ref="AR131:AR152" si="163">AQ131 * 1.94384</f>
        <v>111.382032</v>
      </c>
      <c r="AS131" s="51" t="e">
        <f t="shared" ref="AS131:AS152" si="164" xml:space="preserve"> ( AN131 / AI131 ) * ( ( ( AD130 + AD131 ) / 2 ) / ( ( AJ130 + AJ131 ) / 2 ) )</f>
        <v>#DIV/0!</v>
      </c>
      <c r="AT131" s="51" t="e">
        <f t="shared" ref="AT131:AT152" si="165">AS131 * 1.94384</f>
        <v>#DIV/0!</v>
      </c>
      <c r="AU131" s="52">
        <f t="shared" ref="AU131:AU152" si="166">-0.009861 * AI131 + 18.766667</f>
        <v>18.766667000000002</v>
      </c>
      <c r="AV131" s="51">
        <f t="shared" ref="AV131:AV152" si="167">AU131 * 100</f>
        <v>1876.6667000000002</v>
      </c>
      <c r="AW131" s="53" t="e">
        <f t="shared" ref="AW131:AW152" si="168" xml:space="preserve"> - ( AG131 * BK131 * SIN( AZ131 ) )</f>
        <v>#DIV/0!</v>
      </c>
      <c r="AX131" s="50" t="e">
        <f t="shared" ref="AX131:AX152" si="169" xml:space="preserve"> - ( ( 2 * AW131 ) / ( ( ( AQ131 ) ^ 2 ) * BN131 * AL131 ) )</f>
        <v>#DIV/0!</v>
      </c>
      <c r="AY131" s="54" t="e">
        <f t="shared" ref="AY131:AY152" si="170" xml:space="preserve"> ( ( 2 * AP131 ) / ( ( ( AQ131 ) ^ 2 ) * BN131 * AL131 ) )</f>
        <v>#DIV/0!</v>
      </c>
      <c r="AZ131" s="51" t="e">
        <f t="shared" ref="AZ131:AZ152" si="171">ASIN( - ( AS131 / AQ131 ) )</f>
        <v>#DIV/0!</v>
      </c>
      <c r="BA131" s="51" t="e">
        <f t="shared" ref="BA131:BA152" si="172">AZ131 * ( 180 / 3.14159265359 )</f>
        <v>#DIV/0!</v>
      </c>
      <c r="BB131" s="50">
        <f t="shared" ref="BB131:BB152" si="173">-0.000139*AI131+4.988889</f>
        <v>4.9888890000000004</v>
      </c>
      <c r="BC131" s="54">
        <f t="shared" ref="BC131:BC152" si="174">-0.000333 *AI131 - 0.776667</f>
        <v>-0.776667</v>
      </c>
      <c r="BD131" s="1"/>
      <c r="BE131" s="1">
        <f>AD125</f>
        <v>0</v>
      </c>
      <c r="BF131" s="1">
        <f>BF120</f>
        <v>-6.4999999999999997E-3</v>
      </c>
      <c r="BG131" s="1">
        <f>BF122</f>
        <v>101325</v>
      </c>
      <c r="BH131" s="1">
        <f>BF124</f>
        <v>1.2250000000000001</v>
      </c>
      <c r="BI131" s="1">
        <f>BF126</f>
        <v>288.14999999999998</v>
      </c>
      <c r="BJ131" s="1">
        <f>BF128</f>
        <v>1.2350000000000001</v>
      </c>
      <c r="BK131" s="1">
        <f>BK120</f>
        <v>9.81</v>
      </c>
      <c r="BL131" s="1">
        <f>BK122</f>
        <v>293.14999999999998</v>
      </c>
      <c r="BM131" s="1">
        <f>BK124</f>
        <v>100600</v>
      </c>
      <c r="BN131" s="24">
        <f>BK126</f>
        <v>28</v>
      </c>
      <c r="BP131" s="80" t="s">
        <v>56</v>
      </c>
      <c r="BQ131" s="8" t="s">
        <v>57</v>
      </c>
      <c r="BR131" s="8" t="s">
        <v>118</v>
      </c>
      <c r="BS131" s="8" t="s">
        <v>58</v>
      </c>
      <c r="BT131" s="8" t="s">
        <v>59</v>
      </c>
      <c r="BU131" s="8" t="s">
        <v>60</v>
      </c>
      <c r="BV131" s="8" t="s">
        <v>119</v>
      </c>
      <c r="BW131" s="8" t="s">
        <v>120</v>
      </c>
      <c r="BX131" s="8" t="s">
        <v>61</v>
      </c>
      <c r="BY131" s="8" t="s">
        <v>62</v>
      </c>
      <c r="BZ131" s="8" t="s">
        <v>63</v>
      </c>
      <c r="CA131" s="8" t="s">
        <v>64</v>
      </c>
      <c r="CB131" s="8" t="s">
        <v>65</v>
      </c>
      <c r="CC131" s="8" t="s">
        <v>66</v>
      </c>
      <c r="CD131" s="8" t="s">
        <v>121</v>
      </c>
      <c r="CE131" s="8" t="s">
        <v>68</v>
      </c>
      <c r="CF131" s="8" t="s">
        <v>69</v>
      </c>
      <c r="CG131" s="8" t="s">
        <v>70</v>
      </c>
      <c r="CH131" s="7" t="s">
        <v>71</v>
      </c>
      <c r="CI131" s="47" t="s">
        <v>72</v>
      </c>
      <c r="CJ131" s="47" t="s">
        <v>122</v>
      </c>
      <c r="CK131" s="47" t="s">
        <v>74</v>
      </c>
      <c r="CL131" s="47" t="s">
        <v>76</v>
      </c>
      <c r="CM131" s="47" t="s">
        <v>75</v>
      </c>
      <c r="CN131" s="47" t="s">
        <v>77</v>
      </c>
      <c r="CO131" s="47" t="s">
        <v>78</v>
      </c>
      <c r="CP131" s="47" t="s">
        <v>79</v>
      </c>
      <c r="CQ131" s="47" t="s">
        <v>80</v>
      </c>
      <c r="CR131" s="81" t="s">
        <v>81</v>
      </c>
      <c r="CS131" s="26"/>
    </row>
    <row r="132" spans="26:97" x14ac:dyDescent="0.2">
      <c r="Z132" s="1"/>
      <c r="AA132" s="1"/>
      <c r="AB132" s="55">
        <v>7.2</v>
      </c>
      <c r="AC132" s="56">
        <v>1822</v>
      </c>
      <c r="AD132" s="56">
        <f t="shared" si="154"/>
        <v>283.17805830611996</v>
      </c>
      <c r="AE132" s="56">
        <f t="shared" ref="AE132:AE152" si="175">AE131</f>
        <v>0</v>
      </c>
      <c r="AF132" s="56">
        <f t="shared" si="155"/>
        <v>0</v>
      </c>
      <c r="AG132" s="56">
        <f t="shared" ref="AG132:AG152" si="176">AG131-0.38095</f>
        <v>3695.6190499999998</v>
      </c>
      <c r="AH132" s="56">
        <f t="shared" si="156"/>
        <v>8147.4356700109984</v>
      </c>
      <c r="AI132" s="56">
        <f t="shared" ref="AI132:AI152" si="177">AI131+11.42857</f>
        <v>11.428570000000001</v>
      </c>
      <c r="AJ132" s="56">
        <f t="shared" si="157"/>
        <v>276.30699999999996</v>
      </c>
      <c r="AK132" s="56">
        <f t="shared" si="158"/>
        <v>1.0246206366341153</v>
      </c>
      <c r="AL132" s="56">
        <f t="shared" si="159"/>
        <v>0.99975914779532893</v>
      </c>
      <c r="AM132" s="56">
        <f t="shared" si="160"/>
        <v>81267.497389108728</v>
      </c>
      <c r="AN132" s="56">
        <f>AC132-AC131</f>
        <v>-95</v>
      </c>
      <c r="AO132" s="56">
        <f t="shared" si="161"/>
        <v>-311.6798</v>
      </c>
      <c r="AP132" s="56">
        <f xml:space="preserve"> AG132 * BG132 * COS( AZ132 )</f>
        <v>370263982.73703539</v>
      </c>
      <c r="AQ132" s="57">
        <f t="shared" si="162"/>
        <v>57.157142874999998</v>
      </c>
      <c r="AR132" s="56">
        <f t="shared" si="163"/>
        <v>111.10434060614</v>
      </c>
      <c r="AS132" s="56">
        <f t="shared" si="164"/>
        <v>-8.5312004475005203</v>
      </c>
      <c r="AT132" s="56">
        <f t="shared" si="165"/>
        <v>-16.583288677869412</v>
      </c>
      <c r="AU132" s="57">
        <f t="shared" si="166"/>
        <v>18.65396987123</v>
      </c>
      <c r="AV132" s="56">
        <f t="shared" si="167"/>
        <v>1865.3969871229999</v>
      </c>
      <c r="AW132" s="58">
        <f t="shared" si="168"/>
        <v>-5411.2280751719736</v>
      </c>
      <c r="AX132" s="55">
        <f t="shared" si="169"/>
        <v>0.1183399533891573</v>
      </c>
      <c r="AY132" s="59">
        <f t="shared" si="170"/>
        <v>8097.4266562201719</v>
      </c>
      <c r="AZ132" s="56">
        <f t="shared" si="171"/>
        <v>0.14981852533258391</v>
      </c>
      <c r="BA132" s="56">
        <f t="shared" si="172"/>
        <v>8.5839691944303009</v>
      </c>
      <c r="BB132" s="55">
        <f t="shared" si="173"/>
        <v>4.9873004287700002</v>
      </c>
      <c r="BC132" s="59">
        <f t="shared" si="174"/>
        <v>-0.78047271381000005</v>
      </c>
      <c r="BD132" s="1"/>
      <c r="BE132" s="6">
        <f t="shared" ref="BE132:BE163" si="178">BE131</f>
        <v>0</v>
      </c>
      <c r="BF132" s="6">
        <f t="shared" ref="BF132:BF163" si="179">BF131</f>
        <v>-6.4999999999999997E-3</v>
      </c>
      <c r="BG132" s="6">
        <f t="shared" ref="BG132:BG163" si="180">BG131</f>
        <v>101325</v>
      </c>
      <c r="BH132" s="6">
        <f t="shared" ref="BH132:BH163" si="181">BH131</f>
        <v>1.2250000000000001</v>
      </c>
      <c r="BI132" s="6">
        <f t="shared" ref="BI132:BI163" si="182">BI131</f>
        <v>288.14999999999998</v>
      </c>
      <c r="BJ132" s="6">
        <f t="shared" ref="BJ132:BJ163" si="183">BJ131</f>
        <v>1.2350000000000001</v>
      </c>
      <c r="BK132" s="6">
        <f t="shared" ref="BK132:BK163" si="184">BK131</f>
        <v>9.81</v>
      </c>
      <c r="BL132" s="6">
        <f t="shared" ref="BL132:BL163" si="185">BL131</f>
        <v>293.14999999999998</v>
      </c>
      <c r="BM132" s="6">
        <f t="shared" ref="BM132:BM163" si="186">BM131</f>
        <v>100600</v>
      </c>
      <c r="BN132" s="92">
        <f t="shared" ref="BN132:BN163" si="187">BN131</f>
        <v>28</v>
      </c>
      <c r="BP132" s="84">
        <v>13</v>
      </c>
      <c r="BQ132" s="83">
        <v>2400</v>
      </c>
      <c r="BR132" s="83">
        <f>BQ132 * 3.28084</f>
        <v>7874.0159999999996</v>
      </c>
      <c r="BS132" s="83">
        <f>BP132+273.15</f>
        <v>286.14999999999998</v>
      </c>
      <c r="BT132" s="83">
        <v>69.45</v>
      </c>
      <c r="BU132" s="83">
        <f>BT132 * 1.94384</f>
        <v>134.99968800000002</v>
      </c>
      <c r="BV132" s="83">
        <v>148</v>
      </c>
      <c r="BW132" s="83">
        <f>BV132*0.453592</f>
        <v>67.131615999999994</v>
      </c>
      <c r="BX132" s="83">
        <f>BP92-BW132</f>
        <v>4147.5711360000005</v>
      </c>
      <c r="BY132" s="83">
        <f>BX132 * 2.20462</f>
        <v>9143.8182778483206</v>
      </c>
      <c r="BZ132" s="83">
        <v>0</v>
      </c>
      <c r="CA132" s="83">
        <f>BT92+(BQ132*BQ92)</f>
        <v>272.54999999999995</v>
      </c>
      <c r="CB132" s="83">
        <f>BS92 * ( ( 1 + ( BQ92 * ( BQ132 / BT92 ) ) ) ^ 4.256 )</f>
        <v>0.96662538123770536</v>
      </c>
      <c r="CC132" s="83">
        <f>( CB132 * CA132 ) / BS132</f>
        <v>0.92068407358496085</v>
      </c>
      <c r="CD132" s="83">
        <f>BR92 * ( ( 1+ ( BQ92 * ( BQ132 / BT92 ) ) ) ^ 5.256 )</f>
        <v>75625.155495906831</v>
      </c>
      <c r="CE132" s="83"/>
      <c r="CF132" s="83"/>
      <c r="CG132" s="83"/>
      <c r="CH132" s="84">
        <f>SQRT( ( CL132 * 2 ) / CC132 )</f>
        <v>80.109676714357988</v>
      </c>
      <c r="CI132" s="83">
        <f>CH132 * 1.94384</f>
        <v>155.72039398443764</v>
      </c>
      <c r="CJ132" s="83"/>
      <c r="CK132" s="83"/>
      <c r="CL132" s="83">
        <f xml:space="preserve"> ( ( BT132 ) ^2 ) * ( BS92 / 2 )</f>
        <v>2954.2727812500007</v>
      </c>
      <c r="CM132" s="83">
        <f>CL132 / 100</f>
        <v>29.542727812500008</v>
      </c>
      <c r="CN132" s="91"/>
      <c r="CO132" s="83"/>
      <c r="CP132" s="83"/>
      <c r="CQ132" s="83"/>
      <c r="CR132" s="86"/>
      <c r="CS132" s="26"/>
    </row>
    <row r="133" spans="26:97" x14ac:dyDescent="0.2">
      <c r="Z133" s="1"/>
      <c r="AA133" s="1"/>
      <c r="AB133" s="23">
        <v>8</v>
      </c>
      <c r="AC133" s="1">
        <v>1663</v>
      </c>
      <c r="AD133" s="6">
        <f t="shared" si="154"/>
        <v>283.01481261223995</v>
      </c>
      <c r="AE133" s="1">
        <f t="shared" si="175"/>
        <v>0</v>
      </c>
      <c r="AF133" s="1">
        <f t="shared" si="155"/>
        <v>0</v>
      </c>
      <c r="AG133" s="1">
        <f t="shared" si="176"/>
        <v>3695.2380999999996</v>
      </c>
      <c r="AH133" s="1">
        <f t="shared" si="156"/>
        <v>8146.5958200219984</v>
      </c>
      <c r="AI133" s="6">
        <f t="shared" si="177"/>
        <v>22.857140000000001</v>
      </c>
      <c r="AJ133" s="1">
        <f t="shared" si="157"/>
        <v>277.34049999999996</v>
      </c>
      <c r="AK133" s="1">
        <f t="shared" si="158"/>
        <v>1.0410313431153384</v>
      </c>
      <c r="AL133" s="1">
        <f t="shared" si="159"/>
        <v>1.0201591589866938</v>
      </c>
      <c r="AM133" s="1">
        <f t="shared" si="160"/>
        <v>82877.949833492879</v>
      </c>
      <c r="AN133" s="1">
        <f t="shared" ref="AN133:AN152" si="188">AN132 + (AC133-AC132)</f>
        <v>-254</v>
      </c>
      <c r="AO133" s="1">
        <f t="shared" si="161"/>
        <v>-833.33335999999997</v>
      </c>
      <c r="AP133" s="1">
        <f t="shared" ref="AP133:AP152" si="189" xml:space="preserve"> AG133 * BK133 * COS( AZ133 )</f>
        <v>35522.875909068818</v>
      </c>
      <c r="AQ133" s="60">
        <f t="shared" si="162"/>
        <v>57.014285749999999</v>
      </c>
      <c r="AR133" s="6">
        <f t="shared" si="163"/>
        <v>110.82664921228</v>
      </c>
      <c r="AS133" s="6">
        <f t="shared" si="164"/>
        <v>-11.364305021801162</v>
      </c>
      <c r="AT133" s="6">
        <f t="shared" si="165"/>
        <v>-22.090390673577971</v>
      </c>
      <c r="AU133" s="60">
        <f t="shared" si="166"/>
        <v>18.541272742460002</v>
      </c>
      <c r="AV133" s="6">
        <f t="shared" si="167"/>
        <v>1854.1272742460003</v>
      </c>
      <c r="AW133" s="61">
        <f t="shared" si="168"/>
        <v>-7225.5453014327977</v>
      </c>
      <c r="AX133" s="62">
        <f t="shared" si="169"/>
        <v>0.15563500481943046</v>
      </c>
      <c r="AY133" s="63">
        <f t="shared" si="170"/>
        <v>0.76514681351615843</v>
      </c>
      <c r="AZ133" s="6">
        <f t="shared" si="171"/>
        <v>0.20066784228407578</v>
      </c>
      <c r="BA133" s="6">
        <f t="shared" si="172"/>
        <v>11.497420446873626</v>
      </c>
      <c r="BB133" s="62">
        <f t="shared" si="173"/>
        <v>4.9857118575400001</v>
      </c>
      <c r="BC133" s="63">
        <f t="shared" si="174"/>
        <v>-0.78427842762</v>
      </c>
      <c r="BD133" s="1"/>
      <c r="BE133" s="1">
        <f t="shared" si="178"/>
        <v>0</v>
      </c>
      <c r="BF133" s="1">
        <f t="shared" si="179"/>
        <v>-6.4999999999999997E-3</v>
      </c>
      <c r="BG133" s="1">
        <f t="shared" si="180"/>
        <v>101325</v>
      </c>
      <c r="BH133" s="1">
        <f t="shared" si="181"/>
        <v>1.2250000000000001</v>
      </c>
      <c r="BI133" s="1">
        <f t="shared" si="182"/>
        <v>288.14999999999998</v>
      </c>
      <c r="BJ133" s="1">
        <f t="shared" si="183"/>
        <v>1.2350000000000001</v>
      </c>
      <c r="BK133" s="1">
        <f t="shared" si="184"/>
        <v>9.81</v>
      </c>
      <c r="BL133" s="1">
        <f t="shared" si="185"/>
        <v>293.14999999999998</v>
      </c>
      <c r="BM133" s="1">
        <f t="shared" si="186"/>
        <v>100600</v>
      </c>
      <c r="BN133" s="24">
        <f t="shared" si="187"/>
        <v>28</v>
      </c>
      <c r="BP133" s="87">
        <v>15</v>
      </c>
      <c r="BQ133" s="65">
        <v>1500</v>
      </c>
      <c r="BR133" s="65">
        <f>BQ133 * 3.28084</f>
        <v>4921.26</v>
      </c>
      <c r="BS133" s="65">
        <f>BP133+273.15</f>
        <v>288.14999999999998</v>
      </c>
      <c r="BT133" s="65">
        <v>72.022199999999998</v>
      </c>
      <c r="BU133" s="65">
        <f>BT133 * 1.94384</f>
        <v>139.99963324800001</v>
      </c>
      <c r="BV133" s="65">
        <v>150</v>
      </c>
      <c r="BW133" s="65">
        <f>BV133*0.453592</f>
        <v>68.038799999999995</v>
      </c>
      <c r="BX133" s="65">
        <f>BP93-BW133</f>
        <v>4146.6639519999999</v>
      </c>
      <c r="BY133" s="65">
        <f>BX133 * 2.20462</f>
        <v>9141.8182818582391</v>
      </c>
      <c r="BZ133" s="65">
        <v>31</v>
      </c>
      <c r="CA133" s="65">
        <f>BT93+(BQ133*BQ93)</f>
        <v>278.39999999999998</v>
      </c>
      <c r="CB133" s="65">
        <f>BS93 * ( ( 1 + ( BQ93 * ( BQ133 / BT93 ) ) ) ^ 4.256 )</f>
        <v>1.0580628650735022</v>
      </c>
      <c r="CC133" s="65">
        <f>( CB133 * CA133 ) / BS133</f>
        <v>1.022261674948683</v>
      </c>
      <c r="CD133" s="65">
        <f>BR93 * ( ( 1+ ( BQ93 * ( BQ133 / BT93 ) ) ) ^ 5.256 )</f>
        <v>84555.644256469634</v>
      </c>
      <c r="CE133" s="65">
        <f>BQ133-BQ132</f>
        <v>-900</v>
      </c>
      <c r="CF133" s="65">
        <f>CE133 * 3.28084</f>
        <v>-2952.7559999999999</v>
      </c>
      <c r="CG133" s="65">
        <f xml:space="preserve"> BX133 * BV93 * COS( CQ133 )</f>
        <v>37562.706609296132</v>
      </c>
      <c r="CH133" s="87">
        <f>SQRT( ( CL133 * 2 ) / CC133 )</f>
        <v>78.841229442281318</v>
      </c>
      <c r="CI133" s="65">
        <f>CH133 * 1.94384</f>
        <v>153.25473543908413</v>
      </c>
      <c r="CJ133" s="65">
        <f xml:space="preserve"> ( CE133 / BZ133 ) * ( ( ( BS132 + BS133 ) / 2 ) / ( ( CA132 + CA133 ) / 2 ) )</f>
        <v>-30.262684102825329</v>
      </c>
      <c r="CK133" s="65">
        <f>CJ133 * 1.94384</f>
        <v>-58.825815866435988</v>
      </c>
      <c r="CL133" s="65">
        <f xml:space="preserve"> ( ( BT133 ) ^2 ) * ( BS93 / 2 )</f>
        <v>3177.1583418645005</v>
      </c>
      <c r="CM133" s="65">
        <f>CL133 / 100</f>
        <v>31.771583418645005</v>
      </c>
      <c r="CN133" s="67">
        <f xml:space="preserve"> - ( BX133 * BV93 * SIN( CQ133 ) )</f>
        <v>-15614.277921190178</v>
      </c>
      <c r="CO133" s="65">
        <f xml:space="preserve"> - ( ( 2 * CN133 ) / ( ( ( CH133 ) ^ 2 ) * BY93 * CC133 ) )</f>
        <v>0.16946696344910323</v>
      </c>
      <c r="CP133" s="65">
        <f xml:space="preserve"> ( ( 2 * CG133 ) / ( ( ( CH133 ) ^ 2 ) * BY93 * CC133 ) )</f>
        <v>0.40768057672190861</v>
      </c>
      <c r="CQ133" s="65">
        <f>ASIN( - ( CJ133 / CH133 ) )</f>
        <v>0.39395492845514213</v>
      </c>
      <c r="CR133" s="89">
        <f>CQ133 * ( 180 / 3.14159265359 )</f>
        <v>22.571954718856457</v>
      </c>
      <c r="CS133" s="26"/>
    </row>
    <row r="134" spans="26:97" x14ac:dyDescent="0.2">
      <c r="Z134" s="1"/>
      <c r="AA134" s="1"/>
      <c r="AB134" s="23">
        <v>8.5</v>
      </c>
      <c r="AC134" s="1">
        <v>1585</v>
      </c>
      <c r="AD134" s="6">
        <f t="shared" si="154"/>
        <v>282.85156691835999</v>
      </c>
      <c r="AE134" s="1">
        <f t="shared" si="175"/>
        <v>0</v>
      </c>
      <c r="AF134" s="1">
        <f t="shared" si="155"/>
        <v>0</v>
      </c>
      <c r="AG134" s="1">
        <f t="shared" si="176"/>
        <v>3694.8571499999994</v>
      </c>
      <c r="AH134" s="1">
        <f t="shared" si="156"/>
        <v>8145.7559700329975</v>
      </c>
      <c r="AI134" s="6">
        <f t="shared" si="177"/>
        <v>34.285710000000002</v>
      </c>
      <c r="AJ134" s="1">
        <f t="shared" si="157"/>
        <v>277.84749999999997</v>
      </c>
      <c r="AK134" s="1">
        <f t="shared" si="158"/>
        <v>1.0491550164463275</v>
      </c>
      <c r="AL134" s="1">
        <f t="shared" si="159"/>
        <v>1.0305938963251657</v>
      </c>
      <c r="AM134" s="1">
        <f t="shared" si="160"/>
        <v>83677.376362593452</v>
      </c>
      <c r="AN134" s="1">
        <f t="shared" si="188"/>
        <v>-332</v>
      </c>
      <c r="AO134" s="1">
        <f t="shared" si="161"/>
        <v>-1089.2388799999999</v>
      </c>
      <c r="AP134" s="1">
        <f t="shared" si="189"/>
        <v>35696.56046201667</v>
      </c>
      <c r="AQ134" s="60">
        <f t="shared" si="162"/>
        <v>56.871428625</v>
      </c>
      <c r="AR134" s="6">
        <f t="shared" si="163"/>
        <v>110.54895781842001</v>
      </c>
      <c r="AS134" s="6">
        <f t="shared" si="164"/>
        <v>-9.8695819435137153</v>
      </c>
      <c r="AT134" s="6">
        <f t="shared" si="165"/>
        <v>-19.184888165079702</v>
      </c>
      <c r="AU134" s="60">
        <f t="shared" si="166"/>
        <v>18.428575613690001</v>
      </c>
      <c r="AV134" s="6">
        <f t="shared" si="167"/>
        <v>1842.857561369</v>
      </c>
      <c r="AW134" s="61">
        <f t="shared" si="168"/>
        <v>-6290.2988484024563</v>
      </c>
      <c r="AX134" s="62">
        <f t="shared" si="169"/>
        <v>0.13479301927857654</v>
      </c>
      <c r="AY134" s="63">
        <f t="shared" si="170"/>
        <v>0.76493140922191605</v>
      </c>
      <c r="AZ134" s="6">
        <f t="shared" si="171"/>
        <v>0.17442511911333336</v>
      </c>
      <c r="BA134" s="6">
        <f t="shared" si="172"/>
        <v>9.993823166260011</v>
      </c>
      <c r="BB134" s="62">
        <f t="shared" si="173"/>
        <v>4.98412328631</v>
      </c>
      <c r="BC134" s="63">
        <f t="shared" si="174"/>
        <v>-0.78808414143000005</v>
      </c>
      <c r="BD134" s="1"/>
      <c r="BE134" s="1">
        <f t="shared" si="178"/>
        <v>0</v>
      </c>
      <c r="BF134" s="1">
        <f t="shared" si="179"/>
        <v>-6.4999999999999997E-3</v>
      </c>
      <c r="BG134" s="1">
        <f t="shared" si="180"/>
        <v>101325</v>
      </c>
      <c r="BH134" s="1">
        <f t="shared" si="181"/>
        <v>1.2250000000000001</v>
      </c>
      <c r="BI134" s="1">
        <f t="shared" si="182"/>
        <v>288.14999999999998</v>
      </c>
      <c r="BJ134" s="1">
        <f t="shared" si="183"/>
        <v>1.2350000000000001</v>
      </c>
      <c r="BK134" s="1">
        <f t="shared" si="184"/>
        <v>9.81</v>
      </c>
      <c r="BL134" s="1">
        <f t="shared" si="185"/>
        <v>293.14999999999998</v>
      </c>
      <c r="BM134" s="1">
        <f t="shared" si="186"/>
        <v>100600</v>
      </c>
      <c r="BN134" s="24">
        <f t="shared" si="187"/>
        <v>28</v>
      </c>
      <c r="BP134" s="23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26"/>
    </row>
    <row r="135" spans="26:97" x14ac:dyDescent="0.2">
      <c r="Z135" s="1"/>
      <c r="AA135" s="1"/>
      <c r="AB135" s="23">
        <v>8.6</v>
      </c>
      <c r="AC135" s="1">
        <v>1482</v>
      </c>
      <c r="AD135" s="6">
        <f t="shared" si="154"/>
        <v>282.68832122447998</v>
      </c>
      <c r="AE135" s="1">
        <f t="shared" si="175"/>
        <v>0</v>
      </c>
      <c r="AF135" s="1">
        <f t="shared" si="155"/>
        <v>0</v>
      </c>
      <c r="AG135" s="1">
        <f t="shared" si="176"/>
        <v>3694.4761999999992</v>
      </c>
      <c r="AH135" s="1">
        <f t="shared" si="156"/>
        <v>8144.9161200439976</v>
      </c>
      <c r="AI135" s="6">
        <f t="shared" si="177"/>
        <v>45.714280000000002</v>
      </c>
      <c r="AJ135" s="1">
        <f t="shared" si="157"/>
        <v>278.517</v>
      </c>
      <c r="AK135" s="1">
        <f t="shared" si="158"/>
        <v>1.059956633408407</v>
      </c>
      <c r="AL135" s="1">
        <f t="shared" si="159"/>
        <v>1.0443160169768078</v>
      </c>
      <c r="AM135" s="1">
        <f t="shared" si="160"/>
        <v>84742.584579062677</v>
      </c>
      <c r="AN135" s="1">
        <f t="shared" si="188"/>
        <v>-435</v>
      </c>
      <c r="AO135" s="1">
        <f t="shared" si="161"/>
        <v>-1427.1654000000001</v>
      </c>
      <c r="AP135" s="1">
        <f t="shared" si="189"/>
        <v>35712.09567551998</v>
      </c>
      <c r="AQ135" s="60">
        <f t="shared" si="162"/>
        <v>56.728571499999994</v>
      </c>
      <c r="AR135" s="6">
        <f t="shared" si="163"/>
        <v>110.27126642455998</v>
      </c>
      <c r="AS135" s="6">
        <f t="shared" si="164"/>
        <v>-9.6725549002362374</v>
      </c>
      <c r="AT135" s="6">
        <f t="shared" si="165"/>
        <v>-18.801899117275209</v>
      </c>
      <c r="AU135" s="60">
        <f t="shared" si="166"/>
        <v>18.315878484920002</v>
      </c>
      <c r="AV135" s="6">
        <f t="shared" si="167"/>
        <v>1831.5878484920001</v>
      </c>
      <c r="AW135" s="61">
        <f t="shared" si="168"/>
        <v>-6179.6124054606162</v>
      </c>
      <c r="AX135" s="62">
        <f t="shared" si="169"/>
        <v>0.13134016771257789</v>
      </c>
      <c r="AY135" s="63">
        <f t="shared" si="170"/>
        <v>0.75901728581645667</v>
      </c>
      <c r="AZ135" s="6">
        <f t="shared" si="171"/>
        <v>0.17134304233933995</v>
      </c>
      <c r="BA135" s="6">
        <f t="shared" si="172"/>
        <v>9.8172331749749038</v>
      </c>
      <c r="BB135" s="62">
        <f t="shared" si="173"/>
        <v>4.9825347150800008</v>
      </c>
      <c r="BC135" s="63">
        <f t="shared" si="174"/>
        <v>-0.79188985524</v>
      </c>
      <c r="BD135" s="1"/>
      <c r="BE135" s="1">
        <f t="shared" si="178"/>
        <v>0</v>
      </c>
      <c r="BF135" s="1">
        <f t="shared" si="179"/>
        <v>-6.4999999999999997E-3</v>
      </c>
      <c r="BG135" s="1">
        <f t="shared" si="180"/>
        <v>101325</v>
      </c>
      <c r="BH135" s="1">
        <f t="shared" si="181"/>
        <v>1.2250000000000001</v>
      </c>
      <c r="BI135" s="1">
        <f t="shared" si="182"/>
        <v>288.14999999999998</v>
      </c>
      <c r="BJ135" s="1">
        <f t="shared" si="183"/>
        <v>1.2350000000000001</v>
      </c>
      <c r="BK135" s="1">
        <f t="shared" si="184"/>
        <v>9.81</v>
      </c>
      <c r="BL135" s="1">
        <f t="shared" si="185"/>
        <v>293.14999999999998</v>
      </c>
      <c r="BM135" s="1">
        <f t="shared" si="186"/>
        <v>100600</v>
      </c>
      <c r="BN135" s="24">
        <f t="shared" si="187"/>
        <v>28</v>
      </c>
      <c r="BP135" s="23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26"/>
    </row>
    <row r="136" spans="26:97" x14ac:dyDescent="0.2">
      <c r="Z136" s="1"/>
      <c r="AA136" s="1"/>
      <c r="AB136" s="23">
        <v>9.4</v>
      </c>
      <c r="AC136" s="1">
        <v>1382</v>
      </c>
      <c r="AD136" s="6">
        <f t="shared" si="154"/>
        <v>282.52507553059996</v>
      </c>
      <c r="AE136" s="1">
        <f t="shared" si="175"/>
        <v>0</v>
      </c>
      <c r="AF136" s="1">
        <f t="shared" si="155"/>
        <v>0</v>
      </c>
      <c r="AG136" s="1">
        <f t="shared" si="176"/>
        <v>3694.0952499999989</v>
      </c>
      <c r="AH136" s="1">
        <f t="shared" si="156"/>
        <v>8144.0762700549967</v>
      </c>
      <c r="AI136" s="6">
        <f t="shared" si="177"/>
        <v>57.142850000000003</v>
      </c>
      <c r="AJ136" s="1">
        <f t="shared" si="157"/>
        <v>279.16699999999997</v>
      </c>
      <c r="AK136" s="1">
        <f t="shared" si="158"/>
        <v>1.0705248373877361</v>
      </c>
      <c r="AL136" s="1">
        <f t="shared" si="159"/>
        <v>1.0578006455453666</v>
      </c>
      <c r="AM136" s="1">
        <f t="shared" si="160"/>
        <v>85787.246233139391</v>
      </c>
      <c r="AN136" s="1">
        <f t="shared" si="188"/>
        <v>-535</v>
      </c>
      <c r="AO136" s="1">
        <f t="shared" si="161"/>
        <v>-1755.2493999999999</v>
      </c>
      <c r="AP136" s="1">
        <f t="shared" si="189"/>
        <v>35725.915803168646</v>
      </c>
      <c r="AQ136" s="60">
        <f t="shared" si="162"/>
        <v>56.585714374999995</v>
      </c>
      <c r="AR136" s="6">
        <f t="shared" si="163"/>
        <v>109.99357503069999</v>
      </c>
      <c r="AS136" s="6">
        <f t="shared" si="164"/>
        <v>-9.4889060625655759</v>
      </c>
      <c r="AT136" s="6">
        <f t="shared" si="165"/>
        <v>-18.444915160657469</v>
      </c>
      <c r="AU136" s="60">
        <f t="shared" si="166"/>
        <v>18.203181356150001</v>
      </c>
      <c r="AV136" s="6">
        <f t="shared" si="167"/>
        <v>1820.3181356150001</v>
      </c>
      <c r="AW136" s="61">
        <f t="shared" si="168"/>
        <v>-6076.9608831088872</v>
      </c>
      <c r="AX136" s="62">
        <f t="shared" si="169"/>
        <v>0.12815659830247786</v>
      </c>
      <c r="AY136" s="63">
        <f t="shared" si="170"/>
        <v>0.75342131184371353</v>
      </c>
      <c r="AZ136" s="6">
        <f t="shared" si="171"/>
        <v>0.16848687350654465</v>
      </c>
      <c r="BA136" s="6">
        <f t="shared" si="172"/>
        <v>9.6535867552789387</v>
      </c>
      <c r="BB136" s="62">
        <f t="shared" si="173"/>
        <v>4.9809461438500007</v>
      </c>
      <c r="BC136" s="63">
        <f t="shared" si="174"/>
        <v>-0.79569556905000005</v>
      </c>
      <c r="BD136" s="1"/>
      <c r="BE136" s="1">
        <f t="shared" si="178"/>
        <v>0</v>
      </c>
      <c r="BF136" s="1">
        <f t="shared" si="179"/>
        <v>-6.4999999999999997E-3</v>
      </c>
      <c r="BG136" s="1">
        <f t="shared" si="180"/>
        <v>101325</v>
      </c>
      <c r="BH136" s="1">
        <f t="shared" si="181"/>
        <v>1.2250000000000001</v>
      </c>
      <c r="BI136" s="1">
        <f t="shared" si="182"/>
        <v>288.14999999999998</v>
      </c>
      <c r="BJ136" s="1">
        <f t="shared" si="183"/>
        <v>1.2350000000000001</v>
      </c>
      <c r="BK136" s="1">
        <f t="shared" si="184"/>
        <v>9.81</v>
      </c>
      <c r="BL136" s="1">
        <f t="shared" si="185"/>
        <v>293.14999999999998</v>
      </c>
      <c r="BM136" s="1">
        <f t="shared" si="186"/>
        <v>100600</v>
      </c>
      <c r="BN136" s="24">
        <f t="shared" si="187"/>
        <v>28</v>
      </c>
      <c r="BP136" s="23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1" t="s">
        <v>136</v>
      </c>
      <c r="CK136" s="11"/>
      <c r="CL136" s="1"/>
      <c r="CM136" s="1"/>
      <c r="CN136" s="1"/>
      <c r="CO136" s="1"/>
      <c r="CP136" s="1"/>
      <c r="CQ136" s="1"/>
      <c r="CR136" s="1"/>
      <c r="CS136" s="26"/>
    </row>
    <row r="137" spans="26:97" x14ac:dyDescent="0.2">
      <c r="Z137" s="1"/>
      <c r="AA137" s="1"/>
      <c r="AB137" s="23">
        <v>9.8000000000000007</v>
      </c>
      <c r="AC137" s="1">
        <v>1328</v>
      </c>
      <c r="AD137" s="6">
        <f t="shared" si="154"/>
        <v>282.36182983671995</v>
      </c>
      <c r="AE137" s="1">
        <f t="shared" si="175"/>
        <v>0</v>
      </c>
      <c r="AF137" s="1">
        <f t="shared" si="155"/>
        <v>0</v>
      </c>
      <c r="AG137" s="1">
        <f t="shared" si="176"/>
        <v>3693.7142999999987</v>
      </c>
      <c r="AH137" s="1">
        <f t="shared" si="156"/>
        <v>8143.2364200659968</v>
      </c>
      <c r="AI137" s="6">
        <f t="shared" si="177"/>
        <v>68.571420000000003</v>
      </c>
      <c r="AJ137" s="1">
        <f t="shared" si="157"/>
        <v>279.51799999999997</v>
      </c>
      <c r="AK137" s="1">
        <f t="shared" si="158"/>
        <v>1.0762650805994736</v>
      </c>
      <c r="AL137" s="1">
        <f t="shared" si="159"/>
        <v>1.0654253904395163</v>
      </c>
      <c r="AM137" s="1">
        <f t="shared" si="160"/>
        <v>86355.684271893653</v>
      </c>
      <c r="AN137" s="1">
        <f t="shared" si="188"/>
        <v>-589</v>
      </c>
      <c r="AO137" s="1">
        <f t="shared" si="161"/>
        <v>-1932.4147599999999</v>
      </c>
      <c r="AP137" s="1">
        <f t="shared" si="189"/>
        <v>35803.806892364759</v>
      </c>
      <c r="AQ137" s="60">
        <f t="shared" si="162"/>
        <v>56.442857249999996</v>
      </c>
      <c r="AR137" s="6">
        <f t="shared" si="163"/>
        <v>109.71588363683999</v>
      </c>
      <c r="AS137" s="6">
        <f t="shared" si="164"/>
        <v>-8.6849365099820925</v>
      </c>
      <c r="AT137" s="6">
        <f t="shared" si="165"/>
        <v>-16.882126985563591</v>
      </c>
      <c r="AU137" s="60">
        <f t="shared" si="166"/>
        <v>18.090484227380003</v>
      </c>
      <c r="AV137" s="6">
        <f t="shared" si="167"/>
        <v>1809.0484227380002</v>
      </c>
      <c r="AW137" s="61">
        <f t="shared" si="168"/>
        <v>-5575.5788961346716</v>
      </c>
      <c r="AX137" s="62">
        <f t="shared" si="169"/>
        <v>0.11733319765752388</v>
      </c>
      <c r="AY137" s="63">
        <f t="shared" si="170"/>
        <v>0.75345990600294799</v>
      </c>
      <c r="AZ137" s="6">
        <f t="shared" si="171"/>
        <v>0.1544850600230234</v>
      </c>
      <c r="BA137" s="6">
        <f t="shared" si="172"/>
        <v>8.8513419371438538</v>
      </c>
      <c r="BB137" s="62">
        <f t="shared" si="173"/>
        <v>4.9793575726200006</v>
      </c>
      <c r="BC137" s="63">
        <f t="shared" si="174"/>
        <v>-0.79950128286</v>
      </c>
      <c r="BD137" s="1"/>
      <c r="BE137" s="1">
        <f t="shared" si="178"/>
        <v>0</v>
      </c>
      <c r="BF137" s="1">
        <f t="shared" si="179"/>
        <v>-6.4999999999999997E-3</v>
      </c>
      <c r="BG137" s="1">
        <f t="shared" si="180"/>
        <v>101325</v>
      </c>
      <c r="BH137" s="1">
        <f t="shared" si="181"/>
        <v>1.2250000000000001</v>
      </c>
      <c r="BI137" s="1">
        <f t="shared" si="182"/>
        <v>288.14999999999998</v>
      </c>
      <c r="BJ137" s="1">
        <f t="shared" si="183"/>
        <v>1.2350000000000001</v>
      </c>
      <c r="BK137" s="1">
        <f t="shared" si="184"/>
        <v>9.81</v>
      </c>
      <c r="BL137" s="1">
        <f t="shared" si="185"/>
        <v>293.14999999999998</v>
      </c>
      <c r="BM137" s="1">
        <f t="shared" si="186"/>
        <v>100600</v>
      </c>
      <c r="BN137" s="24">
        <f t="shared" si="187"/>
        <v>28</v>
      </c>
      <c r="BP137" s="23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 t="s">
        <v>137</v>
      </c>
      <c r="CF137" s="1"/>
      <c r="CG137" s="1"/>
      <c r="CH137" s="1"/>
      <c r="CI137" s="1"/>
      <c r="CJ137" s="1"/>
      <c r="CK137" s="1"/>
      <c r="CL137" s="1"/>
      <c r="CM137" s="1"/>
      <c r="CN137" s="1"/>
      <c r="CO137" s="1" t="s">
        <v>137</v>
      </c>
      <c r="CP137" s="1"/>
      <c r="CQ137" s="1"/>
      <c r="CR137" s="1"/>
      <c r="CS137" s="26"/>
    </row>
    <row r="138" spans="26:97" x14ac:dyDescent="0.2">
      <c r="Z138" s="1"/>
      <c r="AA138" s="1"/>
      <c r="AB138" s="23">
        <v>10.4</v>
      </c>
      <c r="AC138" s="1">
        <v>1255</v>
      </c>
      <c r="AD138" s="6">
        <f t="shared" si="154"/>
        <v>282.19858414283999</v>
      </c>
      <c r="AE138" s="1">
        <f t="shared" si="175"/>
        <v>0</v>
      </c>
      <c r="AF138" s="1">
        <f t="shared" si="155"/>
        <v>0</v>
      </c>
      <c r="AG138" s="1">
        <f t="shared" si="176"/>
        <v>3693.3333499999985</v>
      </c>
      <c r="AH138" s="1">
        <f t="shared" si="156"/>
        <v>8142.3965700769959</v>
      </c>
      <c r="AI138" s="6">
        <f t="shared" si="177"/>
        <v>79.999989999999997</v>
      </c>
      <c r="AJ138" s="1">
        <f t="shared" si="157"/>
        <v>279.99249999999995</v>
      </c>
      <c r="AK138" s="1">
        <f t="shared" si="158"/>
        <v>1.0840624374578407</v>
      </c>
      <c r="AL138" s="1">
        <f t="shared" si="159"/>
        <v>1.0755877919865022</v>
      </c>
      <c r="AM138" s="1">
        <f t="shared" si="160"/>
        <v>87128.972915659251</v>
      </c>
      <c r="AN138" s="1">
        <f t="shared" si="188"/>
        <v>-662</v>
      </c>
      <c r="AO138" s="1">
        <f t="shared" si="161"/>
        <v>-2171.91608</v>
      </c>
      <c r="AP138" s="1">
        <f t="shared" si="189"/>
        <v>35830.927953610604</v>
      </c>
      <c r="AQ138" s="60">
        <f t="shared" si="162"/>
        <v>56.300000124999997</v>
      </c>
      <c r="AR138" s="6">
        <f t="shared" si="163"/>
        <v>109.43819224297999</v>
      </c>
      <c r="AS138" s="6">
        <f t="shared" si="164"/>
        <v>-8.349687824711264</v>
      </c>
      <c r="AT138" s="6">
        <f t="shared" si="165"/>
        <v>-16.230457181186743</v>
      </c>
      <c r="AU138" s="60">
        <f t="shared" si="166"/>
        <v>17.977787098610001</v>
      </c>
      <c r="AV138" s="6">
        <f t="shared" si="167"/>
        <v>1797.7787098610002</v>
      </c>
      <c r="AW138" s="61">
        <f t="shared" si="168"/>
        <v>-5373.4023105383167</v>
      </c>
      <c r="AX138" s="62">
        <f t="shared" si="169"/>
        <v>0.11257933166707065</v>
      </c>
      <c r="AY138" s="63">
        <f t="shared" si="170"/>
        <v>0.75070163909322585</v>
      </c>
      <c r="AZ138" s="6">
        <f t="shared" si="171"/>
        <v>0.14885618707818132</v>
      </c>
      <c r="BA138" s="6">
        <f t="shared" si="172"/>
        <v>8.5288312739890486</v>
      </c>
      <c r="BB138" s="62">
        <f t="shared" si="173"/>
        <v>4.9777690013900004</v>
      </c>
      <c r="BC138" s="63">
        <f t="shared" si="174"/>
        <v>-0.80330699666999994</v>
      </c>
      <c r="BD138" s="1"/>
      <c r="BE138" s="1">
        <f t="shared" si="178"/>
        <v>0</v>
      </c>
      <c r="BF138" s="1">
        <f t="shared" si="179"/>
        <v>-6.4999999999999997E-3</v>
      </c>
      <c r="BG138" s="1">
        <f t="shared" si="180"/>
        <v>101325</v>
      </c>
      <c r="BH138" s="1">
        <f t="shared" si="181"/>
        <v>1.2250000000000001</v>
      </c>
      <c r="BI138" s="1">
        <f t="shared" si="182"/>
        <v>288.14999999999998</v>
      </c>
      <c r="BJ138" s="1">
        <f t="shared" si="183"/>
        <v>1.2350000000000001</v>
      </c>
      <c r="BK138" s="1">
        <f t="shared" si="184"/>
        <v>9.81</v>
      </c>
      <c r="BL138" s="1">
        <f t="shared" si="185"/>
        <v>293.14999999999998</v>
      </c>
      <c r="BM138" s="1">
        <f t="shared" si="186"/>
        <v>100600</v>
      </c>
      <c r="BN138" s="24">
        <f t="shared" si="187"/>
        <v>28</v>
      </c>
      <c r="BP138" s="23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 t="s">
        <v>138</v>
      </c>
      <c r="CP138" s="1" t="s">
        <v>139</v>
      </c>
      <c r="CQ138" s="1"/>
      <c r="CR138" s="1"/>
      <c r="CS138" s="26"/>
    </row>
    <row r="139" spans="26:97" x14ac:dyDescent="0.2">
      <c r="Z139" s="1"/>
      <c r="AA139" s="1"/>
      <c r="AB139" s="23">
        <v>11</v>
      </c>
      <c r="AC139" s="1">
        <v>1182</v>
      </c>
      <c r="AD139" s="6">
        <f t="shared" si="154"/>
        <v>282.03533844895998</v>
      </c>
      <c r="AE139" s="1">
        <f t="shared" si="175"/>
        <v>0</v>
      </c>
      <c r="AF139" s="1">
        <f t="shared" si="155"/>
        <v>0</v>
      </c>
      <c r="AG139" s="1">
        <f t="shared" si="176"/>
        <v>3692.9523999999983</v>
      </c>
      <c r="AH139" s="1">
        <f t="shared" si="156"/>
        <v>8141.5567200879959</v>
      </c>
      <c r="AI139" s="6">
        <f t="shared" si="177"/>
        <v>91.428560000000004</v>
      </c>
      <c r="AJ139" s="1">
        <f t="shared" si="157"/>
        <v>280.46699999999998</v>
      </c>
      <c r="AK139" s="1">
        <f t="shared" si="158"/>
        <v>1.091902938299929</v>
      </c>
      <c r="AL139" s="1">
        <f t="shared" si="159"/>
        <v>1.0858310986145696</v>
      </c>
      <c r="AM139" s="1">
        <f t="shared" si="160"/>
        <v>87907.859135063685</v>
      </c>
      <c r="AN139" s="1">
        <f t="shared" si="188"/>
        <v>-735</v>
      </c>
      <c r="AO139" s="1">
        <f t="shared" si="161"/>
        <v>-2411.4173999999998</v>
      </c>
      <c r="AP139" s="1">
        <f t="shared" si="189"/>
        <v>35849.667540991999</v>
      </c>
      <c r="AQ139" s="60">
        <f t="shared" si="162"/>
        <v>56.157142999999998</v>
      </c>
      <c r="AR139" s="6">
        <f t="shared" si="163"/>
        <v>109.16050084912</v>
      </c>
      <c r="AS139" s="6">
        <f t="shared" si="164"/>
        <v>-8.0932026940834856</v>
      </c>
      <c r="AT139" s="6">
        <f t="shared" si="165"/>
        <v>-15.731891124867243</v>
      </c>
      <c r="AU139" s="60">
        <f t="shared" si="166"/>
        <v>17.865089969840003</v>
      </c>
      <c r="AV139" s="6">
        <f t="shared" si="167"/>
        <v>1786.5089969840003</v>
      </c>
      <c r="AW139" s="61">
        <f t="shared" si="168"/>
        <v>-5221.0533357900385</v>
      </c>
      <c r="AX139" s="62">
        <f t="shared" si="169"/>
        <v>0.10890750491719542</v>
      </c>
      <c r="AY139" s="63">
        <f t="shared" si="170"/>
        <v>0.74779888135534955</v>
      </c>
      <c r="AZ139" s="6">
        <f t="shared" si="171"/>
        <v>0.14462066608824259</v>
      </c>
      <c r="BA139" s="6">
        <f t="shared" si="172"/>
        <v>8.286153797226504</v>
      </c>
      <c r="BB139" s="62">
        <f t="shared" si="173"/>
        <v>4.9761804301600003</v>
      </c>
      <c r="BC139" s="63">
        <f t="shared" si="174"/>
        <v>-0.80711271048</v>
      </c>
      <c r="BD139" s="1"/>
      <c r="BE139" s="1">
        <f t="shared" si="178"/>
        <v>0</v>
      </c>
      <c r="BF139" s="1">
        <f t="shared" si="179"/>
        <v>-6.4999999999999997E-3</v>
      </c>
      <c r="BG139" s="1">
        <f t="shared" si="180"/>
        <v>101325</v>
      </c>
      <c r="BH139" s="1">
        <f t="shared" si="181"/>
        <v>1.2250000000000001</v>
      </c>
      <c r="BI139" s="1">
        <f t="shared" si="182"/>
        <v>288.14999999999998</v>
      </c>
      <c r="BJ139" s="1">
        <f t="shared" si="183"/>
        <v>1.2350000000000001</v>
      </c>
      <c r="BK139" s="1">
        <f t="shared" si="184"/>
        <v>9.81</v>
      </c>
      <c r="BL139" s="1">
        <f t="shared" si="185"/>
        <v>293.14999999999998</v>
      </c>
      <c r="BM139" s="1">
        <f t="shared" si="186"/>
        <v>100600</v>
      </c>
      <c r="BN139" s="24">
        <f t="shared" si="187"/>
        <v>28</v>
      </c>
      <c r="BP139" s="23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>
        <f>CH121</f>
        <v>44.875286039349938</v>
      </c>
      <c r="CF139" s="1">
        <f>CN121</f>
        <v>-10169.79007678344</v>
      </c>
      <c r="CG139" s="1"/>
      <c r="CH139" s="1"/>
      <c r="CI139" s="1"/>
      <c r="CJ139" s="1" t="s">
        <v>215</v>
      </c>
      <c r="CK139" s="1"/>
      <c r="CL139" s="1"/>
      <c r="CM139" s="1"/>
      <c r="CN139" s="1"/>
      <c r="CO139" s="1">
        <f>CO121</f>
        <v>0.33802593465003389</v>
      </c>
      <c r="CP139" s="1">
        <f>CP121</f>
        <v>1.3183186647253859</v>
      </c>
      <c r="CQ139" s="1"/>
      <c r="CR139" s="1"/>
      <c r="CS139" s="26"/>
    </row>
    <row r="140" spans="26:97" x14ac:dyDescent="0.2">
      <c r="Z140" s="1"/>
      <c r="AA140" s="1"/>
      <c r="AB140" s="23">
        <v>11.2</v>
      </c>
      <c r="AC140" s="1">
        <v>1112</v>
      </c>
      <c r="AD140" s="6">
        <f t="shared" si="154"/>
        <v>281.87209275507996</v>
      </c>
      <c r="AE140" s="1">
        <f t="shared" si="175"/>
        <v>0</v>
      </c>
      <c r="AF140" s="1">
        <f t="shared" si="155"/>
        <v>0</v>
      </c>
      <c r="AG140" s="1">
        <f t="shared" si="176"/>
        <v>3692.5714499999981</v>
      </c>
      <c r="AH140" s="1">
        <f t="shared" si="156"/>
        <v>8140.7168700989951</v>
      </c>
      <c r="AI140" s="6">
        <f t="shared" si="177"/>
        <v>102.85713000000001</v>
      </c>
      <c r="AJ140" s="1">
        <f t="shared" si="157"/>
        <v>280.92199999999997</v>
      </c>
      <c r="AK140" s="1">
        <f t="shared" si="158"/>
        <v>1.0994619005910882</v>
      </c>
      <c r="AL140" s="1">
        <f t="shared" si="159"/>
        <v>1.09575599705155</v>
      </c>
      <c r="AM140" s="1">
        <f t="shared" si="160"/>
        <v>88660.022243333064</v>
      </c>
      <c r="AN140" s="1">
        <f t="shared" si="188"/>
        <v>-805</v>
      </c>
      <c r="AO140" s="1">
        <f t="shared" si="161"/>
        <v>-2641.0762</v>
      </c>
      <c r="AP140" s="1">
        <f t="shared" si="189"/>
        <v>35865.587489623584</v>
      </c>
      <c r="AQ140" s="60">
        <f t="shared" si="162"/>
        <v>56.014285874999999</v>
      </c>
      <c r="AR140" s="6">
        <f t="shared" si="163"/>
        <v>108.88280945526</v>
      </c>
      <c r="AS140" s="6">
        <f t="shared" si="164"/>
        <v>-7.8614996118682416</v>
      </c>
      <c r="AT140" s="6">
        <f t="shared" si="165"/>
        <v>-15.281497405533964</v>
      </c>
      <c r="AU140" s="60">
        <f t="shared" si="166"/>
        <v>17.752392841070002</v>
      </c>
      <c r="AV140" s="6">
        <f t="shared" si="167"/>
        <v>1775.2392841070002</v>
      </c>
      <c r="AW140" s="61">
        <f t="shared" si="168"/>
        <v>-5083.9879050001882</v>
      </c>
      <c r="AX140" s="62">
        <f t="shared" si="169"/>
        <v>0.10562458356654604</v>
      </c>
      <c r="AY140" s="63">
        <f t="shared" si="170"/>
        <v>0.74514098258085337</v>
      </c>
      <c r="AZ140" s="6">
        <f t="shared" si="171"/>
        <v>0.14081300414373099</v>
      </c>
      <c r="BA140" s="6">
        <f t="shared" si="172"/>
        <v>8.0679908379934275</v>
      </c>
      <c r="BB140" s="62">
        <f t="shared" si="173"/>
        <v>4.9745918589300002</v>
      </c>
      <c r="BC140" s="63">
        <f t="shared" si="174"/>
        <v>-0.81091842429000005</v>
      </c>
      <c r="BD140" s="1"/>
      <c r="BE140" s="1">
        <f t="shared" si="178"/>
        <v>0</v>
      </c>
      <c r="BF140" s="1">
        <f t="shared" si="179"/>
        <v>-6.4999999999999997E-3</v>
      </c>
      <c r="BG140" s="1">
        <f t="shared" si="180"/>
        <v>101325</v>
      </c>
      <c r="BH140" s="1">
        <f t="shared" si="181"/>
        <v>1.2250000000000001</v>
      </c>
      <c r="BI140" s="1">
        <f t="shared" si="182"/>
        <v>288.14999999999998</v>
      </c>
      <c r="BJ140" s="1">
        <f t="shared" si="183"/>
        <v>1.2350000000000001</v>
      </c>
      <c r="BK140" s="1">
        <f t="shared" si="184"/>
        <v>9.81</v>
      </c>
      <c r="BL140" s="1">
        <f t="shared" si="185"/>
        <v>293.14999999999998</v>
      </c>
      <c r="BM140" s="1">
        <f t="shared" si="186"/>
        <v>100600</v>
      </c>
      <c r="BN140" s="24">
        <f t="shared" si="187"/>
        <v>28</v>
      </c>
      <c r="BP140" s="23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>
        <f>CH125</f>
        <v>56.314694738965485</v>
      </c>
      <c r="CF140" s="1">
        <f>CN125</f>
        <v>-11111.528763911027</v>
      </c>
      <c r="CG140" s="1"/>
      <c r="CH140" s="1"/>
      <c r="CI140" s="1"/>
      <c r="CJ140" s="1"/>
      <c r="CK140" s="1"/>
      <c r="CL140" s="1"/>
      <c r="CM140" s="1"/>
      <c r="CN140" s="1"/>
      <c r="CO140" s="1">
        <f>CO125</f>
        <v>0.23637430492903044</v>
      </c>
      <c r="CP140" s="1">
        <f>CP125</f>
        <v>0.83608629626683639</v>
      </c>
      <c r="CQ140" s="1"/>
      <c r="CR140" s="1"/>
      <c r="CS140" s="26"/>
    </row>
    <row r="141" spans="26:97" x14ac:dyDescent="0.2">
      <c r="Z141" s="1"/>
      <c r="AA141" s="1"/>
      <c r="AB141" s="23">
        <v>11.3</v>
      </c>
      <c r="AC141" s="1">
        <v>1043</v>
      </c>
      <c r="AD141" s="6">
        <f t="shared" si="154"/>
        <v>281.7088470612</v>
      </c>
      <c r="AE141" s="1">
        <f t="shared" si="175"/>
        <v>0</v>
      </c>
      <c r="AF141" s="1">
        <f t="shared" si="155"/>
        <v>0</v>
      </c>
      <c r="AG141" s="1">
        <f t="shared" si="176"/>
        <v>3692.1904999999979</v>
      </c>
      <c r="AH141" s="1">
        <f t="shared" si="156"/>
        <v>8139.8770201099942</v>
      </c>
      <c r="AI141" s="6">
        <f t="shared" si="177"/>
        <v>114.28570000000002</v>
      </c>
      <c r="AJ141" s="1">
        <f t="shared" si="157"/>
        <v>281.37049999999999</v>
      </c>
      <c r="AK141" s="1">
        <f t="shared" si="158"/>
        <v>1.1069519931280911</v>
      </c>
      <c r="AL141" s="1">
        <f t="shared" si="159"/>
        <v>1.1056224858809047</v>
      </c>
      <c r="AM141" s="1">
        <f t="shared" si="160"/>
        <v>89406.531874786015</v>
      </c>
      <c r="AN141" s="1">
        <f t="shared" si="188"/>
        <v>-874</v>
      </c>
      <c r="AO141" s="1">
        <f t="shared" si="161"/>
        <v>-2867.4541599999998</v>
      </c>
      <c r="AP141" s="1">
        <f t="shared" si="189"/>
        <v>35877.913932900723</v>
      </c>
      <c r="AQ141" s="60">
        <f t="shared" si="162"/>
        <v>55.87142875</v>
      </c>
      <c r="AR141" s="6">
        <f t="shared" si="163"/>
        <v>108.60511806140001</v>
      </c>
      <c r="AS141" s="6">
        <f t="shared" si="164"/>
        <v>-7.6650244774618583</v>
      </c>
      <c r="AT141" s="6">
        <f t="shared" si="165"/>
        <v>-14.899581180269459</v>
      </c>
      <c r="AU141" s="60">
        <f t="shared" si="166"/>
        <v>17.6396957123</v>
      </c>
      <c r="AV141" s="6">
        <f t="shared" si="167"/>
        <v>1763.9695712299999</v>
      </c>
      <c r="AW141" s="61">
        <f t="shared" si="168"/>
        <v>-4969.0901590468156</v>
      </c>
      <c r="AX141" s="62">
        <f t="shared" si="169"/>
        <v>0.10284008421692672</v>
      </c>
      <c r="AY141" s="63">
        <f t="shared" si="170"/>
        <v>0.74252782145030038</v>
      </c>
      <c r="AZ141" s="6">
        <f t="shared" si="171"/>
        <v>0.13762444913514499</v>
      </c>
      <c r="BA141" s="6">
        <f t="shared" si="172"/>
        <v>7.885300093256161</v>
      </c>
      <c r="BB141" s="62">
        <f t="shared" si="173"/>
        <v>4.9730032877000001</v>
      </c>
      <c r="BC141" s="63">
        <f t="shared" si="174"/>
        <v>-0.81472413809999999</v>
      </c>
      <c r="BD141" s="1"/>
      <c r="BE141" s="1">
        <f t="shared" si="178"/>
        <v>0</v>
      </c>
      <c r="BF141" s="1">
        <f t="shared" si="179"/>
        <v>-6.4999999999999997E-3</v>
      </c>
      <c r="BG141" s="1">
        <f t="shared" si="180"/>
        <v>101325</v>
      </c>
      <c r="BH141" s="1">
        <f t="shared" si="181"/>
        <v>1.2250000000000001</v>
      </c>
      <c r="BI141" s="1">
        <f t="shared" si="182"/>
        <v>288.14999999999998</v>
      </c>
      <c r="BJ141" s="1">
        <f t="shared" si="183"/>
        <v>1.2350000000000001</v>
      </c>
      <c r="BK141" s="1">
        <f t="shared" si="184"/>
        <v>9.81</v>
      </c>
      <c r="BL141" s="1">
        <f t="shared" si="185"/>
        <v>293.14999999999998</v>
      </c>
      <c r="BM141" s="1">
        <f t="shared" si="186"/>
        <v>100600</v>
      </c>
      <c r="BN141" s="24">
        <f t="shared" si="187"/>
        <v>28</v>
      </c>
      <c r="BP141" s="23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>
        <f>CH129</f>
        <v>67.69534162251631</v>
      </c>
      <c r="CF141" s="1">
        <f>CN129</f>
        <v>-13110.586617199</v>
      </c>
      <c r="CG141" s="1"/>
      <c r="CH141" s="1"/>
      <c r="CI141" s="1"/>
      <c r="CJ141" s="1">
        <v>0</v>
      </c>
      <c r="CK141" s="1">
        <f t="shared" ref="CK141:CK172" si="190">-9.779911 * (CJ141^2) + 10.372363 * CJ141 - 1.070245</f>
        <v>-1.0702449999999999</v>
      </c>
      <c r="CL141" s="1"/>
      <c r="CM141" s="1"/>
      <c r="CN141" s="1"/>
      <c r="CO141" s="1">
        <f>CO129</f>
        <v>0.19367744485346505</v>
      </c>
      <c r="CP141" s="1">
        <f>CP129</f>
        <v>0.56997591779072476</v>
      </c>
      <c r="CQ141" s="1"/>
      <c r="CR141" s="1"/>
      <c r="CS141" s="26"/>
    </row>
    <row r="142" spans="26:97" x14ac:dyDescent="0.2">
      <c r="Z142" s="1"/>
      <c r="AA142" s="1"/>
      <c r="AB142" s="23">
        <v>11.1</v>
      </c>
      <c r="AC142" s="1">
        <v>985</v>
      </c>
      <c r="AD142" s="6">
        <f t="shared" si="154"/>
        <v>281.54560136731999</v>
      </c>
      <c r="AE142" s="1">
        <f t="shared" si="175"/>
        <v>0</v>
      </c>
      <c r="AF142" s="1">
        <f t="shared" si="155"/>
        <v>0</v>
      </c>
      <c r="AG142" s="1">
        <f t="shared" si="176"/>
        <v>3691.8095499999977</v>
      </c>
      <c r="AH142" s="1">
        <f t="shared" si="156"/>
        <v>8139.0371701209942</v>
      </c>
      <c r="AI142" s="6">
        <f t="shared" si="177"/>
        <v>125.71427000000003</v>
      </c>
      <c r="AJ142" s="1">
        <f t="shared" si="157"/>
        <v>281.7475</v>
      </c>
      <c r="AK142" s="1">
        <f t="shared" si="158"/>
        <v>1.1132781571122345</v>
      </c>
      <c r="AL142" s="1">
        <f t="shared" si="159"/>
        <v>1.1140764979018682</v>
      </c>
      <c r="AM142" s="1">
        <f t="shared" si="160"/>
        <v>90037.962595670426</v>
      </c>
      <c r="AN142" s="1">
        <f t="shared" si="188"/>
        <v>-932</v>
      </c>
      <c r="AO142" s="1">
        <f t="shared" si="161"/>
        <v>-3057.7428799999998</v>
      </c>
      <c r="AP142" s="1">
        <f t="shared" si="189"/>
        <v>35894.596075405017</v>
      </c>
      <c r="AQ142" s="60">
        <f t="shared" si="162"/>
        <v>55.728571624999994</v>
      </c>
      <c r="AR142" s="6">
        <f t="shared" si="163"/>
        <v>108.32742666753998</v>
      </c>
      <c r="AS142" s="6">
        <f t="shared" si="164"/>
        <v>-7.4154336796553135</v>
      </c>
      <c r="AT142" s="6">
        <f t="shared" si="165"/>
        <v>-14.414416603861184</v>
      </c>
      <c r="AU142" s="60">
        <f t="shared" si="166"/>
        <v>17.526998583530002</v>
      </c>
      <c r="AV142" s="6">
        <f t="shared" si="167"/>
        <v>1752.6998583530003</v>
      </c>
      <c r="AW142" s="61">
        <f t="shared" si="168"/>
        <v>-4819.1111101890174</v>
      </c>
      <c r="AX142" s="62">
        <f t="shared" si="169"/>
        <v>9.9487396892910751E-2</v>
      </c>
      <c r="AY142" s="63">
        <f t="shared" si="170"/>
        <v>0.74102045883820056</v>
      </c>
      <c r="AZ142" s="6">
        <f t="shared" si="171"/>
        <v>0.13345923754835839</v>
      </c>
      <c r="BA142" s="6">
        <f t="shared" si="172"/>
        <v>7.6466510485543164</v>
      </c>
      <c r="BB142" s="62">
        <f t="shared" si="173"/>
        <v>4.97141471647</v>
      </c>
      <c r="BC142" s="63">
        <f t="shared" si="174"/>
        <v>-0.81852985191000005</v>
      </c>
      <c r="BD142" s="1"/>
      <c r="BE142" s="1">
        <f t="shared" si="178"/>
        <v>0</v>
      </c>
      <c r="BF142" s="1">
        <f t="shared" si="179"/>
        <v>-6.4999999999999997E-3</v>
      </c>
      <c r="BG142" s="1">
        <f t="shared" si="180"/>
        <v>101325</v>
      </c>
      <c r="BH142" s="1">
        <f t="shared" si="181"/>
        <v>1.2250000000000001</v>
      </c>
      <c r="BI142" s="1">
        <f t="shared" si="182"/>
        <v>288.14999999999998</v>
      </c>
      <c r="BJ142" s="1">
        <f t="shared" si="183"/>
        <v>1.2350000000000001</v>
      </c>
      <c r="BK142" s="1">
        <f t="shared" si="184"/>
        <v>9.81</v>
      </c>
      <c r="BL142" s="1">
        <f t="shared" si="185"/>
        <v>293.14999999999998</v>
      </c>
      <c r="BM142" s="1">
        <f t="shared" si="186"/>
        <v>100600</v>
      </c>
      <c r="BN142" s="24">
        <f t="shared" si="187"/>
        <v>28</v>
      </c>
      <c r="BP142" s="23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>
        <f>CH133</f>
        <v>78.841229442281318</v>
      </c>
      <c r="CF142" s="1">
        <f>CN133</f>
        <v>-15614.277921190178</v>
      </c>
      <c r="CG142" s="1"/>
      <c r="CH142" s="1"/>
      <c r="CI142" s="1"/>
      <c r="CJ142" s="1">
        <f t="shared" ref="CJ142:CJ173" si="191">CJ141+0.01</f>
        <v>0.01</v>
      </c>
      <c r="CK142" s="1">
        <f t="shared" si="190"/>
        <v>-0.9674993610999999</v>
      </c>
      <c r="CL142" s="1"/>
      <c r="CM142" s="1"/>
      <c r="CN142" s="1"/>
      <c r="CO142" s="1">
        <f>CO133</f>
        <v>0.16946696344910323</v>
      </c>
      <c r="CP142" s="1">
        <f>CP133</f>
        <v>0.40768057672190861</v>
      </c>
      <c r="CQ142" s="1"/>
      <c r="CR142" s="1"/>
      <c r="CS142" s="26"/>
    </row>
    <row r="143" spans="26:97" x14ac:dyDescent="0.2">
      <c r="Z143" s="1"/>
      <c r="AA143" s="1"/>
      <c r="AB143" s="23">
        <v>10.6</v>
      </c>
      <c r="AC143" s="1">
        <v>937</v>
      </c>
      <c r="AD143" s="6">
        <f t="shared" si="154"/>
        <v>281.38235567343997</v>
      </c>
      <c r="AE143" s="1">
        <f t="shared" si="175"/>
        <v>0</v>
      </c>
      <c r="AF143" s="1">
        <f t="shared" si="155"/>
        <v>0</v>
      </c>
      <c r="AG143" s="1">
        <f t="shared" si="176"/>
        <v>3691.4285999999975</v>
      </c>
      <c r="AH143" s="1">
        <f t="shared" si="156"/>
        <v>8138.1973201319934</v>
      </c>
      <c r="AI143" s="6">
        <f t="shared" si="177"/>
        <v>137.14284000000004</v>
      </c>
      <c r="AJ143" s="1">
        <f t="shared" si="157"/>
        <v>282.05949999999996</v>
      </c>
      <c r="AK143" s="1">
        <f t="shared" si="158"/>
        <v>1.1185344883463821</v>
      </c>
      <c r="AL143" s="1">
        <f t="shared" si="159"/>
        <v>1.1212262324005988</v>
      </c>
      <c r="AM143" s="1">
        <f t="shared" si="160"/>
        <v>90563.25240356529</v>
      </c>
      <c r="AN143" s="1">
        <f t="shared" si="188"/>
        <v>-980</v>
      </c>
      <c r="AO143" s="1">
        <f t="shared" si="161"/>
        <v>-3215.2231999999999</v>
      </c>
      <c r="AP143" s="1">
        <f t="shared" si="189"/>
        <v>35913.372665788607</v>
      </c>
      <c r="AQ143" s="60">
        <f t="shared" si="162"/>
        <v>55.585714499999995</v>
      </c>
      <c r="AR143" s="6">
        <f t="shared" si="163"/>
        <v>108.04973527367999</v>
      </c>
      <c r="AS143" s="6">
        <f t="shared" si="164"/>
        <v>-7.1346930111027884</v>
      </c>
      <c r="AT143" s="6">
        <f t="shared" si="165"/>
        <v>-13.868701662702044</v>
      </c>
      <c r="AU143" s="60">
        <f t="shared" si="166"/>
        <v>17.41430145476</v>
      </c>
      <c r="AV143" s="6">
        <f t="shared" si="167"/>
        <v>1741.430145476</v>
      </c>
      <c r="AW143" s="61">
        <f t="shared" si="168"/>
        <v>-4648.1012394956706</v>
      </c>
      <c r="AX143" s="62">
        <f t="shared" si="169"/>
        <v>9.5835829925898994E-2</v>
      </c>
      <c r="AY143" s="63">
        <f t="shared" si="170"/>
        <v>0.74047179644421601</v>
      </c>
      <c r="AZ143" s="6">
        <f t="shared" si="171"/>
        <v>0.12870987407617615</v>
      </c>
      <c r="BA143" s="6">
        <f t="shared" si="172"/>
        <v>7.3745325662246932</v>
      </c>
      <c r="BB143" s="62">
        <f t="shared" si="173"/>
        <v>4.9698261452400008</v>
      </c>
      <c r="BC143" s="63">
        <f t="shared" si="174"/>
        <v>-0.82233556571999999</v>
      </c>
      <c r="BD143" s="1"/>
      <c r="BE143" s="1">
        <f t="shared" si="178"/>
        <v>0</v>
      </c>
      <c r="BF143" s="1">
        <f t="shared" si="179"/>
        <v>-6.4999999999999997E-3</v>
      </c>
      <c r="BG143" s="1">
        <f t="shared" si="180"/>
        <v>101325</v>
      </c>
      <c r="BH143" s="1">
        <f t="shared" si="181"/>
        <v>1.2250000000000001</v>
      </c>
      <c r="BI143" s="1">
        <f t="shared" si="182"/>
        <v>288.14999999999998</v>
      </c>
      <c r="BJ143" s="1">
        <f t="shared" si="183"/>
        <v>1.2350000000000001</v>
      </c>
      <c r="BK143" s="1">
        <f t="shared" si="184"/>
        <v>9.81</v>
      </c>
      <c r="BL143" s="1">
        <f t="shared" si="185"/>
        <v>293.14999999999998</v>
      </c>
      <c r="BM143" s="1">
        <f t="shared" si="186"/>
        <v>100600</v>
      </c>
      <c r="BN143" s="24">
        <f t="shared" si="187"/>
        <v>28</v>
      </c>
      <c r="BP143" s="23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>
        <f t="shared" si="191"/>
        <v>0.02</v>
      </c>
      <c r="CK143" s="1">
        <f t="shared" si="190"/>
        <v>-0.86670970439999984</v>
      </c>
      <c r="CL143" s="1"/>
      <c r="CM143" s="1"/>
      <c r="CN143" s="1"/>
      <c r="CQ143" s="1"/>
      <c r="CR143" s="1"/>
      <c r="CS143" s="26"/>
    </row>
    <row r="144" spans="26:97" x14ac:dyDescent="0.2">
      <c r="Z144" s="1"/>
      <c r="AA144" s="1"/>
      <c r="AB144" s="23">
        <v>11</v>
      </c>
      <c r="AC144" s="1">
        <v>903</v>
      </c>
      <c r="AD144" s="6">
        <f t="shared" si="154"/>
        <v>281.21910997955996</v>
      </c>
      <c r="AE144" s="1">
        <f t="shared" si="175"/>
        <v>0</v>
      </c>
      <c r="AF144" s="1">
        <f t="shared" si="155"/>
        <v>0</v>
      </c>
      <c r="AG144" s="1">
        <f t="shared" si="176"/>
        <v>3691.0476499999972</v>
      </c>
      <c r="AH144" s="1">
        <f t="shared" si="156"/>
        <v>8137.3574701429934</v>
      </c>
      <c r="AI144" s="6">
        <f t="shared" si="177"/>
        <v>148.57141000000004</v>
      </c>
      <c r="AJ144" s="1">
        <f t="shared" si="157"/>
        <v>282.28049999999996</v>
      </c>
      <c r="AK144" s="1">
        <f t="shared" si="158"/>
        <v>1.1222691949441672</v>
      </c>
      <c r="AL144" s="1">
        <f t="shared" si="159"/>
        <v>1.1265049146427595</v>
      </c>
      <c r="AM144" s="1">
        <f t="shared" si="160"/>
        <v>90936.831903477854</v>
      </c>
      <c r="AN144" s="1">
        <f t="shared" si="188"/>
        <v>-1014</v>
      </c>
      <c r="AO144" s="1">
        <f t="shared" si="161"/>
        <v>-3326.7717600000001</v>
      </c>
      <c r="AP144" s="1">
        <f t="shared" si="189"/>
        <v>35935.482113674938</v>
      </c>
      <c r="AQ144" s="60">
        <f t="shared" si="162"/>
        <v>55.442857374999996</v>
      </c>
      <c r="AR144" s="6">
        <f t="shared" si="163"/>
        <v>107.77204387981999</v>
      </c>
      <c r="AS144" s="6">
        <f t="shared" si="164"/>
        <v>-6.8039754103043535</v>
      </c>
      <c r="AT144" s="6">
        <f t="shared" si="165"/>
        <v>-13.225839561566014</v>
      </c>
      <c r="AU144" s="60">
        <f t="shared" si="166"/>
        <v>17.301604325990002</v>
      </c>
      <c r="AV144" s="6">
        <f t="shared" si="167"/>
        <v>1730.1604325990002</v>
      </c>
      <c r="AW144" s="61">
        <f t="shared" si="168"/>
        <v>-4443.6085122197019</v>
      </c>
      <c r="AX144" s="62">
        <f t="shared" si="169"/>
        <v>9.1660760135574601E-2</v>
      </c>
      <c r="AY144" s="63">
        <f t="shared" si="170"/>
        <v>0.74126098132177975</v>
      </c>
      <c r="AZ144" s="6">
        <f t="shared" si="171"/>
        <v>0.12303064574206259</v>
      </c>
      <c r="BA144" s="6">
        <f t="shared" si="172"/>
        <v>7.0491367517888941</v>
      </c>
      <c r="BB144" s="62">
        <f t="shared" si="173"/>
        <v>4.9682375740100007</v>
      </c>
      <c r="BC144" s="63">
        <f t="shared" si="174"/>
        <v>-0.82614127953000005</v>
      </c>
      <c r="BD144" s="1"/>
      <c r="BE144" s="1">
        <f t="shared" si="178"/>
        <v>0</v>
      </c>
      <c r="BF144" s="1">
        <f t="shared" si="179"/>
        <v>-6.4999999999999997E-3</v>
      </c>
      <c r="BG144" s="1">
        <f t="shared" si="180"/>
        <v>101325</v>
      </c>
      <c r="BH144" s="1">
        <f t="shared" si="181"/>
        <v>1.2250000000000001</v>
      </c>
      <c r="BI144" s="1">
        <f t="shared" si="182"/>
        <v>288.14999999999998</v>
      </c>
      <c r="BJ144" s="1">
        <f t="shared" si="183"/>
        <v>1.2350000000000001</v>
      </c>
      <c r="BK144" s="1">
        <f t="shared" si="184"/>
        <v>9.81</v>
      </c>
      <c r="BL144" s="1">
        <f t="shared" si="185"/>
        <v>293.14999999999998</v>
      </c>
      <c r="BM144" s="1">
        <f t="shared" si="186"/>
        <v>100600</v>
      </c>
      <c r="BN144" s="24">
        <f t="shared" si="187"/>
        <v>28</v>
      </c>
      <c r="BP144" s="23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>
        <f t="shared" si="191"/>
        <v>0.03</v>
      </c>
      <c r="CK144" s="1">
        <f t="shared" si="190"/>
        <v>-0.76787602989999992</v>
      </c>
      <c r="CL144" s="1"/>
      <c r="CM144" s="1"/>
      <c r="CN144" s="1"/>
      <c r="CQ144" s="1"/>
      <c r="CR144" s="1"/>
      <c r="CS144" s="26"/>
    </row>
    <row r="145" spans="26:97" x14ac:dyDescent="0.2">
      <c r="Z145" s="1"/>
      <c r="AA145" s="1"/>
      <c r="AB145" s="23">
        <v>10.1</v>
      </c>
      <c r="AC145" s="1">
        <v>851</v>
      </c>
      <c r="AD145" s="6">
        <f t="shared" si="154"/>
        <v>281.05586428568</v>
      </c>
      <c r="AE145" s="1">
        <f t="shared" si="175"/>
        <v>0</v>
      </c>
      <c r="AF145" s="1">
        <f t="shared" si="155"/>
        <v>0</v>
      </c>
      <c r="AG145" s="1">
        <f t="shared" si="176"/>
        <v>3690.666699999997</v>
      </c>
      <c r="AH145" s="1">
        <f t="shared" si="156"/>
        <v>8136.5176201539925</v>
      </c>
      <c r="AI145" s="6">
        <f t="shared" si="177"/>
        <v>159.99998000000005</v>
      </c>
      <c r="AJ145" s="1">
        <f t="shared" si="157"/>
        <v>282.61849999999998</v>
      </c>
      <c r="AK145" s="1">
        <f t="shared" si="158"/>
        <v>1.127999543159274</v>
      </c>
      <c r="AL145" s="1">
        <f t="shared" si="159"/>
        <v>1.1342710805860314</v>
      </c>
      <c r="AM145" s="1">
        <f t="shared" si="160"/>
        <v>91510.601629290308</v>
      </c>
      <c r="AN145" s="1">
        <f t="shared" si="188"/>
        <v>-1066</v>
      </c>
      <c r="AO145" s="1">
        <f t="shared" si="161"/>
        <v>-3497.3754399999998</v>
      </c>
      <c r="AP145" s="1">
        <f t="shared" si="189"/>
        <v>35944.167722719299</v>
      </c>
      <c r="AQ145" s="60">
        <f t="shared" si="162"/>
        <v>55.300000249999997</v>
      </c>
      <c r="AR145" s="6">
        <f t="shared" si="163"/>
        <v>107.49435248595999</v>
      </c>
      <c r="AS145" s="6">
        <f t="shared" si="164"/>
        <v>-6.6315526922721517</v>
      </c>
      <c r="AT145" s="6">
        <f t="shared" si="165"/>
        <v>-12.890677385346299</v>
      </c>
      <c r="AU145" s="60">
        <f t="shared" si="166"/>
        <v>17.188907197220001</v>
      </c>
      <c r="AV145" s="6">
        <f t="shared" si="167"/>
        <v>1718.8907197220001</v>
      </c>
      <c r="AW145" s="61">
        <f t="shared" si="168"/>
        <v>-4341.7411245927697</v>
      </c>
      <c r="AX145" s="62">
        <f t="shared" si="169"/>
        <v>8.9406431992784099E-2</v>
      </c>
      <c r="AY145" s="63">
        <f t="shared" si="170"/>
        <v>0.74017305380913267</v>
      </c>
      <c r="AZ145" s="6">
        <f t="shared" si="171"/>
        <v>0.12020887540309989</v>
      </c>
      <c r="BA145" s="6">
        <f t="shared" si="172"/>
        <v>6.8874612206111427</v>
      </c>
      <c r="BB145" s="62">
        <f t="shared" si="173"/>
        <v>4.9666490027800005</v>
      </c>
      <c r="BC145" s="63">
        <f t="shared" si="174"/>
        <v>-0.82994699333999999</v>
      </c>
      <c r="BD145" s="1"/>
      <c r="BE145" s="1">
        <f t="shared" si="178"/>
        <v>0</v>
      </c>
      <c r="BF145" s="1">
        <f t="shared" si="179"/>
        <v>-6.4999999999999997E-3</v>
      </c>
      <c r="BG145" s="1">
        <f t="shared" si="180"/>
        <v>101325</v>
      </c>
      <c r="BH145" s="1">
        <f t="shared" si="181"/>
        <v>1.2250000000000001</v>
      </c>
      <c r="BI145" s="1">
        <f t="shared" si="182"/>
        <v>288.14999999999998</v>
      </c>
      <c r="BJ145" s="1">
        <f t="shared" si="183"/>
        <v>1.2350000000000001</v>
      </c>
      <c r="BK145" s="1">
        <f t="shared" si="184"/>
        <v>9.81</v>
      </c>
      <c r="BL145" s="1">
        <f t="shared" si="185"/>
        <v>293.14999999999998</v>
      </c>
      <c r="BM145" s="1">
        <f t="shared" si="186"/>
        <v>100600</v>
      </c>
      <c r="BN145" s="24">
        <f t="shared" si="187"/>
        <v>28</v>
      </c>
      <c r="BP145" s="23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>
        <f t="shared" si="191"/>
        <v>0.04</v>
      </c>
      <c r="CK145" s="1">
        <f t="shared" si="190"/>
        <v>-0.67099833759999994</v>
      </c>
      <c r="CL145" s="1"/>
      <c r="CM145" s="1"/>
      <c r="CN145" s="1"/>
      <c r="CQ145" s="1"/>
      <c r="CR145" s="1"/>
      <c r="CS145" s="26"/>
    </row>
    <row r="146" spans="26:97" x14ac:dyDescent="0.2">
      <c r="Z146" s="1"/>
      <c r="AA146" s="1"/>
      <c r="AB146" s="23">
        <v>8.1</v>
      </c>
      <c r="AC146" s="1">
        <v>792</v>
      </c>
      <c r="AD146" s="6">
        <f t="shared" si="154"/>
        <v>280.89261859179999</v>
      </c>
      <c r="AE146" s="1">
        <f t="shared" si="175"/>
        <v>0</v>
      </c>
      <c r="AF146" s="1">
        <f t="shared" si="155"/>
        <v>0</v>
      </c>
      <c r="AG146" s="1">
        <f t="shared" si="176"/>
        <v>3690.2857499999968</v>
      </c>
      <c r="AH146" s="1">
        <f t="shared" si="156"/>
        <v>8135.6777701649926</v>
      </c>
      <c r="AI146" s="6">
        <f t="shared" si="177"/>
        <v>171.42855000000006</v>
      </c>
      <c r="AJ146" s="1">
        <f t="shared" si="157"/>
        <v>283.00199999999995</v>
      </c>
      <c r="AK146" s="1">
        <f t="shared" si="158"/>
        <v>1.1345283625052343</v>
      </c>
      <c r="AL146" s="1">
        <f t="shared" si="159"/>
        <v>1.1430481771124734</v>
      </c>
      <c r="AM146" s="1">
        <f t="shared" si="160"/>
        <v>92165.155885508007</v>
      </c>
      <c r="AN146" s="1">
        <f t="shared" si="188"/>
        <v>-1125</v>
      </c>
      <c r="AO146" s="1">
        <f t="shared" si="161"/>
        <v>-3690.9450000000002</v>
      </c>
      <c r="AP146" s="1">
        <f t="shared" si="189"/>
        <v>35947.897131456433</v>
      </c>
      <c r="AQ146" s="60">
        <f t="shared" si="162"/>
        <v>55.157143124999997</v>
      </c>
      <c r="AR146" s="6">
        <f t="shared" si="163"/>
        <v>107.2166610921</v>
      </c>
      <c r="AS146" s="6">
        <f t="shared" si="164"/>
        <v>-6.5198969624631431</v>
      </c>
      <c r="AT146" s="6">
        <f t="shared" si="165"/>
        <v>-12.673636511514356</v>
      </c>
      <c r="AU146" s="60">
        <f t="shared" si="166"/>
        <v>17.076210068450003</v>
      </c>
      <c r="AV146" s="6">
        <f t="shared" si="167"/>
        <v>1707.6210068450002</v>
      </c>
      <c r="AW146" s="61">
        <f t="shared" si="168"/>
        <v>-4279.2530832074581</v>
      </c>
      <c r="AX146" s="62">
        <f t="shared" si="169"/>
        <v>8.7896559044445766E-2</v>
      </c>
      <c r="AY146" s="63">
        <f t="shared" si="170"/>
        <v>0.73837569344471066</v>
      </c>
      <c r="AZ146" s="6">
        <f t="shared" si="171"/>
        <v>0.11848286922459568</v>
      </c>
      <c r="BA146" s="6">
        <f t="shared" si="172"/>
        <v>6.7885683511693538</v>
      </c>
      <c r="BB146" s="62">
        <f t="shared" si="173"/>
        <v>4.9650604315500004</v>
      </c>
      <c r="BC146" s="63">
        <f t="shared" si="174"/>
        <v>-0.83375270715000005</v>
      </c>
      <c r="BD146" s="1"/>
      <c r="BE146" s="1">
        <f t="shared" si="178"/>
        <v>0</v>
      </c>
      <c r="BF146" s="1">
        <f t="shared" si="179"/>
        <v>-6.4999999999999997E-3</v>
      </c>
      <c r="BG146" s="1">
        <f t="shared" si="180"/>
        <v>101325</v>
      </c>
      <c r="BH146" s="1">
        <f t="shared" si="181"/>
        <v>1.2250000000000001</v>
      </c>
      <c r="BI146" s="1">
        <f t="shared" si="182"/>
        <v>288.14999999999998</v>
      </c>
      <c r="BJ146" s="1">
        <f t="shared" si="183"/>
        <v>1.2350000000000001</v>
      </c>
      <c r="BK146" s="1">
        <f t="shared" si="184"/>
        <v>9.81</v>
      </c>
      <c r="BL146" s="1">
        <f t="shared" si="185"/>
        <v>293.14999999999998</v>
      </c>
      <c r="BM146" s="1">
        <f t="shared" si="186"/>
        <v>100600</v>
      </c>
      <c r="BN146" s="24">
        <f t="shared" si="187"/>
        <v>28</v>
      </c>
      <c r="BP146" s="23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>
        <f t="shared" si="191"/>
        <v>0.05</v>
      </c>
      <c r="CK146" s="1">
        <f t="shared" si="190"/>
        <v>-0.57607662749999988</v>
      </c>
      <c r="CL146" s="1"/>
      <c r="CM146" s="1"/>
      <c r="CN146" s="1"/>
      <c r="CQ146" s="1"/>
      <c r="CR146" s="1"/>
      <c r="CS146" s="26"/>
    </row>
    <row r="147" spans="26:97" x14ac:dyDescent="0.2">
      <c r="Z147" s="1"/>
      <c r="AA147" s="1"/>
      <c r="AB147" s="23">
        <v>7.4</v>
      </c>
      <c r="AC147" s="1">
        <v>736</v>
      </c>
      <c r="AD147" s="6">
        <f t="shared" si="154"/>
        <v>280.72937289791997</v>
      </c>
      <c r="AE147" s="1">
        <f t="shared" si="175"/>
        <v>0</v>
      </c>
      <c r="AF147" s="1">
        <f t="shared" si="155"/>
        <v>0</v>
      </c>
      <c r="AG147" s="1">
        <f t="shared" si="176"/>
        <v>3689.9047999999966</v>
      </c>
      <c r="AH147" s="1">
        <f t="shared" si="156"/>
        <v>8134.8379201759917</v>
      </c>
      <c r="AI147" s="6">
        <f t="shared" si="177"/>
        <v>182.85712000000007</v>
      </c>
      <c r="AJ147" s="1">
        <f t="shared" si="157"/>
        <v>283.36599999999999</v>
      </c>
      <c r="AK147" s="1">
        <f t="shared" si="158"/>
        <v>1.1407519123737968</v>
      </c>
      <c r="AL147" s="1">
        <f t="shared" si="159"/>
        <v>1.1514659227314092</v>
      </c>
      <c r="AM147" s="1">
        <f t="shared" si="160"/>
        <v>92789.929553849419</v>
      </c>
      <c r="AN147" s="1">
        <f t="shared" si="188"/>
        <v>-1181</v>
      </c>
      <c r="AO147" s="1">
        <f t="shared" si="161"/>
        <v>-3874.6720399999999</v>
      </c>
      <c r="AP147" s="1">
        <f t="shared" si="189"/>
        <v>35951.84489133591</v>
      </c>
      <c r="AQ147" s="60">
        <f t="shared" si="162"/>
        <v>55.014285999999998</v>
      </c>
      <c r="AR147" s="6">
        <f t="shared" si="163"/>
        <v>106.93896969824</v>
      </c>
      <c r="AS147" s="6">
        <f t="shared" si="164"/>
        <v>-6.4044733062410817</v>
      </c>
      <c r="AT147" s="6">
        <f t="shared" si="165"/>
        <v>-12.449271391603665</v>
      </c>
      <c r="AU147" s="60">
        <f t="shared" si="166"/>
        <v>16.963512939680001</v>
      </c>
      <c r="AV147" s="6">
        <f t="shared" si="167"/>
        <v>1696.3512939680002</v>
      </c>
      <c r="AW147" s="61">
        <f t="shared" si="168"/>
        <v>-4213.9764851408909</v>
      </c>
      <c r="AX147" s="62">
        <f t="shared" si="169"/>
        <v>8.6369821239850389E-2</v>
      </c>
      <c r="AY147" s="63">
        <f t="shared" si="170"/>
        <v>0.73687037112256037</v>
      </c>
      <c r="AZ147" s="6">
        <f t="shared" si="171"/>
        <v>0.11667929731357929</v>
      </c>
      <c r="BA147" s="6">
        <f t="shared" si="172"/>
        <v>6.6852312926197772</v>
      </c>
      <c r="BB147" s="62">
        <f t="shared" si="173"/>
        <v>4.9634718603200003</v>
      </c>
      <c r="BC147" s="63">
        <f t="shared" si="174"/>
        <v>-0.83755842095999999</v>
      </c>
      <c r="BD147" s="1"/>
      <c r="BE147" s="1">
        <f t="shared" si="178"/>
        <v>0</v>
      </c>
      <c r="BF147" s="1">
        <f t="shared" si="179"/>
        <v>-6.4999999999999997E-3</v>
      </c>
      <c r="BG147" s="1">
        <f t="shared" si="180"/>
        <v>101325</v>
      </c>
      <c r="BH147" s="1">
        <f t="shared" si="181"/>
        <v>1.2250000000000001</v>
      </c>
      <c r="BI147" s="1">
        <f t="shared" si="182"/>
        <v>288.14999999999998</v>
      </c>
      <c r="BJ147" s="1">
        <f t="shared" si="183"/>
        <v>1.2350000000000001</v>
      </c>
      <c r="BK147" s="1">
        <f t="shared" si="184"/>
        <v>9.81</v>
      </c>
      <c r="BL147" s="1">
        <f t="shared" si="185"/>
        <v>293.14999999999998</v>
      </c>
      <c r="BM147" s="1">
        <f t="shared" si="186"/>
        <v>100600</v>
      </c>
      <c r="BN147" s="24">
        <f t="shared" si="187"/>
        <v>28</v>
      </c>
      <c r="BP147" s="23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>
        <f t="shared" si="191"/>
        <v>6.0000000000000005E-2</v>
      </c>
      <c r="CK147" s="1">
        <f t="shared" si="190"/>
        <v>-0.48311089959999987</v>
      </c>
      <c r="CL147" s="1"/>
      <c r="CM147" s="1"/>
      <c r="CN147" s="1"/>
      <c r="CQ147" s="1"/>
      <c r="CR147" s="1"/>
      <c r="CS147" s="26"/>
    </row>
    <row r="148" spans="26:97" x14ac:dyDescent="0.2">
      <c r="Z148" s="1"/>
      <c r="AA148" s="1"/>
      <c r="AB148" s="23">
        <v>7.3</v>
      </c>
      <c r="AC148" s="1">
        <v>677</v>
      </c>
      <c r="AD148" s="6">
        <f t="shared" si="154"/>
        <v>280.56612720403996</v>
      </c>
      <c r="AE148" s="1">
        <f t="shared" si="175"/>
        <v>0</v>
      </c>
      <c r="AF148" s="1">
        <f t="shared" si="155"/>
        <v>0</v>
      </c>
      <c r="AG148" s="1">
        <f t="shared" si="176"/>
        <v>3689.5238499999964</v>
      </c>
      <c r="AH148" s="1">
        <f t="shared" si="156"/>
        <v>8133.9980701869918</v>
      </c>
      <c r="AI148" s="6">
        <f t="shared" si="177"/>
        <v>194.28569000000007</v>
      </c>
      <c r="AJ148" s="1">
        <f t="shared" si="157"/>
        <v>283.74949999999995</v>
      </c>
      <c r="AK148" s="1">
        <f t="shared" si="158"/>
        <v>1.1473370863067707</v>
      </c>
      <c r="AL148" s="1">
        <f t="shared" si="159"/>
        <v>1.1603550571671262</v>
      </c>
      <c r="AM148" s="1">
        <f t="shared" si="160"/>
        <v>93451.878697409964</v>
      </c>
      <c r="AN148" s="1">
        <f t="shared" si="188"/>
        <v>-1240</v>
      </c>
      <c r="AO148" s="1">
        <f t="shared" si="161"/>
        <v>-4068.2415999999998</v>
      </c>
      <c r="AP148" s="1">
        <f t="shared" si="189"/>
        <v>35953.59067589508</v>
      </c>
      <c r="AQ148" s="60">
        <f t="shared" si="162"/>
        <v>54.871428874999992</v>
      </c>
      <c r="AR148" s="6">
        <f t="shared" si="163"/>
        <v>106.66127830437999</v>
      </c>
      <c r="AS148" s="6">
        <f t="shared" si="164"/>
        <v>-6.3168550916756221</v>
      </c>
      <c r="AT148" s="6">
        <f t="shared" si="165"/>
        <v>-12.278955601402741</v>
      </c>
      <c r="AU148" s="60">
        <f t="shared" si="166"/>
        <v>16.850815810909999</v>
      </c>
      <c r="AV148" s="6">
        <f t="shared" si="167"/>
        <v>1685.0815810909999</v>
      </c>
      <c r="AW148" s="61">
        <f t="shared" si="168"/>
        <v>-4166.7167091599149</v>
      </c>
      <c r="AX148" s="62">
        <f t="shared" si="169"/>
        <v>8.5188799881873112E-2</v>
      </c>
      <c r="AY148" s="63">
        <f t="shared" si="170"/>
        <v>0.73507354949051218</v>
      </c>
      <c r="AZ148" s="6">
        <f t="shared" si="171"/>
        <v>0.11537683303072307</v>
      </c>
      <c r="BA148" s="6">
        <f t="shared" si="172"/>
        <v>6.6106055862455877</v>
      </c>
      <c r="BB148" s="62">
        <f t="shared" si="173"/>
        <v>4.9618832890900002</v>
      </c>
      <c r="BC148" s="63">
        <f t="shared" si="174"/>
        <v>-0.84136413477000005</v>
      </c>
      <c r="BD148" s="1"/>
      <c r="BE148" s="1">
        <f t="shared" si="178"/>
        <v>0</v>
      </c>
      <c r="BF148" s="1">
        <f t="shared" si="179"/>
        <v>-6.4999999999999997E-3</v>
      </c>
      <c r="BG148" s="1">
        <f t="shared" si="180"/>
        <v>101325</v>
      </c>
      <c r="BH148" s="1">
        <f t="shared" si="181"/>
        <v>1.2250000000000001</v>
      </c>
      <c r="BI148" s="1">
        <f t="shared" si="182"/>
        <v>288.14999999999998</v>
      </c>
      <c r="BJ148" s="1">
        <f t="shared" si="183"/>
        <v>1.2350000000000001</v>
      </c>
      <c r="BK148" s="1">
        <f t="shared" si="184"/>
        <v>9.81</v>
      </c>
      <c r="BL148" s="1">
        <f t="shared" si="185"/>
        <v>293.14999999999998</v>
      </c>
      <c r="BM148" s="1">
        <f t="shared" si="186"/>
        <v>100600</v>
      </c>
      <c r="BN148" s="24">
        <f t="shared" si="187"/>
        <v>28</v>
      </c>
      <c r="BP148" s="23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>
        <f t="shared" si="191"/>
        <v>7.0000000000000007E-2</v>
      </c>
      <c r="CK148" s="1">
        <f t="shared" si="190"/>
        <v>-0.39210115389999989</v>
      </c>
      <c r="CL148" s="1"/>
      <c r="CM148" s="1"/>
      <c r="CN148" s="1"/>
      <c r="CQ148" s="1"/>
      <c r="CR148" s="1"/>
      <c r="CS148" s="26"/>
    </row>
    <row r="149" spans="26:97" x14ac:dyDescent="0.2">
      <c r="Z149" s="1"/>
      <c r="AA149" s="1"/>
      <c r="AB149" s="23">
        <v>7</v>
      </c>
      <c r="AC149" s="1">
        <v>623</v>
      </c>
      <c r="AD149" s="6">
        <f t="shared" si="154"/>
        <v>280.40288151016</v>
      </c>
      <c r="AE149" s="1">
        <f t="shared" si="175"/>
        <v>0</v>
      </c>
      <c r="AF149" s="1">
        <f t="shared" si="155"/>
        <v>0</v>
      </c>
      <c r="AG149" s="1">
        <f t="shared" si="176"/>
        <v>3689.1428999999962</v>
      </c>
      <c r="AH149" s="1">
        <f t="shared" si="156"/>
        <v>8133.1582201979909</v>
      </c>
      <c r="AI149" s="6">
        <f t="shared" si="177"/>
        <v>205.71426000000008</v>
      </c>
      <c r="AJ149" s="1">
        <f t="shared" si="157"/>
        <v>284.10049999999995</v>
      </c>
      <c r="AK149" s="1">
        <f t="shared" si="158"/>
        <v>1.1533896476255587</v>
      </c>
      <c r="AL149" s="1">
        <f t="shared" si="159"/>
        <v>1.168599173519449</v>
      </c>
      <c r="AM149" s="1">
        <f t="shared" si="160"/>
        <v>94061.076950921837</v>
      </c>
      <c r="AN149" s="1">
        <f t="shared" si="188"/>
        <v>-1294</v>
      </c>
      <c r="AO149" s="1">
        <f t="shared" si="161"/>
        <v>-4245.4069600000003</v>
      </c>
      <c r="AP149" s="1">
        <f t="shared" si="189"/>
        <v>35956.450254673509</v>
      </c>
      <c r="AQ149" s="60">
        <f t="shared" si="162"/>
        <v>54.728571749999993</v>
      </c>
      <c r="AR149" s="6">
        <f t="shared" si="163"/>
        <v>106.38358691051999</v>
      </c>
      <c r="AS149" s="6">
        <f t="shared" si="164"/>
        <v>-6.2140553502128659</v>
      </c>
      <c r="AT149" s="6">
        <f t="shared" si="165"/>
        <v>-12.079129351957777</v>
      </c>
      <c r="AU149" s="60">
        <f t="shared" si="166"/>
        <v>16.738118682140001</v>
      </c>
      <c r="AV149" s="6">
        <f t="shared" si="167"/>
        <v>1673.8118682140002</v>
      </c>
      <c r="AW149" s="61">
        <f t="shared" si="168"/>
        <v>-4109.1830521068432</v>
      </c>
      <c r="AX149" s="62">
        <f t="shared" si="169"/>
        <v>8.3855904682279769E-2</v>
      </c>
      <c r="AY149" s="63">
        <f t="shared" si="170"/>
        <v>0.73376158400223013</v>
      </c>
      <c r="AZ149" s="6">
        <f t="shared" si="171"/>
        <v>0.113788560479733</v>
      </c>
      <c r="BA149" s="6">
        <f t="shared" si="172"/>
        <v>6.5196042723573857</v>
      </c>
      <c r="BB149" s="62">
        <f t="shared" si="173"/>
        <v>4.9602947178600001</v>
      </c>
      <c r="BC149" s="63">
        <f t="shared" si="174"/>
        <v>-0.84516984857999999</v>
      </c>
      <c r="BD149" s="1"/>
      <c r="BE149" s="1">
        <f t="shared" si="178"/>
        <v>0</v>
      </c>
      <c r="BF149" s="1">
        <f t="shared" si="179"/>
        <v>-6.4999999999999997E-3</v>
      </c>
      <c r="BG149" s="1">
        <f t="shared" si="180"/>
        <v>101325</v>
      </c>
      <c r="BH149" s="1">
        <f t="shared" si="181"/>
        <v>1.2250000000000001</v>
      </c>
      <c r="BI149" s="1">
        <f t="shared" si="182"/>
        <v>288.14999999999998</v>
      </c>
      <c r="BJ149" s="1">
        <f t="shared" si="183"/>
        <v>1.2350000000000001</v>
      </c>
      <c r="BK149" s="1">
        <f t="shared" si="184"/>
        <v>9.81</v>
      </c>
      <c r="BL149" s="1">
        <f t="shared" si="185"/>
        <v>293.14999999999998</v>
      </c>
      <c r="BM149" s="1">
        <f t="shared" si="186"/>
        <v>100600</v>
      </c>
      <c r="BN149" s="24">
        <f t="shared" si="187"/>
        <v>28</v>
      </c>
      <c r="BP149" s="23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>
        <f t="shared" si="191"/>
        <v>0.08</v>
      </c>
      <c r="CK149" s="1">
        <f t="shared" si="190"/>
        <v>-0.30304739039999995</v>
      </c>
      <c r="CL149" s="1"/>
      <c r="CM149" s="1"/>
      <c r="CN149" s="1"/>
      <c r="CQ149" s="1"/>
      <c r="CR149" s="1"/>
      <c r="CS149" s="26"/>
    </row>
    <row r="150" spans="26:97" x14ac:dyDescent="0.2">
      <c r="Z150" s="1"/>
      <c r="AA150" s="1"/>
      <c r="AB150" s="23">
        <v>5.6</v>
      </c>
      <c r="AC150" s="1">
        <v>574</v>
      </c>
      <c r="AD150" s="6">
        <f t="shared" si="154"/>
        <v>280.23963581627999</v>
      </c>
      <c r="AE150" s="1">
        <f t="shared" si="175"/>
        <v>0</v>
      </c>
      <c r="AF150" s="1">
        <f t="shared" si="155"/>
        <v>0</v>
      </c>
      <c r="AG150" s="1">
        <f t="shared" si="176"/>
        <v>3688.761949999996</v>
      </c>
      <c r="AH150" s="1">
        <f t="shared" si="156"/>
        <v>8132.31837020899</v>
      </c>
      <c r="AI150" s="6">
        <f t="shared" si="177"/>
        <v>217.14283000000009</v>
      </c>
      <c r="AJ150" s="1">
        <f t="shared" si="157"/>
        <v>284.41899999999998</v>
      </c>
      <c r="AK150" s="1">
        <f t="shared" si="158"/>
        <v>1.1589028977004547</v>
      </c>
      <c r="AL150" s="1">
        <f t="shared" si="159"/>
        <v>1.176186238969974</v>
      </c>
      <c r="AM150" s="1">
        <f t="shared" si="160"/>
        <v>94616.647028163396</v>
      </c>
      <c r="AN150" s="1">
        <f t="shared" si="188"/>
        <v>-1343</v>
      </c>
      <c r="AO150" s="1">
        <f t="shared" si="161"/>
        <v>-4406.1681200000003</v>
      </c>
      <c r="AP150" s="1">
        <f t="shared" si="189"/>
        <v>35960.151587515771</v>
      </c>
      <c r="AQ150" s="60">
        <f t="shared" si="162"/>
        <v>54.585714624999994</v>
      </c>
      <c r="AR150" s="6">
        <f t="shared" si="163"/>
        <v>106.10589551665998</v>
      </c>
      <c r="AS150" s="6">
        <f t="shared" si="164"/>
        <v>-6.0991762540235284</v>
      </c>
      <c r="AT150" s="6">
        <f t="shared" si="165"/>
        <v>-11.855822769621096</v>
      </c>
      <c r="AU150" s="60">
        <f t="shared" si="166"/>
        <v>16.62542155337</v>
      </c>
      <c r="AV150" s="6">
        <f t="shared" si="167"/>
        <v>1662.5421553369999</v>
      </c>
      <c r="AW150" s="61">
        <f t="shared" si="168"/>
        <v>-4043.3545053426105</v>
      </c>
      <c r="AX150" s="62">
        <f t="shared" si="169"/>
        <v>8.2409957434308262E-2</v>
      </c>
      <c r="AY150" s="63">
        <f t="shared" si="170"/>
        <v>0.73292474299315469</v>
      </c>
      <c r="AZ150" s="6">
        <f t="shared" si="171"/>
        <v>0.1119695762793452</v>
      </c>
      <c r="BA150" s="6">
        <f t="shared" si="172"/>
        <v>6.415384154674193</v>
      </c>
      <c r="BB150" s="62">
        <f t="shared" si="173"/>
        <v>4.95870614663</v>
      </c>
      <c r="BC150" s="63">
        <f t="shared" si="174"/>
        <v>-0.84897556239000005</v>
      </c>
      <c r="BD150" s="1"/>
      <c r="BE150" s="1">
        <f t="shared" si="178"/>
        <v>0</v>
      </c>
      <c r="BF150" s="1">
        <f t="shared" si="179"/>
        <v>-6.4999999999999997E-3</v>
      </c>
      <c r="BG150" s="1">
        <f t="shared" si="180"/>
        <v>101325</v>
      </c>
      <c r="BH150" s="1">
        <f t="shared" si="181"/>
        <v>1.2250000000000001</v>
      </c>
      <c r="BI150" s="1">
        <f t="shared" si="182"/>
        <v>288.14999999999998</v>
      </c>
      <c r="BJ150" s="1">
        <f t="shared" si="183"/>
        <v>1.2350000000000001</v>
      </c>
      <c r="BK150" s="1">
        <f t="shared" si="184"/>
        <v>9.81</v>
      </c>
      <c r="BL150" s="1">
        <f t="shared" si="185"/>
        <v>293.14999999999998</v>
      </c>
      <c r="BM150" s="1">
        <f t="shared" si="186"/>
        <v>100600</v>
      </c>
      <c r="BN150" s="24">
        <f t="shared" si="187"/>
        <v>28</v>
      </c>
      <c r="BP150" s="23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>
        <f t="shared" si="191"/>
        <v>0.09</v>
      </c>
      <c r="CK150" s="1">
        <f t="shared" si="190"/>
        <v>-0.21594960909999994</v>
      </c>
      <c r="CL150" s="1"/>
      <c r="CM150" s="1"/>
      <c r="CN150" s="1"/>
      <c r="CQ150" s="1"/>
      <c r="CR150" s="1"/>
      <c r="CS150" s="26"/>
    </row>
    <row r="151" spans="26:97" x14ac:dyDescent="0.2">
      <c r="Z151" s="1"/>
      <c r="AA151" s="1"/>
      <c r="AB151" s="23">
        <v>3.8</v>
      </c>
      <c r="AC151" s="1">
        <v>524</v>
      </c>
      <c r="AD151" s="6">
        <f t="shared" si="154"/>
        <v>280.07639012239997</v>
      </c>
      <c r="AE151" s="1">
        <f t="shared" si="175"/>
        <v>0</v>
      </c>
      <c r="AF151" s="1">
        <f t="shared" si="155"/>
        <v>0</v>
      </c>
      <c r="AG151" s="1">
        <f t="shared" si="176"/>
        <v>3688.3809999999958</v>
      </c>
      <c r="AH151" s="1">
        <f t="shared" si="156"/>
        <v>8131.4785202199901</v>
      </c>
      <c r="AI151" s="6">
        <f t="shared" si="177"/>
        <v>228.5714000000001</v>
      </c>
      <c r="AJ151" s="1">
        <f t="shared" si="157"/>
        <v>284.74399999999997</v>
      </c>
      <c r="AK151" s="1">
        <f t="shared" si="158"/>
        <v>1.1645494229881794</v>
      </c>
      <c r="AL151" s="1">
        <f t="shared" si="159"/>
        <v>1.1839572080832299</v>
      </c>
      <c r="AM151" s="1">
        <f t="shared" si="160"/>
        <v>95186.291297053322</v>
      </c>
      <c r="AN151" s="1">
        <f t="shared" si="188"/>
        <v>-1393</v>
      </c>
      <c r="AO151" s="1">
        <f t="shared" si="161"/>
        <v>-4570.2101199999997</v>
      </c>
      <c r="AP151" s="1">
        <f t="shared" si="189"/>
        <v>35962.639336524888</v>
      </c>
      <c r="AQ151" s="60">
        <f t="shared" si="162"/>
        <v>54.442857499999995</v>
      </c>
      <c r="AR151" s="6">
        <f t="shared" si="163"/>
        <v>105.82820412279999</v>
      </c>
      <c r="AS151" s="6">
        <f t="shared" si="164"/>
        <v>-5.9996458087175251</v>
      </c>
      <c r="AT151" s="6">
        <f t="shared" si="165"/>
        <v>-11.662351508817475</v>
      </c>
      <c r="AU151" s="60">
        <f t="shared" si="166"/>
        <v>16.512724424600002</v>
      </c>
      <c r="AV151" s="6">
        <f t="shared" si="167"/>
        <v>1651.2724424600001</v>
      </c>
      <c r="AW151" s="61">
        <f t="shared" si="168"/>
        <v>-3987.3970603139023</v>
      </c>
      <c r="AX151" s="62">
        <f t="shared" si="169"/>
        <v>8.1160295489316414E-2</v>
      </c>
      <c r="AY151" s="63">
        <f t="shared" si="170"/>
        <v>0.73199091813000949</v>
      </c>
      <c r="AZ151" s="6">
        <f t="shared" si="171"/>
        <v>0.1104250663589945</v>
      </c>
      <c r="BA151" s="6">
        <f t="shared" si="172"/>
        <v>6.3268902548220165</v>
      </c>
      <c r="BB151" s="62">
        <f t="shared" si="173"/>
        <v>4.9571175754000008</v>
      </c>
      <c r="BC151" s="63">
        <f t="shared" si="174"/>
        <v>-0.85278127619999999</v>
      </c>
      <c r="BD151" s="1"/>
      <c r="BE151" s="1">
        <f t="shared" si="178"/>
        <v>0</v>
      </c>
      <c r="BF151" s="1">
        <f t="shared" si="179"/>
        <v>-6.4999999999999997E-3</v>
      </c>
      <c r="BG151" s="1">
        <f t="shared" si="180"/>
        <v>101325</v>
      </c>
      <c r="BH151" s="1">
        <f t="shared" si="181"/>
        <v>1.2250000000000001</v>
      </c>
      <c r="BI151" s="1">
        <f t="shared" si="182"/>
        <v>288.14999999999998</v>
      </c>
      <c r="BJ151" s="1">
        <f t="shared" si="183"/>
        <v>1.2350000000000001</v>
      </c>
      <c r="BK151" s="1">
        <f t="shared" si="184"/>
        <v>9.81</v>
      </c>
      <c r="BL151" s="1">
        <f t="shared" si="185"/>
        <v>293.14999999999998</v>
      </c>
      <c r="BM151" s="1">
        <f t="shared" si="186"/>
        <v>100600</v>
      </c>
      <c r="BN151" s="24">
        <f t="shared" si="187"/>
        <v>28</v>
      </c>
      <c r="BP151" s="23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>
        <f t="shared" si="191"/>
        <v>9.9999999999999992E-2</v>
      </c>
      <c r="CK151" s="1">
        <f t="shared" si="190"/>
        <v>-0.13080780999999986</v>
      </c>
      <c r="CL151" s="1"/>
      <c r="CM151" s="1"/>
      <c r="CN151" s="1"/>
      <c r="CQ151" s="1"/>
      <c r="CR151" s="1"/>
      <c r="CS151" s="26"/>
    </row>
    <row r="152" spans="26:97" x14ac:dyDescent="0.2">
      <c r="Z152" s="1"/>
      <c r="AA152" s="1"/>
      <c r="AB152" s="30">
        <v>2.1</v>
      </c>
      <c r="AC152" s="64">
        <v>476</v>
      </c>
      <c r="AD152" s="65">
        <f t="shared" si="154"/>
        <v>279.91314442851996</v>
      </c>
      <c r="AE152" s="64">
        <f t="shared" si="175"/>
        <v>0</v>
      </c>
      <c r="AF152" s="64">
        <f t="shared" si="155"/>
        <v>0</v>
      </c>
      <c r="AG152" s="64">
        <f t="shared" si="176"/>
        <v>3688.0000499999956</v>
      </c>
      <c r="AH152" s="64">
        <f t="shared" si="156"/>
        <v>8130.6386702309892</v>
      </c>
      <c r="AI152" s="65">
        <f t="shared" si="177"/>
        <v>239.9999700000001</v>
      </c>
      <c r="AJ152" s="64">
        <f t="shared" si="157"/>
        <v>285.05599999999998</v>
      </c>
      <c r="AK152" s="64">
        <f t="shared" si="158"/>
        <v>1.1699898653396628</v>
      </c>
      <c r="AL152" s="64">
        <f t="shared" si="159"/>
        <v>1.1914861366556166</v>
      </c>
      <c r="AM152" s="64">
        <f t="shared" si="160"/>
        <v>95735.759341820085</v>
      </c>
      <c r="AN152" s="64">
        <f t="shared" si="188"/>
        <v>-1441</v>
      </c>
      <c r="AO152" s="64">
        <f t="shared" si="161"/>
        <v>-4727.6904400000003</v>
      </c>
      <c r="AP152" s="64">
        <f t="shared" si="189"/>
        <v>35965.021690877453</v>
      </c>
      <c r="AQ152" s="66">
        <f t="shared" si="162"/>
        <v>54.300000374999996</v>
      </c>
      <c r="AR152" s="65">
        <f t="shared" si="163"/>
        <v>105.55051272893999</v>
      </c>
      <c r="AS152" s="65">
        <f t="shared" si="164"/>
        <v>-5.9007913606821303</v>
      </c>
      <c r="AT152" s="65">
        <f t="shared" si="165"/>
        <v>-11.470194278548352</v>
      </c>
      <c r="AU152" s="66">
        <f t="shared" si="166"/>
        <v>16.40002729583</v>
      </c>
      <c r="AV152" s="65">
        <f t="shared" si="167"/>
        <v>1640.002729583</v>
      </c>
      <c r="AW152" s="67">
        <f t="shared" si="168"/>
        <v>-3931.6092869186778</v>
      </c>
      <c r="AX152" s="68">
        <f t="shared" si="169"/>
        <v>7.9938069865402153E-2</v>
      </c>
      <c r="AY152" s="69">
        <f t="shared" si="170"/>
        <v>0.73124621670869816</v>
      </c>
      <c r="AZ152" s="65">
        <f t="shared" si="171"/>
        <v>0.10888521957630115</v>
      </c>
      <c r="BA152" s="65">
        <f t="shared" si="172"/>
        <v>6.2386635330768954</v>
      </c>
      <c r="BB152" s="68">
        <f t="shared" si="173"/>
        <v>4.9555290041700006</v>
      </c>
      <c r="BC152" s="69">
        <f t="shared" si="174"/>
        <v>-0.85658699001000005</v>
      </c>
      <c r="BD152" s="1"/>
      <c r="BE152" s="1">
        <f t="shared" si="178"/>
        <v>0</v>
      </c>
      <c r="BF152" s="1">
        <f t="shared" si="179"/>
        <v>-6.4999999999999997E-3</v>
      </c>
      <c r="BG152" s="1">
        <f t="shared" si="180"/>
        <v>101325</v>
      </c>
      <c r="BH152" s="1">
        <f t="shared" si="181"/>
        <v>1.2250000000000001</v>
      </c>
      <c r="BI152" s="1">
        <f t="shared" si="182"/>
        <v>288.14999999999998</v>
      </c>
      <c r="BJ152" s="1">
        <f t="shared" si="183"/>
        <v>1.2350000000000001</v>
      </c>
      <c r="BK152" s="1">
        <f t="shared" si="184"/>
        <v>9.81</v>
      </c>
      <c r="BL152" s="1">
        <f t="shared" si="185"/>
        <v>293.14999999999998</v>
      </c>
      <c r="BM152" s="1">
        <f t="shared" si="186"/>
        <v>100600</v>
      </c>
      <c r="BN152" s="24">
        <f t="shared" si="187"/>
        <v>28</v>
      </c>
      <c r="BP152" s="23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>
        <f t="shared" si="191"/>
        <v>0.10999999999999999</v>
      </c>
      <c r="CK152" s="1">
        <f t="shared" si="190"/>
        <v>-4.7621993099999926E-2</v>
      </c>
      <c r="CL152" s="1"/>
      <c r="CM152" s="1"/>
      <c r="CN152" s="1"/>
      <c r="CO152" s="1"/>
      <c r="CP152" s="1"/>
      <c r="CQ152" s="1"/>
      <c r="CR152" s="1"/>
      <c r="CS152" s="26"/>
    </row>
    <row r="153" spans="26:97" x14ac:dyDescent="0.2">
      <c r="Z153" s="1"/>
      <c r="AA153" s="1"/>
      <c r="AB153" s="90"/>
      <c r="AC153" s="6"/>
      <c r="AD153" s="6"/>
      <c r="AE153" s="6"/>
      <c r="AF153" s="1"/>
      <c r="AG153" s="6"/>
      <c r="AH153" s="1"/>
      <c r="AI153" s="6"/>
      <c r="AJ153" s="6"/>
      <c r="AK153" s="6"/>
      <c r="AL153" s="6"/>
      <c r="AM153" s="6"/>
      <c r="AN153" s="6"/>
      <c r="AO153" s="1"/>
      <c r="AP153" s="6"/>
      <c r="AQ153" s="6"/>
      <c r="AR153" s="1"/>
      <c r="AS153" s="6"/>
      <c r="AT153" s="1"/>
      <c r="AU153" s="6"/>
      <c r="AV153" s="1"/>
      <c r="AW153" s="6"/>
      <c r="AX153" s="6"/>
      <c r="AY153" s="6"/>
      <c r="AZ153" s="6"/>
      <c r="BA153" s="6"/>
      <c r="BB153" s="6"/>
      <c r="BC153" s="6"/>
      <c r="BD153" s="1"/>
      <c r="BE153" s="1">
        <f t="shared" si="178"/>
        <v>0</v>
      </c>
      <c r="BF153" s="1">
        <f t="shared" si="179"/>
        <v>-6.4999999999999997E-3</v>
      </c>
      <c r="BG153" s="1">
        <f t="shared" si="180"/>
        <v>101325</v>
      </c>
      <c r="BH153" s="1">
        <f t="shared" si="181"/>
        <v>1.2250000000000001</v>
      </c>
      <c r="BI153" s="1">
        <f t="shared" si="182"/>
        <v>288.14999999999998</v>
      </c>
      <c r="BJ153" s="1">
        <f t="shared" si="183"/>
        <v>1.2350000000000001</v>
      </c>
      <c r="BK153" s="1">
        <f t="shared" si="184"/>
        <v>9.81</v>
      </c>
      <c r="BL153" s="1">
        <f t="shared" si="185"/>
        <v>293.14999999999998</v>
      </c>
      <c r="BM153" s="1">
        <f t="shared" si="186"/>
        <v>100600</v>
      </c>
      <c r="BN153" s="24">
        <f t="shared" si="187"/>
        <v>28</v>
      </c>
      <c r="BP153" s="23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>
        <f t="shared" si="191"/>
        <v>0.11999999999999998</v>
      </c>
      <c r="CK153" s="1">
        <f t="shared" si="190"/>
        <v>3.3607841600000077E-2</v>
      </c>
      <c r="CL153" s="1"/>
      <c r="CM153" s="1"/>
      <c r="CN153" s="1"/>
      <c r="CO153" s="1"/>
      <c r="CP153" s="1"/>
      <c r="CQ153" s="1"/>
      <c r="CR153" s="1"/>
      <c r="CS153" s="26"/>
    </row>
    <row r="154" spans="26:97" x14ac:dyDescent="0.2">
      <c r="Z154" s="1"/>
      <c r="AA154" s="1"/>
      <c r="AB154" s="43" t="s">
        <v>56</v>
      </c>
      <c r="AC154" s="3" t="s">
        <v>57</v>
      </c>
      <c r="AD154" s="3" t="s">
        <v>134</v>
      </c>
      <c r="AE154" s="3" t="s">
        <v>59</v>
      </c>
      <c r="AF154" s="44" t="s">
        <v>60</v>
      </c>
      <c r="AG154" s="3" t="s">
        <v>61</v>
      </c>
      <c r="AH154" s="44" t="s">
        <v>62</v>
      </c>
      <c r="AI154" s="8" t="s">
        <v>63</v>
      </c>
      <c r="AJ154" s="3" t="s">
        <v>64</v>
      </c>
      <c r="AK154" s="3" t="s">
        <v>65</v>
      </c>
      <c r="AL154" s="3" t="s">
        <v>66</v>
      </c>
      <c r="AM154" s="3" t="s">
        <v>67</v>
      </c>
      <c r="AN154" s="3" t="s">
        <v>68</v>
      </c>
      <c r="AO154" s="44" t="s">
        <v>69</v>
      </c>
      <c r="AP154" s="3" t="s">
        <v>70</v>
      </c>
      <c r="AQ154" s="45" t="s">
        <v>71</v>
      </c>
      <c r="AR154" s="46" t="s">
        <v>72</v>
      </c>
      <c r="AS154" s="47" t="s">
        <v>73</v>
      </c>
      <c r="AT154" s="46" t="s">
        <v>74</v>
      </c>
      <c r="AU154" s="45" t="s">
        <v>75</v>
      </c>
      <c r="AV154" s="46" t="s">
        <v>76</v>
      </c>
      <c r="AW154" s="47" t="s">
        <v>77</v>
      </c>
      <c r="AX154" s="48" t="s">
        <v>78</v>
      </c>
      <c r="AY154" s="49" t="s">
        <v>79</v>
      </c>
      <c r="AZ154" s="47" t="s">
        <v>80</v>
      </c>
      <c r="BA154" s="47" t="s">
        <v>81</v>
      </c>
      <c r="BB154" s="48" t="s">
        <v>82</v>
      </c>
      <c r="BC154" s="49" t="s">
        <v>83</v>
      </c>
      <c r="BD154" s="1"/>
      <c r="BE154" s="6">
        <f t="shared" si="178"/>
        <v>0</v>
      </c>
      <c r="BF154" s="6">
        <f t="shared" si="179"/>
        <v>-6.4999999999999997E-3</v>
      </c>
      <c r="BG154" s="6">
        <f t="shared" si="180"/>
        <v>101325</v>
      </c>
      <c r="BH154" s="6">
        <f t="shared" si="181"/>
        <v>1.2250000000000001</v>
      </c>
      <c r="BI154" s="6">
        <f t="shared" si="182"/>
        <v>288.14999999999998</v>
      </c>
      <c r="BJ154" s="6">
        <f t="shared" si="183"/>
        <v>1.2350000000000001</v>
      </c>
      <c r="BK154" s="6">
        <f t="shared" si="184"/>
        <v>9.81</v>
      </c>
      <c r="BL154" s="6">
        <f t="shared" si="185"/>
        <v>293.14999999999998</v>
      </c>
      <c r="BM154" s="6">
        <f t="shared" si="186"/>
        <v>100600</v>
      </c>
      <c r="BN154" s="92">
        <f t="shared" si="187"/>
        <v>28</v>
      </c>
      <c r="BP154" s="23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>
        <f t="shared" si="191"/>
        <v>0.12999999999999998</v>
      </c>
      <c r="CK154" s="1">
        <f t="shared" si="190"/>
        <v>0.11288169409999993</v>
      </c>
      <c r="CL154" s="1"/>
      <c r="CM154" s="1"/>
      <c r="CN154" s="1"/>
      <c r="CO154" s="1"/>
      <c r="CP154" s="1"/>
      <c r="CQ154" s="1"/>
      <c r="CR154" s="1"/>
      <c r="CS154" s="26"/>
    </row>
    <row r="155" spans="26:97" x14ac:dyDescent="0.2">
      <c r="Z155" s="1"/>
      <c r="AA155" s="1"/>
      <c r="AB155" s="50">
        <v>6.2</v>
      </c>
      <c r="AC155" s="51">
        <v>2039</v>
      </c>
      <c r="AD155" s="56">
        <f t="shared" ref="AD155:AD187" si="192">(0.002523 * AI155 + 8.587166)+273.15</f>
        <v>281.737166</v>
      </c>
      <c r="AE155" s="51">
        <v>0</v>
      </c>
      <c r="AF155" s="51">
        <f t="shared" ref="AF155:AF187" si="193">AE155*1.94384</f>
        <v>0</v>
      </c>
      <c r="AG155" s="51">
        <v>3657</v>
      </c>
      <c r="AH155" s="51">
        <f t="shared" ref="AH155:AH187" si="194">AG155 * 2.20462</f>
        <v>8062.2953399999997</v>
      </c>
      <c r="AI155" s="51">
        <v>0</v>
      </c>
      <c r="AJ155" s="51">
        <f t="shared" ref="AJ155:AJ187" si="195">BI155+(AC155*BF155)</f>
        <v>274.8965</v>
      </c>
      <c r="AK155" s="51">
        <f t="shared" ref="AK155:AK187" si="196">BH155 * ( ( 1 + ( BF155 * ( AC155 / BI155 ) ) ) ^ 4.256 )</f>
        <v>1.0025438676089231</v>
      </c>
      <c r="AL155" s="51">
        <f t="shared" ref="AL155:AL187" si="197">( AK155 * AJ155 ) / AD155</f>
        <v>0.97820179075044844</v>
      </c>
      <c r="AM155" s="51">
        <f t="shared" ref="AM155:AM187" si="198">BG155 * ( ( 1+ ( BF155 * ( AC155 / BI155 ) ) ) ^ 5.256 )</f>
        <v>79110.566607148314</v>
      </c>
      <c r="AN155" s="51">
        <v>0</v>
      </c>
      <c r="AO155" s="51">
        <f t="shared" ref="AO155:AO187" si="199">AN155 * 3.28084</f>
        <v>0</v>
      </c>
      <c r="AP155" s="51" t="e">
        <f t="shared" ref="AP155:AP187" si="200" xml:space="preserve"> AG155 * BK155 * COS( AZ155 )</f>
        <v>#DIV/0!</v>
      </c>
      <c r="AQ155" s="52">
        <f t="shared" ref="AQ155:AQ187" si="201">-0.05 * AI155 + 53.8</f>
        <v>53.8</v>
      </c>
      <c r="AR155" s="51">
        <f t="shared" ref="AR155:AR187" si="202">AQ155 * 1.94384</f>
        <v>104.578592</v>
      </c>
      <c r="AS155" s="51" t="e">
        <f t="shared" ref="AS155:AS187" si="203" xml:space="preserve"> ( AN155 / AI155 ) * ( ( ( AD154 + AD155 ) / 2 ) / ( ( AJ154 + AJ155 ) / 2 ) )</f>
        <v>#DIV/0!</v>
      </c>
      <c r="AT155" s="51" t="e">
        <f t="shared" ref="AT155:AT187" si="204">AS155 * 1.94384</f>
        <v>#DIV/0!</v>
      </c>
      <c r="AU155" s="52">
        <f t="shared" ref="AU155:AU187" si="205">-0.018333 * AI155 + 12.85</f>
        <v>12.85</v>
      </c>
      <c r="AV155" s="51">
        <f t="shared" ref="AV155:AV187" si="206">AU155 * 100</f>
        <v>1285</v>
      </c>
      <c r="AW155" s="53" t="e">
        <f t="shared" ref="AW155:AW187" si="207" xml:space="preserve"> - ( AG155 * BK155 * SIN( AZ155 ) )</f>
        <v>#DIV/0!</v>
      </c>
      <c r="AX155" s="50" t="e">
        <f t="shared" ref="AX155:AX187" si="208" xml:space="preserve"> - ( ( 2 * AW155 ) / ( ( ( AQ155 ) ^ 2 ) * BN155 * AL155 ) )</f>
        <v>#DIV/0!</v>
      </c>
      <c r="AY155" s="54" t="e">
        <f t="shared" ref="AY155:AY187" si="209" xml:space="preserve"> ( ( 2 * AP155 ) / ( ( ( AQ155 ) ^ 2 ) * BN155 * AL155 ) )</f>
        <v>#DIV/0!</v>
      </c>
      <c r="AZ155" s="51" t="e">
        <f t="shared" ref="AZ155:AZ187" si="210">ASIN( - ( AS155 / AQ155 ) )</f>
        <v>#DIV/0!</v>
      </c>
      <c r="BA155" s="51" t="e">
        <f t="shared" ref="BA155:BA187" si="211">AZ155 * ( 180 / 3.14159265359 )</f>
        <v>#DIV/0!</v>
      </c>
      <c r="BB155" s="50">
        <f t="shared" ref="BB155:BB187" si="212">0.020208 * AI155 + 7.433333</f>
        <v>7.4333330000000002</v>
      </c>
      <c r="BC155" s="54">
        <f t="shared" ref="BC155:BC187" si="213">-0.015417 * AI155 - 2.061111</f>
        <v>-2.0611109999999999</v>
      </c>
      <c r="BD155" s="1"/>
      <c r="BE155" s="1">
        <f t="shared" si="178"/>
        <v>0</v>
      </c>
      <c r="BF155" s="1">
        <f t="shared" si="179"/>
        <v>-6.4999999999999997E-3</v>
      </c>
      <c r="BG155" s="1">
        <f t="shared" si="180"/>
        <v>101325</v>
      </c>
      <c r="BH155" s="1">
        <f t="shared" si="181"/>
        <v>1.2250000000000001</v>
      </c>
      <c r="BI155" s="1">
        <f t="shared" si="182"/>
        <v>288.14999999999998</v>
      </c>
      <c r="BJ155" s="1">
        <f t="shared" si="183"/>
        <v>1.2350000000000001</v>
      </c>
      <c r="BK155" s="1">
        <f t="shared" si="184"/>
        <v>9.81</v>
      </c>
      <c r="BL155" s="1">
        <f t="shared" si="185"/>
        <v>293.14999999999998</v>
      </c>
      <c r="BM155" s="1">
        <f t="shared" si="186"/>
        <v>100600</v>
      </c>
      <c r="BN155" s="24">
        <f t="shared" si="187"/>
        <v>28</v>
      </c>
      <c r="BP155" s="23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>
        <f t="shared" si="191"/>
        <v>0.13999999999999999</v>
      </c>
      <c r="CK155" s="1">
        <f t="shared" si="190"/>
        <v>0.19019956439999985</v>
      </c>
      <c r="CL155" s="1"/>
      <c r="CM155" s="1"/>
      <c r="CN155" s="1"/>
      <c r="CO155" s="1"/>
      <c r="CP155" s="1"/>
      <c r="CQ155" s="1"/>
      <c r="CR155" s="1"/>
      <c r="CS155" s="26"/>
    </row>
    <row r="156" spans="26:97" x14ac:dyDescent="0.2">
      <c r="Z156" s="1"/>
      <c r="AA156" s="1"/>
      <c r="AB156" s="23">
        <v>6.2</v>
      </c>
      <c r="AC156" s="1">
        <v>2018</v>
      </c>
      <c r="AD156" s="6">
        <f t="shared" si="192"/>
        <v>281.76239599999997</v>
      </c>
      <c r="AE156" s="1">
        <f t="shared" ref="AE156:AE187" si="214">AE155</f>
        <v>0</v>
      </c>
      <c r="AF156" s="1">
        <f t="shared" si="193"/>
        <v>0</v>
      </c>
      <c r="AG156" s="1">
        <f t="shared" ref="AG156:AG187" si="215">AG155-0.34375</f>
        <v>3656.65625</v>
      </c>
      <c r="AH156" s="1">
        <f t="shared" si="194"/>
        <v>8061.5375018749992</v>
      </c>
      <c r="AI156" s="6">
        <f t="shared" ref="AI156:AI187" si="216">AI155+10</f>
        <v>10</v>
      </c>
      <c r="AJ156" s="1">
        <f t="shared" si="195"/>
        <v>275.03299999999996</v>
      </c>
      <c r="AK156" s="1">
        <f t="shared" si="196"/>
        <v>1.0046642759848132</v>
      </c>
      <c r="AL156" s="1">
        <f t="shared" si="197"/>
        <v>0.98066964839740767</v>
      </c>
      <c r="AM156" s="1">
        <f t="shared" si="198"/>
        <v>79317.253148907126</v>
      </c>
      <c r="AN156" s="1">
        <f t="shared" ref="AN156:AN187" si="217">AN155 + (AC156-AC155)</f>
        <v>-21</v>
      </c>
      <c r="AO156" s="1">
        <f t="shared" si="199"/>
        <v>-68.897639999999996</v>
      </c>
      <c r="AP156" s="1">
        <f t="shared" si="200"/>
        <v>35842.552415525526</v>
      </c>
      <c r="AQ156" s="60">
        <f t="shared" si="201"/>
        <v>53.3</v>
      </c>
      <c r="AR156" s="6">
        <f t="shared" si="202"/>
        <v>103.60667199999999</v>
      </c>
      <c r="AS156" s="6">
        <f t="shared" si="203"/>
        <v>-2.1518196063313573</v>
      </c>
      <c r="AT156" s="6">
        <f t="shared" si="204"/>
        <v>-4.1827930235711452</v>
      </c>
      <c r="AU156" s="60">
        <f t="shared" si="205"/>
        <v>12.66667</v>
      </c>
      <c r="AV156" s="6">
        <f t="shared" si="206"/>
        <v>1266.6669999999999</v>
      </c>
      <c r="AW156" s="61">
        <f t="shared" si="207"/>
        <v>-1448.2108414126037</v>
      </c>
      <c r="AX156" s="62">
        <f t="shared" si="208"/>
        <v>3.7130141683518615E-2</v>
      </c>
      <c r="AY156" s="63">
        <f t="shared" si="209"/>
        <v>0.91895393366154299</v>
      </c>
      <c r="AZ156" s="6">
        <f t="shared" si="210"/>
        <v>4.0382824997170955E-2</v>
      </c>
      <c r="BA156" s="6">
        <f t="shared" si="211"/>
        <v>2.313765437153144</v>
      </c>
      <c r="BB156" s="62">
        <f t="shared" si="212"/>
        <v>7.6354129999999998</v>
      </c>
      <c r="BC156" s="63">
        <f t="shared" si="213"/>
        <v>-2.2152810000000001</v>
      </c>
      <c r="BD156" s="1"/>
      <c r="BE156" s="1">
        <f t="shared" si="178"/>
        <v>0</v>
      </c>
      <c r="BF156" s="1">
        <f t="shared" si="179"/>
        <v>-6.4999999999999997E-3</v>
      </c>
      <c r="BG156" s="1">
        <f t="shared" si="180"/>
        <v>101325</v>
      </c>
      <c r="BH156" s="1">
        <f t="shared" si="181"/>
        <v>1.2250000000000001</v>
      </c>
      <c r="BI156" s="1">
        <f t="shared" si="182"/>
        <v>288.14999999999998</v>
      </c>
      <c r="BJ156" s="1">
        <f t="shared" si="183"/>
        <v>1.2350000000000001</v>
      </c>
      <c r="BK156" s="1">
        <f t="shared" si="184"/>
        <v>9.81</v>
      </c>
      <c r="BL156" s="1">
        <f t="shared" si="185"/>
        <v>293.14999999999998</v>
      </c>
      <c r="BM156" s="1">
        <f t="shared" si="186"/>
        <v>100600</v>
      </c>
      <c r="BN156" s="24">
        <f t="shared" si="187"/>
        <v>28</v>
      </c>
      <c r="BP156" s="23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>
        <f t="shared" si="191"/>
        <v>0.15</v>
      </c>
      <c r="CK156" s="1">
        <f t="shared" si="190"/>
        <v>0.26556145250000007</v>
      </c>
      <c r="CL156" s="1"/>
      <c r="CM156" s="1"/>
      <c r="CN156" s="1"/>
      <c r="CO156" s="1"/>
      <c r="CP156" s="1"/>
      <c r="CQ156" s="1"/>
      <c r="CR156" s="1"/>
      <c r="CS156" s="26"/>
    </row>
    <row r="157" spans="26:97" x14ac:dyDescent="0.2">
      <c r="Z157" s="1"/>
      <c r="AA157" s="1"/>
      <c r="AB157" s="23">
        <v>6.6</v>
      </c>
      <c r="AC157" s="1">
        <v>1937</v>
      </c>
      <c r="AD157" s="6">
        <f t="shared" si="192"/>
        <v>281.78762599999999</v>
      </c>
      <c r="AE157" s="1">
        <f t="shared" si="214"/>
        <v>0</v>
      </c>
      <c r="AF157" s="1">
        <f t="shared" si="193"/>
        <v>0</v>
      </c>
      <c r="AG157" s="1">
        <f t="shared" si="215"/>
        <v>3656.3125</v>
      </c>
      <c r="AH157" s="1">
        <f t="shared" si="194"/>
        <v>8060.7796637499996</v>
      </c>
      <c r="AI157" s="6">
        <f t="shared" si="216"/>
        <v>20</v>
      </c>
      <c r="AJ157" s="1">
        <f t="shared" si="195"/>
        <v>275.55949999999996</v>
      </c>
      <c r="AK157" s="1">
        <f t="shared" si="196"/>
        <v>1.0128751515177603</v>
      </c>
      <c r="AL157" s="1">
        <f t="shared" si="197"/>
        <v>0.99048838402385431</v>
      </c>
      <c r="AM157" s="1">
        <f t="shared" si="198"/>
        <v>80118.57287235673</v>
      </c>
      <c r="AN157" s="1">
        <f t="shared" si="217"/>
        <v>-102</v>
      </c>
      <c r="AO157" s="1">
        <f t="shared" si="199"/>
        <v>-334.64567999999997</v>
      </c>
      <c r="AP157" s="1">
        <f t="shared" si="200"/>
        <v>35692.704366014914</v>
      </c>
      <c r="AQ157" s="60">
        <f t="shared" si="201"/>
        <v>52.8</v>
      </c>
      <c r="AR157" s="6">
        <f t="shared" si="202"/>
        <v>102.63475199999999</v>
      </c>
      <c r="AS157" s="6">
        <f t="shared" si="203"/>
        <v>-5.2200222709172381</v>
      </c>
      <c r="AT157" s="6">
        <f t="shared" si="204"/>
        <v>-10.146888091099765</v>
      </c>
      <c r="AU157" s="60">
        <f t="shared" si="205"/>
        <v>12.48334</v>
      </c>
      <c r="AV157" s="6">
        <f t="shared" si="206"/>
        <v>1248.3340000000001</v>
      </c>
      <c r="AW157" s="61">
        <f t="shared" si="207"/>
        <v>-3546.0981171446701</v>
      </c>
      <c r="AX157" s="62">
        <f t="shared" si="208"/>
        <v>9.1728751084408144E-2</v>
      </c>
      <c r="AY157" s="63">
        <f t="shared" si="209"/>
        <v>0.92328161437219991</v>
      </c>
      <c r="AZ157" s="6">
        <f t="shared" si="210"/>
        <v>9.9025821900490849E-2</v>
      </c>
      <c r="BA157" s="6">
        <f t="shared" si="211"/>
        <v>5.6737616577119088</v>
      </c>
      <c r="BB157" s="62">
        <f t="shared" si="212"/>
        <v>7.8374930000000003</v>
      </c>
      <c r="BC157" s="63">
        <f t="shared" si="213"/>
        <v>-2.3694509999999998</v>
      </c>
      <c r="BD157" s="1"/>
      <c r="BE157" s="1">
        <f t="shared" si="178"/>
        <v>0</v>
      </c>
      <c r="BF157" s="1">
        <f t="shared" si="179"/>
        <v>-6.4999999999999997E-3</v>
      </c>
      <c r="BG157" s="1">
        <f t="shared" si="180"/>
        <v>101325</v>
      </c>
      <c r="BH157" s="1">
        <f t="shared" si="181"/>
        <v>1.2250000000000001</v>
      </c>
      <c r="BI157" s="1">
        <f t="shared" si="182"/>
        <v>288.14999999999998</v>
      </c>
      <c r="BJ157" s="1">
        <f t="shared" si="183"/>
        <v>1.2350000000000001</v>
      </c>
      <c r="BK157" s="1">
        <f t="shared" si="184"/>
        <v>9.81</v>
      </c>
      <c r="BL157" s="1">
        <f t="shared" si="185"/>
        <v>293.14999999999998</v>
      </c>
      <c r="BM157" s="1">
        <f t="shared" si="186"/>
        <v>100600</v>
      </c>
      <c r="BN157" s="24">
        <f t="shared" si="187"/>
        <v>28</v>
      </c>
      <c r="BP157" s="23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>
        <f t="shared" si="191"/>
        <v>0.16</v>
      </c>
      <c r="CK157" s="1">
        <f t="shared" si="190"/>
        <v>0.33896735840000014</v>
      </c>
      <c r="CL157" s="1"/>
      <c r="CM157" s="1"/>
      <c r="CN157" s="1"/>
      <c r="CO157" s="1"/>
      <c r="CP157" s="1"/>
      <c r="CQ157" s="1"/>
      <c r="CR157" s="1"/>
      <c r="CS157" s="26"/>
    </row>
    <row r="158" spans="26:97" x14ac:dyDescent="0.2">
      <c r="Z158" s="1"/>
      <c r="AA158" s="1"/>
      <c r="AB158" s="23">
        <v>7.1</v>
      </c>
      <c r="AC158" s="1">
        <v>1869</v>
      </c>
      <c r="AD158" s="6">
        <f t="shared" si="192"/>
        <v>281.81285599999995</v>
      </c>
      <c r="AE158" s="1">
        <f t="shared" si="214"/>
        <v>0</v>
      </c>
      <c r="AF158" s="1">
        <f t="shared" si="193"/>
        <v>0</v>
      </c>
      <c r="AG158" s="1">
        <f t="shared" si="215"/>
        <v>3655.96875</v>
      </c>
      <c r="AH158" s="1">
        <f t="shared" si="194"/>
        <v>8060.0218256249991</v>
      </c>
      <c r="AI158" s="6">
        <f t="shared" si="216"/>
        <v>30</v>
      </c>
      <c r="AJ158" s="1">
        <f t="shared" si="195"/>
        <v>276.00149999999996</v>
      </c>
      <c r="AK158" s="1">
        <f t="shared" si="196"/>
        <v>1.0198077873787912</v>
      </c>
      <c r="AL158" s="1">
        <f t="shared" si="197"/>
        <v>0.99877799410338985</v>
      </c>
      <c r="AM158" s="1">
        <f t="shared" si="198"/>
        <v>80796.335914996482</v>
      </c>
      <c r="AN158" s="1">
        <f t="shared" si="217"/>
        <v>-170</v>
      </c>
      <c r="AO158" s="1">
        <f t="shared" si="199"/>
        <v>-557.74279999999999</v>
      </c>
      <c r="AP158" s="1">
        <f t="shared" si="200"/>
        <v>35644.564872377916</v>
      </c>
      <c r="AQ158" s="60">
        <f t="shared" si="201"/>
        <v>52.3</v>
      </c>
      <c r="AR158" s="6">
        <f t="shared" si="202"/>
        <v>101.66283199999999</v>
      </c>
      <c r="AS158" s="6">
        <f t="shared" si="203"/>
        <v>-5.7903587539123818</v>
      </c>
      <c r="AT158" s="6">
        <f t="shared" si="204"/>
        <v>-11.255530960205045</v>
      </c>
      <c r="AU158" s="60">
        <f t="shared" si="205"/>
        <v>12.30001</v>
      </c>
      <c r="AV158" s="6">
        <f t="shared" si="206"/>
        <v>1230.001</v>
      </c>
      <c r="AW158" s="61">
        <f t="shared" si="207"/>
        <v>-3970.7748782287476</v>
      </c>
      <c r="AX158" s="62">
        <f t="shared" si="208"/>
        <v>0.1038185328312194</v>
      </c>
      <c r="AY158" s="63">
        <f t="shared" si="209"/>
        <v>0.93195070028956573</v>
      </c>
      <c r="AZ158" s="6">
        <f t="shared" si="210"/>
        <v>0.11094175638439219</v>
      </c>
      <c r="BA158" s="6">
        <f t="shared" si="211"/>
        <v>6.3564944125938094</v>
      </c>
      <c r="BB158" s="62">
        <f t="shared" si="212"/>
        <v>8.0395730000000007</v>
      </c>
      <c r="BC158" s="63">
        <f t="shared" si="213"/>
        <v>-2.5236209999999999</v>
      </c>
      <c r="BD158" s="1"/>
      <c r="BE158" s="1">
        <f t="shared" si="178"/>
        <v>0</v>
      </c>
      <c r="BF158" s="1">
        <f t="shared" si="179"/>
        <v>-6.4999999999999997E-3</v>
      </c>
      <c r="BG158" s="1">
        <f t="shared" si="180"/>
        <v>101325</v>
      </c>
      <c r="BH158" s="1">
        <f t="shared" si="181"/>
        <v>1.2250000000000001</v>
      </c>
      <c r="BI158" s="1">
        <f t="shared" si="182"/>
        <v>288.14999999999998</v>
      </c>
      <c r="BJ158" s="1">
        <f t="shared" si="183"/>
        <v>1.2350000000000001</v>
      </c>
      <c r="BK158" s="1">
        <f t="shared" si="184"/>
        <v>9.81</v>
      </c>
      <c r="BL158" s="1">
        <f t="shared" si="185"/>
        <v>293.14999999999998</v>
      </c>
      <c r="BM158" s="1">
        <f t="shared" si="186"/>
        <v>100600</v>
      </c>
      <c r="BN158" s="24">
        <f t="shared" si="187"/>
        <v>28</v>
      </c>
      <c r="BP158" s="23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>
        <f t="shared" si="191"/>
        <v>0.17</v>
      </c>
      <c r="CK158" s="1">
        <f t="shared" si="190"/>
        <v>0.41041728210000006</v>
      </c>
      <c r="CL158" s="1"/>
      <c r="CM158" s="1"/>
      <c r="CN158" s="1"/>
      <c r="CO158" s="1"/>
      <c r="CP158" s="1"/>
      <c r="CQ158" s="1"/>
      <c r="CR158" s="1"/>
      <c r="CS158" s="26"/>
    </row>
    <row r="159" spans="26:97" x14ac:dyDescent="0.2">
      <c r="Z159" s="1"/>
      <c r="AA159" s="1"/>
      <c r="AB159" s="23">
        <v>7.4</v>
      </c>
      <c r="AC159" s="1">
        <v>1801</v>
      </c>
      <c r="AD159" s="6">
        <f t="shared" si="192"/>
        <v>281.83808599999998</v>
      </c>
      <c r="AE159" s="1">
        <f t="shared" si="214"/>
        <v>0</v>
      </c>
      <c r="AF159" s="1">
        <f t="shared" si="193"/>
        <v>0</v>
      </c>
      <c r="AG159" s="1">
        <f t="shared" si="215"/>
        <v>3655.625</v>
      </c>
      <c r="AH159" s="1">
        <f t="shared" si="194"/>
        <v>8059.2639874999995</v>
      </c>
      <c r="AI159" s="6">
        <f t="shared" si="216"/>
        <v>40</v>
      </c>
      <c r="AJ159" s="1">
        <f t="shared" si="195"/>
        <v>276.44349999999997</v>
      </c>
      <c r="AK159" s="1">
        <f t="shared" si="196"/>
        <v>1.0267766664165261</v>
      </c>
      <c r="AL159" s="1">
        <f t="shared" si="197"/>
        <v>1.0071234140531204</v>
      </c>
      <c r="AM159" s="1">
        <f t="shared" si="198"/>
        <v>81478.734184317349</v>
      </c>
      <c r="AN159" s="1">
        <f t="shared" si="217"/>
        <v>-238</v>
      </c>
      <c r="AO159" s="1">
        <f t="shared" si="199"/>
        <v>-780.83992000000001</v>
      </c>
      <c r="AP159" s="1">
        <f t="shared" si="200"/>
        <v>35614.556410820718</v>
      </c>
      <c r="AQ159" s="60">
        <f t="shared" si="201"/>
        <v>51.8</v>
      </c>
      <c r="AR159" s="6">
        <f t="shared" si="202"/>
        <v>100.690912</v>
      </c>
      <c r="AS159" s="6">
        <f t="shared" si="203"/>
        <v>-6.0706913899121195</v>
      </c>
      <c r="AT159" s="6">
        <f t="shared" si="204"/>
        <v>-11.800452751366775</v>
      </c>
      <c r="AU159" s="60">
        <f t="shared" si="205"/>
        <v>12.116679999999999</v>
      </c>
      <c r="AV159" s="6">
        <f t="shared" si="206"/>
        <v>1211.6679999999999</v>
      </c>
      <c r="AW159" s="61">
        <f t="shared" si="207"/>
        <v>-4202.803080929496</v>
      </c>
      <c r="AX159" s="62">
        <f t="shared" si="208"/>
        <v>0.11108842105968125</v>
      </c>
      <c r="AY159" s="63">
        <f t="shared" si="209"/>
        <v>0.94136336207882221</v>
      </c>
      <c r="AZ159" s="6">
        <f t="shared" si="210"/>
        <v>0.11746475736102562</v>
      </c>
      <c r="BA159" s="6">
        <f t="shared" si="211"/>
        <v>6.730234838314594</v>
      </c>
      <c r="BB159" s="62">
        <f t="shared" si="212"/>
        <v>8.2416529999999995</v>
      </c>
      <c r="BC159" s="63">
        <f t="shared" si="213"/>
        <v>-2.677791</v>
      </c>
      <c r="BD159" s="1"/>
      <c r="BE159" s="1">
        <f t="shared" si="178"/>
        <v>0</v>
      </c>
      <c r="BF159" s="1">
        <f t="shared" si="179"/>
        <v>-6.4999999999999997E-3</v>
      </c>
      <c r="BG159" s="1">
        <f t="shared" si="180"/>
        <v>101325</v>
      </c>
      <c r="BH159" s="1">
        <f t="shared" si="181"/>
        <v>1.2250000000000001</v>
      </c>
      <c r="BI159" s="1">
        <f t="shared" si="182"/>
        <v>288.14999999999998</v>
      </c>
      <c r="BJ159" s="1">
        <f t="shared" si="183"/>
        <v>1.2350000000000001</v>
      </c>
      <c r="BK159" s="1">
        <f t="shared" si="184"/>
        <v>9.81</v>
      </c>
      <c r="BL159" s="1">
        <f t="shared" si="185"/>
        <v>293.14999999999998</v>
      </c>
      <c r="BM159" s="1">
        <f t="shared" si="186"/>
        <v>100600</v>
      </c>
      <c r="BN159" s="24">
        <f t="shared" si="187"/>
        <v>28</v>
      </c>
      <c r="BP159" s="23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>
        <f t="shared" si="191"/>
        <v>0.18000000000000002</v>
      </c>
      <c r="CK159" s="1">
        <f t="shared" si="190"/>
        <v>0.47991122360000027</v>
      </c>
      <c r="CL159" s="1"/>
      <c r="CM159" s="1"/>
      <c r="CN159" s="1"/>
      <c r="CO159" s="1"/>
      <c r="CQ159" s="1"/>
      <c r="CR159" s="1"/>
      <c r="CS159" s="26"/>
    </row>
    <row r="160" spans="26:97" x14ac:dyDescent="0.2">
      <c r="Z160" s="1"/>
      <c r="AA160" s="1"/>
      <c r="AB160" s="23">
        <v>7.7</v>
      </c>
      <c r="AC160" s="1">
        <v>1735</v>
      </c>
      <c r="AD160" s="6">
        <f t="shared" si="192"/>
        <v>281.863316</v>
      </c>
      <c r="AE160" s="1">
        <f t="shared" si="214"/>
        <v>0</v>
      </c>
      <c r="AF160" s="1">
        <f t="shared" si="193"/>
        <v>0</v>
      </c>
      <c r="AG160" s="1">
        <f t="shared" si="215"/>
        <v>3655.28125</v>
      </c>
      <c r="AH160" s="1">
        <f t="shared" si="194"/>
        <v>8058.506149374999</v>
      </c>
      <c r="AI160" s="6">
        <f t="shared" si="216"/>
        <v>50</v>
      </c>
      <c r="AJ160" s="1">
        <f t="shared" si="195"/>
        <v>276.8725</v>
      </c>
      <c r="AK160" s="1">
        <f t="shared" si="196"/>
        <v>1.033575362429018</v>
      </c>
      <c r="AL160" s="1">
        <f t="shared" si="197"/>
        <v>1.0152743485573992</v>
      </c>
      <c r="AM160" s="1">
        <f t="shared" si="198"/>
        <v>82145.517580258442</v>
      </c>
      <c r="AN160" s="1">
        <f t="shared" si="217"/>
        <v>-304</v>
      </c>
      <c r="AO160" s="1">
        <f t="shared" si="199"/>
        <v>-997.37536</v>
      </c>
      <c r="AP160" s="1">
        <f t="shared" si="200"/>
        <v>35595.962355228912</v>
      </c>
      <c r="AQ160" s="60">
        <f t="shared" si="201"/>
        <v>51.3</v>
      </c>
      <c r="AR160" s="6">
        <f t="shared" si="202"/>
        <v>99.718992</v>
      </c>
      <c r="AS160" s="6">
        <f t="shared" si="203"/>
        <v>-6.1941178714513931</v>
      </c>
      <c r="AT160" s="6">
        <f t="shared" si="204"/>
        <v>-12.040374083242076</v>
      </c>
      <c r="AU160" s="60">
        <f t="shared" si="205"/>
        <v>11.933349999999999</v>
      </c>
      <c r="AV160" s="6">
        <f t="shared" si="206"/>
        <v>1193.3349999999998</v>
      </c>
      <c r="AW160" s="61">
        <f t="shared" si="207"/>
        <v>-4329.6411891629386</v>
      </c>
      <c r="AX160" s="62">
        <f t="shared" si="208"/>
        <v>0.11574592952023881</v>
      </c>
      <c r="AY160" s="63">
        <f t="shared" si="209"/>
        <v>0.95160027585795093</v>
      </c>
      <c r="AZ160" s="6">
        <f t="shared" si="210"/>
        <v>0.12103836311014732</v>
      </c>
      <c r="BA160" s="6">
        <f t="shared" si="211"/>
        <v>6.9349873653829412</v>
      </c>
      <c r="BB160" s="62">
        <f t="shared" si="212"/>
        <v>8.4437329999999999</v>
      </c>
      <c r="BC160" s="63">
        <f t="shared" si="213"/>
        <v>-2.8319609999999997</v>
      </c>
      <c r="BD160" s="1"/>
      <c r="BE160" s="1">
        <f t="shared" si="178"/>
        <v>0</v>
      </c>
      <c r="BF160" s="1">
        <f t="shared" si="179"/>
        <v>-6.4999999999999997E-3</v>
      </c>
      <c r="BG160" s="1">
        <f t="shared" si="180"/>
        <v>101325</v>
      </c>
      <c r="BH160" s="1">
        <f t="shared" si="181"/>
        <v>1.2250000000000001</v>
      </c>
      <c r="BI160" s="1">
        <f t="shared" si="182"/>
        <v>288.14999999999998</v>
      </c>
      <c r="BJ160" s="1">
        <f t="shared" si="183"/>
        <v>1.2350000000000001</v>
      </c>
      <c r="BK160" s="1">
        <f t="shared" si="184"/>
        <v>9.81</v>
      </c>
      <c r="BL160" s="1">
        <f t="shared" si="185"/>
        <v>293.14999999999998</v>
      </c>
      <c r="BM160" s="1">
        <f t="shared" si="186"/>
        <v>100600</v>
      </c>
      <c r="BN160" s="24">
        <f t="shared" si="187"/>
        <v>28</v>
      </c>
      <c r="BP160" s="23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>
        <f t="shared" si="191"/>
        <v>0.19000000000000003</v>
      </c>
      <c r="CK160" s="1">
        <f t="shared" si="190"/>
        <v>0.54744918290000033</v>
      </c>
      <c r="CL160" s="1"/>
      <c r="CM160" s="1"/>
      <c r="CN160" s="1"/>
      <c r="CO160" s="1"/>
      <c r="CP160" s="1"/>
      <c r="CQ160" s="1"/>
      <c r="CR160" s="1"/>
      <c r="CS160" s="26"/>
    </row>
    <row r="161" spans="26:97" x14ac:dyDescent="0.2">
      <c r="Z161" s="1"/>
      <c r="AA161" s="1"/>
      <c r="AB161" s="23">
        <v>8</v>
      </c>
      <c r="AC161" s="1">
        <v>1676</v>
      </c>
      <c r="AD161" s="6">
        <f t="shared" si="192"/>
        <v>281.88854599999996</v>
      </c>
      <c r="AE161" s="1">
        <f t="shared" si="214"/>
        <v>0</v>
      </c>
      <c r="AF161" s="1">
        <f t="shared" si="193"/>
        <v>0</v>
      </c>
      <c r="AG161" s="1">
        <f t="shared" si="215"/>
        <v>3654.9375</v>
      </c>
      <c r="AH161" s="1">
        <f t="shared" si="194"/>
        <v>8057.7483112499995</v>
      </c>
      <c r="AI161" s="6">
        <f t="shared" si="216"/>
        <v>60</v>
      </c>
      <c r="AJ161" s="1">
        <f t="shared" si="195"/>
        <v>277.25599999999997</v>
      </c>
      <c r="AK161" s="1">
        <f t="shared" si="196"/>
        <v>1.039682090038015</v>
      </c>
      <c r="AL161" s="1">
        <f t="shared" si="197"/>
        <v>1.0225959927991537</v>
      </c>
      <c r="AM161" s="1">
        <f t="shared" si="198"/>
        <v>82745.315428314003</v>
      </c>
      <c r="AN161" s="1">
        <f t="shared" si="217"/>
        <v>-363</v>
      </c>
      <c r="AO161" s="1">
        <f t="shared" si="199"/>
        <v>-1190.9449199999999</v>
      </c>
      <c r="AP161" s="1">
        <f t="shared" si="200"/>
        <v>35590.781137636593</v>
      </c>
      <c r="AQ161" s="60">
        <f t="shared" si="201"/>
        <v>50.8</v>
      </c>
      <c r="AR161" s="6">
        <f t="shared" si="202"/>
        <v>98.747071999999989</v>
      </c>
      <c r="AS161" s="6">
        <f t="shared" si="203"/>
        <v>-6.1550683011250999</v>
      </c>
      <c r="AT161" s="6">
        <f t="shared" si="204"/>
        <v>-11.964467966459015</v>
      </c>
      <c r="AU161" s="60">
        <f t="shared" si="205"/>
        <v>11.750019999999999</v>
      </c>
      <c r="AV161" s="6">
        <f t="shared" si="206"/>
        <v>1175.002</v>
      </c>
      <c r="AW161" s="61">
        <f t="shared" si="207"/>
        <v>-4344.2831771290148</v>
      </c>
      <c r="AX161" s="62">
        <f t="shared" si="208"/>
        <v>0.11758680217643779</v>
      </c>
      <c r="AY161" s="63">
        <f t="shared" si="209"/>
        <v>0.96333640563962775</v>
      </c>
      <c r="AZ161" s="6">
        <f t="shared" si="210"/>
        <v>0.12146119081315936</v>
      </c>
      <c r="BA161" s="6">
        <f t="shared" si="211"/>
        <v>6.9592136082267402</v>
      </c>
      <c r="BB161" s="62">
        <f t="shared" si="212"/>
        <v>8.6458130000000004</v>
      </c>
      <c r="BC161" s="63">
        <f t="shared" si="213"/>
        <v>-2.9861309999999999</v>
      </c>
      <c r="BD161" s="1"/>
      <c r="BE161" s="1">
        <f t="shared" si="178"/>
        <v>0</v>
      </c>
      <c r="BF161" s="1">
        <f t="shared" si="179"/>
        <v>-6.4999999999999997E-3</v>
      </c>
      <c r="BG161" s="1">
        <f t="shared" si="180"/>
        <v>101325</v>
      </c>
      <c r="BH161" s="1">
        <f t="shared" si="181"/>
        <v>1.2250000000000001</v>
      </c>
      <c r="BI161" s="1">
        <f t="shared" si="182"/>
        <v>288.14999999999998</v>
      </c>
      <c r="BJ161" s="1">
        <f t="shared" si="183"/>
        <v>1.2350000000000001</v>
      </c>
      <c r="BK161" s="1">
        <f t="shared" si="184"/>
        <v>9.81</v>
      </c>
      <c r="BL161" s="1">
        <f t="shared" si="185"/>
        <v>293.14999999999998</v>
      </c>
      <c r="BM161" s="1">
        <f t="shared" si="186"/>
        <v>100600</v>
      </c>
      <c r="BN161" s="24">
        <f t="shared" si="187"/>
        <v>28</v>
      </c>
      <c r="BP161" s="23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>
        <f t="shared" si="191"/>
        <v>0.20000000000000004</v>
      </c>
      <c r="CK161" s="1">
        <f t="shared" si="190"/>
        <v>0.61303116000000046</v>
      </c>
      <c r="CL161" s="1"/>
      <c r="CM161" s="1"/>
      <c r="CN161" s="1"/>
      <c r="CO161" s="1"/>
      <c r="CP161" s="1"/>
      <c r="CQ161" s="1"/>
      <c r="CR161" s="1"/>
      <c r="CS161" s="26"/>
    </row>
    <row r="162" spans="26:97" x14ac:dyDescent="0.2">
      <c r="Z162" s="1"/>
      <c r="AA162" s="1"/>
      <c r="AB162" s="23">
        <v>8.3000000000000007</v>
      </c>
      <c r="AC162" s="1">
        <v>1616</v>
      </c>
      <c r="AD162" s="6">
        <f t="shared" si="192"/>
        <v>281.91377599999998</v>
      </c>
      <c r="AE162" s="1">
        <f t="shared" si="214"/>
        <v>0</v>
      </c>
      <c r="AF162" s="1">
        <f t="shared" si="193"/>
        <v>0</v>
      </c>
      <c r="AG162" s="1">
        <f t="shared" si="215"/>
        <v>3654.59375</v>
      </c>
      <c r="AH162" s="1">
        <f t="shared" si="194"/>
        <v>8056.990473124999</v>
      </c>
      <c r="AI162" s="6">
        <f t="shared" si="216"/>
        <v>70</v>
      </c>
      <c r="AJ162" s="1">
        <f t="shared" si="195"/>
        <v>277.64599999999996</v>
      </c>
      <c r="AK162" s="1">
        <f t="shared" si="196"/>
        <v>1.0459205916121026</v>
      </c>
      <c r="AL162" s="1">
        <f t="shared" si="197"/>
        <v>1.030086832573708</v>
      </c>
      <c r="AM162" s="1">
        <f t="shared" si="198"/>
        <v>83358.911334417528</v>
      </c>
      <c r="AN162" s="1">
        <f t="shared" si="217"/>
        <v>-423</v>
      </c>
      <c r="AO162" s="1">
        <f t="shared" si="199"/>
        <v>-1387.7953199999999</v>
      </c>
      <c r="AP162" s="1">
        <f t="shared" si="200"/>
        <v>35583.47831188867</v>
      </c>
      <c r="AQ162" s="60">
        <f t="shared" si="201"/>
        <v>50.3</v>
      </c>
      <c r="AR162" s="6">
        <f t="shared" si="202"/>
        <v>97.775151999999991</v>
      </c>
      <c r="AS162" s="6">
        <f t="shared" si="203"/>
        <v>-6.1397812382315129</v>
      </c>
      <c r="AT162" s="6">
        <f t="shared" si="204"/>
        <v>-11.934752362123945</v>
      </c>
      <c r="AU162" s="60">
        <f t="shared" si="205"/>
        <v>11.566689999999999</v>
      </c>
      <c r="AV162" s="6">
        <f t="shared" si="206"/>
        <v>1156.6689999999999</v>
      </c>
      <c r="AW162" s="61">
        <f t="shared" si="207"/>
        <v>-4376.1583345836179</v>
      </c>
      <c r="AX162" s="62">
        <f t="shared" si="208"/>
        <v>0.11993755339243037</v>
      </c>
      <c r="AY162" s="63">
        <f t="shared" si="209"/>
        <v>0.97523786929583456</v>
      </c>
      <c r="AZ162" s="6">
        <f t="shared" si="210"/>
        <v>0.12236840804098278</v>
      </c>
      <c r="BA162" s="6">
        <f t="shared" si="211"/>
        <v>7.0111933264825783</v>
      </c>
      <c r="BB162" s="62">
        <f t="shared" si="212"/>
        <v>8.8478930000000009</v>
      </c>
      <c r="BC162" s="63">
        <f t="shared" si="213"/>
        <v>-3.140301</v>
      </c>
      <c r="BD162" s="1"/>
      <c r="BE162" s="1">
        <f t="shared" si="178"/>
        <v>0</v>
      </c>
      <c r="BF162" s="1">
        <f t="shared" si="179"/>
        <v>-6.4999999999999997E-3</v>
      </c>
      <c r="BG162" s="1">
        <f t="shared" si="180"/>
        <v>101325</v>
      </c>
      <c r="BH162" s="1">
        <f t="shared" si="181"/>
        <v>1.2250000000000001</v>
      </c>
      <c r="BI162" s="1">
        <f t="shared" si="182"/>
        <v>288.14999999999998</v>
      </c>
      <c r="BJ162" s="1">
        <f t="shared" si="183"/>
        <v>1.2350000000000001</v>
      </c>
      <c r="BK162" s="1">
        <f t="shared" si="184"/>
        <v>9.81</v>
      </c>
      <c r="BL162" s="1">
        <f t="shared" si="185"/>
        <v>293.14999999999998</v>
      </c>
      <c r="BM162" s="1">
        <f t="shared" si="186"/>
        <v>100600</v>
      </c>
      <c r="BN162" s="24">
        <f t="shared" si="187"/>
        <v>28</v>
      </c>
      <c r="BP162" s="23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>
        <f t="shared" si="191"/>
        <v>0.21000000000000005</v>
      </c>
      <c r="CK162" s="1">
        <f t="shared" si="190"/>
        <v>0.67665715490000045</v>
      </c>
      <c r="CL162" s="1"/>
      <c r="CM162" s="1"/>
      <c r="CN162" s="1"/>
      <c r="CO162" s="1"/>
      <c r="CP162" s="1"/>
      <c r="CQ162" s="1"/>
      <c r="CR162" s="1"/>
      <c r="CS162" s="26"/>
    </row>
    <row r="163" spans="26:97" x14ac:dyDescent="0.2">
      <c r="Z163" s="1"/>
      <c r="AA163" s="1"/>
      <c r="AB163" s="23">
        <v>8.3000000000000007</v>
      </c>
      <c r="AC163" s="1">
        <v>1547</v>
      </c>
      <c r="AD163" s="6">
        <f t="shared" si="192"/>
        <v>281.93900599999995</v>
      </c>
      <c r="AE163" s="1">
        <f t="shared" si="214"/>
        <v>0</v>
      </c>
      <c r="AF163" s="1">
        <f t="shared" si="193"/>
        <v>0</v>
      </c>
      <c r="AG163" s="1">
        <f t="shared" si="215"/>
        <v>3654.25</v>
      </c>
      <c r="AH163" s="1">
        <f t="shared" si="194"/>
        <v>8056.2326349999994</v>
      </c>
      <c r="AI163" s="6">
        <f t="shared" si="216"/>
        <v>80</v>
      </c>
      <c r="AJ163" s="1">
        <f t="shared" si="195"/>
        <v>278.09449999999998</v>
      </c>
      <c r="AK163" s="1">
        <f t="shared" si="196"/>
        <v>1.0531302279495158</v>
      </c>
      <c r="AL163" s="1">
        <f t="shared" si="197"/>
        <v>1.0387697975231802</v>
      </c>
      <c r="AM163" s="1">
        <f t="shared" si="198"/>
        <v>84069.096104805198</v>
      </c>
      <c r="AN163" s="1">
        <f t="shared" si="217"/>
        <v>-492</v>
      </c>
      <c r="AO163" s="1">
        <f t="shared" si="199"/>
        <v>-1614.17328</v>
      </c>
      <c r="AP163" s="1">
        <f t="shared" si="200"/>
        <v>35565.684454007482</v>
      </c>
      <c r="AQ163" s="60">
        <f t="shared" si="201"/>
        <v>49.8</v>
      </c>
      <c r="AR163" s="6">
        <f t="shared" si="202"/>
        <v>96.803231999999994</v>
      </c>
      <c r="AS163" s="6">
        <f t="shared" si="203"/>
        <v>-6.2397730762829067</v>
      </c>
      <c r="AT163" s="6">
        <f t="shared" si="204"/>
        <v>-12.129120496601765</v>
      </c>
      <c r="AU163" s="60">
        <f t="shared" si="205"/>
        <v>11.38336</v>
      </c>
      <c r="AV163" s="6">
        <f t="shared" si="206"/>
        <v>1138.336</v>
      </c>
      <c r="AW163" s="61">
        <f t="shared" si="207"/>
        <v>-4491.6583613435114</v>
      </c>
      <c r="AX163" s="62">
        <f t="shared" si="208"/>
        <v>0.12453765417717327</v>
      </c>
      <c r="AY163" s="63">
        <f t="shared" si="209"/>
        <v>0.98610948446729196</v>
      </c>
      <c r="AZ163" s="6">
        <f t="shared" si="210"/>
        <v>0.12562683000324604</v>
      </c>
      <c r="BA163" s="6">
        <f t="shared" si="211"/>
        <v>7.197887152792986</v>
      </c>
      <c r="BB163" s="62">
        <f t="shared" si="212"/>
        <v>9.0499729999999996</v>
      </c>
      <c r="BC163" s="63">
        <f t="shared" si="213"/>
        <v>-3.2944709999999997</v>
      </c>
      <c r="BD163" s="1"/>
      <c r="BE163" s="1">
        <f t="shared" si="178"/>
        <v>0</v>
      </c>
      <c r="BF163" s="1">
        <f t="shared" si="179"/>
        <v>-6.4999999999999997E-3</v>
      </c>
      <c r="BG163" s="1">
        <f t="shared" si="180"/>
        <v>101325</v>
      </c>
      <c r="BH163" s="1">
        <f t="shared" si="181"/>
        <v>1.2250000000000001</v>
      </c>
      <c r="BI163" s="1">
        <f t="shared" si="182"/>
        <v>288.14999999999998</v>
      </c>
      <c r="BJ163" s="1">
        <f t="shared" si="183"/>
        <v>1.2350000000000001</v>
      </c>
      <c r="BK163" s="1">
        <f t="shared" si="184"/>
        <v>9.81</v>
      </c>
      <c r="BL163" s="1">
        <f t="shared" si="185"/>
        <v>293.14999999999998</v>
      </c>
      <c r="BM163" s="1">
        <f t="shared" si="186"/>
        <v>100600</v>
      </c>
      <c r="BN163" s="24">
        <f t="shared" si="187"/>
        <v>28</v>
      </c>
      <c r="BP163" s="23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>
        <f t="shared" si="191"/>
        <v>0.22000000000000006</v>
      </c>
      <c r="CK163" s="1">
        <f t="shared" si="190"/>
        <v>0.73832716760000072</v>
      </c>
      <c r="CL163" s="1"/>
      <c r="CM163" s="1"/>
      <c r="CN163" s="1"/>
      <c r="CO163" s="1"/>
      <c r="CP163" s="1"/>
      <c r="CQ163" s="1"/>
      <c r="CR163" s="1"/>
      <c r="CS163" s="26"/>
    </row>
    <row r="164" spans="26:97" x14ac:dyDescent="0.2">
      <c r="Z164" s="1"/>
      <c r="AA164" s="1"/>
      <c r="AB164" s="23">
        <v>8.6999999999999993</v>
      </c>
      <c r="AC164" s="1">
        <v>1478</v>
      </c>
      <c r="AD164" s="6">
        <f t="shared" si="192"/>
        <v>281.96423599999997</v>
      </c>
      <c r="AE164" s="1">
        <f t="shared" si="214"/>
        <v>0</v>
      </c>
      <c r="AF164" s="1">
        <f t="shared" si="193"/>
        <v>0</v>
      </c>
      <c r="AG164" s="1">
        <f t="shared" si="215"/>
        <v>3653.90625</v>
      </c>
      <c r="AH164" s="1">
        <f t="shared" si="194"/>
        <v>8055.4747968749989</v>
      </c>
      <c r="AI164" s="6">
        <f t="shared" si="216"/>
        <v>90</v>
      </c>
      <c r="AJ164" s="1">
        <f t="shared" si="195"/>
        <v>278.54300000000001</v>
      </c>
      <c r="AK164" s="1">
        <f t="shared" si="196"/>
        <v>1.0603778227357028</v>
      </c>
      <c r="AL164" s="1">
        <f t="shared" si="197"/>
        <v>1.0475116421441155</v>
      </c>
      <c r="AM164" s="1">
        <f t="shared" si="198"/>
        <v>84784.172286021087</v>
      </c>
      <c r="AN164" s="1">
        <f t="shared" si="217"/>
        <v>-561</v>
      </c>
      <c r="AO164" s="1">
        <f t="shared" si="199"/>
        <v>-1840.55124</v>
      </c>
      <c r="AP164" s="1">
        <f t="shared" si="200"/>
        <v>35549.563523963996</v>
      </c>
      <c r="AQ164" s="60">
        <f t="shared" si="201"/>
        <v>49.3</v>
      </c>
      <c r="AR164" s="6">
        <f t="shared" si="202"/>
        <v>95.831311999999997</v>
      </c>
      <c r="AS164" s="6">
        <f t="shared" si="203"/>
        <v>-6.3146965037988494</v>
      </c>
      <c r="AT164" s="6">
        <f t="shared" si="204"/>
        <v>-12.274759651944356</v>
      </c>
      <c r="AU164" s="60">
        <f t="shared" si="205"/>
        <v>11.20003</v>
      </c>
      <c r="AV164" s="6">
        <f t="shared" si="206"/>
        <v>1120.0029999999999</v>
      </c>
      <c r="AW164" s="61">
        <f t="shared" si="207"/>
        <v>-4591.2608824876625</v>
      </c>
      <c r="AX164" s="62">
        <f t="shared" si="208"/>
        <v>0.12881049170585587</v>
      </c>
      <c r="AY164" s="63">
        <f t="shared" si="209"/>
        <v>0.99736365992978748</v>
      </c>
      <c r="AZ164" s="6">
        <f t="shared" si="210"/>
        <v>0.1284400012345408</v>
      </c>
      <c r="BA164" s="6">
        <f t="shared" si="211"/>
        <v>7.3590699913937865</v>
      </c>
      <c r="BB164" s="62">
        <f t="shared" si="212"/>
        <v>9.2520530000000001</v>
      </c>
      <c r="BC164" s="63">
        <f t="shared" si="213"/>
        <v>-3.4486409999999998</v>
      </c>
      <c r="BD164" s="1"/>
      <c r="BE164" s="1">
        <f t="shared" ref="BE164:BE195" si="218">BE163</f>
        <v>0</v>
      </c>
      <c r="BF164" s="1">
        <f t="shared" ref="BF164:BF195" si="219">BF163</f>
        <v>-6.4999999999999997E-3</v>
      </c>
      <c r="BG164" s="1">
        <f t="shared" ref="BG164:BG195" si="220">BG163</f>
        <v>101325</v>
      </c>
      <c r="BH164" s="1">
        <f t="shared" ref="BH164:BH195" si="221">BH163</f>
        <v>1.2250000000000001</v>
      </c>
      <c r="BI164" s="1">
        <f t="shared" ref="BI164:BI195" si="222">BI163</f>
        <v>288.14999999999998</v>
      </c>
      <c r="BJ164" s="1">
        <f t="shared" ref="BJ164:BJ195" si="223">BJ163</f>
        <v>1.2350000000000001</v>
      </c>
      <c r="BK164" s="1">
        <f t="shared" ref="BK164:BK195" si="224">BK163</f>
        <v>9.81</v>
      </c>
      <c r="BL164" s="1">
        <f t="shared" ref="BL164:BL195" si="225">BL163</f>
        <v>293.14999999999998</v>
      </c>
      <c r="BM164" s="1">
        <f t="shared" ref="BM164:BM195" si="226">BM163</f>
        <v>100600</v>
      </c>
      <c r="BN164" s="24">
        <f t="shared" ref="BN164:BN195" si="227">BN163</f>
        <v>28</v>
      </c>
      <c r="BP164" s="23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>
        <f t="shared" si="191"/>
        <v>0.23000000000000007</v>
      </c>
      <c r="CK164" s="1">
        <f t="shared" si="190"/>
        <v>0.7980411981000004</v>
      </c>
      <c r="CL164" s="1"/>
      <c r="CM164" s="1"/>
      <c r="CN164" s="1"/>
      <c r="CO164" s="1"/>
      <c r="CP164" s="1"/>
      <c r="CQ164" s="1"/>
      <c r="CR164" s="1"/>
      <c r="CS164" s="26"/>
    </row>
    <row r="165" spans="26:97" x14ac:dyDescent="0.2">
      <c r="Z165" s="1"/>
      <c r="AA165" s="1"/>
      <c r="AB165" s="23">
        <v>9.1999999999999993</v>
      </c>
      <c r="AC165" s="1">
        <v>1428</v>
      </c>
      <c r="AD165" s="6">
        <f t="shared" si="192"/>
        <v>281.98946599999999</v>
      </c>
      <c r="AE165" s="1">
        <f t="shared" si="214"/>
        <v>0</v>
      </c>
      <c r="AF165" s="1">
        <f t="shared" si="193"/>
        <v>0</v>
      </c>
      <c r="AG165" s="1">
        <f t="shared" si="215"/>
        <v>3653.5625</v>
      </c>
      <c r="AH165" s="1">
        <f t="shared" si="194"/>
        <v>8054.7169587499993</v>
      </c>
      <c r="AI165" s="6">
        <f t="shared" si="216"/>
        <v>100</v>
      </c>
      <c r="AJ165" s="1">
        <f t="shared" si="195"/>
        <v>278.86799999999999</v>
      </c>
      <c r="AK165" s="1">
        <f t="shared" si="196"/>
        <v>1.0656535005094048</v>
      </c>
      <c r="AL165" s="1">
        <f t="shared" si="197"/>
        <v>1.0538573110389049</v>
      </c>
      <c r="AM165" s="1">
        <f t="shared" si="198"/>
        <v>85305.414521232902</v>
      </c>
      <c r="AN165" s="1">
        <f t="shared" si="217"/>
        <v>-611</v>
      </c>
      <c r="AO165" s="1">
        <f t="shared" si="199"/>
        <v>-2004.5932399999999</v>
      </c>
      <c r="AP165" s="1">
        <f t="shared" si="200"/>
        <v>35552.721415707427</v>
      </c>
      <c r="AQ165" s="60">
        <f t="shared" si="201"/>
        <v>48.8</v>
      </c>
      <c r="AR165" s="6">
        <f t="shared" si="202"/>
        <v>94.859392</v>
      </c>
      <c r="AS165" s="6">
        <f t="shared" si="203"/>
        <v>-6.1817171157727415</v>
      </c>
      <c r="AT165" s="6">
        <f t="shared" si="204"/>
        <v>-12.016268998323685</v>
      </c>
      <c r="AU165" s="60">
        <f t="shared" si="205"/>
        <v>11.0167</v>
      </c>
      <c r="AV165" s="6">
        <f t="shared" si="206"/>
        <v>1101.67</v>
      </c>
      <c r="AW165" s="61">
        <f t="shared" si="207"/>
        <v>-4540.1986337785511</v>
      </c>
      <c r="AX165" s="62">
        <f t="shared" si="208"/>
        <v>0.12921869812757375</v>
      </c>
      <c r="AY165" s="63">
        <f t="shared" si="209"/>
        <v>1.0118668249557694</v>
      </c>
      <c r="AZ165" s="6">
        <f t="shared" si="210"/>
        <v>0.12701578011711456</v>
      </c>
      <c r="BA165" s="6">
        <f t="shared" si="211"/>
        <v>7.2774681322718626</v>
      </c>
      <c r="BB165" s="62">
        <f t="shared" si="212"/>
        <v>9.4541330000000006</v>
      </c>
      <c r="BC165" s="63">
        <f t="shared" si="213"/>
        <v>-3.602811</v>
      </c>
      <c r="BD165" s="1"/>
      <c r="BE165" s="1">
        <f t="shared" si="218"/>
        <v>0</v>
      </c>
      <c r="BF165" s="1">
        <f t="shared" si="219"/>
        <v>-6.4999999999999997E-3</v>
      </c>
      <c r="BG165" s="1">
        <f t="shared" si="220"/>
        <v>101325</v>
      </c>
      <c r="BH165" s="1">
        <f t="shared" si="221"/>
        <v>1.2250000000000001</v>
      </c>
      <c r="BI165" s="1">
        <f t="shared" si="222"/>
        <v>288.14999999999998</v>
      </c>
      <c r="BJ165" s="1">
        <f t="shared" si="223"/>
        <v>1.2350000000000001</v>
      </c>
      <c r="BK165" s="1">
        <f t="shared" si="224"/>
        <v>9.81</v>
      </c>
      <c r="BL165" s="1">
        <f t="shared" si="225"/>
        <v>293.14999999999998</v>
      </c>
      <c r="BM165" s="1">
        <f t="shared" si="226"/>
        <v>100600</v>
      </c>
      <c r="BN165" s="24">
        <f t="shared" si="227"/>
        <v>28</v>
      </c>
      <c r="BP165" s="23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>
        <f t="shared" si="191"/>
        <v>0.24000000000000007</v>
      </c>
      <c r="CK165" s="1">
        <f t="shared" si="190"/>
        <v>0.8557992464000006</v>
      </c>
      <c r="CL165" s="1"/>
      <c r="CM165" s="1"/>
      <c r="CN165" s="1"/>
      <c r="CO165" s="1"/>
      <c r="CP165" s="1"/>
      <c r="CQ165" s="1"/>
      <c r="CR165" s="1"/>
      <c r="CS165" s="26"/>
    </row>
    <row r="166" spans="26:97" x14ac:dyDescent="0.2">
      <c r="Z166" s="1"/>
      <c r="AA166" s="1"/>
      <c r="AB166" s="23">
        <v>9.5</v>
      </c>
      <c r="AC166" s="1">
        <v>1388</v>
      </c>
      <c r="AD166" s="6">
        <f t="shared" si="192"/>
        <v>282.01469599999996</v>
      </c>
      <c r="AE166" s="1">
        <f t="shared" si="214"/>
        <v>0</v>
      </c>
      <c r="AF166" s="1">
        <f t="shared" si="193"/>
        <v>0</v>
      </c>
      <c r="AG166" s="1">
        <f t="shared" si="215"/>
        <v>3653.21875</v>
      </c>
      <c r="AH166" s="1">
        <f t="shared" si="194"/>
        <v>8053.9591206249988</v>
      </c>
      <c r="AI166" s="6">
        <f t="shared" si="216"/>
        <v>110</v>
      </c>
      <c r="AJ166" s="1">
        <f t="shared" si="195"/>
        <v>279.12799999999999</v>
      </c>
      <c r="AK166" s="1">
        <f t="shared" si="196"/>
        <v>1.0698884814210528</v>
      </c>
      <c r="AL166" s="1">
        <f t="shared" si="197"/>
        <v>1.0589371273123145</v>
      </c>
      <c r="AM166" s="1">
        <f t="shared" si="198"/>
        <v>85724.273940841013</v>
      </c>
      <c r="AN166" s="1">
        <f t="shared" si="217"/>
        <v>-651</v>
      </c>
      <c r="AO166" s="1">
        <f t="shared" si="199"/>
        <v>-2135.8268400000002</v>
      </c>
      <c r="AP166" s="1">
        <f t="shared" si="200"/>
        <v>35562.161448787963</v>
      </c>
      <c r="AQ166" s="60">
        <f t="shared" si="201"/>
        <v>48.3</v>
      </c>
      <c r="AR166" s="6">
        <f t="shared" si="202"/>
        <v>93.887471999999988</v>
      </c>
      <c r="AS166" s="6">
        <f t="shared" si="203"/>
        <v>-5.9819052052833213</v>
      </c>
      <c r="AT166" s="6">
        <f t="shared" si="204"/>
        <v>-11.627866614237931</v>
      </c>
      <c r="AU166" s="60">
        <f t="shared" si="205"/>
        <v>10.83337</v>
      </c>
      <c r="AV166" s="6">
        <f t="shared" si="206"/>
        <v>1083.337</v>
      </c>
      <c r="AW166" s="61">
        <f t="shared" si="207"/>
        <v>-4438.5087577198801</v>
      </c>
      <c r="AX166" s="62">
        <f t="shared" si="208"/>
        <v>0.12833485037979767</v>
      </c>
      <c r="AY166" s="63">
        <f t="shared" si="209"/>
        <v>1.0282427990650016</v>
      </c>
      <c r="AZ166" s="6">
        <f t="shared" si="210"/>
        <v>0.1241677855323996</v>
      </c>
      <c r="BA166" s="6">
        <f t="shared" si="211"/>
        <v>7.1142900624915919</v>
      </c>
      <c r="BB166" s="62">
        <f t="shared" si="212"/>
        <v>9.656213000000001</v>
      </c>
      <c r="BC166" s="63">
        <f t="shared" si="213"/>
        <v>-3.7569809999999997</v>
      </c>
      <c r="BD166" s="1"/>
      <c r="BE166" s="1">
        <f t="shared" si="218"/>
        <v>0</v>
      </c>
      <c r="BF166" s="1">
        <f t="shared" si="219"/>
        <v>-6.4999999999999997E-3</v>
      </c>
      <c r="BG166" s="1">
        <f t="shared" si="220"/>
        <v>101325</v>
      </c>
      <c r="BH166" s="1">
        <f t="shared" si="221"/>
        <v>1.2250000000000001</v>
      </c>
      <c r="BI166" s="1">
        <f t="shared" si="222"/>
        <v>288.14999999999998</v>
      </c>
      <c r="BJ166" s="1">
        <f t="shared" si="223"/>
        <v>1.2350000000000001</v>
      </c>
      <c r="BK166" s="1">
        <f t="shared" si="224"/>
        <v>9.81</v>
      </c>
      <c r="BL166" s="1">
        <f t="shared" si="225"/>
        <v>293.14999999999998</v>
      </c>
      <c r="BM166" s="1">
        <f t="shared" si="226"/>
        <v>100600</v>
      </c>
      <c r="BN166" s="24">
        <f t="shared" si="227"/>
        <v>28</v>
      </c>
      <c r="BP166" s="23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>
        <f t="shared" si="191"/>
        <v>0.25000000000000006</v>
      </c>
      <c r="CK166" s="1">
        <f t="shared" si="190"/>
        <v>0.9116013125000002</v>
      </c>
      <c r="CL166" s="1"/>
      <c r="CM166" s="1"/>
      <c r="CN166" s="1"/>
      <c r="CO166" s="1"/>
      <c r="CP166" s="1"/>
      <c r="CQ166" s="1"/>
      <c r="CR166" s="1"/>
      <c r="CS166" s="26"/>
    </row>
    <row r="167" spans="26:97" x14ac:dyDescent="0.2">
      <c r="Z167" s="1"/>
      <c r="AA167" s="1"/>
      <c r="AB167" s="23">
        <v>9.8000000000000007</v>
      </c>
      <c r="AC167" s="1">
        <v>1342</v>
      </c>
      <c r="AD167" s="6">
        <f t="shared" si="192"/>
        <v>282.03992599999998</v>
      </c>
      <c r="AE167" s="1">
        <f t="shared" si="214"/>
        <v>0</v>
      </c>
      <c r="AF167" s="1">
        <f t="shared" si="193"/>
        <v>0</v>
      </c>
      <c r="AG167" s="1">
        <f t="shared" si="215"/>
        <v>3652.875</v>
      </c>
      <c r="AH167" s="1">
        <f t="shared" si="194"/>
        <v>8053.2012824999993</v>
      </c>
      <c r="AI167" s="6">
        <f t="shared" si="216"/>
        <v>120</v>
      </c>
      <c r="AJ167" s="1">
        <f t="shared" si="195"/>
        <v>279.42699999999996</v>
      </c>
      <c r="AK167" s="1">
        <f t="shared" si="196"/>
        <v>1.0747746138388246</v>
      </c>
      <c r="AL167" s="1">
        <f t="shared" si="197"/>
        <v>1.0648174897802987</v>
      </c>
      <c r="AM167" s="1">
        <f t="shared" si="198"/>
        <v>86208.019457247341</v>
      </c>
      <c r="AN167" s="1">
        <f t="shared" si="217"/>
        <v>-697</v>
      </c>
      <c r="AO167" s="1">
        <f t="shared" si="199"/>
        <v>-2286.74548</v>
      </c>
      <c r="AP167" s="1">
        <f t="shared" si="200"/>
        <v>35563.886885496468</v>
      </c>
      <c r="AQ167" s="60">
        <f t="shared" si="201"/>
        <v>47.8</v>
      </c>
      <c r="AR167" s="6">
        <f t="shared" si="202"/>
        <v>92.915551999999991</v>
      </c>
      <c r="AS167" s="6">
        <f t="shared" si="203"/>
        <v>-5.8655231137190302</v>
      </c>
      <c r="AT167" s="6">
        <f t="shared" si="204"/>
        <v>-11.4016384493716</v>
      </c>
      <c r="AU167" s="60">
        <f t="shared" si="205"/>
        <v>10.650040000000001</v>
      </c>
      <c r="AV167" s="6">
        <f t="shared" si="206"/>
        <v>1065.0040000000001</v>
      </c>
      <c r="AW167" s="61">
        <f t="shared" si="207"/>
        <v>-4397.2653372154609</v>
      </c>
      <c r="AX167" s="62">
        <f t="shared" si="208"/>
        <v>0.12909923464055761</v>
      </c>
      <c r="AY167" s="63">
        <f t="shared" si="209"/>
        <v>1.0441195210358512</v>
      </c>
      <c r="AZ167" s="6">
        <f t="shared" si="210"/>
        <v>0.12301974776486574</v>
      </c>
      <c r="BA167" s="6">
        <f t="shared" si="211"/>
        <v>7.0485123436902848</v>
      </c>
      <c r="BB167" s="62">
        <f t="shared" si="212"/>
        <v>9.8582929999999998</v>
      </c>
      <c r="BC167" s="63">
        <f t="shared" si="213"/>
        <v>-3.9111509999999998</v>
      </c>
      <c r="BD167" s="1"/>
      <c r="BE167" s="1">
        <f t="shared" si="218"/>
        <v>0</v>
      </c>
      <c r="BF167" s="1">
        <f t="shared" si="219"/>
        <v>-6.4999999999999997E-3</v>
      </c>
      <c r="BG167" s="1">
        <f t="shared" si="220"/>
        <v>101325</v>
      </c>
      <c r="BH167" s="1">
        <f t="shared" si="221"/>
        <v>1.2250000000000001</v>
      </c>
      <c r="BI167" s="1">
        <f t="shared" si="222"/>
        <v>288.14999999999998</v>
      </c>
      <c r="BJ167" s="1">
        <f t="shared" si="223"/>
        <v>1.2350000000000001</v>
      </c>
      <c r="BK167" s="1">
        <f t="shared" si="224"/>
        <v>9.81</v>
      </c>
      <c r="BL167" s="1">
        <f t="shared" si="225"/>
        <v>293.14999999999998</v>
      </c>
      <c r="BM167" s="1">
        <f t="shared" si="226"/>
        <v>100600</v>
      </c>
      <c r="BN167" s="24">
        <f t="shared" si="227"/>
        <v>28</v>
      </c>
      <c r="BP167" s="23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>
        <f t="shared" si="191"/>
        <v>0.26000000000000006</v>
      </c>
      <c r="CK167" s="1">
        <f t="shared" si="190"/>
        <v>0.9654473964000001</v>
      </c>
      <c r="CL167" s="1"/>
      <c r="CM167" s="1"/>
      <c r="CN167" s="1"/>
      <c r="CO167" s="1"/>
      <c r="CP167" s="1"/>
      <c r="CQ167" s="1"/>
      <c r="CR167" s="1"/>
      <c r="CS167" s="26"/>
    </row>
    <row r="168" spans="26:97" x14ac:dyDescent="0.2">
      <c r="Z168" s="1"/>
      <c r="AA168" s="1"/>
      <c r="AB168" s="23">
        <v>10.199999999999999</v>
      </c>
      <c r="AC168" s="1">
        <v>1292</v>
      </c>
      <c r="AD168" s="6">
        <f t="shared" si="192"/>
        <v>282.065156</v>
      </c>
      <c r="AE168" s="1">
        <f t="shared" si="214"/>
        <v>0</v>
      </c>
      <c r="AF168" s="1">
        <f t="shared" si="193"/>
        <v>0</v>
      </c>
      <c r="AG168" s="1">
        <f t="shared" si="215"/>
        <v>3652.53125</v>
      </c>
      <c r="AH168" s="1">
        <f t="shared" si="194"/>
        <v>8052.4434443749997</v>
      </c>
      <c r="AI168" s="6">
        <f t="shared" si="216"/>
        <v>130</v>
      </c>
      <c r="AJ168" s="1">
        <f t="shared" si="195"/>
        <v>279.75199999999995</v>
      </c>
      <c r="AK168" s="1">
        <f t="shared" si="196"/>
        <v>1.0801049708405084</v>
      </c>
      <c r="AL168" s="1">
        <f t="shared" si="197"/>
        <v>1.0712472610497621</v>
      </c>
      <c r="AM168" s="1">
        <f t="shared" si="198"/>
        <v>86736.334468501169</v>
      </c>
      <c r="AN168" s="1">
        <f t="shared" si="217"/>
        <v>-747</v>
      </c>
      <c r="AO168" s="1">
        <f t="shared" si="199"/>
        <v>-2450.78748</v>
      </c>
      <c r="AP168" s="1">
        <f t="shared" si="200"/>
        <v>35561.232266116836</v>
      </c>
      <c r="AQ168" s="60">
        <f t="shared" si="201"/>
        <v>47.3</v>
      </c>
      <c r="AR168" s="6">
        <f t="shared" si="202"/>
        <v>91.943631999999994</v>
      </c>
      <c r="AS168" s="6">
        <f t="shared" si="203"/>
        <v>-5.796774532965709</v>
      </c>
      <c r="AT168" s="6">
        <f t="shared" si="204"/>
        <v>-11.268002208160064</v>
      </c>
      <c r="AU168" s="60">
        <f t="shared" si="205"/>
        <v>10.466709999999999</v>
      </c>
      <c r="AV168" s="6">
        <f t="shared" si="206"/>
        <v>1046.6709999999998</v>
      </c>
      <c r="AW168" s="61">
        <f t="shared" si="207"/>
        <v>-4391.2505345401787</v>
      </c>
      <c r="AX168" s="62">
        <f t="shared" si="208"/>
        <v>0.13087243230244955</v>
      </c>
      <c r="AY168" s="63">
        <f t="shared" si="209"/>
        <v>1.0598313454748929</v>
      </c>
      <c r="AZ168" s="6">
        <f t="shared" si="210"/>
        <v>0.12286224318102577</v>
      </c>
      <c r="BA168" s="6">
        <f t="shared" si="211"/>
        <v>7.0394879957822916</v>
      </c>
      <c r="BB168" s="62">
        <f t="shared" si="212"/>
        <v>10.060373</v>
      </c>
      <c r="BC168" s="63">
        <f t="shared" si="213"/>
        <v>-4.065321</v>
      </c>
      <c r="BD168" s="1"/>
      <c r="BE168" s="1">
        <f t="shared" si="218"/>
        <v>0</v>
      </c>
      <c r="BF168" s="1">
        <f t="shared" si="219"/>
        <v>-6.4999999999999997E-3</v>
      </c>
      <c r="BG168" s="1">
        <f t="shared" si="220"/>
        <v>101325</v>
      </c>
      <c r="BH168" s="1">
        <f t="shared" si="221"/>
        <v>1.2250000000000001</v>
      </c>
      <c r="BI168" s="1">
        <f t="shared" si="222"/>
        <v>288.14999999999998</v>
      </c>
      <c r="BJ168" s="1">
        <f t="shared" si="223"/>
        <v>1.2350000000000001</v>
      </c>
      <c r="BK168" s="1">
        <f t="shared" si="224"/>
        <v>9.81</v>
      </c>
      <c r="BL168" s="1">
        <f t="shared" si="225"/>
        <v>293.14999999999998</v>
      </c>
      <c r="BM168" s="1">
        <f t="shared" si="226"/>
        <v>100600</v>
      </c>
      <c r="BN168" s="24">
        <f t="shared" si="227"/>
        <v>28</v>
      </c>
      <c r="BP168" s="23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>
        <f t="shared" si="191"/>
        <v>0.27000000000000007</v>
      </c>
      <c r="CK168" s="1">
        <f t="shared" si="190"/>
        <v>1.0173374981000007</v>
      </c>
      <c r="CL168" s="1"/>
      <c r="CM168" s="1"/>
      <c r="CN168" s="1"/>
      <c r="CO168" s="1"/>
      <c r="CP168" s="1"/>
      <c r="CQ168" s="1"/>
      <c r="CR168" s="1"/>
      <c r="CS168" s="26"/>
    </row>
    <row r="169" spans="26:97" x14ac:dyDescent="0.2">
      <c r="Z169" s="1"/>
      <c r="AA169" s="1"/>
      <c r="AB169" s="23">
        <v>10.7</v>
      </c>
      <c r="AC169" s="1">
        <v>1245</v>
      </c>
      <c r="AD169" s="6">
        <f t="shared" si="192"/>
        <v>282.09038599999997</v>
      </c>
      <c r="AE169" s="1">
        <f t="shared" si="214"/>
        <v>0</v>
      </c>
      <c r="AF169" s="1">
        <f t="shared" si="193"/>
        <v>0</v>
      </c>
      <c r="AG169" s="1">
        <f t="shared" si="215"/>
        <v>3652.1875</v>
      </c>
      <c r="AH169" s="1">
        <f t="shared" si="194"/>
        <v>8051.6856062499992</v>
      </c>
      <c r="AI169" s="6">
        <f t="shared" si="216"/>
        <v>140</v>
      </c>
      <c r="AJ169" s="1">
        <f t="shared" si="195"/>
        <v>280.0575</v>
      </c>
      <c r="AK169" s="1">
        <f t="shared" si="196"/>
        <v>1.0851339247099052</v>
      </c>
      <c r="AL169" s="1">
        <f t="shared" si="197"/>
        <v>1.0773139007986055</v>
      </c>
      <c r="AM169" s="1">
        <f t="shared" si="198"/>
        <v>87235.338090358811</v>
      </c>
      <c r="AN169" s="1">
        <f t="shared" si="217"/>
        <v>-794</v>
      </c>
      <c r="AO169" s="1">
        <f t="shared" si="199"/>
        <v>-2604.9869600000002</v>
      </c>
      <c r="AP169" s="1">
        <f t="shared" si="200"/>
        <v>35559.776554302851</v>
      </c>
      <c r="AQ169" s="60">
        <f t="shared" si="201"/>
        <v>46.8</v>
      </c>
      <c r="AR169" s="6">
        <f t="shared" si="202"/>
        <v>90.971711999999997</v>
      </c>
      <c r="AS169" s="6">
        <f t="shared" si="203"/>
        <v>-5.7154583114944852</v>
      </c>
      <c r="AT169" s="6">
        <f t="shared" si="204"/>
        <v>-11.10993648421544</v>
      </c>
      <c r="AU169" s="60">
        <f t="shared" si="205"/>
        <v>10.283379999999999</v>
      </c>
      <c r="AV169" s="6">
        <f t="shared" si="206"/>
        <v>1028.338</v>
      </c>
      <c r="AW169" s="61">
        <f t="shared" si="207"/>
        <v>-4375.4959015754384</v>
      </c>
      <c r="AX169" s="62">
        <f t="shared" si="208"/>
        <v>0.13245406030351814</v>
      </c>
      <c r="AY169" s="63">
        <f t="shared" si="209"/>
        <v>1.0764578219367928</v>
      </c>
      <c r="AZ169" s="6">
        <f t="shared" si="210"/>
        <v>0.12243080718236782</v>
      </c>
      <c r="BA169" s="6">
        <f t="shared" si="211"/>
        <v>7.0147685339291801</v>
      </c>
      <c r="BB169" s="62">
        <f t="shared" si="212"/>
        <v>10.262453000000001</v>
      </c>
      <c r="BC169" s="63">
        <f t="shared" si="213"/>
        <v>-4.2194909999999997</v>
      </c>
      <c r="BD169" s="1"/>
      <c r="BE169" s="1">
        <f t="shared" si="218"/>
        <v>0</v>
      </c>
      <c r="BF169" s="1">
        <f t="shared" si="219"/>
        <v>-6.4999999999999997E-3</v>
      </c>
      <c r="BG169" s="1">
        <f t="shared" si="220"/>
        <v>101325</v>
      </c>
      <c r="BH169" s="1">
        <f t="shared" si="221"/>
        <v>1.2250000000000001</v>
      </c>
      <c r="BI169" s="1">
        <f t="shared" si="222"/>
        <v>288.14999999999998</v>
      </c>
      <c r="BJ169" s="1">
        <f t="shared" si="223"/>
        <v>1.2350000000000001</v>
      </c>
      <c r="BK169" s="1">
        <f t="shared" si="224"/>
        <v>9.81</v>
      </c>
      <c r="BL169" s="1">
        <f t="shared" si="225"/>
        <v>293.14999999999998</v>
      </c>
      <c r="BM169" s="1">
        <f t="shared" si="226"/>
        <v>100600</v>
      </c>
      <c r="BN169" s="24">
        <f t="shared" si="227"/>
        <v>28</v>
      </c>
      <c r="BP169" s="23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>
        <f t="shared" si="191"/>
        <v>0.28000000000000008</v>
      </c>
      <c r="CK169" s="1">
        <f t="shared" si="190"/>
        <v>1.0672716176000008</v>
      </c>
      <c r="CL169" s="1"/>
      <c r="CM169" s="1"/>
      <c r="CN169" s="1"/>
      <c r="CO169" s="1"/>
      <c r="CP169" s="1"/>
      <c r="CQ169" s="1"/>
      <c r="CR169" s="1"/>
      <c r="CS169" s="26"/>
    </row>
    <row r="170" spans="26:97" x14ac:dyDescent="0.2">
      <c r="Z170" s="1"/>
      <c r="AA170" s="1"/>
      <c r="AB170" s="23">
        <v>11.1</v>
      </c>
      <c r="AC170" s="1">
        <v>1198</v>
      </c>
      <c r="AD170" s="6">
        <f t="shared" si="192"/>
        <v>282.11561599999999</v>
      </c>
      <c r="AE170" s="1">
        <f t="shared" si="214"/>
        <v>0</v>
      </c>
      <c r="AF170" s="1">
        <f t="shared" si="193"/>
        <v>0</v>
      </c>
      <c r="AG170" s="1">
        <f t="shared" si="215"/>
        <v>3651.84375</v>
      </c>
      <c r="AH170" s="1">
        <f t="shared" si="194"/>
        <v>8050.9277681249996</v>
      </c>
      <c r="AI170" s="6">
        <f t="shared" si="216"/>
        <v>150</v>
      </c>
      <c r="AJ170" s="1">
        <f t="shared" si="195"/>
        <v>280.363</v>
      </c>
      <c r="AK170" s="1">
        <f t="shared" si="196"/>
        <v>1.0901807721697327</v>
      </c>
      <c r="AL170" s="1">
        <f t="shared" si="197"/>
        <v>1.0834081294805844</v>
      </c>
      <c r="AM170" s="1">
        <f t="shared" si="198"/>
        <v>87736.663795299741</v>
      </c>
      <c r="AN170" s="1">
        <f t="shared" si="217"/>
        <v>-841</v>
      </c>
      <c r="AO170" s="1">
        <f t="shared" si="199"/>
        <v>-2759.1864399999999</v>
      </c>
      <c r="AP170" s="1">
        <f t="shared" si="200"/>
        <v>35557.367271554853</v>
      </c>
      <c r="AQ170" s="60">
        <f t="shared" si="201"/>
        <v>46.3</v>
      </c>
      <c r="AR170" s="6">
        <f t="shared" si="202"/>
        <v>89.999791999999999</v>
      </c>
      <c r="AS170" s="6">
        <f t="shared" si="203"/>
        <v>-5.6445383146167325</v>
      </c>
      <c r="AT170" s="6">
        <f t="shared" si="204"/>
        <v>-10.972079357484589</v>
      </c>
      <c r="AU170" s="60">
        <f t="shared" si="205"/>
        <v>10.10005</v>
      </c>
      <c r="AV170" s="6">
        <f t="shared" si="206"/>
        <v>1010.005</v>
      </c>
      <c r="AW170" s="61">
        <f t="shared" si="207"/>
        <v>-4367.4569111268129</v>
      </c>
      <c r="AX170" s="62">
        <f t="shared" si="208"/>
        <v>0.13432180563385351</v>
      </c>
      <c r="AY170" s="63">
        <f t="shared" si="209"/>
        <v>1.0935722716195231</v>
      </c>
      <c r="AZ170" s="6">
        <f t="shared" si="210"/>
        <v>0.12221630136896267</v>
      </c>
      <c r="BA170" s="6">
        <f t="shared" si="211"/>
        <v>7.0024782561400452</v>
      </c>
      <c r="BB170" s="62">
        <f t="shared" si="212"/>
        <v>10.464532999999999</v>
      </c>
      <c r="BC170" s="63">
        <f t="shared" si="213"/>
        <v>-4.3736610000000002</v>
      </c>
      <c r="BD170" s="1"/>
      <c r="BE170" s="1">
        <f t="shared" si="218"/>
        <v>0</v>
      </c>
      <c r="BF170" s="1">
        <f t="shared" si="219"/>
        <v>-6.4999999999999997E-3</v>
      </c>
      <c r="BG170" s="1">
        <f t="shared" si="220"/>
        <v>101325</v>
      </c>
      <c r="BH170" s="1">
        <f t="shared" si="221"/>
        <v>1.2250000000000001</v>
      </c>
      <c r="BI170" s="1">
        <f t="shared" si="222"/>
        <v>288.14999999999998</v>
      </c>
      <c r="BJ170" s="1">
        <f t="shared" si="223"/>
        <v>1.2350000000000001</v>
      </c>
      <c r="BK170" s="1">
        <f t="shared" si="224"/>
        <v>9.81</v>
      </c>
      <c r="BL170" s="1">
        <f t="shared" si="225"/>
        <v>293.14999999999998</v>
      </c>
      <c r="BM170" s="1">
        <f t="shared" si="226"/>
        <v>100600</v>
      </c>
      <c r="BN170" s="24">
        <f t="shared" si="227"/>
        <v>28</v>
      </c>
      <c r="BP170" s="23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>
        <f t="shared" si="191"/>
        <v>0.29000000000000009</v>
      </c>
      <c r="CK170" s="1">
        <f t="shared" si="190"/>
        <v>1.1152497549000007</v>
      </c>
      <c r="CL170" s="1"/>
      <c r="CM170" s="1"/>
      <c r="CN170" s="1"/>
      <c r="CO170" s="1"/>
      <c r="CP170" s="1"/>
      <c r="CQ170" s="1"/>
      <c r="CR170" s="1"/>
      <c r="CS170" s="26"/>
    </row>
    <row r="171" spans="26:97" x14ac:dyDescent="0.2">
      <c r="Z171" s="1"/>
      <c r="AA171" s="1"/>
      <c r="AB171" s="23">
        <v>11.5</v>
      </c>
      <c r="AC171" s="1">
        <v>1147</v>
      </c>
      <c r="AD171" s="6">
        <f t="shared" si="192"/>
        <v>282.14084599999995</v>
      </c>
      <c r="AE171" s="1">
        <f t="shared" si="214"/>
        <v>0</v>
      </c>
      <c r="AF171" s="1">
        <f t="shared" si="193"/>
        <v>0</v>
      </c>
      <c r="AG171" s="1">
        <f t="shared" si="215"/>
        <v>3651.5</v>
      </c>
      <c r="AH171" s="1">
        <f t="shared" si="194"/>
        <v>8050.1699299999991</v>
      </c>
      <c r="AI171" s="6">
        <f t="shared" si="216"/>
        <v>160</v>
      </c>
      <c r="AJ171" s="1">
        <f t="shared" si="195"/>
        <v>280.69450000000001</v>
      </c>
      <c r="AK171" s="1">
        <f t="shared" si="196"/>
        <v>1.0956774325094505</v>
      </c>
      <c r="AL171" s="1">
        <f t="shared" si="197"/>
        <v>1.0900606326229134</v>
      </c>
      <c r="AM171" s="1">
        <f t="shared" si="198"/>
        <v>88283.292053763842</v>
      </c>
      <c r="AN171" s="1">
        <f t="shared" si="217"/>
        <v>-892</v>
      </c>
      <c r="AO171" s="1">
        <f t="shared" si="199"/>
        <v>-2926.5092799999998</v>
      </c>
      <c r="AP171" s="1">
        <f t="shared" si="200"/>
        <v>35551.786340296654</v>
      </c>
      <c r="AQ171" s="60">
        <f t="shared" si="201"/>
        <v>45.8</v>
      </c>
      <c r="AR171" s="6">
        <f t="shared" si="202"/>
        <v>89.027872000000002</v>
      </c>
      <c r="AS171" s="6">
        <f t="shared" si="203"/>
        <v>-5.6067867832619651</v>
      </c>
      <c r="AT171" s="6">
        <f t="shared" si="204"/>
        <v>-10.898696420775938</v>
      </c>
      <c r="AU171" s="60">
        <f t="shared" si="205"/>
        <v>9.9167199999999998</v>
      </c>
      <c r="AV171" s="6">
        <f t="shared" si="206"/>
        <v>991.67200000000003</v>
      </c>
      <c r="AW171" s="61">
        <f t="shared" si="207"/>
        <v>-4385.1946467769712</v>
      </c>
      <c r="AX171" s="62">
        <f t="shared" si="208"/>
        <v>0.13698696005599131</v>
      </c>
      <c r="AY171" s="63">
        <f t="shared" si="209"/>
        <v>1.1105849403735826</v>
      </c>
      <c r="AZ171" s="6">
        <f t="shared" si="210"/>
        <v>0.12272677575011504</v>
      </c>
      <c r="BA171" s="6">
        <f t="shared" si="211"/>
        <v>7.0317262837296264</v>
      </c>
      <c r="BB171" s="62">
        <f t="shared" si="212"/>
        <v>10.666613</v>
      </c>
      <c r="BC171" s="63">
        <f t="shared" si="213"/>
        <v>-4.5278309999999999</v>
      </c>
      <c r="BD171" s="1"/>
      <c r="BE171" s="1">
        <f t="shared" si="218"/>
        <v>0</v>
      </c>
      <c r="BF171" s="1">
        <f t="shared" si="219"/>
        <v>-6.4999999999999997E-3</v>
      </c>
      <c r="BG171" s="1">
        <f t="shared" si="220"/>
        <v>101325</v>
      </c>
      <c r="BH171" s="1">
        <f t="shared" si="221"/>
        <v>1.2250000000000001</v>
      </c>
      <c r="BI171" s="1">
        <f t="shared" si="222"/>
        <v>288.14999999999998</v>
      </c>
      <c r="BJ171" s="1">
        <f t="shared" si="223"/>
        <v>1.2350000000000001</v>
      </c>
      <c r="BK171" s="1">
        <f t="shared" si="224"/>
        <v>9.81</v>
      </c>
      <c r="BL171" s="1">
        <f t="shared" si="225"/>
        <v>293.14999999999998</v>
      </c>
      <c r="BM171" s="1">
        <f t="shared" si="226"/>
        <v>100600</v>
      </c>
      <c r="BN171" s="24">
        <f t="shared" si="227"/>
        <v>28</v>
      </c>
      <c r="BP171" s="23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>
        <f t="shared" si="191"/>
        <v>0.3000000000000001</v>
      </c>
      <c r="CK171" s="1">
        <f t="shared" si="190"/>
        <v>1.1612719100000004</v>
      </c>
      <c r="CL171" s="1"/>
      <c r="CM171" s="1"/>
      <c r="CN171" s="1"/>
      <c r="CO171" s="1"/>
      <c r="CP171" s="1"/>
      <c r="CQ171" s="1"/>
      <c r="CR171" s="1"/>
      <c r="CS171" s="26"/>
    </row>
    <row r="172" spans="26:97" x14ac:dyDescent="0.2">
      <c r="Z172" s="1"/>
      <c r="AA172" s="1"/>
      <c r="AB172" s="23">
        <v>11.7</v>
      </c>
      <c r="AC172" s="1">
        <v>1102</v>
      </c>
      <c r="AD172" s="6">
        <f t="shared" si="192"/>
        <v>282.16607599999998</v>
      </c>
      <c r="AE172" s="1">
        <f t="shared" si="214"/>
        <v>0</v>
      </c>
      <c r="AF172" s="1">
        <f t="shared" si="193"/>
        <v>0</v>
      </c>
      <c r="AG172" s="1">
        <f t="shared" si="215"/>
        <v>3651.15625</v>
      </c>
      <c r="AH172" s="1">
        <f t="shared" si="194"/>
        <v>8049.4120918749995</v>
      </c>
      <c r="AI172" s="6">
        <f t="shared" si="216"/>
        <v>170</v>
      </c>
      <c r="AJ172" s="1">
        <f t="shared" si="195"/>
        <v>280.98699999999997</v>
      </c>
      <c r="AK172" s="1">
        <f t="shared" si="196"/>
        <v>1.1005450116744702</v>
      </c>
      <c r="AL172" s="1">
        <f t="shared" si="197"/>
        <v>1.0959462086270582</v>
      </c>
      <c r="AM172" s="1">
        <f t="shared" si="198"/>
        <v>88767.898193957386</v>
      </c>
      <c r="AN172" s="1">
        <f t="shared" si="217"/>
        <v>-937</v>
      </c>
      <c r="AO172" s="1">
        <f t="shared" si="199"/>
        <v>-3074.1470800000002</v>
      </c>
      <c r="AP172" s="1">
        <f t="shared" si="200"/>
        <v>35549.223981174975</v>
      </c>
      <c r="AQ172" s="60">
        <f t="shared" si="201"/>
        <v>45.3</v>
      </c>
      <c r="AR172" s="6">
        <f t="shared" si="202"/>
        <v>88.055951999999991</v>
      </c>
      <c r="AS172" s="6">
        <f t="shared" si="203"/>
        <v>-5.5375278978650826</v>
      </c>
      <c r="AT172" s="6">
        <f t="shared" si="204"/>
        <v>-10.764068228986062</v>
      </c>
      <c r="AU172" s="60">
        <f t="shared" si="205"/>
        <v>9.73339</v>
      </c>
      <c r="AV172" s="6">
        <f t="shared" si="206"/>
        <v>973.33899999999994</v>
      </c>
      <c r="AW172" s="61">
        <f t="shared" si="207"/>
        <v>-4378.4173027718562</v>
      </c>
      <c r="AX172" s="62">
        <f t="shared" si="208"/>
        <v>0.13906039962932817</v>
      </c>
      <c r="AY172" s="63">
        <f t="shared" si="209"/>
        <v>1.1290585048175059</v>
      </c>
      <c r="AZ172" s="6">
        <f t="shared" si="210"/>
        <v>0.12254773964386338</v>
      </c>
      <c r="BA172" s="6">
        <f t="shared" si="211"/>
        <v>7.0214682704609519</v>
      </c>
      <c r="BB172" s="62">
        <f t="shared" si="212"/>
        <v>10.868693</v>
      </c>
      <c r="BC172" s="63">
        <f t="shared" si="213"/>
        <v>-4.6820009999999996</v>
      </c>
      <c r="BD172" s="1"/>
      <c r="BE172" s="1">
        <f t="shared" si="218"/>
        <v>0</v>
      </c>
      <c r="BF172" s="1">
        <f t="shared" si="219"/>
        <v>-6.4999999999999997E-3</v>
      </c>
      <c r="BG172" s="1">
        <f t="shared" si="220"/>
        <v>101325</v>
      </c>
      <c r="BH172" s="1">
        <f t="shared" si="221"/>
        <v>1.2250000000000001</v>
      </c>
      <c r="BI172" s="1">
        <f t="shared" si="222"/>
        <v>288.14999999999998</v>
      </c>
      <c r="BJ172" s="1">
        <f t="shared" si="223"/>
        <v>1.2350000000000001</v>
      </c>
      <c r="BK172" s="1">
        <f t="shared" si="224"/>
        <v>9.81</v>
      </c>
      <c r="BL172" s="1">
        <f t="shared" si="225"/>
        <v>293.14999999999998</v>
      </c>
      <c r="BM172" s="1">
        <f t="shared" si="226"/>
        <v>100600</v>
      </c>
      <c r="BN172" s="24">
        <f t="shared" si="227"/>
        <v>28</v>
      </c>
      <c r="BP172" s="23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>
        <f t="shared" si="191"/>
        <v>0.31000000000000011</v>
      </c>
      <c r="CK172" s="1">
        <f t="shared" si="190"/>
        <v>1.2053380829000004</v>
      </c>
      <c r="CL172" s="1"/>
      <c r="CM172" s="1"/>
      <c r="CN172" s="1"/>
      <c r="CO172" s="1"/>
      <c r="CP172" s="1"/>
      <c r="CQ172" s="1"/>
      <c r="CR172" s="1"/>
      <c r="CS172" s="26"/>
    </row>
    <row r="173" spans="26:97" x14ac:dyDescent="0.2">
      <c r="Z173" s="1"/>
      <c r="AA173" s="1"/>
      <c r="AB173" s="23">
        <v>11.7</v>
      </c>
      <c r="AC173" s="1">
        <v>1059</v>
      </c>
      <c r="AD173" s="6">
        <f t="shared" si="192"/>
        <v>282.191306</v>
      </c>
      <c r="AE173" s="1">
        <f t="shared" si="214"/>
        <v>0</v>
      </c>
      <c r="AF173" s="1">
        <f t="shared" si="193"/>
        <v>0</v>
      </c>
      <c r="AG173" s="1">
        <f t="shared" si="215"/>
        <v>3650.8125</v>
      </c>
      <c r="AH173" s="1">
        <f t="shared" si="194"/>
        <v>8048.654253749999</v>
      </c>
      <c r="AI173" s="6">
        <f t="shared" si="216"/>
        <v>180</v>
      </c>
      <c r="AJ173" s="1">
        <f t="shared" si="195"/>
        <v>281.26649999999995</v>
      </c>
      <c r="AK173" s="1">
        <f t="shared" si="196"/>
        <v>1.1052116942335819</v>
      </c>
      <c r="AL173" s="1">
        <f t="shared" si="197"/>
        <v>1.1015896605834827</v>
      </c>
      <c r="AM173" s="1">
        <f t="shared" si="198"/>
        <v>89232.976610778467</v>
      </c>
      <c r="AN173" s="1">
        <f t="shared" si="217"/>
        <v>-980</v>
      </c>
      <c r="AO173" s="1">
        <f t="shared" si="199"/>
        <v>-3215.2231999999999</v>
      </c>
      <c r="AP173" s="1">
        <f t="shared" si="200"/>
        <v>35547.017069688467</v>
      </c>
      <c r="AQ173" s="60">
        <f t="shared" si="201"/>
        <v>44.8</v>
      </c>
      <c r="AR173" s="6">
        <f t="shared" si="202"/>
        <v>87.084031999999993</v>
      </c>
      <c r="AS173" s="6">
        <f t="shared" si="203"/>
        <v>-5.4648168719467485</v>
      </c>
      <c r="AT173" s="6">
        <f t="shared" si="204"/>
        <v>-10.622729628364967</v>
      </c>
      <c r="AU173" s="60">
        <f t="shared" si="205"/>
        <v>9.5500600000000002</v>
      </c>
      <c r="AV173" s="6">
        <f t="shared" si="206"/>
        <v>955.00599999999997</v>
      </c>
      <c r="AW173" s="61">
        <f t="shared" si="207"/>
        <v>-4368.7393600745818</v>
      </c>
      <c r="AX173" s="62">
        <f t="shared" si="208"/>
        <v>0.14114068493975451</v>
      </c>
      <c r="AY173" s="63">
        <f t="shared" si="209"/>
        <v>1.1484160356719757</v>
      </c>
      <c r="AZ173" s="6">
        <f t="shared" si="210"/>
        <v>0.12228707442847019</v>
      </c>
      <c r="BA173" s="6">
        <f t="shared" si="211"/>
        <v>7.0065332537530542</v>
      </c>
      <c r="BB173" s="62">
        <f t="shared" si="212"/>
        <v>11.070773000000001</v>
      </c>
      <c r="BC173" s="63">
        <f t="shared" si="213"/>
        <v>-4.8361710000000002</v>
      </c>
      <c r="BD173" s="1"/>
      <c r="BE173" s="1">
        <f t="shared" si="218"/>
        <v>0</v>
      </c>
      <c r="BF173" s="1">
        <f t="shared" si="219"/>
        <v>-6.4999999999999997E-3</v>
      </c>
      <c r="BG173" s="1">
        <f t="shared" si="220"/>
        <v>101325</v>
      </c>
      <c r="BH173" s="1">
        <f t="shared" si="221"/>
        <v>1.2250000000000001</v>
      </c>
      <c r="BI173" s="1">
        <f t="shared" si="222"/>
        <v>288.14999999999998</v>
      </c>
      <c r="BJ173" s="1">
        <f t="shared" si="223"/>
        <v>1.2350000000000001</v>
      </c>
      <c r="BK173" s="1">
        <f t="shared" si="224"/>
        <v>9.81</v>
      </c>
      <c r="BL173" s="1">
        <f t="shared" si="225"/>
        <v>293.14999999999998</v>
      </c>
      <c r="BM173" s="1">
        <f t="shared" si="226"/>
        <v>100600</v>
      </c>
      <c r="BN173" s="24">
        <f t="shared" si="227"/>
        <v>28</v>
      </c>
      <c r="BP173" s="23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>
        <f t="shared" si="191"/>
        <v>0.32000000000000012</v>
      </c>
      <c r="CK173" s="1">
        <f t="shared" ref="CK173:CK204" si="228">-9.779911 * (CJ173^2) + 10.372363 * CJ173 - 1.070245</f>
        <v>1.2474482736000008</v>
      </c>
      <c r="CL173" s="1"/>
      <c r="CM173" s="1"/>
      <c r="CN173" s="1"/>
      <c r="CO173" s="1"/>
      <c r="CP173" s="1"/>
      <c r="CQ173" s="1"/>
      <c r="CR173" s="1"/>
      <c r="CS173" s="26"/>
    </row>
    <row r="174" spans="26:97" x14ac:dyDescent="0.2">
      <c r="Z174" s="1"/>
      <c r="AA174" s="1"/>
      <c r="AB174" s="23">
        <v>11.9</v>
      </c>
      <c r="AC174" s="1">
        <v>1032</v>
      </c>
      <c r="AD174" s="6">
        <f t="shared" si="192"/>
        <v>282.21653599999996</v>
      </c>
      <c r="AE174" s="1">
        <f t="shared" si="214"/>
        <v>0</v>
      </c>
      <c r="AF174" s="1">
        <f t="shared" si="193"/>
        <v>0</v>
      </c>
      <c r="AG174" s="1">
        <f t="shared" si="215"/>
        <v>3650.46875</v>
      </c>
      <c r="AH174" s="1">
        <f t="shared" si="194"/>
        <v>8047.8964156249995</v>
      </c>
      <c r="AI174" s="6">
        <f t="shared" si="216"/>
        <v>190</v>
      </c>
      <c r="AJ174" s="1">
        <f t="shared" si="195"/>
        <v>281.44199999999995</v>
      </c>
      <c r="AK174" s="1">
        <f t="shared" si="196"/>
        <v>1.1081496641689135</v>
      </c>
      <c r="AL174" s="1">
        <f t="shared" si="197"/>
        <v>1.1051083760131879</v>
      </c>
      <c r="AM174" s="1">
        <f t="shared" si="198"/>
        <v>89526.009596377291</v>
      </c>
      <c r="AN174" s="1">
        <f t="shared" si="217"/>
        <v>-1007</v>
      </c>
      <c r="AO174" s="1">
        <f t="shared" si="199"/>
        <v>-3303.8058799999999</v>
      </c>
      <c r="AP174" s="1">
        <f t="shared" si="200"/>
        <v>35552.323009506443</v>
      </c>
      <c r="AQ174" s="60">
        <f t="shared" si="201"/>
        <v>44.3</v>
      </c>
      <c r="AR174" s="6">
        <f t="shared" si="202"/>
        <v>86.112111999999996</v>
      </c>
      <c r="AS174" s="6">
        <f t="shared" si="203"/>
        <v>-5.3160056451964026</v>
      </c>
      <c r="AT174" s="6">
        <f t="shared" si="204"/>
        <v>-10.333464413358575</v>
      </c>
      <c r="AU174" s="60">
        <f t="shared" si="205"/>
        <v>9.3667300000000004</v>
      </c>
      <c r="AV174" s="6">
        <f t="shared" si="206"/>
        <v>936.673</v>
      </c>
      <c r="AW174" s="61">
        <f t="shared" si="207"/>
        <v>-4297.3363759465938</v>
      </c>
      <c r="AX174" s="62">
        <f t="shared" si="208"/>
        <v>0.14153341668995181</v>
      </c>
      <c r="AY174" s="63">
        <f t="shared" si="209"/>
        <v>1.1709210791514661</v>
      </c>
      <c r="AZ174" s="6">
        <f t="shared" si="210"/>
        <v>0.12029001075339228</v>
      </c>
      <c r="BA174" s="6">
        <f t="shared" si="211"/>
        <v>6.892109933752212</v>
      </c>
      <c r="BB174" s="62">
        <f t="shared" si="212"/>
        <v>11.272853000000001</v>
      </c>
      <c r="BC174" s="63">
        <f t="shared" si="213"/>
        <v>-4.9903409999999999</v>
      </c>
      <c r="BD174" s="1"/>
      <c r="BE174" s="1">
        <f t="shared" si="218"/>
        <v>0</v>
      </c>
      <c r="BF174" s="1">
        <f t="shared" si="219"/>
        <v>-6.4999999999999997E-3</v>
      </c>
      <c r="BG174" s="1">
        <f t="shared" si="220"/>
        <v>101325</v>
      </c>
      <c r="BH174" s="1">
        <f t="shared" si="221"/>
        <v>1.2250000000000001</v>
      </c>
      <c r="BI174" s="1">
        <f t="shared" si="222"/>
        <v>288.14999999999998</v>
      </c>
      <c r="BJ174" s="1">
        <f t="shared" si="223"/>
        <v>1.2350000000000001</v>
      </c>
      <c r="BK174" s="1">
        <f t="shared" si="224"/>
        <v>9.81</v>
      </c>
      <c r="BL174" s="1">
        <f t="shared" si="225"/>
        <v>293.14999999999998</v>
      </c>
      <c r="BM174" s="1">
        <f t="shared" si="226"/>
        <v>100600</v>
      </c>
      <c r="BN174" s="24">
        <f t="shared" si="227"/>
        <v>28</v>
      </c>
      <c r="BP174" s="23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>
        <f t="shared" ref="CJ174:CJ191" si="229">CJ173+0.01</f>
        <v>0.33000000000000013</v>
      </c>
      <c r="CK174" s="1">
        <f t="shared" si="228"/>
        <v>1.2876024821000005</v>
      </c>
      <c r="CL174" s="1"/>
      <c r="CM174" s="1"/>
      <c r="CN174" s="1"/>
      <c r="CO174" s="1"/>
      <c r="CP174" s="1"/>
      <c r="CQ174" s="1"/>
      <c r="CR174" s="1"/>
      <c r="CS174" s="26"/>
    </row>
    <row r="175" spans="26:97" x14ac:dyDescent="0.2">
      <c r="Z175" s="1"/>
      <c r="AA175" s="1"/>
      <c r="AB175" s="23">
        <v>12</v>
      </c>
      <c r="AC175" s="1">
        <v>1007</v>
      </c>
      <c r="AD175" s="6">
        <f t="shared" si="192"/>
        <v>282.24176599999998</v>
      </c>
      <c r="AE175" s="1">
        <f t="shared" si="214"/>
        <v>0</v>
      </c>
      <c r="AF175" s="1">
        <f t="shared" si="193"/>
        <v>0</v>
      </c>
      <c r="AG175" s="1">
        <f t="shared" si="215"/>
        <v>3650.125</v>
      </c>
      <c r="AH175" s="1">
        <f t="shared" si="194"/>
        <v>8047.138577499999</v>
      </c>
      <c r="AI175" s="6">
        <f t="shared" si="216"/>
        <v>200</v>
      </c>
      <c r="AJ175" s="1">
        <f t="shared" si="195"/>
        <v>281.60449999999997</v>
      </c>
      <c r="AK175" s="1">
        <f t="shared" si="196"/>
        <v>1.1108753306230814</v>
      </c>
      <c r="AL175" s="1">
        <f t="shared" si="197"/>
        <v>1.1083671154553629</v>
      </c>
      <c r="AM175" s="1">
        <f t="shared" si="198"/>
        <v>89798.030734278815</v>
      </c>
      <c r="AN175" s="1">
        <f t="shared" si="217"/>
        <v>-1032</v>
      </c>
      <c r="AO175" s="1">
        <f t="shared" si="199"/>
        <v>-3385.8268800000001</v>
      </c>
      <c r="AP175" s="1">
        <f t="shared" si="200"/>
        <v>35557.117890484398</v>
      </c>
      <c r="AQ175" s="60">
        <f t="shared" si="201"/>
        <v>43.8</v>
      </c>
      <c r="AR175" s="6">
        <f t="shared" si="202"/>
        <v>85.140191999999999</v>
      </c>
      <c r="AS175" s="6">
        <f t="shared" si="203"/>
        <v>-5.172938360011119</v>
      </c>
      <c r="AT175" s="6">
        <f t="shared" si="204"/>
        <v>-10.055364501724014</v>
      </c>
      <c r="AU175" s="60">
        <f t="shared" si="205"/>
        <v>9.1833999999999989</v>
      </c>
      <c r="AV175" s="6">
        <f t="shared" si="206"/>
        <v>918.33999999999992</v>
      </c>
      <c r="AW175" s="61">
        <f t="shared" si="207"/>
        <v>-4229.0219338676279</v>
      </c>
      <c r="AX175" s="62">
        <f t="shared" si="208"/>
        <v>0.14206269489577425</v>
      </c>
      <c r="AY175" s="63">
        <f t="shared" si="209"/>
        <v>1.1944463919176904</v>
      </c>
      <c r="AZ175" s="6">
        <f t="shared" si="210"/>
        <v>0.11837991400752583</v>
      </c>
      <c r="BA175" s="6">
        <f t="shared" si="211"/>
        <v>6.7826694517523993</v>
      </c>
      <c r="BB175" s="62">
        <f t="shared" si="212"/>
        <v>11.474933</v>
      </c>
      <c r="BC175" s="63">
        <f t="shared" si="213"/>
        <v>-5.1445109999999996</v>
      </c>
      <c r="BD175" s="1"/>
      <c r="BE175" s="1">
        <f t="shared" si="218"/>
        <v>0</v>
      </c>
      <c r="BF175" s="1">
        <f t="shared" si="219"/>
        <v>-6.4999999999999997E-3</v>
      </c>
      <c r="BG175" s="1">
        <f t="shared" si="220"/>
        <v>101325</v>
      </c>
      <c r="BH175" s="1">
        <f t="shared" si="221"/>
        <v>1.2250000000000001</v>
      </c>
      <c r="BI175" s="1">
        <f t="shared" si="222"/>
        <v>288.14999999999998</v>
      </c>
      <c r="BJ175" s="1">
        <f t="shared" si="223"/>
        <v>1.2350000000000001</v>
      </c>
      <c r="BK175" s="1">
        <f t="shared" si="224"/>
        <v>9.81</v>
      </c>
      <c r="BL175" s="1">
        <f t="shared" si="225"/>
        <v>293.14999999999998</v>
      </c>
      <c r="BM175" s="1">
        <f t="shared" si="226"/>
        <v>100600</v>
      </c>
      <c r="BN175" s="24">
        <f t="shared" si="227"/>
        <v>28</v>
      </c>
      <c r="BP175" s="23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>
        <f t="shared" si="229"/>
        <v>0.34000000000000014</v>
      </c>
      <c r="CK175" s="1">
        <f t="shared" si="228"/>
        <v>1.325800708400001</v>
      </c>
      <c r="CL175" s="1"/>
      <c r="CM175" s="1"/>
      <c r="CN175" s="1"/>
      <c r="CO175" s="1"/>
      <c r="CP175" s="1"/>
      <c r="CQ175" s="1"/>
      <c r="CR175" s="1"/>
      <c r="CS175" s="26"/>
    </row>
    <row r="176" spans="26:97" x14ac:dyDescent="0.2">
      <c r="Z176" s="1"/>
      <c r="AA176" s="1"/>
      <c r="AB176" s="23">
        <v>11.9</v>
      </c>
      <c r="AC176" s="1">
        <v>982</v>
      </c>
      <c r="AD176" s="6">
        <f t="shared" si="192"/>
        <v>282.26699599999995</v>
      </c>
      <c r="AE176" s="1">
        <f t="shared" si="214"/>
        <v>0</v>
      </c>
      <c r="AF176" s="1">
        <f t="shared" si="193"/>
        <v>0</v>
      </c>
      <c r="AG176" s="1">
        <f t="shared" si="215"/>
        <v>3649.78125</v>
      </c>
      <c r="AH176" s="1">
        <f t="shared" si="194"/>
        <v>8046.3807393749994</v>
      </c>
      <c r="AI176" s="6">
        <f t="shared" si="216"/>
        <v>210</v>
      </c>
      <c r="AJ176" s="1">
        <f t="shared" si="195"/>
        <v>281.767</v>
      </c>
      <c r="AK176" s="1">
        <f t="shared" si="196"/>
        <v>1.1136061230810241</v>
      </c>
      <c r="AL176" s="1">
        <f t="shared" si="197"/>
        <v>1.1116335275774536</v>
      </c>
      <c r="AM176" s="1">
        <f t="shared" si="198"/>
        <v>90070.72075713391</v>
      </c>
      <c r="AN176" s="1">
        <f t="shared" si="217"/>
        <v>-1057</v>
      </c>
      <c r="AO176" s="1">
        <f t="shared" si="199"/>
        <v>-3467.8478799999998</v>
      </c>
      <c r="AP176" s="1">
        <f t="shared" si="200"/>
        <v>35560.643894295499</v>
      </c>
      <c r="AQ176" s="60">
        <f t="shared" si="201"/>
        <v>43.3</v>
      </c>
      <c r="AR176" s="6">
        <f t="shared" si="202"/>
        <v>84.168272000000002</v>
      </c>
      <c r="AS176" s="6">
        <f t="shared" si="203"/>
        <v>-5.0434939799640786</v>
      </c>
      <c r="AT176" s="6">
        <f t="shared" si="204"/>
        <v>-9.8037453380133748</v>
      </c>
      <c r="AU176" s="60">
        <f t="shared" si="205"/>
        <v>9.0000700000000009</v>
      </c>
      <c r="AV176" s="6">
        <f t="shared" si="206"/>
        <v>900.00700000000006</v>
      </c>
      <c r="AW176" s="61">
        <f t="shared" si="207"/>
        <v>-4170.4167244970249</v>
      </c>
      <c r="AX176" s="62">
        <f t="shared" si="208"/>
        <v>0.14292690462436458</v>
      </c>
      <c r="AY176" s="63">
        <f t="shared" si="209"/>
        <v>1.2187205965307824</v>
      </c>
      <c r="AZ176" s="6">
        <f t="shared" si="210"/>
        <v>0.11674292014879864</v>
      </c>
      <c r="BA176" s="6">
        <f t="shared" si="211"/>
        <v>6.6888766125585022</v>
      </c>
      <c r="BB176" s="62">
        <f t="shared" si="212"/>
        <v>11.677013000000001</v>
      </c>
      <c r="BC176" s="63">
        <f t="shared" si="213"/>
        <v>-5.2986810000000002</v>
      </c>
      <c r="BD176" s="1"/>
      <c r="BE176" s="1">
        <f t="shared" si="218"/>
        <v>0</v>
      </c>
      <c r="BF176" s="1">
        <f t="shared" si="219"/>
        <v>-6.4999999999999997E-3</v>
      </c>
      <c r="BG176" s="1">
        <f t="shared" si="220"/>
        <v>101325</v>
      </c>
      <c r="BH176" s="1">
        <f t="shared" si="221"/>
        <v>1.2250000000000001</v>
      </c>
      <c r="BI176" s="1">
        <f t="shared" si="222"/>
        <v>288.14999999999998</v>
      </c>
      <c r="BJ176" s="1">
        <f t="shared" si="223"/>
        <v>1.2350000000000001</v>
      </c>
      <c r="BK176" s="1">
        <f t="shared" si="224"/>
        <v>9.81</v>
      </c>
      <c r="BL176" s="1">
        <f t="shared" si="225"/>
        <v>293.14999999999998</v>
      </c>
      <c r="BM176" s="1">
        <f t="shared" si="226"/>
        <v>100600</v>
      </c>
      <c r="BN176" s="24">
        <f t="shared" si="227"/>
        <v>28</v>
      </c>
      <c r="BP176" s="23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>
        <f t="shared" si="229"/>
        <v>0.35000000000000014</v>
      </c>
      <c r="CK176" s="1">
        <f t="shared" si="228"/>
        <v>1.3620429525000004</v>
      </c>
      <c r="CL176" s="1"/>
      <c r="CM176" s="1"/>
      <c r="CN176" s="1"/>
      <c r="CO176" s="1"/>
      <c r="CP176" s="1"/>
      <c r="CQ176" s="1"/>
      <c r="CR176" s="1"/>
      <c r="CS176" s="26"/>
    </row>
    <row r="177" spans="26:97" x14ac:dyDescent="0.2">
      <c r="Z177" s="1"/>
      <c r="AA177" s="1"/>
      <c r="AB177" s="23">
        <v>11.3</v>
      </c>
      <c r="AC177" s="1">
        <v>958</v>
      </c>
      <c r="AD177" s="6">
        <f t="shared" si="192"/>
        <v>282.29222599999997</v>
      </c>
      <c r="AE177" s="1">
        <f t="shared" si="214"/>
        <v>0</v>
      </c>
      <c r="AF177" s="1">
        <f t="shared" si="193"/>
        <v>0</v>
      </c>
      <c r="AG177" s="1">
        <f t="shared" si="215"/>
        <v>3649.4375</v>
      </c>
      <c r="AH177" s="1">
        <f t="shared" si="194"/>
        <v>8045.6229012499989</v>
      </c>
      <c r="AI177" s="6">
        <f t="shared" si="216"/>
        <v>220</v>
      </c>
      <c r="AJ177" s="1">
        <f t="shared" si="195"/>
        <v>281.923</v>
      </c>
      <c r="AK177" s="1">
        <f t="shared" si="196"/>
        <v>1.1162325125816059</v>
      </c>
      <c r="AL177" s="1">
        <f t="shared" si="197"/>
        <v>1.1147725288210528</v>
      </c>
      <c r="AM177" s="1">
        <f t="shared" si="198"/>
        <v>90333.133633371021</v>
      </c>
      <c r="AN177" s="1">
        <f t="shared" si="217"/>
        <v>-1081</v>
      </c>
      <c r="AO177" s="1">
        <f t="shared" si="199"/>
        <v>-3546.5880400000001</v>
      </c>
      <c r="AP177" s="1">
        <f t="shared" si="200"/>
        <v>35563.536137465846</v>
      </c>
      <c r="AQ177" s="60">
        <f t="shared" si="201"/>
        <v>42.8</v>
      </c>
      <c r="AR177" s="6">
        <f t="shared" si="202"/>
        <v>83.19635199999999</v>
      </c>
      <c r="AS177" s="6">
        <f t="shared" si="203"/>
        <v>-4.9212132956863766</v>
      </c>
      <c r="AT177" s="6">
        <f t="shared" si="204"/>
        <v>-9.5660512526870054</v>
      </c>
      <c r="AU177" s="60">
        <f t="shared" si="205"/>
        <v>8.8167399999999994</v>
      </c>
      <c r="AV177" s="6">
        <f t="shared" si="206"/>
        <v>881.67399999999998</v>
      </c>
      <c r="AW177" s="61">
        <f t="shared" si="207"/>
        <v>-4116.4548598569399</v>
      </c>
      <c r="AX177" s="62">
        <f t="shared" si="208"/>
        <v>0.1439864173452074</v>
      </c>
      <c r="AY177" s="63">
        <f t="shared" si="209"/>
        <v>1.2439505183201456</v>
      </c>
      <c r="AZ177" s="6">
        <f t="shared" si="210"/>
        <v>0.11523649598250353</v>
      </c>
      <c r="BA177" s="6">
        <f t="shared" si="211"/>
        <v>6.6025648656732843</v>
      </c>
      <c r="BB177" s="62">
        <f t="shared" si="212"/>
        <v>11.879093000000001</v>
      </c>
      <c r="BC177" s="63">
        <f t="shared" si="213"/>
        <v>-5.4528509999999999</v>
      </c>
      <c r="BD177" s="1"/>
      <c r="BE177" s="1">
        <f t="shared" si="218"/>
        <v>0</v>
      </c>
      <c r="BF177" s="1">
        <f t="shared" si="219"/>
        <v>-6.4999999999999997E-3</v>
      </c>
      <c r="BG177" s="1">
        <f t="shared" si="220"/>
        <v>101325</v>
      </c>
      <c r="BH177" s="1">
        <f t="shared" si="221"/>
        <v>1.2250000000000001</v>
      </c>
      <c r="BI177" s="1">
        <f t="shared" si="222"/>
        <v>288.14999999999998</v>
      </c>
      <c r="BJ177" s="1">
        <f t="shared" si="223"/>
        <v>1.2350000000000001</v>
      </c>
      <c r="BK177" s="1">
        <f t="shared" si="224"/>
        <v>9.81</v>
      </c>
      <c r="BL177" s="1">
        <f t="shared" si="225"/>
        <v>293.14999999999998</v>
      </c>
      <c r="BM177" s="1">
        <f t="shared" si="226"/>
        <v>100600</v>
      </c>
      <c r="BN177" s="24">
        <f t="shared" si="227"/>
        <v>28</v>
      </c>
      <c r="BP177" s="23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>
        <f t="shared" si="229"/>
        <v>0.36000000000000015</v>
      </c>
      <c r="CK177" s="1">
        <f t="shared" si="228"/>
        <v>1.3963292144000006</v>
      </c>
      <c r="CL177" s="1"/>
      <c r="CM177" s="1"/>
      <c r="CN177" s="1"/>
      <c r="CO177" s="1"/>
      <c r="CP177" s="1"/>
      <c r="CQ177" s="1"/>
      <c r="CR177" s="1"/>
      <c r="CS177" s="26"/>
    </row>
    <row r="178" spans="26:97" x14ac:dyDescent="0.2">
      <c r="Z178" s="1"/>
      <c r="AA178" s="1"/>
      <c r="AB178" s="23">
        <v>10.7</v>
      </c>
      <c r="AC178" s="1">
        <v>931</v>
      </c>
      <c r="AD178" s="6">
        <f t="shared" si="192"/>
        <v>282.31745599999999</v>
      </c>
      <c r="AE178" s="1">
        <f t="shared" si="214"/>
        <v>0</v>
      </c>
      <c r="AF178" s="1">
        <f t="shared" si="193"/>
        <v>0</v>
      </c>
      <c r="AG178" s="1">
        <f t="shared" si="215"/>
        <v>3649.09375</v>
      </c>
      <c r="AH178" s="1">
        <f t="shared" si="194"/>
        <v>8044.8650631249993</v>
      </c>
      <c r="AI178" s="6">
        <f t="shared" si="216"/>
        <v>230</v>
      </c>
      <c r="AJ178" s="1">
        <f t="shared" si="195"/>
        <v>282.0985</v>
      </c>
      <c r="AK178" s="1">
        <f t="shared" si="196"/>
        <v>1.1191928622885081</v>
      </c>
      <c r="AL178" s="1">
        <f t="shared" si="197"/>
        <v>1.1183248536438168</v>
      </c>
      <c r="AM178" s="1">
        <f t="shared" si="198"/>
        <v>90629.087735290959</v>
      </c>
      <c r="AN178" s="1">
        <f t="shared" si="217"/>
        <v>-1108</v>
      </c>
      <c r="AO178" s="1">
        <f t="shared" si="199"/>
        <v>-3635.1707200000001</v>
      </c>
      <c r="AP178" s="1">
        <f t="shared" si="200"/>
        <v>35564.215225227847</v>
      </c>
      <c r="AQ178" s="60">
        <f t="shared" si="201"/>
        <v>42.3</v>
      </c>
      <c r="AR178" s="6">
        <f t="shared" si="202"/>
        <v>82.224431999999993</v>
      </c>
      <c r="AS178" s="6">
        <f t="shared" si="203"/>
        <v>-4.8224150540668944</v>
      </c>
      <c r="AT178" s="6">
        <f t="shared" si="204"/>
        <v>-9.3740032786973924</v>
      </c>
      <c r="AU178" s="60">
        <f t="shared" si="205"/>
        <v>8.6334099999999996</v>
      </c>
      <c r="AV178" s="6">
        <f t="shared" si="206"/>
        <v>863.34100000000001</v>
      </c>
      <c r="AW178" s="61">
        <f t="shared" si="207"/>
        <v>-4081.1095001562862</v>
      </c>
      <c r="AX178" s="62">
        <f t="shared" si="208"/>
        <v>0.14568052580290713</v>
      </c>
      <c r="AY178" s="63">
        <f t="shared" si="209"/>
        <v>1.2695110419312545</v>
      </c>
      <c r="AZ178" s="6">
        <f t="shared" si="210"/>
        <v>0.11425349671502587</v>
      </c>
      <c r="BA178" s="6">
        <f t="shared" si="211"/>
        <v>6.5462431563823662</v>
      </c>
      <c r="BB178" s="62">
        <f t="shared" si="212"/>
        <v>12.081173</v>
      </c>
      <c r="BC178" s="63">
        <f t="shared" si="213"/>
        <v>-5.6070209999999996</v>
      </c>
      <c r="BD178" s="1"/>
      <c r="BE178" s="1">
        <f t="shared" si="218"/>
        <v>0</v>
      </c>
      <c r="BF178" s="1">
        <f t="shared" si="219"/>
        <v>-6.4999999999999997E-3</v>
      </c>
      <c r="BG178" s="1">
        <f t="shared" si="220"/>
        <v>101325</v>
      </c>
      <c r="BH178" s="1">
        <f t="shared" si="221"/>
        <v>1.2250000000000001</v>
      </c>
      <c r="BI178" s="1">
        <f t="shared" si="222"/>
        <v>288.14999999999998</v>
      </c>
      <c r="BJ178" s="1">
        <f t="shared" si="223"/>
        <v>1.2350000000000001</v>
      </c>
      <c r="BK178" s="1">
        <f t="shared" si="224"/>
        <v>9.81</v>
      </c>
      <c r="BL178" s="1">
        <f t="shared" si="225"/>
        <v>293.14999999999998</v>
      </c>
      <c r="BM178" s="1">
        <f t="shared" si="226"/>
        <v>100600</v>
      </c>
      <c r="BN178" s="24">
        <f t="shared" si="227"/>
        <v>28</v>
      </c>
      <c r="BP178" s="23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>
        <f t="shared" si="229"/>
        <v>0.37000000000000016</v>
      </c>
      <c r="CK178" s="1">
        <f t="shared" si="228"/>
        <v>1.4286594941000006</v>
      </c>
      <c r="CL178" s="1"/>
      <c r="CM178" s="1"/>
      <c r="CN178" s="1"/>
      <c r="CO178" s="1"/>
      <c r="CP178" s="1"/>
      <c r="CQ178" s="1"/>
      <c r="CR178" s="1"/>
      <c r="CS178" s="26"/>
    </row>
    <row r="179" spans="26:97" x14ac:dyDescent="0.2">
      <c r="Z179" s="1"/>
      <c r="AA179" s="1"/>
      <c r="AB179" s="23">
        <v>9.5</v>
      </c>
      <c r="AC179" s="1">
        <v>900</v>
      </c>
      <c r="AD179" s="6">
        <f t="shared" si="192"/>
        <v>282.34268599999996</v>
      </c>
      <c r="AE179" s="1">
        <f t="shared" si="214"/>
        <v>0</v>
      </c>
      <c r="AF179" s="1">
        <f t="shared" si="193"/>
        <v>0</v>
      </c>
      <c r="AG179" s="1">
        <f t="shared" si="215"/>
        <v>3648.75</v>
      </c>
      <c r="AH179" s="1">
        <f t="shared" si="194"/>
        <v>8044.1072249999988</v>
      </c>
      <c r="AI179" s="6">
        <f t="shared" si="216"/>
        <v>240</v>
      </c>
      <c r="AJ179" s="1">
        <f t="shared" si="195"/>
        <v>282.29999999999995</v>
      </c>
      <c r="AK179" s="1">
        <f t="shared" si="196"/>
        <v>1.1225991852915929</v>
      </c>
      <c r="AL179" s="1">
        <f t="shared" si="197"/>
        <v>1.1224294650502002</v>
      </c>
      <c r="AM179" s="1">
        <f t="shared" si="198"/>
        <v>90969.854616655924</v>
      </c>
      <c r="AN179" s="1">
        <f t="shared" si="217"/>
        <v>-1139</v>
      </c>
      <c r="AO179" s="1">
        <f t="shared" si="199"/>
        <v>-3736.8767600000001</v>
      </c>
      <c r="AP179" s="1">
        <f t="shared" si="200"/>
        <v>35562.569639999572</v>
      </c>
      <c r="AQ179" s="60">
        <f t="shared" si="201"/>
        <v>41.8</v>
      </c>
      <c r="AR179" s="6">
        <f t="shared" si="202"/>
        <v>81.252511999999996</v>
      </c>
      <c r="AS179" s="6">
        <f t="shared" si="203"/>
        <v>-4.7480333911382351</v>
      </c>
      <c r="AT179" s="6">
        <f t="shared" si="204"/>
        <v>-9.2294172270301473</v>
      </c>
      <c r="AU179" s="60">
        <f t="shared" si="205"/>
        <v>8.4500799999999998</v>
      </c>
      <c r="AV179" s="6">
        <f t="shared" si="206"/>
        <v>845.00800000000004</v>
      </c>
      <c r="AW179" s="61">
        <f t="shared" si="207"/>
        <v>-4065.8429392424023</v>
      </c>
      <c r="AX179" s="62">
        <f t="shared" si="208"/>
        <v>0.14808495578211694</v>
      </c>
      <c r="AY179" s="63">
        <f t="shared" si="209"/>
        <v>1.2952496275271934</v>
      </c>
      <c r="AZ179" s="6">
        <f t="shared" si="210"/>
        <v>0.11383500977755549</v>
      </c>
      <c r="BA179" s="6">
        <f t="shared" si="211"/>
        <v>6.5222656210839602</v>
      </c>
      <c r="BB179" s="62">
        <f t="shared" si="212"/>
        <v>12.283253</v>
      </c>
      <c r="BC179" s="63">
        <f t="shared" si="213"/>
        <v>-5.7611910000000002</v>
      </c>
      <c r="BD179" s="1"/>
      <c r="BE179" s="1">
        <f t="shared" si="218"/>
        <v>0</v>
      </c>
      <c r="BF179" s="1">
        <f t="shared" si="219"/>
        <v>-6.4999999999999997E-3</v>
      </c>
      <c r="BG179" s="1">
        <f t="shared" si="220"/>
        <v>101325</v>
      </c>
      <c r="BH179" s="1">
        <f t="shared" si="221"/>
        <v>1.2250000000000001</v>
      </c>
      <c r="BI179" s="1">
        <f t="shared" si="222"/>
        <v>288.14999999999998</v>
      </c>
      <c r="BJ179" s="1">
        <f t="shared" si="223"/>
        <v>1.2350000000000001</v>
      </c>
      <c r="BK179" s="1">
        <f t="shared" si="224"/>
        <v>9.81</v>
      </c>
      <c r="BL179" s="1">
        <f t="shared" si="225"/>
        <v>293.14999999999998</v>
      </c>
      <c r="BM179" s="1">
        <f t="shared" si="226"/>
        <v>100600</v>
      </c>
      <c r="BN179" s="24">
        <f t="shared" si="227"/>
        <v>28</v>
      </c>
      <c r="BP179" s="23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>
        <f t="shared" si="229"/>
        <v>0.38000000000000017</v>
      </c>
      <c r="CK179" s="1">
        <f t="shared" si="228"/>
        <v>1.4590337916000005</v>
      </c>
      <c r="CL179" s="1"/>
      <c r="CM179" s="1"/>
      <c r="CN179" s="1"/>
      <c r="CO179" s="1"/>
      <c r="CP179" s="1"/>
      <c r="CQ179" s="1"/>
      <c r="CR179" s="1"/>
      <c r="CS179" s="26"/>
    </row>
    <row r="180" spans="26:97" x14ac:dyDescent="0.2">
      <c r="Z180" s="1"/>
      <c r="AA180" s="1"/>
      <c r="AB180" s="23">
        <v>8.8000000000000007</v>
      </c>
      <c r="AC180" s="1">
        <v>861</v>
      </c>
      <c r="AD180" s="6">
        <f t="shared" si="192"/>
        <v>282.36791599999998</v>
      </c>
      <c r="AE180" s="1">
        <f t="shared" si="214"/>
        <v>0</v>
      </c>
      <c r="AF180" s="1">
        <f t="shared" si="193"/>
        <v>0</v>
      </c>
      <c r="AG180" s="1">
        <f t="shared" si="215"/>
        <v>3648.40625</v>
      </c>
      <c r="AH180" s="1">
        <f t="shared" si="194"/>
        <v>8043.3493868749993</v>
      </c>
      <c r="AI180" s="6">
        <f t="shared" si="216"/>
        <v>250</v>
      </c>
      <c r="AJ180" s="1">
        <f t="shared" si="195"/>
        <v>282.55349999999999</v>
      </c>
      <c r="AK180" s="1">
        <f t="shared" si="196"/>
        <v>1.1268958186191085</v>
      </c>
      <c r="AL180" s="1">
        <f t="shared" si="197"/>
        <v>1.1276364616658301</v>
      </c>
      <c r="AM180" s="1">
        <f t="shared" si="198"/>
        <v>91400.034258102896</v>
      </c>
      <c r="AN180" s="1">
        <f t="shared" si="217"/>
        <v>-1178</v>
      </c>
      <c r="AO180" s="1">
        <f t="shared" si="199"/>
        <v>-3864.8295199999998</v>
      </c>
      <c r="AP180" s="1">
        <f t="shared" si="200"/>
        <v>35557.276291786133</v>
      </c>
      <c r="AQ180" s="60">
        <f t="shared" si="201"/>
        <v>41.3</v>
      </c>
      <c r="AR180" s="6">
        <f t="shared" si="202"/>
        <v>80.280591999999999</v>
      </c>
      <c r="AS180" s="6">
        <f t="shared" si="203"/>
        <v>-4.7108079468818014</v>
      </c>
      <c r="AT180" s="6">
        <f t="shared" si="204"/>
        <v>-9.1570569194667204</v>
      </c>
      <c r="AU180" s="60">
        <f t="shared" si="205"/>
        <v>8.26675</v>
      </c>
      <c r="AV180" s="6">
        <f t="shared" si="206"/>
        <v>826.67499999999995</v>
      </c>
      <c r="AW180" s="61">
        <f t="shared" si="207"/>
        <v>-4082.4187104092302</v>
      </c>
      <c r="AX180" s="62">
        <f t="shared" si="208"/>
        <v>0.15160736396375871</v>
      </c>
      <c r="AY180" s="63">
        <f t="shared" si="209"/>
        <v>1.3204782043996584</v>
      </c>
      <c r="AZ180" s="6">
        <f t="shared" si="210"/>
        <v>0.11431194034562181</v>
      </c>
      <c r="BA180" s="6">
        <f t="shared" si="211"/>
        <v>6.5495917297549351</v>
      </c>
      <c r="BB180" s="62">
        <f t="shared" si="212"/>
        <v>12.485333000000001</v>
      </c>
      <c r="BC180" s="63">
        <f t="shared" si="213"/>
        <v>-5.9153609999999999</v>
      </c>
      <c r="BD180" s="1"/>
      <c r="BE180" s="1">
        <f t="shared" si="218"/>
        <v>0</v>
      </c>
      <c r="BF180" s="1">
        <f t="shared" si="219"/>
        <v>-6.4999999999999997E-3</v>
      </c>
      <c r="BG180" s="1">
        <f t="shared" si="220"/>
        <v>101325</v>
      </c>
      <c r="BH180" s="1">
        <f t="shared" si="221"/>
        <v>1.2250000000000001</v>
      </c>
      <c r="BI180" s="1">
        <f t="shared" si="222"/>
        <v>288.14999999999998</v>
      </c>
      <c r="BJ180" s="1">
        <f t="shared" si="223"/>
        <v>1.2350000000000001</v>
      </c>
      <c r="BK180" s="1">
        <f t="shared" si="224"/>
        <v>9.81</v>
      </c>
      <c r="BL180" s="1">
        <f t="shared" si="225"/>
        <v>293.14999999999998</v>
      </c>
      <c r="BM180" s="1">
        <f t="shared" si="226"/>
        <v>100600</v>
      </c>
      <c r="BN180" s="24">
        <f t="shared" si="227"/>
        <v>28</v>
      </c>
      <c r="BP180" s="23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>
        <f t="shared" si="229"/>
        <v>0.39000000000000018</v>
      </c>
      <c r="CK180" s="1">
        <f t="shared" si="228"/>
        <v>1.4874521069000002</v>
      </c>
      <c r="CL180" s="1"/>
      <c r="CM180" s="1"/>
      <c r="CN180" s="1"/>
      <c r="CO180" s="1"/>
      <c r="CP180" s="1"/>
      <c r="CQ180" s="1"/>
      <c r="CR180" s="1"/>
      <c r="CS180" s="26"/>
    </row>
    <row r="181" spans="26:97" x14ac:dyDescent="0.2">
      <c r="Z181" s="1"/>
      <c r="AA181" s="1"/>
      <c r="AB181" s="23">
        <v>8.6999999999999993</v>
      </c>
      <c r="AC181" s="1">
        <v>827</v>
      </c>
      <c r="AD181" s="6">
        <f t="shared" si="192"/>
        <v>282.393146</v>
      </c>
      <c r="AE181" s="1">
        <f t="shared" si="214"/>
        <v>0</v>
      </c>
      <c r="AF181" s="1">
        <f t="shared" si="193"/>
        <v>0</v>
      </c>
      <c r="AG181" s="1">
        <f t="shared" si="215"/>
        <v>3648.0625</v>
      </c>
      <c r="AH181" s="1">
        <f t="shared" si="194"/>
        <v>8042.5915487499997</v>
      </c>
      <c r="AI181" s="6">
        <f t="shared" si="216"/>
        <v>260</v>
      </c>
      <c r="AJ181" s="1">
        <f t="shared" si="195"/>
        <v>282.77449999999999</v>
      </c>
      <c r="AK181" s="1">
        <f t="shared" si="196"/>
        <v>1.1306518563721324</v>
      </c>
      <c r="AL181" s="1">
        <f t="shared" si="197"/>
        <v>1.1321787298608923</v>
      </c>
      <c r="AM181" s="1">
        <f t="shared" si="198"/>
        <v>91776.405262768487</v>
      </c>
      <c r="AN181" s="1">
        <f t="shared" si="217"/>
        <v>-1212</v>
      </c>
      <c r="AO181" s="1">
        <f t="shared" si="199"/>
        <v>-3976.37808</v>
      </c>
      <c r="AP181" s="1">
        <f t="shared" si="200"/>
        <v>35553.615097924063</v>
      </c>
      <c r="AQ181" s="60">
        <f t="shared" si="201"/>
        <v>40.799999999999997</v>
      </c>
      <c r="AR181" s="6">
        <f t="shared" si="202"/>
        <v>79.308672000000001</v>
      </c>
      <c r="AS181" s="6">
        <f t="shared" si="203"/>
        <v>-4.6568636474618419</v>
      </c>
      <c r="AT181" s="6">
        <f t="shared" si="204"/>
        <v>-9.0521978324822268</v>
      </c>
      <c r="AU181" s="60">
        <f t="shared" si="205"/>
        <v>8.0834200000000003</v>
      </c>
      <c r="AV181" s="6">
        <f t="shared" si="206"/>
        <v>808.34199999999998</v>
      </c>
      <c r="AW181" s="61">
        <f t="shared" si="207"/>
        <v>-4084.7420531275266</v>
      </c>
      <c r="AX181" s="62">
        <f t="shared" si="208"/>
        <v>0.15481081004820535</v>
      </c>
      <c r="AY181" s="63">
        <f t="shared" si="209"/>
        <v>1.347474058793374</v>
      </c>
      <c r="AZ181" s="6">
        <f t="shared" si="210"/>
        <v>0.11438810624834952</v>
      </c>
      <c r="BA181" s="6">
        <f t="shared" si="211"/>
        <v>6.5539557145240375</v>
      </c>
      <c r="BB181" s="62">
        <f t="shared" si="212"/>
        <v>12.687412999999999</v>
      </c>
      <c r="BC181" s="63">
        <f t="shared" si="213"/>
        <v>-6.0695309999999996</v>
      </c>
      <c r="BD181" s="1"/>
      <c r="BE181" s="1">
        <f t="shared" si="218"/>
        <v>0</v>
      </c>
      <c r="BF181" s="1">
        <f t="shared" si="219"/>
        <v>-6.4999999999999997E-3</v>
      </c>
      <c r="BG181" s="1">
        <f t="shared" si="220"/>
        <v>101325</v>
      </c>
      <c r="BH181" s="1">
        <f t="shared" si="221"/>
        <v>1.2250000000000001</v>
      </c>
      <c r="BI181" s="1">
        <f t="shared" si="222"/>
        <v>288.14999999999998</v>
      </c>
      <c r="BJ181" s="1">
        <f t="shared" si="223"/>
        <v>1.2350000000000001</v>
      </c>
      <c r="BK181" s="1">
        <f t="shared" si="224"/>
        <v>9.81</v>
      </c>
      <c r="BL181" s="1">
        <f t="shared" si="225"/>
        <v>293.14999999999998</v>
      </c>
      <c r="BM181" s="1">
        <f t="shared" si="226"/>
        <v>100600</v>
      </c>
      <c r="BN181" s="24">
        <f t="shared" si="227"/>
        <v>28</v>
      </c>
      <c r="BP181" s="23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>
        <f t="shared" si="229"/>
        <v>0.40000000000000019</v>
      </c>
      <c r="CK181" s="1">
        <f t="shared" si="228"/>
        <v>1.5139144400000006</v>
      </c>
      <c r="CL181" s="1"/>
      <c r="CM181" s="1"/>
      <c r="CN181" s="1"/>
      <c r="CO181" s="1"/>
      <c r="CP181" s="1"/>
      <c r="CQ181" s="1"/>
      <c r="CR181" s="1"/>
      <c r="CS181" s="26"/>
    </row>
    <row r="182" spans="26:97" x14ac:dyDescent="0.2">
      <c r="Z182" s="1"/>
      <c r="AA182" s="1"/>
      <c r="AB182" s="23">
        <v>8.6999999999999993</v>
      </c>
      <c r="AC182" s="1">
        <v>791</v>
      </c>
      <c r="AD182" s="6">
        <f t="shared" si="192"/>
        <v>282.41837599999997</v>
      </c>
      <c r="AE182" s="1">
        <f t="shared" si="214"/>
        <v>0</v>
      </c>
      <c r="AF182" s="1">
        <f t="shared" si="193"/>
        <v>0</v>
      </c>
      <c r="AG182" s="1">
        <f t="shared" si="215"/>
        <v>3647.71875</v>
      </c>
      <c r="AH182" s="1">
        <f t="shared" si="194"/>
        <v>8041.8337106249992</v>
      </c>
      <c r="AI182" s="6">
        <f t="shared" si="216"/>
        <v>270</v>
      </c>
      <c r="AJ182" s="1">
        <f t="shared" si="195"/>
        <v>283.00849999999997</v>
      </c>
      <c r="AK182" s="1">
        <f t="shared" si="196"/>
        <v>1.1346392690225362</v>
      </c>
      <c r="AL182" s="1">
        <f t="shared" si="197"/>
        <v>1.1370101411785061</v>
      </c>
      <c r="AM182" s="1">
        <f t="shared" si="198"/>
        <v>92176.28260647392</v>
      </c>
      <c r="AN182" s="1">
        <f t="shared" si="217"/>
        <v>-1248</v>
      </c>
      <c r="AO182" s="1">
        <f t="shared" si="199"/>
        <v>-4094.4883199999999</v>
      </c>
      <c r="AP182" s="1">
        <f t="shared" si="200"/>
        <v>35548.784241985079</v>
      </c>
      <c r="AQ182" s="60">
        <f t="shared" si="201"/>
        <v>40.299999999999997</v>
      </c>
      <c r="AR182" s="6">
        <f t="shared" si="202"/>
        <v>78.33675199999999</v>
      </c>
      <c r="AS182" s="6">
        <f t="shared" si="203"/>
        <v>-4.6142856331058999</v>
      </c>
      <c r="AT182" s="6">
        <f t="shared" si="204"/>
        <v>-8.9694329850565726</v>
      </c>
      <c r="AU182" s="60">
        <f t="shared" si="205"/>
        <v>7.9000899999999996</v>
      </c>
      <c r="AV182" s="6">
        <f t="shared" si="206"/>
        <v>790.00900000000001</v>
      </c>
      <c r="AW182" s="61">
        <f t="shared" si="207"/>
        <v>-4097.2246931818936</v>
      </c>
      <c r="AX182" s="62">
        <f t="shared" si="208"/>
        <v>0.15848469020382486</v>
      </c>
      <c r="AY182" s="63">
        <f t="shared" si="209"/>
        <v>1.3750620187096243</v>
      </c>
      <c r="AZ182" s="6">
        <f t="shared" si="210"/>
        <v>0.11475006713376933</v>
      </c>
      <c r="BA182" s="6">
        <f t="shared" si="211"/>
        <v>6.5746945456074091</v>
      </c>
      <c r="BB182" s="62">
        <f t="shared" si="212"/>
        <v>12.889493</v>
      </c>
      <c r="BC182" s="63">
        <f t="shared" si="213"/>
        <v>-6.2237010000000001</v>
      </c>
      <c r="BD182" s="1"/>
      <c r="BE182" s="1">
        <f t="shared" si="218"/>
        <v>0</v>
      </c>
      <c r="BF182" s="1">
        <f t="shared" si="219"/>
        <v>-6.4999999999999997E-3</v>
      </c>
      <c r="BG182" s="1">
        <f t="shared" si="220"/>
        <v>101325</v>
      </c>
      <c r="BH182" s="1">
        <f t="shared" si="221"/>
        <v>1.2250000000000001</v>
      </c>
      <c r="BI182" s="1">
        <f t="shared" si="222"/>
        <v>288.14999999999998</v>
      </c>
      <c r="BJ182" s="1">
        <f t="shared" si="223"/>
        <v>1.2350000000000001</v>
      </c>
      <c r="BK182" s="1">
        <f t="shared" si="224"/>
        <v>9.81</v>
      </c>
      <c r="BL182" s="1">
        <f t="shared" si="225"/>
        <v>293.14999999999998</v>
      </c>
      <c r="BM182" s="1">
        <f t="shared" si="226"/>
        <v>100600</v>
      </c>
      <c r="BN182" s="24">
        <f t="shared" si="227"/>
        <v>28</v>
      </c>
      <c r="BP182" s="23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>
        <f t="shared" si="229"/>
        <v>0.4100000000000002</v>
      </c>
      <c r="CK182" s="1">
        <f t="shared" si="228"/>
        <v>1.5384207909000005</v>
      </c>
      <c r="CL182" s="1"/>
      <c r="CM182" s="1"/>
      <c r="CN182" s="1"/>
      <c r="CO182" s="1"/>
      <c r="CP182" s="1"/>
      <c r="CQ182" s="1"/>
      <c r="CR182" s="1"/>
      <c r="CS182" s="26"/>
    </row>
    <row r="183" spans="26:97" x14ac:dyDescent="0.2">
      <c r="Z183" s="1"/>
      <c r="AA183" s="1"/>
      <c r="AB183" s="23">
        <v>7.9</v>
      </c>
      <c r="AC183" s="1">
        <v>756</v>
      </c>
      <c r="AD183" s="6">
        <f t="shared" si="192"/>
        <v>282.44360599999999</v>
      </c>
      <c r="AE183" s="1">
        <f t="shared" si="214"/>
        <v>0</v>
      </c>
      <c r="AF183" s="1">
        <f t="shared" si="193"/>
        <v>0</v>
      </c>
      <c r="AG183" s="1">
        <f t="shared" si="215"/>
        <v>3647.375</v>
      </c>
      <c r="AH183" s="1">
        <f t="shared" si="194"/>
        <v>8041.0758724999996</v>
      </c>
      <c r="AI183" s="6">
        <f t="shared" si="216"/>
        <v>280</v>
      </c>
      <c r="AJ183" s="1">
        <f t="shared" si="195"/>
        <v>283.23599999999999</v>
      </c>
      <c r="AK183" s="1">
        <f t="shared" si="196"/>
        <v>1.1385262255081821</v>
      </c>
      <c r="AL183" s="1">
        <f t="shared" si="197"/>
        <v>1.141720354639699</v>
      </c>
      <c r="AM183" s="1">
        <f t="shared" si="198"/>
        <v>92566.403664089885</v>
      </c>
      <c r="AN183" s="1">
        <f t="shared" si="217"/>
        <v>-1283</v>
      </c>
      <c r="AO183" s="1">
        <f t="shared" si="199"/>
        <v>-4209.31772</v>
      </c>
      <c r="AP183" s="1">
        <f t="shared" si="200"/>
        <v>35543.989767822946</v>
      </c>
      <c r="AQ183" s="60">
        <f t="shared" si="201"/>
        <v>39.799999999999997</v>
      </c>
      <c r="AR183" s="6">
        <f t="shared" si="202"/>
        <v>77.364831999999993</v>
      </c>
      <c r="AS183" s="6">
        <f t="shared" si="203"/>
        <v>-4.570955295977015</v>
      </c>
      <c r="AT183" s="6">
        <f t="shared" si="204"/>
        <v>-8.8852057425319604</v>
      </c>
      <c r="AU183" s="60">
        <f t="shared" si="205"/>
        <v>7.7167599999999998</v>
      </c>
      <c r="AV183" s="6">
        <f t="shared" si="206"/>
        <v>771.67599999999993</v>
      </c>
      <c r="AW183" s="61">
        <f t="shared" si="207"/>
        <v>-4109.3518339908405</v>
      </c>
      <c r="AX183" s="62">
        <f t="shared" si="208"/>
        <v>0.16230032992245655</v>
      </c>
      <c r="AY183" s="63">
        <f t="shared" si="209"/>
        <v>1.4038226706121806</v>
      </c>
      <c r="AZ183" s="6">
        <f t="shared" si="210"/>
        <v>0.11510210967563815</v>
      </c>
      <c r="BA183" s="6">
        <f t="shared" si="211"/>
        <v>6.5948650974655489</v>
      </c>
      <c r="BB183" s="62">
        <f t="shared" si="212"/>
        <v>13.091573</v>
      </c>
      <c r="BC183" s="63">
        <f t="shared" si="213"/>
        <v>-6.3778710000000007</v>
      </c>
      <c r="BD183" s="1"/>
      <c r="BE183" s="1">
        <f t="shared" si="218"/>
        <v>0</v>
      </c>
      <c r="BF183" s="1">
        <f t="shared" si="219"/>
        <v>-6.4999999999999997E-3</v>
      </c>
      <c r="BG183" s="1">
        <f t="shared" si="220"/>
        <v>101325</v>
      </c>
      <c r="BH183" s="1">
        <f t="shared" si="221"/>
        <v>1.2250000000000001</v>
      </c>
      <c r="BI183" s="1">
        <f t="shared" si="222"/>
        <v>288.14999999999998</v>
      </c>
      <c r="BJ183" s="1">
        <f t="shared" si="223"/>
        <v>1.2350000000000001</v>
      </c>
      <c r="BK183" s="1">
        <f t="shared" si="224"/>
        <v>9.81</v>
      </c>
      <c r="BL183" s="1">
        <f t="shared" si="225"/>
        <v>293.14999999999998</v>
      </c>
      <c r="BM183" s="1">
        <f t="shared" si="226"/>
        <v>100600</v>
      </c>
      <c r="BN183" s="24">
        <f t="shared" si="227"/>
        <v>28</v>
      </c>
      <c r="BP183" s="23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>
        <f t="shared" si="229"/>
        <v>0.42000000000000021</v>
      </c>
      <c r="CK183" s="1">
        <f t="shared" si="228"/>
        <v>1.5609711596000007</v>
      </c>
      <c r="CL183" s="1"/>
      <c r="CM183" s="1"/>
      <c r="CN183" s="1"/>
      <c r="CO183" s="1"/>
      <c r="CP183" s="1"/>
      <c r="CQ183" s="1"/>
      <c r="CR183" s="1"/>
      <c r="CS183" s="26"/>
    </row>
    <row r="184" spans="26:97" x14ac:dyDescent="0.2">
      <c r="Z184" s="1"/>
      <c r="AA184" s="1"/>
      <c r="AB184" s="23">
        <v>9.4</v>
      </c>
      <c r="AC184" s="1">
        <v>714</v>
      </c>
      <c r="AD184" s="6">
        <f t="shared" si="192"/>
        <v>282.46883599999995</v>
      </c>
      <c r="AE184" s="1">
        <f t="shared" si="214"/>
        <v>0</v>
      </c>
      <c r="AF184" s="1">
        <f t="shared" si="193"/>
        <v>0</v>
      </c>
      <c r="AG184" s="1">
        <f t="shared" si="215"/>
        <v>3647.03125</v>
      </c>
      <c r="AH184" s="1">
        <f t="shared" si="194"/>
        <v>8040.3180343749991</v>
      </c>
      <c r="AI184" s="6">
        <f t="shared" si="216"/>
        <v>290</v>
      </c>
      <c r="AJ184" s="1">
        <f t="shared" si="195"/>
        <v>283.50899999999996</v>
      </c>
      <c r="AK184" s="1">
        <f t="shared" si="196"/>
        <v>1.1432040108821944</v>
      </c>
      <c r="AL184" s="1">
        <f t="shared" si="197"/>
        <v>1.1474137484009033</v>
      </c>
      <c r="AM184" s="1">
        <f t="shared" si="198"/>
        <v>93036.312638940435</v>
      </c>
      <c r="AN184" s="1">
        <f t="shared" si="217"/>
        <v>-1325</v>
      </c>
      <c r="AO184" s="1">
        <f t="shared" si="199"/>
        <v>-4347.1130000000003</v>
      </c>
      <c r="AP184" s="1">
        <f t="shared" si="200"/>
        <v>35536.340816555443</v>
      </c>
      <c r="AQ184" s="60">
        <f t="shared" si="201"/>
        <v>39.299999999999997</v>
      </c>
      <c r="AR184" s="6">
        <f t="shared" si="202"/>
        <v>76.392911999999995</v>
      </c>
      <c r="AS184" s="6">
        <f t="shared" si="203"/>
        <v>-4.5541918636399457</v>
      </c>
      <c r="AT184" s="6">
        <f t="shared" si="204"/>
        <v>-8.8526203122178728</v>
      </c>
      <c r="AU184" s="60">
        <f t="shared" si="205"/>
        <v>7.5334300000000001</v>
      </c>
      <c r="AV184" s="6">
        <f t="shared" si="206"/>
        <v>753.34299999999996</v>
      </c>
      <c r="AW184" s="61">
        <f t="shared" si="207"/>
        <v>-4145.9805914330791</v>
      </c>
      <c r="AX184" s="62">
        <f t="shared" si="208"/>
        <v>0.16710678312593508</v>
      </c>
      <c r="AY184" s="63">
        <f t="shared" si="209"/>
        <v>1.4323182337592226</v>
      </c>
      <c r="AZ184" s="6">
        <f t="shared" si="210"/>
        <v>0.11614368581268227</v>
      </c>
      <c r="BA184" s="6">
        <f t="shared" si="211"/>
        <v>6.6545430141597119</v>
      </c>
      <c r="BB184" s="62">
        <f t="shared" si="212"/>
        <v>13.293652999999999</v>
      </c>
      <c r="BC184" s="63">
        <f t="shared" si="213"/>
        <v>-6.5320409999999995</v>
      </c>
      <c r="BD184" s="1"/>
      <c r="BE184" s="1">
        <f t="shared" si="218"/>
        <v>0</v>
      </c>
      <c r="BF184" s="1">
        <f t="shared" si="219"/>
        <v>-6.4999999999999997E-3</v>
      </c>
      <c r="BG184" s="1">
        <f t="shared" si="220"/>
        <v>101325</v>
      </c>
      <c r="BH184" s="1">
        <f t="shared" si="221"/>
        <v>1.2250000000000001</v>
      </c>
      <c r="BI184" s="1">
        <f t="shared" si="222"/>
        <v>288.14999999999998</v>
      </c>
      <c r="BJ184" s="1">
        <f t="shared" si="223"/>
        <v>1.2350000000000001</v>
      </c>
      <c r="BK184" s="1">
        <f t="shared" si="224"/>
        <v>9.81</v>
      </c>
      <c r="BL184" s="1">
        <f t="shared" si="225"/>
        <v>293.14999999999998</v>
      </c>
      <c r="BM184" s="1">
        <f t="shared" si="226"/>
        <v>100600</v>
      </c>
      <c r="BN184" s="24">
        <f t="shared" si="227"/>
        <v>28</v>
      </c>
      <c r="BP184" s="23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>
        <f t="shared" si="229"/>
        <v>0.43000000000000022</v>
      </c>
      <c r="CK184" s="1">
        <f t="shared" si="228"/>
        <v>1.5815655461000007</v>
      </c>
      <c r="CL184" s="1"/>
      <c r="CM184" s="1"/>
      <c r="CN184" s="1"/>
      <c r="CO184" s="1"/>
      <c r="CP184" s="1"/>
      <c r="CQ184" s="1"/>
      <c r="CR184" s="1"/>
      <c r="CS184" s="26"/>
    </row>
    <row r="185" spans="26:97" x14ac:dyDescent="0.2">
      <c r="Z185" s="1"/>
      <c r="AA185" s="1"/>
      <c r="AB185" s="23">
        <v>6.8</v>
      </c>
      <c r="AC185" s="1">
        <v>676</v>
      </c>
      <c r="AD185" s="6">
        <f t="shared" si="192"/>
        <v>282.49406599999998</v>
      </c>
      <c r="AE185" s="1">
        <f t="shared" si="214"/>
        <v>0</v>
      </c>
      <c r="AF185" s="1">
        <f t="shared" si="193"/>
        <v>0</v>
      </c>
      <c r="AG185" s="1">
        <f t="shared" si="215"/>
        <v>3646.6875</v>
      </c>
      <c r="AH185" s="1">
        <f t="shared" si="194"/>
        <v>8039.5601962499995</v>
      </c>
      <c r="AI185" s="6">
        <f t="shared" si="216"/>
        <v>300</v>
      </c>
      <c r="AJ185" s="1">
        <f t="shared" si="195"/>
        <v>283.75599999999997</v>
      </c>
      <c r="AK185" s="1">
        <f t="shared" si="196"/>
        <v>1.1474489494708215</v>
      </c>
      <c r="AL185" s="1">
        <f t="shared" si="197"/>
        <v>1.1525747379983637</v>
      </c>
      <c r="AM185" s="1">
        <f t="shared" si="198"/>
        <v>93463.131036612176</v>
      </c>
      <c r="AN185" s="1">
        <f t="shared" si="217"/>
        <v>-1363</v>
      </c>
      <c r="AO185" s="1">
        <f t="shared" si="199"/>
        <v>-4471.7849200000001</v>
      </c>
      <c r="AP185" s="1">
        <f t="shared" si="200"/>
        <v>35529.900071559903</v>
      </c>
      <c r="AQ185" s="60">
        <f t="shared" si="201"/>
        <v>38.799999999999997</v>
      </c>
      <c r="AR185" s="6">
        <f t="shared" si="202"/>
        <v>75.420991999999998</v>
      </c>
      <c r="AS185" s="6">
        <f t="shared" si="203"/>
        <v>-4.5248953923709969</v>
      </c>
      <c r="AT185" s="6">
        <f t="shared" si="204"/>
        <v>-8.7956726595064385</v>
      </c>
      <c r="AU185" s="60">
        <f t="shared" si="205"/>
        <v>7.3501000000000003</v>
      </c>
      <c r="AV185" s="6">
        <f t="shared" si="206"/>
        <v>735.01</v>
      </c>
      <c r="AW185" s="61">
        <f t="shared" si="207"/>
        <v>-4172.0007103891085</v>
      </c>
      <c r="AX185" s="62">
        <f t="shared" si="208"/>
        <v>0.17174487660686683</v>
      </c>
      <c r="AY185" s="63">
        <f t="shared" si="209"/>
        <v>1.4626263817378986</v>
      </c>
      <c r="AZ185" s="6">
        <f t="shared" si="210"/>
        <v>0.11688699629598415</v>
      </c>
      <c r="BA185" s="6">
        <f t="shared" si="211"/>
        <v>6.6971315677207368</v>
      </c>
      <c r="BB185" s="62">
        <f t="shared" si="212"/>
        <v>13.495733000000001</v>
      </c>
      <c r="BC185" s="63">
        <f t="shared" si="213"/>
        <v>-6.6862110000000001</v>
      </c>
      <c r="BD185" s="1"/>
      <c r="BE185" s="1">
        <f t="shared" si="218"/>
        <v>0</v>
      </c>
      <c r="BF185" s="1">
        <f t="shared" si="219"/>
        <v>-6.4999999999999997E-3</v>
      </c>
      <c r="BG185" s="1">
        <f t="shared" si="220"/>
        <v>101325</v>
      </c>
      <c r="BH185" s="1">
        <f t="shared" si="221"/>
        <v>1.2250000000000001</v>
      </c>
      <c r="BI185" s="1">
        <f t="shared" si="222"/>
        <v>288.14999999999998</v>
      </c>
      <c r="BJ185" s="1">
        <f t="shared" si="223"/>
        <v>1.2350000000000001</v>
      </c>
      <c r="BK185" s="1">
        <f t="shared" si="224"/>
        <v>9.81</v>
      </c>
      <c r="BL185" s="1">
        <f t="shared" si="225"/>
        <v>293.14999999999998</v>
      </c>
      <c r="BM185" s="1">
        <f t="shared" si="226"/>
        <v>100600</v>
      </c>
      <c r="BN185" s="24">
        <f t="shared" si="227"/>
        <v>28</v>
      </c>
      <c r="BP185" s="23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>
        <f t="shared" si="229"/>
        <v>0.44000000000000022</v>
      </c>
      <c r="CK185" s="1">
        <f t="shared" si="228"/>
        <v>1.600203950400001</v>
      </c>
      <c r="CL185" s="1"/>
      <c r="CM185" s="1"/>
      <c r="CN185" s="1"/>
      <c r="CO185" s="1"/>
      <c r="CP185" s="1"/>
      <c r="CQ185" s="1"/>
      <c r="CR185" s="1"/>
      <c r="CS185" s="26"/>
    </row>
    <row r="186" spans="26:97" x14ac:dyDescent="0.2">
      <c r="Z186" s="1"/>
      <c r="AA186" s="1"/>
      <c r="AB186" s="23">
        <v>5.4</v>
      </c>
      <c r="AC186" s="1">
        <v>641</v>
      </c>
      <c r="AD186" s="6">
        <f t="shared" si="192"/>
        <v>282.519296</v>
      </c>
      <c r="AE186" s="1">
        <f t="shared" si="214"/>
        <v>0</v>
      </c>
      <c r="AF186" s="1">
        <f t="shared" si="193"/>
        <v>0</v>
      </c>
      <c r="AG186" s="1">
        <f t="shared" si="215"/>
        <v>3646.34375</v>
      </c>
      <c r="AH186" s="1">
        <f t="shared" si="194"/>
        <v>8038.802358124999</v>
      </c>
      <c r="AI186" s="6">
        <f t="shared" si="216"/>
        <v>310</v>
      </c>
      <c r="AJ186" s="1">
        <f t="shared" si="195"/>
        <v>283.98349999999999</v>
      </c>
      <c r="AK186" s="1">
        <f t="shared" si="196"/>
        <v>1.151369419790526</v>
      </c>
      <c r="AL186" s="1">
        <f t="shared" si="197"/>
        <v>1.1573365864011032</v>
      </c>
      <c r="AM186" s="1">
        <f t="shared" si="198"/>
        <v>93857.654646599214</v>
      </c>
      <c r="AN186" s="1">
        <f t="shared" si="217"/>
        <v>-1398</v>
      </c>
      <c r="AO186" s="1">
        <f t="shared" si="199"/>
        <v>-4586.6143199999997</v>
      </c>
      <c r="AP186" s="1">
        <f t="shared" si="200"/>
        <v>35524.194094967694</v>
      </c>
      <c r="AQ186" s="60">
        <f t="shared" si="201"/>
        <v>38.299999999999997</v>
      </c>
      <c r="AR186" s="6">
        <f t="shared" si="202"/>
        <v>74.449072000000001</v>
      </c>
      <c r="AS186" s="6">
        <f t="shared" si="203"/>
        <v>-4.488023116667347</v>
      </c>
      <c r="AT186" s="6">
        <f t="shared" si="204"/>
        <v>-8.7239988551026553</v>
      </c>
      <c r="AU186" s="60">
        <f t="shared" si="205"/>
        <v>7.1667699999999996</v>
      </c>
      <c r="AV186" s="6">
        <f t="shared" si="206"/>
        <v>716.67699999999991</v>
      </c>
      <c r="AW186" s="61">
        <f t="shared" si="207"/>
        <v>-4191.6298735066603</v>
      </c>
      <c r="AX186" s="62">
        <f t="shared" si="208"/>
        <v>0.17635901346546684</v>
      </c>
      <c r="AY186" s="63">
        <f t="shared" si="209"/>
        <v>1.4946481473334481</v>
      </c>
      <c r="AZ186" s="6">
        <f t="shared" si="210"/>
        <v>0.11745060560143203</v>
      </c>
      <c r="BA186" s="6">
        <f t="shared" si="211"/>
        <v>6.7294240022171978</v>
      </c>
      <c r="BB186" s="62">
        <f t="shared" si="212"/>
        <v>13.697813</v>
      </c>
      <c r="BC186" s="63">
        <f t="shared" si="213"/>
        <v>-6.8403810000000007</v>
      </c>
      <c r="BD186" s="1"/>
      <c r="BE186" s="1">
        <f t="shared" si="218"/>
        <v>0</v>
      </c>
      <c r="BF186" s="1">
        <f t="shared" si="219"/>
        <v>-6.4999999999999997E-3</v>
      </c>
      <c r="BG186" s="1">
        <f t="shared" si="220"/>
        <v>101325</v>
      </c>
      <c r="BH186" s="1">
        <f t="shared" si="221"/>
        <v>1.2250000000000001</v>
      </c>
      <c r="BI186" s="1">
        <f t="shared" si="222"/>
        <v>288.14999999999998</v>
      </c>
      <c r="BJ186" s="1">
        <f t="shared" si="223"/>
        <v>1.2350000000000001</v>
      </c>
      <c r="BK186" s="1">
        <f t="shared" si="224"/>
        <v>9.81</v>
      </c>
      <c r="BL186" s="1">
        <f t="shared" si="225"/>
        <v>293.14999999999998</v>
      </c>
      <c r="BM186" s="1">
        <f t="shared" si="226"/>
        <v>100600</v>
      </c>
      <c r="BN186" s="24">
        <f t="shared" si="227"/>
        <v>28</v>
      </c>
      <c r="BP186" s="23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>
        <f t="shared" si="229"/>
        <v>0.45000000000000023</v>
      </c>
      <c r="CK186" s="1">
        <f t="shared" si="228"/>
        <v>1.6168863725000007</v>
      </c>
      <c r="CL186" s="1"/>
      <c r="CM186" s="1"/>
      <c r="CN186" s="1"/>
      <c r="CO186" s="1"/>
      <c r="CP186" s="1"/>
      <c r="CQ186" s="1"/>
      <c r="CR186" s="1"/>
      <c r="CS186" s="26"/>
    </row>
    <row r="187" spans="26:97" x14ac:dyDescent="0.2">
      <c r="Z187" s="1"/>
      <c r="AA187" s="1"/>
      <c r="AB187" s="30">
        <v>3.8</v>
      </c>
      <c r="AC187" s="64">
        <v>613</v>
      </c>
      <c r="AD187" s="65">
        <f t="shared" si="192"/>
        <v>282.54452599999996</v>
      </c>
      <c r="AE187" s="64">
        <f t="shared" si="214"/>
        <v>0</v>
      </c>
      <c r="AF187" s="64">
        <f t="shared" si="193"/>
        <v>0</v>
      </c>
      <c r="AG187" s="64">
        <f t="shared" si="215"/>
        <v>3646</v>
      </c>
      <c r="AH187" s="64">
        <f t="shared" si="194"/>
        <v>8038.0445199999995</v>
      </c>
      <c r="AI187" s="65">
        <f t="shared" si="216"/>
        <v>320</v>
      </c>
      <c r="AJ187" s="64">
        <f t="shared" si="195"/>
        <v>284.16549999999995</v>
      </c>
      <c r="AK187" s="64">
        <f t="shared" si="196"/>
        <v>1.1545131675742191</v>
      </c>
      <c r="AL187" s="64">
        <f t="shared" si="197"/>
        <v>1.1611366752166763</v>
      </c>
      <c r="AM187" s="64">
        <f t="shared" si="198"/>
        <v>94174.243509214182</v>
      </c>
      <c r="AN187" s="64">
        <f t="shared" si="217"/>
        <v>-1426</v>
      </c>
      <c r="AO187" s="64">
        <f t="shared" si="199"/>
        <v>-4678.4778399999996</v>
      </c>
      <c r="AP187" s="64">
        <f t="shared" si="200"/>
        <v>35520.552665657888</v>
      </c>
      <c r="AQ187" s="66">
        <f t="shared" si="201"/>
        <v>37.799999999999997</v>
      </c>
      <c r="AR187" s="65">
        <f t="shared" si="202"/>
        <v>73.47715199999999</v>
      </c>
      <c r="AS187" s="65">
        <f t="shared" si="203"/>
        <v>-4.4320515512436005</v>
      </c>
      <c r="AT187" s="65">
        <f t="shared" si="204"/>
        <v>-8.6151990873693602</v>
      </c>
      <c r="AU187" s="66">
        <f t="shared" si="205"/>
        <v>6.9834399999999999</v>
      </c>
      <c r="AV187" s="65">
        <f t="shared" si="206"/>
        <v>698.34399999999994</v>
      </c>
      <c r="AW187" s="67">
        <f t="shared" si="207"/>
        <v>-4193.7127028236291</v>
      </c>
      <c r="AX187" s="68">
        <f t="shared" si="208"/>
        <v>0.18055257931835592</v>
      </c>
      <c r="AY187" s="69">
        <f t="shared" si="209"/>
        <v>1.5292719976454128</v>
      </c>
      <c r="AZ187" s="65">
        <f t="shared" si="210"/>
        <v>0.11752036731466929</v>
      </c>
      <c r="BA187" s="65">
        <f t="shared" si="211"/>
        <v>6.7334210539572945</v>
      </c>
      <c r="BB187" s="68">
        <f t="shared" si="212"/>
        <v>13.899893</v>
      </c>
      <c r="BC187" s="69">
        <f t="shared" si="213"/>
        <v>-6.9945509999999995</v>
      </c>
      <c r="BD187" s="1"/>
      <c r="BE187" s="1">
        <f t="shared" si="218"/>
        <v>0</v>
      </c>
      <c r="BF187" s="1">
        <f t="shared" si="219"/>
        <v>-6.4999999999999997E-3</v>
      </c>
      <c r="BG187" s="1">
        <f t="shared" si="220"/>
        <v>101325</v>
      </c>
      <c r="BH187" s="1">
        <f t="shared" si="221"/>
        <v>1.2250000000000001</v>
      </c>
      <c r="BI187" s="1">
        <f t="shared" si="222"/>
        <v>288.14999999999998</v>
      </c>
      <c r="BJ187" s="1">
        <f t="shared" si="223"/>
        <v>1.2350000000000001</v>
      </c>
      <c r="BK187" s="1">
        <f t="shared" si="224"/>
        <v>9.81</v>
      </c>
      <c r="BL187" s="1">
        <f t="shared" si="225"/>
        <v>293.14999999999998</v>
      </c>
      <c r="BM187" s="1">
        <f t="shared" si="226"/>
        <v>100600</v>
      </c>
      <c r="BN187" s="24">
        <f t="shared" si="227"/>
        <v>28</v>
      </c>
      <c r="BP187" s="23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>
        <f t="shared" si="229"/>
        <v>0.46000000000000024</v>
      </c>
      <c r="CK187" s="1">
        <f t="shared" si="228"/>
        <v>1.6316128124000007</v>
      </c>
      <c r="CL187" s="1"/>
      <c r="CM187" s="1"/>
      <c r="CN187" s="1"/>
      <c r="CO187" s="1"/>
      <c r="CP187" s="1"/>
      <c r="CQ187" s="1"/>
      <c r="CR187" s="1"/>
      <c r="CS187" s="26"/>
    </row>
    <row r="188" spans="26:97" x14ac:dyDescent="0.2">
      <c r="Z188" s="1"/>
      <c r="AA188" s="1"/>
      <c r="AB188" s="90"/>
      <c r="AC188" s="6"/>
      <c r="AD188" s="6"/>
      <c r="AE188" s="6"/>
      <c r="AF188" s="1"/>
      <c r="AG188" s="6"/>
      <c r="AH188" s="1"/>
      <c r="AI188" s="6"/>
      <c r="AJ188" s="6"/>
      <c r="AK188" s="6"/>
      <c r="AL188" s="6"/>
      <c r="AM188" s="6"/>
      <c r="AN188" s="6"/>
      <c r="AO188" s="1"/>
      <c r="AP188" s="6"/>
      <c r="AQ188" s="6"/>
      <c r="AR188" s="1"/>
      <c r="AS188" s="6"/>
      <c r="AT188" s="1"/>
      <c r="AU188" s="6"/>
      <c r="AV188" s="1"/>
      <c r="AW188" s="6"/>
      <c r="AX188" s="6"/>
      <c r="AY188" s="6"/>
      <c r="AZ188" s="6"/>
      <c r="BA188" s="6"/>
      <c r="BB188" s="6"/>
      <c r="BC188" s="6"/>
      <c r="BD188" s="1"/>
      <c r="BE188" s="1">
        <f t="shared" si="218"/>
        <v>0</v>
      </c>
      <c r="BF188" s="1">
        <f t="shared" si="219"/>
        <v>-6.4999999999999997E-3</v>
      </c>
      <c r="BG188" s="1">
        <f t="shared" si="220"/>
        <v>101325</v>
      </c>
      <c r="BH188" s="1">
        <f t="shared" si="221"/>
        <v>1.2250000000000001</v>
      </c>
      <c r="BI188" s="1">
        <f t="shared" si="222"/>
        <v>288.14999999999998</v>
      </c>
      <c r="BJ188" s="1">
        <f t="shared" si="223"/>
        <v>1.2350000000000001</v>
      </c>
      <c r="BK188" s="1">
        <f t="shared" si="224"/>
        <v>9.81</v>
      </c>
      <c r="BL188" s="1">
        <f t="shared" si="225"/>
        <v>293.14999999999998</v>
      </c>
      <c r="BM188" s="1">
        <f t="shared" si="226"/>
        <v>100600</v>
      </c>
      <c r="BN188" s="24">
        <f t="shared" si="227"/>
        <v>28</v>
      </c>
      <c r="BP188" s="23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>
        <f t="shared" si="229"/>
        <v>0.47000000000000025</v>
      </c>
      <c r="CK188" s="1">
        <f t="shared" si="228"/>
        <v>1.644383270100001</v>
      </c>
      <c r="CL188" s="1"/>
      <c r="CM188" s="1"/>
      <c r="CN188" s="1"/>
      <c r="CO188" s="1"/>
      <c r="CP188" s="1"/>
      <c r="CQ188" s="1"/>
      <c r="CR188" s="1"/>
      <c r="CS188" s="26"/>
    </row>
    <row r="189" spans="26:97" x14ac:dyDescent="0.2">
      <c r="Z189" s="1"/>
      <c r="AA189" s="1"/>
      <c r="AB189" s="43" t="s">
        <v>56</v>
      </c>
      <c r="AC189" s="3" t="s">
        <v>57</v>
      </c>
      <c r="AD189" s="3" t="s">
        <v>134</v>
      </c>
      <c r="AE189" s="3" t="s">
        <v>59</v>
      </c>
      <c r="AF189" s="44" t="s">
        <v>60</v>
      </c>
      <c r="AG189" s="3" t="s">
        <v>61</v>
      </c>
      <c r="AH189" s="44" t="s">
        <v>62</v>
      </c>
      <c r="AI189" s="8" t="s">
        <v>63</v>
      </c>
      <c r="AJ189" s="3" t="s">
        <v>64</v>
      </c>
      <c r="AK189" s="3" t="s">
        <v>65</v>
      </c>
      <c r="AL189" s="3" t="s">
        <v>66</v>
      </c>
      <c r="AM189" s="3" t="s">
        <v>67</v>
      </c>
      <c r="AN189" s="3" t="s">
        <v>68</v>
      </c>
      <c r="AO189" s="44" t="s">
        <v>69</v>
      </c>
      <c r="AP189" s="3" t="s">
        <v>70</v>
      </c>
      <c r="AQ189" s="45" t="s">
        <v>71</v>
      </c>
      <c r="AR189" s="46" t="s">
        <v>72</v>
      </c>
      <c r="AS189" s="47" t="s">
        <v>73</v>
      </c>
      <c r="AT189" s="46" t="s">
        <v>74</v>
      </c>
      <c r="AU189" s="45" t="s">
        <v>75</v>
      </c>
      <c r="AV189" s="46" t="s">
        <v>76</v>
      </c>
      <c r="AW189" s="47" t="s">
        <v>77</v>
      </c>
      <c r="AX189" s="48" t="s">
        <v>78</v>
      </c>
      <c r="AY189" s="49" t="s">
        <v>79</v>
      </c>
      <c r="AZ189" s="47" t="s">
        <v>80</v>
      </c>
      <c r="BA189" s="47" t="s">
        <v>81</v>
      </c>
      <c r="BB189" s="48" t="s">
        <v>82</v>
      </c>
      <c r="BC189" s="49" t="s">
        <v>83</v>
      </c>
      <c r="BD189" s="1"/>
      <c r="BE189" s="6">
        <f t="shared" si="218"/>
        <v>0</v>
      </c>
      <c r="BF189" s="6">
        <f t="shared" si="219"/>
        <v>-6.4999999999999997E-3</v>
      </c>
      <c r="BG189" s="6">
        <f t="shared" si="220"/>
        <v>101325</v>
      </c>
      <c r="BH189" s="6">
        <f t="shared" si="221"/>
        <v>1.2250000000000001</v>
      </c>
      <c r="BI189" s="6">
        <f t="shared" si="222"/>
        <v>288.14999999999998</v>
      </c>
      <c r="BJ189" s="6">
        <f t="shared" si="223"/>
        <v>1.2350000000000001</v>
      </c>
      <c r="BK189" s="6">
        <f t="shared" si="224"/>
        <v>9.81</v>
      </c>
      <c r="BL189" s="6">
        <f t="shared" si="225"/>
        <v>293.14999999999998</v>
      </c>
      <c r="BM189" s="6">
        <f t="shared" si="226"/>
        <v>100600</v>
      </c>
      <c r="BN189" s="92">
        <f t="shared" si="227"/>
        <v>28</v>
      </c>
      <c r="BP189" s="23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>
        <f t="shared" si="229"/>
        <v>0.48000000000000026</v>
      </c>
      <c r="CK189" s="1">
        <f t="shared" si="228"/>
        <v>1.6551977455999998</v>
      </c>
      <c r="CL189" s="1"/>
      <c r="CM189" s="1"/>
      <c r="CN189" s="1"/>
      <c r="CO189" s="1"/>
      <c r="CP189" s="1"/>
      <c r="CQ189" s="1"/>
      <c r="CR189" s="1"/>
      <c r="CS189" s="26"/>
    </row>
    <row r="190" spans="26:97" x14ac:dyDescent="0.2">
      <c r="Z190" s="1"/>
      <c r="AA190" s="1"/>
      <c r="AB190" s="50">
        <v>6.2</v>
      </c>
      <c r="AC190" s="51">
        <v>2069</v>
      </c>
      <c r="AD190" s="56">
        <f t="shared" ref="AD190:AD216" si="230">(- 0.024171 * AI190 + 10.471429 )+273.15</f>
        <v>283.62142899999998</v>
      </c>
      <c r="AE190" s="51">
        <v>0</v>
      </c>
      <c r="AF190" s="51">
        <f t="shared" ref="AF190:AF216" si="231">AE190*1.94384</f>
        <v>0</v>
      </c>
      <c r="AG190" s="51">
        <v>3616</v>
      </c>
      <c r="AH190" s="51">
        <f t="shared" ref="AH190:AH216" si="232">AG190 * 2.20462</f>
        <v>7971.9059199999992</v>
      </c>
      <c r="AI190" s="51">
        <v>0</v>
      </c>
      <c r="AJ190" s="51">
        <f t="shared" ref="AJ190:AJ216" si="233">BI190+(AC190*BF190)</f>
        <v>274.70149999999995</v>
      </c>
      <c r="AK190" s="51">
        <f t="shared" ref="AK190:AK216" si="234">BH190 * ( ( 1 + ( BF190 * ( AC190 / BI190 ) ) ) ^ 4.256 )</f>
        <v>0.99952065392452827</v>
      </c>
      <c r="AL190" s="51">
        <f t="shared" ref="AL190:AL216" si="235">( AK190 * AJ190 ) / AD190</f>
        <v>0.96808560580959757</v>
      </c>
      <c r="AM190" s="51">
        <f t="shared" ref="AM190:AM216" si="236">BG190 * ( ( 1+ ( BF190 * ( AC190 / BI190 ) ) ) ^ 5.256 )</f>
        <v>78816.05684897957</v>
      </c>
      <c r="AN190" s="51">
        <v>0</v>
      </c>
      <c r="AO190" s="51">
        <f t="shared" ref="AO190:AO216" si="237">AN190 * 3.28084</f>
        <v>0</v>
      </c>
      <c r="AP190" s="51" t="e">
        <f t="shared" ref="AP190:AP216" si="238" xml:space="preserve"> AG190 * BK190 * COS( AZ190 )</f>
        <v>#DIV/0!</v>
      </c>
      <c r="AQ190" s="52">
        <f t="shared" ref="AQ190:AQ216" si="239">-0.096296 * AI190 + 65.2</f>
        <v>65.2</v>
      </c>
      <c r="AR190" s="51">
        <f t="shared" ref="AR190:AR216" si="240">AQ190 * 1.94384</f>
        <v>126.73836800000001</v>
      </c>
      <c r="AS190" s="51" t="e">
        <f t="shared" ref="AS190:AS216" si="241" xml:space="preserve"> ( AN190 / AI190 ) * ( ( ( AD189 + AD190 ) / 2 ) / ( ( AJ189 + AJ190 ) / 2 ) )</f>
        <v>#DIV/0!</v>
      </c>
      <c r="AT190" s="51" t="e">
        <f t="shared" ref="AT190:AT216" si="242">AS190 * 1.94384</f>
        <v>#DIV/0!</v>
      </c>
      <c r="AU190" s="52">
        <f t="shared" ref="AU190:AU216" si="243">-0.063838 * AI190 + 24.418182</f>
        <v>24.418182000000002</v>
      </c>
      <c r="AV190" s="51">
        <f t="shared" ref="AV190:AV216" si="244">AU190 * 100</f>
        <v>2441.8182000000002</v>
      </c>
      <c r="AW190" s="53" t="e">
        <f t="shared" ref="AW190:AW216" si="245" xml:space="preserve"> - ( AG190 * BK190 * SIN( AZ190 ) )</f>
        <v>#DIV/0!</v>
      </c>
      <c r="AX190" s="50" t="e">
        <f t="shared" ref="AX190:AX216" si="246" xml:space="preserve"> - ( ( 2 * AW190 ) / ( ( ( AQ190 ) ^ 2 ) * BN190 * AL190 ) )</f>
        <v>#DIV/0!</v>
      </c>
      <c r="AY190" s="54" t="e">
        <f t="shared" ref="AY190:AY216" si="247" xml:space="preserve"> ( ( 2 * AP190 ) / ( ( ( AQ190 ) ^ 2 ) * BN190 * AL190 ) )</f>
        <v>#DIV/0!</v>
      </c>
      <c r="AZ190" s="51" t="e">
        <f t="shared" ref="AZ190:AZ216" si="248">ASIN( - ( AS190 / AQ190 ) )</f>
        <v>#DIV/0!</v>
      </c>
      <c r="BA190" s="51" t="e">
        <f t="shared" ref="BA190:BA216" si="249">AZ190 * ( 180 / 3.14159265359 )</f>
        <v>#DIV/0!</v>
      </c>
      <c r="BB190" s="50">
        <f t="shared" ref="BB190:BB216" si="250">0.049192 * AI190 + 1.609091</f>
        <v>1.609091</v>
      </c>
      <c r="BC190" s="54">
        <f t="shared" ref="BC190:BC216" si="251">-0.04602 *AI190 + 2.032727</f>
        <v>2.032727</v>
      </c>
      <c r="BD190" s="1"/>
      <c r="BE190" s="1">
        <f t="shared" si="218"/>
        <v>0</v>
      </c>
      <c r="BF190" s="1">
        <f t="shared" si="219"/>
        <v>-6.4999999999999997E-3</v>
      </c>
      <c r="BG190" s="1">
        <f t="shared" si="220"/>
        <v>101325</v>
      </c>
      <c r="BH190" s="1">
        <f t="shared" si="221"/>
        <v>1.2250000000000001</v>
      </c>
      <c r="BI190" s="1">
        <f t="shared" si="222"/>
        <v>288.14999999999998</v>
      </c>
      <c r="BJ190" s="1">
        <f t="shared" si="223"/>
        <v>1.2350000000000001</v>
      </c>
      <c r="BK190" s="1">
        <f t="shared" si="224"/>
        <v>9.81</v>
      </c>
      <c r="BL190" s="1">
        <f t="shared" si="225"/>
        <v>293.14999999999998</v>
      </c>
      <c r="BM190" s="1">
        <f t="shared" si="226"/>
        <v>100600</v>
      </c>
      <c r="BN190" s="24">
        <f t="shared" si="227"/>
        <v>28</v>
      </c>
      <c r="BP190" s="23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>
        <f t="shared" si="229"/>
        <v>0.49000000000000027</v>
      </c>
      <c r="CK190" s="1">
        <f t="shared" si="228"/>
        <v>1.6640562389000002</v>
      </c>
      <c r="CL190" s="1"/>
      <c r="CM190" s="1"/>
      <c r="CN190" s="1"/>
      <c r="CO190" s="1"/>
      <c r="CP190" s="1"/>
      <c r="CQ190" s="1"/>
      <c r="CR190" s="1"/>
      <c r="CS190" s="26"/>
    </row>
    <row r="191" spans="26:97" x14ac:dyDescent="0.2">
      <c r="Z191" s="1"/>
      <c r="AA191" s="1"/>
      <c r="AB191" s="23">
        <v>6.4</v>
      </c>
      <c r="AC191" s="1">
        <v>2043</v>
      </c>
      <c r="AD191" s="6">
        <f t="shared" si="230"/>
        <v>283.35182953335999</v>
      </c>
      <c r="AE191" s="1">
        <f t="shared" ref="AE191:AE216" si="252">AE190</f>
        <v>0</v>
      </c>
      <c r="AF191" s="1">
        <f t="shared" si="231"/>
        <v>0</v>
      </c>
      <c r="AG191" s="1">
        <f t="shared" ref="AG191:AG216" si="253">AG190-0.38461</f>
        <v>3615.6153899999999</v>
      </c>
      <c r="AH191" s="1">
        <f t="shared" si="232"/>
        <v>7971.0580011017992</v>
      </c>
      <c r="AI191" s="6">
        <f t="shared" ref="AI191:AI216" si="254">AI190+11.15384</f>
        <v>11.153840000000001</v>
      </c>
      <c r="AJ191" s="1">
        <f t="shared" si="233"/>
        <v>274.87049999999999</v>
      </c>
      <c r="AK191" s="1">
        <f t="shared" si="234"/>
        <v>1.0021403687884545</v>
      </c>
      <c r="AL191" s="1">
        <f t="shared" si="235"/>
        <v>0.97214415270481302</v>
      </c>
      <c r="AM191" s="1">
        <f t="shared" si="236"/>
        <v>79071.247234535433</v>
      </c>
      <c r="AN191" s="1">
        <f t="shared" ref="AN191:AN216" si="255">AN190 + (AC191-AC190)</f>
        <v>-26</v>
      </c>
      <c r="AO191" s="1">
        <f t="shared" si="237"/>
        <v>-85.301839999999999</v>
      </c>
      <c r="AP191" s="1">
        <f t="shared" si="238"/>
        <v>35444.236404500043</v>
      </c>
      <c r="AQ191" s="60">
        <f t="shared" si="239"/>
        <v>64.125929823359996</v>
      </c>
      <c r="AR191" s="6">
        <f t="shared" si="240"/>
        <v>124.6505474278401</v>
      </c>
      <c r="AS191" s="6">
        <f t="shared" si="241"/>
        <v>-2.4048440343052078</v>
      </c>
      <c r="AT191" s="6">
        <f t="shared" si="242"/>
        <v>-4.6746320276438347</v>
      </c>
      <c r="AU191" s="60">
        <f t="shared" si="243"/>
        <v>23.70614316208</v>
      </c>
      <c r="AV191" s="6">
        <f t="shared" si="244"/>
        <v>2370.6143162080002</v>
      </c>
      <c r="AW191" s="61">
        <f t="shared" si="245"/>
        <v>-1330.1618071754885</v>
      </c>
      <c r="AX191" s="62">
        <f t="shared" si="246"/>
        <v>2.3767221793956659E-2</v>
      </c>
      <c r="AY191" s="63">
        <f t="shared" si="247"/>
        <v>0.63331470156400749</v>
      </c>
      <c r="AZ191" s="6">
        <f t="shared" si="248"/>
        <v>3.7510693261422763E-2</v>
      </c>
      <c r="BA191" s="6">
        <f t="shared" si="249"/>
        <v>2.1492044104892001</v>
      </c>
      <c r="BB191" s="62">
        <f t="shared" si="250"/>
        <v>2.1577706972800001</v>
      </c>
      <c r="BC191" s="63">
        <f t="shared" si="251"/>
        <v>1.5194272832</v>
      </c>
      <c r="BD191" s="1"/>
      <c r="BE191" s="1">
        <f t="shared" si="218"/>
        <v>0</v>
      </c>
      <c r="BF191" s="1">
        <f t="shared" si="219"/>
        <v>-6.4999999999999997E-3</v>
      </c>
      <c r="BG191" s="1">
        <f t="shared" si="220"/>
        <v>101325</v>
      </c>
      <c r="BH191" s="1">
        <f t="shared" si="221"/>
        <v>1.2250000000000001</v>
      </c>
      <c r="BI191" s="1">
        <f t="shared" si="222"/>
        <v>288.14999999999998</v>
      </c>
      <c r="BJ191" s="1">
        <f t="shared" si="223"/>
        <v>1.2350000000000001</v>
      </c>
      <c r="BK191" s="1">
        <f t="shared" si="224"/>
        <v>9.81</v>
      </c>
      <c r="BL191" s="1">
        <f t="shared" si="225"/>
        <v>293.14999999999998</v>
      </c>
      <c r="BM191" s="1">
        <f t="shared" si="226"/>
        <v>100600</v>
      </c>
      <c r="BN191" s="24">
        <f t="shared" si="227"/>
        <v>28</v>
      </c>
      <c r="BP191" s="23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>
        <f t="shared" si="229"/>
        <v>0.50000000000000022</v>
      </c>
      <c r="CK191" s="1">
        <f t="shared" si="228"/>
        <v>1.6709587500000005</v>
      </c>
      <c r="CL191" s="1"/>
      <c r="CM191" s="1"/>
      <c r="CN191" s="1"/>
      <c r="CO191" s="1"/>
      <c r="CP191" s="1"/>
      <c r="CQ191" s="1"/>
      <c r="CR191" s="1"/>
      <c r="CS191" s="26"/>
    </row>
    <row r="192" spans="26:97" x14ac:dyDescent="0.2">
      <c r="Z192" s="1"/>
      <c r="AA192" s="1"/>
      <c r="AB192" s="23">
        <v>6.7</v>
      </c>
      <c r="AC192" s="1">
        <v>1907</v>
      </c>
      <c r="AD192" s="6">
        <f t="shared" si="230"/>
        <v>283.08223006672</v>
      </c>
      <c r="AE192" s="1">
        <f t="shared" si="252"/>
        <v>0</v>
      </c>
      <c r="AF192" s="1">
        <f t="shared" si="231"/>
        <v>0</v>
      </c>
      <c r="AG192" s="1">
        <f t="shared" si="253"/>
        <v>3615.2307799999999</v>
      </c>
      <c r="AH192" s="1">
        <f t="shared" si="232"/>
        <v>7970.2100822035991</v>
      </c>
      <c r="AI192" s="6">
        <f t="shared" si="254"/>
        <v>22.307680000000001</v>
      </c>
      <c r="AJ192" s="1">
        <f t="shared" si="233"/>
        <v>275.75449999999995</v>
      </c>
      <c r="AK192" s="1">
        <f t="shared" si="234"/>
        <v>1.015929208030856</v>
      </c>
      <c r="AL192" s="1">
        <f t="shared" si="235"/>
        <v>0.98963135457113083</v>
      </c>
      <c r="AM192" s="1">
        <f t="shared" si="236"/>
        <v>80417.016142808527</v>
      </c>
      <c r="AN192" s="1">
        <f t="shared" si="255"/>
        <v>-162</v>
      </c>
      <c r="AO192" s="1">
        <f t="shared" si="237"/>
        <v>-531.49608000000001</v>
      </c>
      <c r="AP192" s="1">
        <f t="shared" si="238"/>
        <v>35215.598331481378</v>
      </c>
      <c r="AQ192" s="60">
        <f t="shared" si="239"/>
        <v>63.051859646720004</v>
      </c>
      <c r="AR192" s="6">
        <f t="shared" si="240"/>
        <v>122.56272685568021</v>
      </c>
      <c r="AS192" s="6">
        <f t="shared" si="241"/>
        <v>-7.4705752095217468</v>
      </c>
      <c r="AT192" s="6">
        <f t="shared" si="242"/>
        <v>-14.521602915276752</v>
      </c>
      <c r="AU192" s="60">
        <f t="shared" si="243"/>
        <v>22.994104324160002</v>
      </c>
      <c r="AV192" s="6">
        <f t="shared" si="244"/>
        <v>2299.4104324160003</v>
      </c>
      <c r="AW192" s="61">
        <f t="shared" si="245"/>
        <v>-4202.0496104039412</v>
      </c>
      <c r="AX192" s="62">
        <f t="shared" si="246"/>
        <v>7.6289346179222894E-2</v>
      </c>
      <c r="AY192" s="63">
        <f t="shared" si="247"/>
        <v>0.63934870387229625</v>
      </c>
      <c r="AZ192" s="6">
        <f t="shared" si="248"/>
        <v>0.11876200861377015</v>
      </c>
      <c r="BA192" s="6">
        <f t="shared" si="249"/>
        <v>6.8045618600649096</v>
      </c>
      <c r="BB192" s="62">
        <f t="shared" si="250"/>
        <v>2.70645039456</v>
      </c>
      <c r="BC192" s="63">
        <f t="shared" si="251"/>
        <v>1.0061275664</v>
      </c>
      <c r="BD192" s="1"/>
      <c r="BE192" s="1">
        <f t="shared" si="218"/>
        <v>0</v>
      </c>
      <c r="BF192" s="1">
        <f t="shared" si="219"/>
        <v>-6.4999999999999997E-3</v>
      </c>
      <c r="BG192" s="1">
        <f t="shared" si="220"/>
        <v>101325</v>
      </c>
      <c r="BH192" s="1">
        <f t="shared" si="221"/>
        <v>1.2250000000000001</v>
      </c>
      <c r="BI192" s="1">
        <f t="shared" si="222"/>
        <v>288.14999999999998</v>
      </c>
      <c r="BJ192" s="1">
        <f t="shared" si="223"/>
        <v>1.2350000000000001</v>
      </c>
      <c r="BK192" s="1">
        <f t="shared" si="224"/>
        <v>9.81</v>
      </c>
      <c r="BL192" s="1">
        <f t="shared" si="225"/>
        <v>293.14999999999998</v>
      </c>
      <c r="BM192" s="1">
        <f t="shared" si="226"/>
        <v>100600</v>
      </c>
      <c r="BN192" s="24">
        <f t="shared" si="227"/>
        <v>28</v>
      </c>
      <c r="BP192" s="25"/>
      <c r="CS192" s="26"/>
    </row>
    <row r="193" spans="26:97" x14ac:dyDescent="0.2">
      <c r="Z193" s="1"/>
      <c r="AA193" s="1"/>
      <c r="AB193" s="23">
        <v>7.6</v>
      </c>
      <c r="AC193" s="1">
        <v>1724</v>
      </c>
      <c r="AD193" s="6">
        <f t="shared" si="230"/>
        <v>282.81263060007996</v>
      </c>
      <c r="AE193" s="1">
        <f t="shared" si="252"/>
        <v>0</v>
      </c>
      <c r="AF193" s="1">
        <f t="shared" si="231"/>
        <v>0</v>
      </c>
      <c r="AG193" s="1">
        <f t="shared" si="253"/>
        <v>3614.8461699999998</v>
      </c>
      <c r="AH193" s="1">
        <f t="shared" si="232"/>
        <v>7969.362163305399</v>
      </c>
      <c r="AI193" s="6">
        <f t="shared" si="254"/>
        <v>33.46152</v>
      </c>
      <c r="AJ193" s="1">
        <f t="shared" si="233"/>
        <v>276.94399999999996</v>
      </c>
      <c r="AK193" s="1">
        <f t="shared" si="234"/>
        <v>1.0347118182810831</v>
      </c>
      <c r="AL193" s="1">
        <f t="shared" si="235"/>
        <v>1.0132405656494579</v>
      </c>
      <c r="AM193" s="1">
        <f t="shared" si="236"/>
        <v>82257.076450945169</v>
      </c>
      <c r="AN193" s="1">
        <f t="shared" si="255"/>
        <v>-345</v>
      </c>
      <c r="AO193" s="1">
        <f t="shared" si="237"/>
        <v>-1131.8897999999999</v>
      </c>
      <c r="AP193" s="1">
        <f t="shared" si="238"/>
        <v>34943.457921362206</v>
      </c>
      <c r="AQ193" s="60">
        <f t="shared" si="239"/>
        <v>61.977789470080005</v>
      </c>
      <c r="AR193" s="6">
        <f t="shared" si="240"/>
        <v>120.47490628352031</v>
      </c>
      <c r="AS193" s="6">
        <f t="shared" si="241"/>
        <v>-10.556522893963116</v>
      </c>
      <c r="AT193" s="6">
        <f t="shared" si="242"/>
        <v>-20.520191462201264</v>
      </c>
      <c r="AU193" s="60">
        <f t="shared" si="243"/>
        <v>22.28206548624</v>
      </c>
      <c r="AV193" s="6">
        <f t="shared" si="244"/>
        <v>2228.2065486239999</v>
      </c>
      <c r="AW193" s="61">
        <f t="shared" si="245"/>
        <v>-6040.0931932476233</v>
      </c>
      <c r="AX193" s="62">
        <f t="shared" si="246"/>
        <v>0.11084876790206574</v>
      </c>
      <c r="AY193" s="63">
        <f t="shared" si="247"/>
        <v>0.64128799554796578</v>
      </c>
      <c r="AZ193" s="6">
        <f t="shared" si="248"/>
        <v>0.17116203183256784</v>
      </c>
      <c r="BA193" s="6">
        <f t="shared" si="249"/>
        <v>9.8068620368893384</v>
      </c>
      <c r="BB193" s="62">
        <f t="shared" si="250"/>
        <v>3.2551300918399999</v>
      </c>
      <c r="BC193" s="63">
        <f t="shared" si="251"/>
        <v>0.49282784960000003</v>
      </c>
      <c r="BD193" s="1"/>
      <c r="BE193" s="1">
        <f t="shared" si="218"/>
        <v>0</v>
      </c>
      <c r="BF193" s="1">
        <f t="shared" si="219"/>
        <v>-6.4999999999999997E-3</v>
      </c>
      <c r="BG193" s="1">
        <f t="shared" si="220"/>
        <v>101325</v>
      </c>
      <c r="BH193" s="1">
        <f t="shared" si="221"/>
        <v>1.2250000000000001</v>
      </c>
      <c r="BI193" s="1">
        <f t="shared" si="222"/>
        <v>288.14999999999998</v>
      </c>
      <c r="BJ193" s="1">
        <f t="shared" si="223"/>
        <v>1.2350000000000001</v>
      </c>
      <c r="BK193" s="1">
        <f t="shared" si="224"/>
        <v>9.81</v>
      </c>
      <c r="BL193" s="1">
        <f t="shared" si="225"/>
        <v>293.14999999999998</v>
      </c>
      <c r="BM193" s="1">
        <f t="shared" si="226"/>
        <v>100600</v>
      </c>
      <c r="BN193" s="24">
        <f t="shared" si="227"/>
        <v>28</v>
      </c>
      <c r="BP193" s="25"/>
      <c r="CS193" s="26"/>
    </row>
    <row r="194" spans="26:97" x14ac:dyDescent="0.2">
      <c r="Z194" s="1"/>
      <c r="AA194" s="1"/>
      <c r="AB194" s="23">
        <v>8.1999999999999993</v>
      </c>
      <c r="AC194" s="1">
        <v>1599</v>
      </c>
      <c r="AD194" s="6">
        <f t="shared" si="230"/>
        <v>282.54303113343997</v>
      </c>
      <c r="AE194" s="1">
        <f t="shared" si="252"/>
        <v>0</v>
      </c>
      <c r="AF194" s="1">
        <f t="shared" si="231"/>
        <v>0</v>
      </c>
      <c r="AG194" s="1">
        <f t="shared" si="253"/>
        <v>3614.4615599999997</v>
      </c>
      <c r="AH194" s="1">
        <f t="shared" si="232"/>
        <v>7968.5142444071989</v>
      </c>
      <c r="AI194" s="6">
        <f t="shared" si="254"/>
        <v>44.615360000000003</v>
      </c>
      <c r="AJ194" s="1">
        <f t="shared" si="233"/>
        <v>277.75649999999996</v>
      </c>
      <c r="AK194" s="1">
        <f t="shared" si="234"/>
        <v>1.0476933623447764</v>
      </c>
      <c r="AL194" s="1">
        <f t="shared" si="235"/>
        <v>1.0299445016595759</v>
      </c>
      <c r="AM194" s="1">
        <f t="shared" si="236"/>
        <v>83533.431679685513</v>
      </c>
      <c r="AN194" s="1">
        <f t="shared" si="255"/>
        <v>-470</v>
      </c>
      <c r="AO194" s="1">
        <f t="shared" si="237"/>
        <v>-1541.9947999999999</v>
      </c>
      <c r="AP194" s="1">
        <f t="shared" si="238"/>
        <v>34902.523180027943</v>
      </c>
      <c r="AQ194" s="60">
        <f t="shared" si="239"/>
        <v>60.903719293440005</v>
      </c>
      <c r="AR194" s="6">
        <f t="shared" si="240"/>
        <v>118.38708571136043</v>
      </c>
      <c r="AS194" s="6">
        <f t="shared" si="241"/>
        <v>-10.736844039156045</v>
      </c>
      <c r="AT194" s="6">
        <f t="shared" si="242"/>
        <v>-20.870706917073086</v>
      </c>
      <c r="AU194" s="60">
        <f t="shared" si="243"/>
        <v>21.570026648320002</v>
      </c>
      <c r="AV194" s="6">
        <f t="shared" si="244"/>
        <v>2157.0026648320004</v>
      </c>
      <c r="AW194" s="61">
        <f t="shared" si="245"/>
        <v>-6250.9416839991945</v>
      </c>
      <c r="AX194" s="62">
        <f t="shared" si="246"/>
        <v>0.11687347522212585</v>
      </c>
      <c r="AY194" s="63">
        <f t="shared" si="247"/>
        <v>0.65257034608278619</v>
      </c>
      <c r="AZ194" s="6">
        <f t="shared" si="248"/>
        <v>0.17721826438941915</v>
      </c>
      <c r="BA194" s="6">
        <f t="shared" si="249"/>
        <v>10.15385860214662</v>
      </c>
      <c r="BB194" s="62">
        <f t="shared" si="250"/>
        <v>3.8038097891199998</v>
      </c>
      <c r="BC194" s="63">
        <f t="shared" si="251"/>
        <v>-2.0471867199999938E-2</v>
      </c>
      <c r="BD194" s="1"/>
      <c r="BE194" s="1">
        <f t="shared" si="218"/>
        <v>0</v>
      </c>
      <c r="BF194" s="1">
        <f t="shared" si="219"/>
        <v>-6.4999999999999997E-3</v>
      </c>
      <c r="BG194" s="1">
        <f t="shared" si="220"/>
        <v>101325</v>
      </c>
      <c r="BH194" s="1">
        <f t="shared" si="221"/>
        <v>1.2250000000000001</v>
      </c>
      <c r="BI194" s="1">
        <f t="shared" si="222"/>
        <v>288.14999999999998</v>
      </c>
      <c r="BJ194" s="1">
        <f t="shared" si="223"/>
        <v>1.2350000000000001</v>
      </c>
      <c r="BK194" s="1">
        <f t="shared" si="224"/>
        <v>9.81</v>
      </c>
      <c r="BL194" s="1">
        <f t="shared" si="225"/>
        <v>293.14999999999998</v>
      </c>
      <c r="BM194" s="1">
        <f t="shared" si="226"/>
        <v>100600</v>
      </c>
      <c r="BN194" s="24">
        <f t="shared" si="227"/>
        <v>28</v>
      </c>
      <c r="BP194" s="25"/>
      <c r="CS194" s="26"/>
    </row>
    <row r="195" spans="26:97" x14ac:dyDescent="0.2">
      <c r="Z195" s="1"/>
      <c r="AA195" s="1"/>
      <c r="AB195" s="23">
        <v>8.6999999999999993</v>
      </c>
      <c r="AC195" s="1">
        <v>1479</v>
      </c>
      <c r="AD195" s="6">
        <f t="shared" si="230"/>
        <v>282.27343166679998</v>
      </c>
      <c r="AE195" s="1">
        <f t="shared" si="252"/>
        <v>0</v>
      </c>
      <c r="AF195" s="1">
        <f t="shared" si="231"/>
        <v>0</v>
      </c>
      <c r="AG195" s="1">
        <f t="shared" si="253"/>
        <v>3614.0769499999997</v>
      </c>
      <c r="AH195" s="1">
        <f t="shared" si="232"/>
        <v>7967.6663255089989</v>
      </c>
      <c r="AI195" s="6">
        <f t="shared" si="254"/>
        <v>55.769200000000005</v>
      </c>
      <c r="AJ195" s="1">
        <f t="shared" si="233"/>
        <v>278.53649999999999</v>
      </c>
      <c r="AK195" s="1">
        <f t="shared" si="234"/>
        <v>1.0602725134021995</v>
      </c>
      <c r="AL195" s="1">
        <f t="shared" si="235"/>
        <v>1.046235889737783</v>
      </c>
      <c r="AM195" s="1">
        <f t="shared" si="236"/>
        <v>84773.773810285697</v>
      </c>
      <c r="AN195" s="1">
        <f t="shared" si="255"/>
        <v>-590</v>
      </c>
      <c r="AO195" s="1">
        <f t="shared" si="237"/>
        <v>-1935.6956</v>
      </c>
      <c r="AP195" s="1">
        <f t="shared" si="238"/>
        <v>34878.033405907845</v>
      </c>
      <c r="AQ195" s="60">
        <f t="shared" si="239"/>
        <v>59.829649116799999</v>
      </c>
      <c r="AR195" s="6">
        <f t="shared" si="240"/>
        <v>116.29926513920051</v>
      </c>
      <c r="AS195" s="6">
        <f t="shared" si="241"/>
        <v>-10.741411350832097</v>
      </c>
      <c r="AT195" s="6">
        <f t="shared" si="242"/>
        <v>-20.879585040201462</v>
      </c>
      <c r="AU195" s="60">
        <f t="shared" si="243"/>
        <v>20.857987810400001</v>
      </c>
      <c r="AV195" s="6">
        <f t="shared" si="244"/>
        <v>2085.79878104</v>
      </c>
      <c r="AW195" s="61">
        <f t="shared" si="245"/>
        <v>-6365.1888786558875</v>
      </c>
      <c r="AX195" s="62">
        <f t="shared" si="246"/>
        <v>0.12140057230720702</v>
      </c>
      <c r="AY195" s="63">
        <f t="shared" si="247"/>
        <v>0.66521407253530229</v>
      </c>
      <c r="AZ195" s="6">
        <f t="shared" si="248"/>
        <v>0.18051197160536797</v>
      </c>
      <c r="BA195" s="6">
        <f t="shared" si="249"/>
        <v>10.342574124572259</v>
      </c>
      <c r="BB195" s="62">
        <f t="shared" si="250"/>
        <v>4.3524894864000006</v>
      </c>
      <c r="BC195" s="63">
        <f t="shared" si="251"/>
        <v>-0.53377158400000013</v>
      </c>
      <c r="BD195" s="1"/>
      <c r="BE195" s="1">
        <f t="shared" si="218"/>
        <v>0</v>
      </c>
      <c r="BF195" s="1">
        <f t="shared" si="219"/>
        <v>-6.4999999999999997E-3</v>
      </c>
      <c r="BG195" s="1">
        <f t="shared" si="220"/>
        <v>101325</v>
      </c>
      <c r="BH195" s="1">
        <f t="shared" si="221"/>
        <v>1.2250000000000001</v>
      </c>
      <c r="BI195" s="1">
        <f t="shared" si="222"/>
        <v>288.14999999999998</v>
      </c>
      <c r="BJ195" s="1">
        <f t="shared" si="223"/>
        <v>1.2350000000000001</v>
      </c>
      <c r="BK195" s="1">
        <f t="shared" si="224"/>
        <v>9.81</v>
      </c>
      <c r="BL195" s="1">
        <f t="shared" si="225"/>
        <v>293.14999999999998</v>
      </c>
      <c r="BM195" s="1">
        <f t="shared" si="226"/>
        <v>100600</v>
      </c>
      <c r="BN195" s="24">
        <f t="shared" si="227"/>
        <v>28</v>
      </c>
      <c r="BP195" s="25"/>
      <c r="CS195" s="26"/>
    </row>
    <row r="196" spans="26:97" x14ac:dyDescent="0.2">
      <c r="Z196" s="1"/>
      <c r="AA196" s="1"/>
      <c r="AB196" s="23">
        <v>9.6</v>
      </c>
      <c r="AC196" s="1">
        <v>1375</v>
      </c>
      <c r="AD196" s="6">
        <f t="shared" si="230"/>
        <v>282.00383220015999</v>
      </c>
      <c r="AE196" s="1">
        <f t="shared" si="252"/>
        <v>0</v>
      </c>
      <c r="AF196" s="1">
        <f t="shared" si="231"/>
        <v>0</v>
      </c>
      <c r="AG196" s="1">
        <f t="shared" si="253"/>
        <v>3613.6923399999996</v>
      </c>
      <c r="AH196" s="1">
        <f t="shared" si="232"/>
        <v>7966.8184066107988</v>
      </c>
      <c r="AI196" s="6">
        <f t="shared" si="254"/>
        <v>66.92304</v>
      </c>
      <c r="AJ196" s="1">
        <f t="shared" si="233"/>
        <v>279.21249999999998</v>
      </c>
      <c r="AK196" s="1">
        <f t="shared" si="234"/>
        <v>1.0712676186141423</v>
      </c>
      <c r="AL196" s="1">
        <f t="shared" si="235"/>
        <v>1.0606639903744239</v>
      </c>
      <c r="AM196" s="1">
        <f t="shared" si="236"/>
        <v>85860.76124447702</v>
      </c>
      <c r="AN196" s="1">
        <f t="shared" si="255"/>
        <v>-694</v>
      </c>
      <c r="AO196" s="1">
        <f t="shared" si="237"/>
        <v>-2276.9029599999999</v>
      </c>
      <c r="AP196" s="1">
        <f t="shared" si="238"/>
        <v>34880.58931648251</v>
      </c>
      <c r="AQ196" s="60">
        <f t="shared" si="239"/>
        <v>58.755578940159999</v>
      </c>
      <c r="AR196" s="6">
        <f t="shared" si="240"/>
        <v>114.21144456704062</v>
      </c>
      <c r="AS196" s="6">
        <f t="shared" si="241"/>
        <v>-10.491499427588074</v>
      </c>
      <c r="AT196" s="6">
        <f t="shared" si="242"/>
        <v>-20.393796247322804</v>
      </c>
      <c r="AU196" s="60">
        <f t="shared" si="243"/>
        <v>20.145948972479999</v>
      </c>
      <c r="AV196" s="6">
        <f t="shared" si="244"/>
        <v>2014.5948972480001</v>
      </c>
      <c r="AW196" s="61">
        <f t="shared" si="245"/>
        <v>-6330.071767866224</v>
      </c>
      <c r="AX196" s="62">
        <f t="shared" si="246"/>
        <v>0.1234822555206648</v>
      </c>
      <c r="AY196" s="63">
        <f t="shared" si="247"/>
        <v>0.68042417221142137</v>
      </c>
      <c r="AZ196" s="6">
        <f t="shared" si="248"/>
        <v>0.17952452214217501</v>
      </c>
      <c r="BA196" s="6">
        <f t="shared" si="249"/>
        <v>10.285997437848847</v>
      </c>
      <c r="BB196" s="62">
        <f t="shared" si="250"/>
        <v>4.9011691836800004</v>
      </c>
      <c r="BC196" s="63">
        <f t="shared" si="251"/>
        <v>-1.0470713007999999</v>
      </c>
      <c r="BD196" s="1"/>
      <c r="BE196" s="1">
        <f t="shared" ref="BE196:BE227" si="256">BE195</f>
        <v>0</v>
      </c>
      <c r="BF196" s="1">
        <f t="shared" ref="BF196:BF227" si="257">BF195</f>
        <v>-6.4999999999999997E-3</v>
      </c>
      <c r="BG196" s="1">
        <f t="shared" ref="BG196:BG227" si="258">BG195</f>
        <v>101325</v>
      </c>
      <c r="BH196" s="1">
        <f t="shared" ref="BH196:BH227" si="259">BH195</f>
        <v>1.2250000000000001</v>
      </c>
      <c r="BI196" s="1">
        <f t="shared" ref="BI196:BI227" si="260">BI195</f>
        <v>288.14999999999998</v>
      </c>
      <c r="BJ196" s="1">
        <f t="shared" ref="BJ196:BJ227" si="261">BJ195</f>
        <v>1.2350000000000001</v>
      </c>
      <c r="BK196" s="1">
        <f t="shared" ref="BK196:BK227" si="262">BK195</f>
        <v>9.81</v>
      </c>
      <c r="BL196" s="1">
        <f t="shared" ref="BL196:BL227" si="263">BL195</f>
        <v>293.14999999999998</v>
      </c>
      <c r="BM196" s="1">
        <f t="shared" ref="BM196:BM227" si="264">BM195</f>
        <v>100600</v>
      </c>
      <c r="BN196" s="24">
        <f t="shared" ref="BN196:BN227" si="265">BN195</f>
        <v>28</v>
      </c>
      <c r="BP196" s="4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32"/>
    </row>
    <row r="197" spans="26:97" x14ac:dyDescent="0.2">
      <c r="Z197" s="1"/>
      <c r="AA197" s="1"/>
      <c r="AB197" s="23">
        <v>10.6</v>
      </c>
      <c r="AC197" s="1">
        <v>1283</v>
      </c>
      <c r="AD197" s="6">
        <f t="shared" si="230"/>
        <v>281.73423273352</v>
      </c>
      <c r="AE197" s="1">
        <f t="shared" si="252"/>
        <v>0</v>
      </c>
      <c r="AF197" s="1">
        <f t="shared" si="231"/>
        <v>0</v>
      </c>
      <c r="AG197" s="1">
        <f t="shared" si="253"/>
        <v>3613.3077299999995</v>
      </c>
      <c r="AH197" s="1">
        <f t="shared" si="232"/>
        <v>7965.9704877125987</v>
      </c>
      <c r="AI197" s="6">
        <f t="shared" si="254"/>
        <v>78.076880000000003</v>
      </c>
      <c r="AJ197" s="1">
        <f t="shared" si="233"/>
        <v>279.81049999999999</v>
      </c>
      <c r="AK197" s="1">
        <f t="shared" si="234"/>
        <v>1.0810665789079204</v>
      </c>
      <c r="AL197" s="1">
        <f t="shared" si="235"/>
        <v>1.0736848591048933</v>
      </c>
      <c r="AM197" s="1">
        <f t="shared" si="236"/>
        <v>86831.708984398501</v>
      </c>
      <c r="AN197" s="1">
        <f t="shared" si="255"/>
        <v>-786</v>
      </c>
      <c r="AO197" s="1">
        <f t="shared" si="237"/>
        <v>-2578.7402400000001</v>
      </c>
      <c r="AP197" s="1">
        <f t="shared" si="238"/>
        <v>34893.237959692262</v>
      </c>
      <c r="AQ197" s="60">
        <f t="shared" si="239"/>
        <v>57.68150876352</v>
      </c>
      <c r="AR197" s="6">
        <f t="shared" si="240"/>
        <v>112.12362399488072</v>
      </c>
      <c r="AS197" s="6">
        <f t="shared" si="241"/>
        <v>-10.15191048270035</v>
      </c>
      <c r="AT197" s="6">
        <f t="shared" si="242"/>
        <v>-19.733689672692247</v>
      </c>
      <c r="AU197" s="60">
        <f t="shared" si="243"/>
        <v>19.433910134560001</v>
      </c>
      <c r="AV197" s="6">
        <f t="shared" si="244"/>
        <v>1943.3910134560001</v>
      </c>
      <c r="AW197" s="61">
        <f t="shared" si="245"/>
        <v>-6238.5710493690713</v>
      </c>
      <c r="AX197" s="62">
        <f t="shared" si="246"/>
        <v>0.12474037283919905</v>
      </c>
      <c r="AY197" s="63">
        <f t="shared" si="247"/>
        <v>0.69769110237176823</v>
      </c>
      <c r="AZ197" s="6">
        <f t="shared" si="248"/>
        <v>0.17692091601311927</v>
      </c>
      <c r="BA197" s="6">
        <f t="shared" si="249"/>
        <v>10.13682179513957</v>
      </c>
      <c r="BB197" s="62">
        <f t="shared" si="250"/>
        <v>5.4498488809600003</v>
      </c>
      <c r="BC197" s="63">
        <f t="shared" si="251"/>
        <v>-1.5603710176000001</v>
      </c>
      <c r="BD197" s="1"/>
      <c r="BE197" s="1">
        <f t="shared" si="256"/>
        <v>0</v>
      </c>
      <c r="BF197" s="1">
        <f t="shared" si="257"/>
        <v>-6.4999999999999997E-3</v>
      </c>
      <c r="BG197" s="1">
        <f t="shared" si="258"/>
        <v>101325</v>
      </c>
      <c r="BH197" s="1">
        <f t="shared" si="259"/>
        <v>1.2250000000000001</v>
      </c>
      <c r="BI197" s="1">
        <f t="shared" si="260"/>
        <v>288.14999999999998</v>
      </c>
      <c r="BJ197" s="1">
        <f t="shared" si="261"/>
        <v>1.2350000000000001</v>
      </c>
      <c r="BK197" s="1">
        <f t="shared" si="262"/>
        <v>9.81</v>
      </c>
      <c r="BL197" s="1">
        <f t="shared" si="263"/>
        <v>293.14999999999998</v>
      </c>
      <c r="BM197" s="1">
        <f t="shared" si="264"/>
        <v>100600</v>
      </c>
      <c r="BN197" s="24">
        <f t="shared" si="265"/>
        <v>28</v>
      </c>
    </row>
    <row r="198" spans="26:97" x14ac:dyDescent="0.2">
      <c r="Z198" s="1"/>
      <c r="AA198" s="1"/>
      <c r="AB198" s="23">
        <v>11.1</v>
      </c>
      <c r="AC198" s="1">
        <v>1216</v>
      </c>
      <c r="AD198" s="6">
        <f t="shared" si="230"/>
        <v>281.46463326687996</v>
      </c>
      <c r="AE198" s="1">
        <f t="shared" si="252"/>
        <v>0</v>
      </c>
      <c r="AF198" s="1">
        <f t="shared" si="231"/>
        <v>0</v>
      </c>
      <c r="AG198" s="1">
        <f t="shared" si="253"/>
        <v>3612.9231199999995</v>
      </c>
      <c r="AH198" s="1">
        <f t="shared" si="232"/>
        <v>7965.1225688143977</v>
      </c>
      <c r="AI198" s="6">
        <f t="shared" si="254"/>
        <v>89.230720000000005</v>
      </c>
      <c r="AJ198" s="1">
        <f t="shared" si="233"/>
        <v>280.24599999999998</v>
      </c>
      <c r="AK198" s="1">
        <f t="shared" si="234"/>
        <v>1.0882458199857845</v>
      </c>
      <c r="AL198" s="1">
        <f t="shared" si="235"/>
        <v>1.0835341354541073</v>
      </c>
      <c r="AM198" s="1">
        <f t="shared" si="236"/>
        <v>87544.391830256674</v>
      </c>
      <c r="AN198" s="1">
        <f t="shared" si="255"/>
        <v>-853</v>
      </c>
      <c r="AO198" s="1">
        <f t="shared" si="237"/>
        <v>-2798.5565200000001</v>
      </c>
      <c r="AP198" s="1">
        <f t="shared" si="238"/>
        <v>34927.967631937165</v>
      </c>
      <c r="AQ198" s="60">
        <f t="shared" si="239"/>
        <v>56.607438586880001</v>
      </c>
      <c r="AR198" s="6">
        <f t="shared" si="240"/>
        <v>110.03580342272082</v>
      </c>
      <c r="AS198" s="6">
        <f t="shared" si="241"/>
        <v>-9.6131244251770536</v>
      </c>
      <c r="AT198" s="6">
        <f t="shared" si="242"/>
        <v>-18.686375782636166</v>
      </c>
      <c r="AU198" s="60">
        <f t="shared" si="243"/>
        <v>18.72187129664</v>
      </c>
      <c r="AV198" s="6">
        <f t="shared" si="244"/>
        <v>1872.1871296639999</v>
      </c>
      <c r="AW198" s="61">
        <f t="shared" si="245"/>
        <v>-6018.9229951704065</v>
      </c>
      <c r="AX198" s="62">
        <f t="shared" si="246"/>
        <v>0.12382294968446454</v>
      </c>
      <c r="AY198" s="63">
        <f t="shared" si="247"/>
        <v>0.71854781696663261</v>
      </c>
      <c r="AZ198" s="6">
        <f t="shared" si="248"/>
        <v>0.17064789526830348</v>
      </c>
      <c r="BA198" s="6">
        <f t="shared" si="249"/>
        <v>9.7774041816636377</v>
      </c>
      <c r="BB198" s="62">
        <f t="shared" si="250"/>
        <v>5.9985285782400002</v>
      </c>
      <c r="BC198" s="63">
        <f t="shared" si="251"/>
        <v>-2.0736707343999998</v>
      </c>
      <c r="BD198" s="1"/>
      <c r="BE198" s="1">
        <f t="shared" si="256"/>
        <v>0</v>
      </c>
      <c r="BF198" s="1">
        <f t="shared" si="257"/>
        <v>-6.4999999999999997E-3</v>
      </c>
      <c r="BG198" s="1">
        <f t="shared" si="258"/>
        <v>101325</v>
      </c>
      <c r="BH198" s="1">
        <f t="shared" si="259"/>
        <v>1.2250000000000001</v>
      </c>
      <c r="BI198" s="1">
        <f t="shared" si="260"/>
        <v>288.14999999999998</v>
      </c>
      <c r="BJ198" s="1">
        <f t="shared" si="261"/>
        <v>1.2350000000000001</v>
      </c>
      <c r="BK198" s="1">
        <f t="shared" si="262"/>
        <v>9.81</v>
      </c>
      <c r="BL198" s="1">
        <f t="shared" si="263"/>
        <v>293.14999999999998</v>
      </c>
      <c r="BM198" s="1">
        <f t="shared" si="264"/>
        <v>100600</v>
      </c>
      <c r="BN198" s="24">
        <f t="shared" si="265"/>
        <v>28</v>
      </c>
    </row>
    <row r="199" spans="26:97" x14ac:dyDescent="0.2">
      <c r="Z199" s="1"/>
      <c r="AA199" s="1"/>
      <c r="AB199" s="23">
        <v>11.5</v>
      </c>
      <c r="AC199" s="1">
        <v>1127</v>
      </c>
      <c r="AD199" s="6">
        <f t="shared" si="230"/>
        <v>281.19503380023997</v>
      </c>
      <c r="AE199" s="1">
        <f t="shared" si="252"/>
        <v>0</v>
      </c>
      <c r="AF199" s="1">
        <f t="shared" si="231"/>
        <v>0</v>
      </c>
      <c r="AG199" s="1">
        <f t="shared" si="253"/>
        <v>3612.5385099999994</v>
      </c>
      <c r="AH199" s="1">
        <f t="shared" si="232"/>
        <v>7964.2746499161976</v>
      </c>
      <c r="AI199" s="6">
        <f t="shared" si="254"/>
        <v>100.38456000000001</v>
      </c>
      <c r="AJ199" s="1">
        <f t="shared" si="233"/>
        <v>280.8245</v>
      </c>
      <c r="AK199" s="1">
        <f t="shared" si="234"/>
        <v>1.0978387632386126</v>
      </c>
      <c r="AL199" s="1">
        <f t="shared" si="235"/>
        <v>1.096392128980902</v>
      </c>
      <c r="AM199" s="1">
        <f t="shared" si="236"/>
        <v>88498.407378672768</v>
      </c>
      <c r="AN199" s="1">
        <f t="shared" si="255"/>
        <v>-942</v>
      </c>
      <c r="AO199" s="1">
        <f t="shared" si="237"/>
        <v>-3090.5512800000001</v>
      </c>
      <c r="AP199" s="1">
        <f t="shared" si="238"/>
        <v>34926.471951031883</v>
      </c>
      <c r="AQ199" s="60">
        <f t="shared" si="239"/>
        <v>55.533368410240001</v>
      </c>
      <c r="AR199" s="6">
        <f t="shared" si="240"/>
        <v>107.94798285056092</v>
      </c>
      <c r="AS199" s="6">
        <f t="shared" si="241"/>
        <v>-9.4104920683113313</v>
      </c>
      <c r="AT199" s="6">
        <f t="shared" si="242"/>
        <v>-18.292490902066298</v>
      </c>
      <c r="AU199" s="60">
        <f t="shared" si="243"/>
        <v>18.009832458720002</v>
      </c>
      <c r="AV199" s="6">
        <f t="shared" si="244"/>
        <v>1800.9832458720002</v>
      </c>
      <c r="AW199" s="61">
        <f t="shared" si="245"/>
        <v>-6005.3705393049904</v>
      </c>
      <c r="AX199" s="62">
        <f t="shared" si="246"/>
        <v>0.12686383364592033</v>
      </c>
      <c r="AY199" s="63">
        <f t="shared" si="247"/>
        <v>0.73782393583117778</v>
      </c>
      <c r="AZ199" s="6">
        <f t="shared" si="248"/>
        <v>0.17027820066145335</v>
      </c>
      <c r="BA199" s="6">
        <f t="shared" si="249"/>
        <v>9.7562222409823782</v>
      </c>
      <c r="BB199" s="62">
        <f t="shared" si="250"/>
        <v>6.547208275520001</v>
      </c>
      <c r="BC199" s="63">
        <f t="shared" si="251"/>
        <v>-2.5869704512000005</v>
      </c>
      <c r="BD199" s="1"/>
      <c r="BE199" s="1">
        <f t="shared" si="256"/>
        <v>0</v>
      </c>
      <c r="BF199" s="1">
        <f t="shared" si="257"/>
        <v>-6.4999999999999997E-3</v>
      </c>
      <c r="BG199" s="1">
        <f t="shared" si="258"/>
        <v>101325</v>
      </c>
      <c r="BH199" s="1">
        <f t="shared" si="259"/>
        <v>1.2250000000000001</v>
      </c>
      <c r="BI199" s="1">
        <f t="shared" si="260"/>
        <v>288.14999999999998</v>
      </c>
      <c r="BJ199" s="1">
        <f t="shared" si="261"/>
        <v>1.2350000000000001</v>
      </c>
      <c r="BK199" s="1">
        <f t="shared" si="262"/>
        <v>9.81</v>
      </c>
      <c r="BL199" s="1">
        <f t="shared" si="263"/>
        <v>293.14999999999998</v>
      </c>
      <c r="BM199" s="1">
        <f t="shared" si="264"/>
        <v>100600</v>
      </c>
      <c r="BN199" s="24">
        <f t="shared" si="265"/>
        <v>28</v>
      </c>
    </row>
    <row r="200" spans="26:97" x14ac:dyDescent="0.2">
      <c r="Z200" s="1"/>
      <c r="AA200" s="1"/>
      <c r="AB200" s="23">
        <v>11.3</v>
      </c>
      <c r="AC200" s="1">
        <v>1047</v>
      </c>
      <c r="AD200" s="6">
        <f t="shared" si="230"/>
        <v>280.92543433359998</v>
      </c>
      <c r="AE200" s="1">
        <f t="shared" si="252"/>
        <v>0</v>
      </c>
      <c r="AF200" s="1">
        <f t="shared" si="231"/>
        <v>0</v>
      </c>
      <c r="AG200" s="1">
        <f t="shared" si="253"/>
        <v>3612.1538999999993</v>
      </c>
      <c r="AH200" s="1">
        <f t="shared" si="232"/>
        <v>7963.4267310179976</v>
      </c>
      <c r="AI200" s="6">
        <f t="shared" si="254"/>
        <v>111.53840000000001</v>
      </c>
      <c r="AJ200" s="1">
        <f t="shared" si="233"/>
        <v>281.34449999999998</v>
      </c>
      <c r="AK200" s="1">
        <f t="shared" si="234"/>
        <v>1.1065167220029943</v>
      </c>
      <c r="AL200" s="1">
        <f t="shared" si="235"/>
        <v>1.1081673492186785</v>
      </c>
      <c r="AM200" s="1">
        <f t="shared" si="236"/>
        <v>89363.117455877582</v>
      </c>
      <c r="AN200" s="1">
        <f t="shared" si="255"/>
        <v>-1022</v>
      </c>
      <c r="AO200" s="1">
        <f t="shared" si="237"/>
        <v>-3353.0184800000002</v>
      </c>
      <c r="AP200" s="1">
        <f t="shared" si="238"/>
        <v>34930.16709395231</v>
      </c>
      <c r="AQ200" s="60">
        <f t="shared" si="239"/>
        <v>54.459298233600002</v>
      </c>
      <c r="AR200" s="6">
        <f t="shared" si="240"/>
        <v>105.86016227840103</v>
      </c>
      <c r="AS200" s="6">
        <f t="shared" si="241"/>
        <v>-9.1619726576120453</v>
      </c>
      <c r="AT200" s="6">
        <f t="shared" si="242"/>
        <v>-17.809408930772598</v>
      </c>
      <c r="AU200" s="60">
        <f t="shared" si="243"/>
        <v>17.2977936208</v>
      </c>
      <c r="AV200" s="6">
        <f t="shared" si="244"/>
        <v>1729.7793620800001</v>
      </c>
      <c r="AW200" s="61">
        <f t="shared" si="245"/>
        <v>-5961.4540895397313</v>
      </c>
      <c r="AX200" s="62">
        <f t="shared" si="246"/>
        <v>0.12956113281091577</v>
      </c>
      <c r="AY200" s="63">
        <f t="shared" si="247"/>
        <v>0.75914230823447382</v>
      </c>
      <c r="AZ200" s="6">
        <f t="shared" si="248"/>
        <v>0.16903910914511502</v>
      </c>
      <c r="BA200" s="6">
        <f t="shared" si="249"/>
        <v>9.6852275266657308</v>
      </c>
      <c r="BB200" s="62">
        <f t="shared" si="250"/>
        <v>7.0958879728000008</v>
      </c>
      <c r="BC200" s="63">
        <f t="shared" si="251"/>
        <v>-3.1002701680000002</v>
      </c>
      <c r="BD200" s="1"/>
      <c r="BE200" s="1">
        <f t="shared" si="256"/>
        <v>0</v>
      </c>
      <c r="BF200" s="1">
        <f t="shared" si="257"/>
        <v>-6.4999999999999997E-3</v>
      </c>
      <c r="BG200" s="1">
        <f t="shared" si="258"/>
        <v>101325</v>
      </c>
      <c r="BH200" s="1">
        <f t="shared" si="259"/>
        <v>1.2250000000000001</v>
      </c>
      <c r="BI200" s="1">
        <f t="shared" si="260"/>
        <v>288.14999999999998</v>
      </c>
      <c r="BJ200" s="1">
        <f t="shared" si="261"/>
        <v>1.2350000000000001</v>
      </c>
      <c r="BK200" s="1">
        <f t="shared" si="262"/>
        <v>9.81</v>
      </c>
      <c r="BL200" s="1">
        <f t="shared" si="263"/>
        <v>293.14999999999998</v>
      </c>
      <c r="BM200" s="1">
        <f t="shared" si="264"/>
        <v>100600</v>
      </c>
      <c r="BN200" s="24">
        <f t="shared" si="265"/>
        <v>28</v>
      </c>
    </row>
    <row r="201" spans="26:97" x14ac:dyDescent="0.2">
      <c r="AB201" s="23">
        <v>11.6</v>
      </c>
      <c r="AC201" s="1">
        <v>984</v>
      </c>
      <c r="AD201" s="6">
        <f t="shared" si="230"/>
        <v>280.65583486695999</v>
      </c>
      <c r="AE201" s="1">
        <f t="shared" si="252"/>
        <v>0</v>
      </c>
      <c r="AF201" s="1">
        <f t="shared" si="231"/>
        <v>0</v>
      </c>
      <c r="AG201" s="1">
        <f t="shared" si="253"/>
        <v>3611.7692899999993</v>
      </c>
      <c r="AH201" s="1">
        <f t="shared" si="232"/>
        <v>7962.5788121197975</v>
      </c>
      <c r="AI201" s="6">
        <f t="shared" si="254"/>
        <v>122.69224000000001</v>
      </c>
      <c r="AJ201" s="1">
        <f t="shared" si="233"/>
        <v>281.75399999999996</v>
      </c>
      <c r="AK201" s="1">
        <f t="shared" si="234"/>
        <v>1.1133874708902571</v>
      </c>
      <c r="AL201" s="1">
        <f t="shared" si="235"/>
        <v>1.1177439928228043</v>
      </c>
      <c r="AM201" s="1">
        <f t="shared" si="236"/>
        <v>90048.880910731314</v>
      </c>
      <c r="AN201" s="1">
        <f t="shared" si="255"/>
        <v>-1085</v>
      </c>
      <c r="AO201" s="1">
        <f t="shared" si="237"/>
        <v>-3559.7114000000001</v>
      </c>
      <c r="AP201" s="1">
        <f t="shared" si="238"/>
        <v>34944.609625047829</v>
      </c>
      <c r="AQ201" s="60">
        <f t="shared" si="239"/>
        <v>53.385228056960003</v>
      </c>
      <c r="AR201" s="6">
        <f t="shared" si="240"/>
        <v>103.77234170624114</v>
      </c>
      <c r="AS201" s="6">
        <f t="shared" si="241"/>
        <v>-8.8194374878927224</v>
      </c>
      <c r="AT201" s="6">
        <f t="shared" si="242"/>
        <v>-17.143575366465388</v>
      </c>
      <c r="AU201" s="60">
        <f t="shared" si="243"/>
        <v>16.585754782880002</v>
      </c>
      <c r="AV201" s="6">
        <f t="shared" si="244"/>
        <v>1658.5754782880003</v>
      </c>
      <c r="AW201" s="61">
        <f t="shared" si="245"/>
        <v>-5853.4079398333924</v>
      </c>
      <c r="AX201" s="62">
        <f t="shared" si="246"/>
        <v>0.13124906175602641</v>
      </c>
      <c r="AY201" s="63">
        <f t="shared" si="247"/>
        <v>0.78355161196037937</v>
      </c>
      <c r="AZ201" s="6">
        <f t="shared" si="248"/>
        <v>0.16596455114081665</v>
      </c>
      <c r="BA201" s="6">
        <f t="shared" si="249"/>
        <v>9.5090683291512796</v>
      </c>
      <c r="BB201" s="62">
        <f t="shared" si="250"/>
        <v>7.6445676700800007</v>
      </c>
      <c r="BC201" s="63">
        <f t="shared" si="251"/>
        <v>-3.6135698848000009</v>
      </c>
      <c r="BD201" s="1"/>
      <c r="BE201" s="1">
        <f t="shared" si="256"/>
        <v>0</v>
      </c>
      <c r="BF201" s="1">
        <f t="shared" si="257"/>
        <v>-6.4999999999999997E-3</v>
      </c>
      <c r="BG201" s="1">
        <f t="shared" si="258"/>
        <v>101325</v>
      </c>
      <c r="BH201" s="1">
        <f t="shared" si="259"/>
        <v>1.2250000000000001</v>
      </c>
      <c r="BI201" s="1">
        <f t="shared" si="260"/>
        <v>288.14999999999998</v>
      </c>
      <c r="BJ201" s="1">
        <f t="shared" si="261"/>
        <v>1.2350000000000001</v>
      </c>
      <c r="BK201" s="1">
        <f t="shared" si="262"/>
        <v>9.81</v>
      </c>
      <c r="BL201" s="1">
        <f t="shared" si="263"/>
        <v>293.14999999999998</v>
      </c>
      <c r="BM201" s="1">
        <f t="shared" si="264"/>
        <v>100600</v>
      </c>
      <c r="BN201" s="24">
        <f t="shared" si="265"/>
        <v>28</v>
      </c>
    </row>
    <row r="202" spans="26:97" x14ac:dyDescent="0.2">
      <c r="AB202" s="23">
        <v>10.8</v>
      </c>
      <c r="AC202" s="1">
        <v>920</v>
      </c>
      <c r="AD202" s="6">
        <f t="shared" si="230"/>
        <v>280.38623540032</v>
      </c>
      <c r="AE202" s="1">
        <f t="shared" si="252"/>
        <v>0</v>
      </c>
      <c r="AF202" s="1">
        <f t="shared" si="231"/>
        <v>0</v>
      </c>
      <c r="AG202" s="1">
        <f t="shared" si="253"/>
        <v>3611.3846799999992</v>
      </c>
      <c r="AH202" s="1">
        <f t="shared" si="232"/>
        <v>7961.7308932215974</v>
      </c>
      <c r="AI202" s="6">
        <f t="shared" si="254"/>
        <v>133.84608</v>
      </c>
      <c r="AJ202" s="1">
        <f t="shared" si="233"/>
        <v>282.16999999999996</v>
      </c>
      <c r="AK202" s="1">
        <f t="shared" si="234"/>
        <v>1.1204006511374123</v>
      </c>
      <c r="AL202" s="1">
        <f t="shared" si="235"/>
        <v>1.1275284297749901</v>
      </c>
      <c r="AM202" s="1">
        <f t="shared" si="236"/>
        <v>90749.886493892496</v>
      </c>
      <c r="AN202" s="1">
        <f t="shared" si="255"/>
        <v>-1149</v>
      </c>
      <c r="AO202" s="1">
        <f t="shared" si="237"/>
        <v>-3769.68516</v>
      </c>
      <c r="AP202" s="1">
        <f t="shared" si="238"/>
        <v>34952.320014562938</v>
      </c>
      <c r="AQ202" s="60">
        <f t="shared" si="239"/>
        <v>52.311157880320003</v>
      </c>
      <c r="AR202" s="6">
        <f t="shared" si="240"/>
        <v>101.68452113408124</v>
      </c>
      <c r="AS202" s="6">
        <f t="shared" si="241"/>
        <v>-8.5406165304481938</v>
      </c>
      <c r="AT202" s="6">
        <f t="shared" si="242"/>
        <v>-16.601592036546418</v>
      </c>
      <c r="AU202" s="60">
        <f t="shared" si="243"/>
        <v>15.873715944960001</v>
      </c>
      <c r="AV202" s="6">
        <f t="shared" si="244"/>
        <v>1587.3715944960002</v>
      </c>
      <c r="AW202" s="61">
        <f t="shared" si="245"/>
        <v>-5784.1247144288554</v>
      </c>
      <c r="AX202" s="62">
        <f t="shared" si="246"/>
        <v>0.13390396765952234</v>
      </c>
      <c r="AY202" s="63">
        <f t="shared" si="247"/>
        <v>0.80915515482923939</v>
      </c>
      <c r="AZ202" s="6">
        <f t="shared" si="248"/>
        <v>0.16399984277299148</v>
      </c>
      <c r="BA202" s="6">
        <f t="shared" si="249"/>
        <v>9.3964988317008693</v>
      </c>
      <c r="BB202" s="62">
        <f t="shared" si="250"/>
        <v>8.1932473673599997</v>
      </c>
      <c r="BC202" s="63">
        <f t="shared" si="251"/>
        <v>-4.1268696015999993</v>
      </c>
      <c r="BD202" s="1"/>
      <c r="BE202" s="1">
        <f t="shared" si="256"/>
        <v>0</v>
      </c>
      <c r="BF202" s="1">
        <f t="shared" si="257"/>
        <v>-6.4999999999999997E-3</v>
      </c>
      <c r="BG202" s="1">
        <f t="shared" si="258"/>
        <v>101325</v>
      </c>
      <c r="BH202" s="1">
        <f t="shared" si="259"/>
        <v>1.2250000000000001</v>
      </c>
      <c r="BI202" s="1">
        <f t="shared" si="260"/>
        <v>288.14999999999998</v>
      </c>
      <c r="BJ202" s="1">
        <f t="shared" si="261"/>
        <v>1.2350000000000001</v>
      </c>
      <c r="BK202" s="1">
        <f t="shared" si="262"/>
        <v>9.81</v>
      </c>
      <c r="BL202" s="1">
        <f t="shared" si="263"/>
        <v>293.14999999999998</v>
      </c>
      <c r="BM202" s="1">
        <f t="shared" si="264"/>
        <v>100600</v>
      </c>
      <c r="BN202" s="24">
        <f t="shared" si="265"/>
        <v>28</v>
      </c>
    </row>
    <row r="203" spans="26:97" x14ac:dyDescent="0.2">
      <c r="AB203" s="23">
        <v>8.6999999999999993</v>
      </c>
      <c r="AC203" s="1">
        <v>862</v>
      </c>
      <c r="AD203" s="6">
        <f t="shared" si="230"/>
        <v>280.11663593367996</v>
      </c>
      <c r="AE203" s="1">
        <f t="shared" si="252"/>
        <v>0</v>
      </c>
      <c r="AF203" s="1">
        <f t="shared" si="231"/>
        <v>0</v>
      </c>
      <c r="AG203" s="1">
        <f t="shared" si="253"/>
        <v>3611.0000699999991</v>
      </c>
      <c r="AH203" s="1">
        <f t="shared" si="232"/>
        <v>7960.8829743233973</v>
      </c>
      <c r="AI203" s="6">
        <f t="shared" si="254"/>
        <v>144.99992</v>
      </c>
      <c r="AJ203" s="1">
        <f t="shared" si="233"/>
        <v>282.54699999999997</v>
      </c>
      <c r="AK203" s="1">
        <f t="shared" si="234"/>
        <v>1.126785491624672</v>
      </c>
      <c r="AL203" s="1">
        <f t="shared" si="235"/>
        <v>1.1365617727090405</v>
      </c>
      <c r="AM203" s="1">
        <f t="shared" si="236"/>
        <v>91388.983473340821</v>
      </c>
      <c r="AN203" s="1">
        <f t="shared" si="255"/>
        <v>-1207</v>
      </c>
      <c r="AO203" s="1">
        <f t="shared" si="237"/>
        <v>-3959.97388</v>
      </c>
      <c r="AP203" s="1">
        <f t="shared" si="238"/>
        <v>34960.333926398969</v>
      </c>
      <c r="AQ203" s="60">
        <f t="shared" si="239"/>
        <v>51.237087703680004</v>
      </c>
      <c r="AR203" s="6">
        <f t="shared" si="240"/>
        <v>99.596700561921338</v>
      </c>
      <c r="AS203" s="6">
        <f t="shared" si="241"/>
        <v>-8.2620246706006597</v>
      </c>
      <c r="AT203" s="6">
        <f t="shared" si="242"/>
        <v>-16.060054035700386</v>
      </c>
      <c r="AU203" s="60">
        <f t="shared" si="243"/>
        <v>15.161677107040001</v>
      </c>
      <c r="AV203" s="6">
        <f t="shared" si="244"/>
        <v>1516.167710704</v>
      </c>
      <c r="AW203" s="61">
        <f t="shared" si="245"/>
        <v>-5712.13621108385</v>
      </c>
      <c r="AX203" s="62">
        <f t="shared" si="246"/>
        <v>0.13674410126894479</v>
      </c>
      <c r="AY203" s="63">
        <f t="shared" si="247"/>
        <v>0.83692322209531622</v>
      </c>
      <c r="AZ203" s="6">
        <f t="shared" si="248"/>
        <v>0.16195797282464647</v>
      </c>
      <c r="BA203" s="6">
        <f t="shared" si="249"/>
        <v>9.2795083013461124</v>
      </c>
      <c r="BB203" s="62">
        <f t="shared" si="250"/>
        <v>8.7419270646400005</v>
      </c>
      <c r="BC203" s="63">
        <f t="shared" si="251"/>
        <v>-4.6401693183999999</v>
      </c>
      <c r="BD203" s="1"/>
      <c r="BE203" s="1">
        <f t="shared" si="256"/>
        <v>0</v>
      </c>
      <c r="BF203" s="1">
        <f t="shared" si="257"/>
        <v>-6.4999999999999997E-3</v>
      </c>
      <c r="BG203" s="1">
        <f t="shared" si="258"/>
        <v>101325</v>
      </c>
      <c r="BH203" s="1">
        <f t="shared" si="259"/>
        <v>1.2250000000000001</v>
      </c>
      <c r="BI203" s="1">
        <f t="shared" si="260"/>
        <v>288.14999999999998</v>
      </c>
      <c r="BJ203" s="1">
        <f t="shared" si="261"/>
        <v>1.2350000000000001</v>
      </c>
      <c r="BK203" s="1">
        <f t="shared" si="262"/>
        <v>9.81</v>
      </c>
      <c r="BL203" s="1">
        <f t="shared" si="263"/>
        <v>293.14999999999998</v>
      </c>
      <c r="BM203" s="1">
        <f t="shared" si="264"/>
        <v>100600</v>
      </c>
      <c r="BN203" s="24">
        <f t="shared" si="265"/>
        <v>28</v>
      </c>
    </row>
    <row r="204" spans="26:97" x14ac:dyDescent="0.2">
      <c r="AB204" s="23">
        <v>7.6</v>
      </c>
      <c r="AC204" s="1">
        <v>798</v>
      </c>
      <c r="AD204" s="6">
        <f t="shared" si="230"/>
        <v>279.84703646703997</v>
      </c>
      <c r="AE204" s="1">
        <f t="shared" si="252"/>
        <v>0</v>
      </c>
      <c r="AF204" s="1">
        <f t="shared" si="231"/>
        <v>0</v>
      </c>
      <c r="AG204" s="1">
        <f t="shared" si="253"/>
        <v>3610.6154599999991</v>
      </c>
      <c r="AH204" s="1">
        <f t="shared" si="232"/>
        <v>7960.0350554251972</v>
      </c>
      <c r="AI204" s="6">
        <f t="shared" si="254"/>
        <v>156.15376000000001</v>
      </c>
      <c r="AJ204" s="1">
        <f t="shared" si="233"/>
        <v>282.96299999999997</v>
      </c>
      <c r="AK204" s="1">
        <f t="shared" si="234"/>
        <v>1.1338630975543844</v>
      </c>
      <c r="AL204" s="1">
        <f t="shared" si="235"/>
        <v>1.1464881233826092</v>
      </c>
      <c r="AM204" s="1">
        <f t="shared" si="236"/>
        <v>92098.418396584049</v>
      </c>
      <c r="AN204" s="1">
        <f t="shared" si="255"/>
        <v>-1271</v>
      </c>
      <c r="AO204" s="1">
        <f t="shared" si="237"/>
        <v>-4169.9476400000003</v>
      </c>
      <c r="AP204" s="1">
        <f t="shared" si="238"/>
        <v>34959.97800215811</v>
      </c>
      <c r="AQ204" s="60">
        <f t="shared" si="239"/>
        <v>50.163017527039997</v>
      </c>
      <c r="AR204" s="6">
        <f t="shared" si="240"/>
        <v>97.508879989761425</v>
      </c>
      <c r="AS204" s="6">
        <f t="shared" si="241"/>
        <v>-8.0595847906641183</v>
      </c>
      <c r="AT204" s="6">
        <f t="shared" si="242"/>
        <v>-15.666543299484539</v>
      </c>
      <c r="AU204" s="60">
        <f t="shared" si="243"/>
        <v>14.449638269120001</v>
      </c>
      <c r="AV204" s="6">
        <f t="shared" si="244"/>
        <v>1444.9638269120001</v>
      </c>
      <c r="AW204" s="61">
        <f t="shared" si="245"/>
        <v>-5690.8777992639489</v>
      </c>
      <c r="AX204" s="62">
        <f t="shared" si="246"/>
        <v>0.14090109153723335</v>
      </c>
      <c r="AY204" s="63">
        <f t="shared" si="247"/>
        <v>0.86557807677031007</v>
      </c>
      <c r="AZ204" s="6">
        <f t="shared" si="248"/>
        <v>0.16136726872049498</v>
      </c>
      <c r="BA204" s="6">
        <f t="shared" si="249"/>
        <v>9.2456634492371776</v>
      </c>
      <c r="BB204" s="62">
        <f t="shared" si="250"/>
        <v>9.2906067619199995</v>
      </c>
      <c r="BC204" s="63">
        <f t="shared" si="251"/>
        <v>-5.1534690352000005</v>
      </c>
      <c r="BD204" s="1"/>
      <c r="BE204" s="1">
        <f t="shared" si="256"/>
        <v>0</v>
      </c>
      <c r="BF204" s="1">
        <f t="shared" si="257"/>
        <v>-6.4999999999999997E-3</v>
      </c>
      <c r="BG204" s="1">
        <f t="shared" si="258"/>
        <v>101325</v>
      </c>
      <c r="BH204" s="1">
        <f t="shared" si="259"/>
        <v>1.2250000000000001</v>
      </c>
      <c r="BI204" s="1">
        <f t="shared" si="260"/>
        <v>288.14999999999998</v>
      </c>
      <c r="BJ204" s="1">
        <f t="shared" si="261"/>
        <v>1.2350000000000001</v>
      </c>
      <c r="BK204" s="1">
        <f t="shared" si="262"/>
        <v>9.81</v>
      </c>
      <c r="BL204" s="1">
        <f t="shared" si="263"/>
        <v>293.14999999999998</v>
      </c>
      <c r="BM204" s="1">
        <f t="shared" si="264"/>
        <v>100600</v>
      </c>
      <c r="BN204" s="24">
        <f t="shared" si="265"/>
        <v>28</v>
      </c>
    </row>
    <row r="205" spans="26:97" x14ac:dyDescent="0.2">
      <c r="AB205" s="23">
        <v>7.3</v>
      </c>
      <c r="AC205" s="1">
        <v>794</v>
      </c>
      <c r="AD205" s="6">
        <f t="shared" si="230"/>
        <v>279.57743700039998</v>
      </c>
      <c r="AE205" s="1">
        <f t="shared" si="252"/>
        <v>0</v>
      </c>
      <c r="AF205" s="1">
        <f t="shared" si="231"/>
        <v>0</v>
      </c>
      <c r="AG205" s="1">
        <f t="shared" si="253"/>
        <v>3610.230849999999</v>
      </c>
      <c r="AH205" s="1">
        <f t="shared" si="232"/>
        <v>7959.1871365269972</v>
      </c>
      <c r="AI205" s="6">
        <f t="shared" si="254"/>
        <v>167.30760000000001</v>
      </c>
      <c r="AJ205" s="1">
        <f t="shared" si="233"/>
        <v>282.98899999999998</v>
      </c>
      <c r="AK205" s="1">
        <f t="shared" si="234"/>
        <v>1.1343065743513436</v>
      </c>
      <c r="AL205" s="1">
        <f t="shared" si="235"/>
        <v>1.1481480287289891</v>
      </c>
      <c r="AM205" s="1">
        <f t="shared" si="236"/>
        <v>92142.905706311722</v>
      </c>
      <c r="AN205" s="1">
        <f t="shared" si="255"/>
        <v>-1275</v>
      </c>
      <c r="AO205" s="1">
        <f t="shared" si="237"/>
        <v>-4183.0709999999999</v>
      </c>
      <c r="AP205" s="1">
        <f t="shared" si="238"/>
        <v>34996.896654542994</v>
      </c>
      <c r="AQ205" s="60">
        <f t="shared" si="239"/>
        <v>49.088947350400005</v>
      </c>
      <c r="AR205" s="6">
        <f t="shared" si="240"/>
        <v>95.421059417601541</v>
      </c>
      <c r="AS205" s="6">
        <f t="shared" si="241"/>
        <v>-7.5327989828031363</v>
      </c>
      <c r="AT205" s="6">
        <f t="shared" si="242"/>
        <v>-14.642555974732048</v>
      </c>
      <c r="AU205" s="60">
        <f t="shared" si="243"/>
        <v>13.7375994312</v>
      </c>
      <c r="AV205" s="6">
        <f t="shared" si="244"/>
        <v>1373.7599431199999</v>
      </c>
      <c r="AW205" s="61">
        <f t="shared" si="245"/>
        <v>-5434.7133096815905</v>
      </c>
      <c r="AX205" s="62">
        <f t="shared" si="246"/>
        <v>0.14030827343775187</v>
      </c>
      <c r="AY205" s="63">
        <f t="shared" si="247"/>
        <v>0.90351668348924374</v>
      </c>
      <c r="AZ205" s="6">
        <f t="shared" si="248"/>
        <v>0.15406074580993334</v>
      </c>
      <c r="BA205" s="6">
        <f t="shared" si="249"/>
        <v>8.8270305235463802</v>
      </c>
      <c r="BB205" s="62">
        <f t="shared" si="250"/>
        <v>9.8392864592000002</v>
      </c>
      <c r="BC205" s="63">
        <f t="shared" si="251"/>
        <v>-5.6667687519999994</v>
      </c>
      <c r="BD205" s="1"/>
      <c r="BE205" s="1">
        <f t="shared" si="256"/>
        <v>0</v>
      </c>
      <c r="BF205" s="1">
        <f t="shared" si="257"/>
        <v>-6.4999999999999997E-3</v>
      </c>
      <c r="BG205" s="1">
        <f t="shared" si="258"/>
        <v>101325</v>
      </c>
      <c r="BH205" s="1">
        <f t="shared" si="259"/>
        <v>1.2250000000000001</v>
      </c>
      <c r="BI205" s="1">
        <f t="shared" si="260"/>
        <v>288.14999999999998</v>
      </c>
      <c r="BJ205" s="1">
        <f t="shared" si="261"/>
        <v>1.2350000000000001</v>
      </c>
      <c r="BK205" s="1">
        <f t="shared" si="262"/>
        <v>9.81</v>
      </c>
      <c r="BL205" s="1">
        <f t="shared" si="263"/>
        <v>293.14999999999998</v>
      </c>
      <c r="BM205" s="1">
        <f t="shared" si="264"/>
        <v>100600</v>
      </c>
      <c r="BN205" s="24">
        <f t="shared" si="265"/>
        <v>28</v>
      </c>
    </row>
    <row r="206" spans="26:97" x14ac:dyDescent="0.2">
      <c r="AB206" s="23">
        <v>7</v>
      </c>
      <c r="AC206" s="1">
        <v>786</v>
      </c>
      <c r="AD206" s="6">
        <f t="shared" si="230"/>
        <v>279.30783753375999</v>
      </c>
      <c r="AE206" s="1">
        <f t="shared" si="252"/>
        <v>0</v>
      </c>
      <c r="AF206" s="1">
        <f t="shared" si="231"/>
        <v>0</v>
      </c>
      <c r="AG206" s="1">
        <f t="shared" si="253"/>
        <v>3609.8462399999989</v>
      </c>
      <c r="AH206" s="1">
        <f t="shared" si="232"/>
        <v>7958.3392176287971</v>
      </c>
      <c r="AI206" s="6">
        <f t="shared" si="254"/>
        <v>178.46144000000001</v>
      </c>
      <c r="AJ206" s="1">
        <f t="shared" si="233"/>
        <v>283.041</v>
      </c>
      <c r="AK206" s="1">
        <f t="shared" si="234"/>
        <v>1.1351939260298041</v>
      </c>
      <c r="AL206" s="1">
        <f t="shared" si="235"/>
        <v>1.150366659433842</v>
      </c>
      <c r="AM206" s="1">
        <f t="shared" si="236"/>
        <v>92231.932528234625</v>
      </c>
      <c r="AN206" s="1">
        <f t="shared" si="255"/>
        <v>-1283</v>
      </c>
      <c r="AO206" s="1">
        <f t="shared" si="237"/>
        <v>-4209.31772</v>
      </c>
      <c r="AP206" s="1">
        <f t="shared" si="238"/>
        <v>35023.457098632498</v>
      </c>
      <c r="AQ206" s="60">
        <f t="shared" si="239"/>
        <v>48.014877173759999</v>
      </c>
      <c r="AR206" s="6">
        <f t="shared" si="240"/>
        <v>93.333238845441642</v>
      </c>
      <c r="AS206" s="6">
        <f t="shared" si="241"/>
        <v>-7.0984819228967542</v>
      </c>
      <c r="AT206" s="6">
        <f t="shared" si="242"/>
        <v>-13.798313101003627</v>
      </c>
      <c r="AU206" s="60">
        <f t="shared" si="243"/>
        <v>13.02556059328</v>
      </c>
      <c r="AV206" s="6">
        <f t="shared" si="244"/>
        <v>1302.5560593279999</v>
      </c>
      <c r="AW206" s="61">
        <f t="shared" si="245"/>
        <v>-5235.3698731342311</v>
      </c>
      <c r="AX206" s="62">
        <f t="shared" si="246"/>
        <v>0.14100399033257452</v>
      </c>
      <c r="AY206" s="63">
        <f t="shared" si="247"/>
        <v>0.94328525506688621</v>
      </c>
      <c r="AZ206" s="6">
        <f t="shared" si="248"/>
        <v>0.14838312501080084</v>
      </c>
      <c r="BA206" s="6">
        <f t="shared" si="249"/>
        <v>8.5017268140804152</v>
      </c>
      <c r="BB206" s="62">
        <f t="shared" si="250"/>
        <v>10.387966156479999</v>
      </c>
      <c r="BC206" s="63">
        <f t="shared" si="251"/>
        <v>-6.1800684688</v>
      </c>
      <c r="BD206" s="1"/>
      <c r="BE206" s="1">
        <f t="shared" si="256"/>
        <v>0</v>
      </c>
      <c r="BF206" s="1">
        <f t="shared" si="257"/>
        <v>-6.4999999999999997E-3</v>
      </c>
      <c r="BG206" s="1">
        <f t="shared" si="258"/>
        <v>101325</v>
      </c>
      <c r="BH206" s="1">
        <f t="shared" si="259"/>
        <v>1.2250000000000001</v>
      </c>
      <c r="BI206" s="1">
        <f t="shared" si="260"/>
        <v>288.14999999999998</v>
      </c>
      <c r="BJ206" s="1">
        <f t="shared" si="261"/>
        <v>1.2350000000000001</v>
      </c>
      <c r="BK206" s="1">
        <f t="shared" si="262"/>
        <v>9.81</v>
      </c>
      <c r="BL206" s="1">
        <f t="shared" si="263"/>
        <v>293.14999999999998</v>
      </c>
      <c r="BM206" s="1">
        <f t="shared" si="264"/>
        <v>100600</v>
      </c>
      <c r="BN206" s="24">
        <f t="shared" si="265"/>
        <v>28</v>
      </c>
    </row>
    <row r="207" spans="26:97" x14ac:dyDescent="0.2">
      <c r="AB207" s="23">
        <v>6.3</v>
      </c>
      <c r="AC207" s="1">
        <v>731</v>
      </c>
      <c r="AD207" s="6">
        <f t="shared" si="230"/>
        <v>279.03823806712001</v>
      </c>
      <c r="AE207" s="1">
        <f t="shared" si="252"/>
        <v>0</v>
      </c>
      <c r="AF207" s="1">
        <f t="shared" si="231"/>
        <v>0</v>
      </c>
      <c r="AG207" s="1">
        <f t="shared" si="253"/>
        <v>3609.4616299999989</v>
      </c>
      <c r="AH207" s="1">
        <f t="shared" si="232"/>
        <v>7957.491298730597</v>
      </c>
      <c r="AI207" s="6">
        <f t="shared" si="254"/>
        <v>189.61528000000001</v>
      </c>
      <c r="AJ207" s="1">
        <f t="shared" si="233"/>
        <v>283.39849999999996</v>
      </c>
      <c r="AK207" s="1">
        <f t="shared" si="234"/>
        <v>1.1413088538181864</v>
      </c>
      <c r="AL207" s="1">
        <f t="shared" si="235"/>
        <v>1.159142988607144</v>
      </c>
      <c r="AM207" s="1">
        <f t="shared" si="236"/>
        <v>92845.879261243565</v>
      </c>
      <c r="AN207" s="1">
        <f t="shared" si="255"/>
        <v>-1338</v>
      </c>
      <c r="AO207" s="1">
        <f t="shared" si="237"/>
        <v>-4389.7639200000003</v>
      </c>
      <c r="AP207" s="1">
        <f t="shared" si="238"/>
        <v>35017.933099207788</v>
      </c>
      <c r="AQ207" s="60">
        <f t="shared" si="239"/>
        <v>46.940806997119999</v>
      </c>
      <c r="AR207" s="6">
        <f t="shared" si="240"/>
        <v>91.245418273281743</v>
      </c>
      <c r="AS207" s="6">
        <f t="shared" si="241"/>
        <v>-6.9555698929269099</v>
      </c>
      <c r="AT207" s="6">
        <f t="shared" si="242"/>
        <v>-13.520514980667045</v>
      </c>
      <c r="AU207" s="60">
        <f t="shared" si="243"/>
        <v>12.31352175536</v>
      </c>
      <c r="AV207" s="6">
        <f t="shared" si="244"/>
        <v>1231.352175536</v>
      </c>
      <c r="AW207" s="61">
        <f t="shared" si="245"/>
        <v>-5246.7890580984686</v>
      </c>
      <c r="AX207" s="62">
        <f t="shared" si="246"/>
        <v>0.1467328836765725</v>
      </c>
      <c r="AY207" s="63">
        <f t="shared" si="247"/>
        <v>0.97931939842503613</v>
      </c>
      <c r="AZ207" s="6">
        <f t="shared" si="248"/>
        <v>0.14872514060686221</v>
      </c>
      <c r="BA207" s="6">
        <f t="shared" si="249"/>
        <v>8.5213228642623822</v>
      </c>
      <c r="BB207" s="62">
        <f t="shared" si="250"/>
        <v>10.93664585376</v>
      </c>
      <c r="BC207" s="63">
        <f t="shared" si="251"/>
        <v>-6.6933681856000007</v>
      </c>
      <c r="BD207" s="1"/>
      <c r="BE207" s="1">
        <f t="shared" si="256"/>
        <v>0</v>
      </c>
      <c r="BF207" s="1">
        <f t="shared" si="257"/>
        <v>-6.4999999999999997E-3</v>
      </c>
      <c r="BG207" s="1">
        <f t="shared" si="258"/>
        <v>101325</v>
      </c>
      <c r="BH207" s="1">
        <f t="shared" si="259"/>
        <v>1.2250000000000001</v>
      </c>
      <c r="BI207" s="1">
        <f t="shared" si="260"/>
        <v>288.14999999999998</v>
      </c>
      <c r="BJ207" s="1">
        <f t="shared" si="261"/>
        <v>1.2350000000000001</v>
      </c>
      <c r="BK207" s="1">
        <f t="shared" si="262"/>
        <v>9.81</v>
      </c>
      <c r="BL207" s="1">
        <f t="shared" si="263"/>
        <v>293.14999999999998</v>
      </c>
      <c r="BM207" s="1">
        <f t="shared" si="264"/>
        <v>100600</v>
      </c>
      <c r="BN207" s="24">
        <f t="shared" si="265"/>
        <v>28</v>
      </c>
    </row>
    <row r="208" spans="26:97" x14ac:dyDescent="0.2">
      <c r="AB208" s="23">
        <v>6.1</v>
      </c>
      <c r="AC208" s="1">
        <v>718</v>
      </c>
      <c r="AD208" s="6">
        <f t="shared" si="230"/>
        <v>278.76863860047996</v>
      </c>
      <c r="AE208" s="1">
        <f t="shared" si="252"/>
        <v>0</v>
      </c>
      <c r="AF208" s="1">
        <f t="shared" si="231"/>
        <v>0</v>
      </c>
      <c r="AG208" s="1">
        <f t="shared" si="253"/>
        <v>3609.0770199999988</v>
      </c>
      <c r="AH208" s="1">
        <f t="shared" si="232"/>
        <v>7956.6433798323969</v>
      </c>
      <c r="AI208" s="6">
        <f t="shared" si="254"/>
        <v>200.76912000000002</v>
      </c>
      <c r="AJ208" s="1">
        <f t="shared" si="233"/>
        <v>283.483</v>
      </c>
      <c r="AK208" s="1">
        <f t="shared" si="234"/>
        <v>1.1427578751423151</v>
      </c>
      <c r="AL208" s="1">
        <f t="shared" si="235"/>
        <v>1.1620834837997849</v>
      </c>
      <c r="AM208" s="1">
        <f t="shared" si="236"/>
        <v>92991.476357196385</v>
      </c>
      <c r="AN208" s="1">
        <f t="shared" si="255"/>
        <v>-1351</v>
      </c>
      <c r="AO208" s="1">
        <f t="shared" si="237"/>
        <v>-4432.4148400000004</v>
      </c>
      <c r="AP208" s="1">
        <f t="shared" si="238"/>
        <v>35034.176934812313</v>
      </c>
      <c r="AQ208" s="60">
        <f t="shared" si="239"/>
        <v>45.86673682048</v>
      </c>
      <c r="AR208" s="6">
        <f t="shared" si="240"/>
        <v>89.157597701121844</v>
      </c>
      <c r="AS208" s="6">
        <f t="shared" si="241"/>
        <v>-6.6214028803990006</v>
      </c>
      <c r="AT208" s="6">
        <f t="shared" si="242"/>
        <v>-12.870947775034793</v>
      </c>
      <c r="AU208" s="60">
        <f t="shared" si="243"/>
        <v>11.60148291744</v>
      </c>
      <c r="AV208" s="6">
        <f t="shared" si="244"/>
        <v>1160.1482917440001</v>
      </c>
      <c r="AW208" s="61">
        <f t="shared" si="245"/>
        <v>-5111.1347120734872</v>
      </c>
      <c r="AX208" s="62">
        <f t="shared" si="246"/>
        <v>0.14933316725386805</v>
      </c>
      <c r="AY208" s="63">
        <f t="shared" si="247"/>
        <v>1.0236013915754354</v>
      </c>
      <c r="AZ208" s="6">
        <f t="shared" si="248"/>
        <v>0.14486794636605557</v>
      </c>
      <c r="BA208" s="6">
        <f t="shared" si="249"/>
        <v>8.3003219135020085</v>
      </c>
      <c r="BB208" s="62">
        <f t="shared" si="250"/>
        <v>11.485325551040001</v>
      </c>
      <c r="BC208" s="63">
        <f t="shared" si="251"/>
        <v>-7.2066679024000013</v>
      </c>
      <c r="BD208" s="1"/>
      <c r="BE208" s="1">
        <f t="shared" si="256"/>
        <v>0</v>
      </c>
      <c r="BF208" s="1">
        <f t="shared" si="257"/>
        <v>-6.4999999999999997E-3</v>
      </c>
      <c r="BG208" s="1">
        <f t="shared" si="258"/>
        <v>101325</v>
      </c>
      <c r="BH208" s="1">
        <f t="shared" si="259"/>
        <v>1.2250000000000001</v>
      </c>
      <c r="BI208" s="1">
        <f t="shared" si="260"/>
        <v>288.14999999999998</v>
      </c>
      <c r="BJ208" s="1">
        <f t="shared" si="261"/>
        <v>1.2350000000000001</v>
      </c>
      <c r="BK208" s="1">
        <f t="shared" si="262"/>
        <v>9.81</v>
      </c>
      <c r="BL208" s="1">
        <f t="shared" si="263"/>
        <v>293.14999999999998</v>
      </c>
      <c r="BM208" s="1">
        <f t="shared" si="264"/>
        <v>100600</v>
      </c>
      <c r="BN208" s="24">
        <f t="shared" si="265"/>
        <v>28</v>
      </c>
    </row>
    <row r="209" spans="28:66" x14ac:dyDescent="0.2">
      <c r="AB209" s="23">
        <v>5.8</v>
      </c>
      <c r="AC209" s="1">
        <v>687</v>
      </c>
      <c r="AD209" s="6">
        <f t="shared" si="230"/>
        <v>278.49903913383997</v>
      </c>
      <c r="AE209" s="1">
        <f t="shared" si="252"/>
        <v>0</v>
      </c>
      <c r="AF209" s="1">
        <f t="shared" si="231"/>
        <v>0</v>
      </c>
      <c r="AG209" s="1">
        <f t="shared" si="253"/>
        <v>3608.6924099999987</v>
      </c>
      <c r="AH209" s="1">
        <f t="shared" si="232"/>
        <v>7955.7954609341969</v>
      </c>
      <c r="AI209" s="6">
        <f t="shared" si="254"/>
        <v>211.92296000000002</v>
      </c>
      <c r="AJ209" s="1">
        <f t="shared" si="233"/>
        <v>283.68449999999996</v>
      </c>
      <c r="AK209" s="1">
        <f t="shared" si="234"/>
        <v>1.1462189134720713</v>
      </c>
      <c r="AL209" s="1">
        <f t="shared" si="235"/>
        <v>1.1675607225438269</v>
      </c>
      <c r="AM209" s="1">
        <f t="shared" si="236"/>
        <v>93339.415626179049</v>
      </c>
      <c r="AN209" s="1">
        <f t="shared" si="255"/>
        <v>-1382</v>
      </c>
      <c r="AO209" s="1">
        <f t="shared" si="237"/>
        <v>-4534.1208800000004</v>
      </c>
      <c r="AP209" s="1">
        <f t="shared" si="238"/>
        <v>35037.207454838142</v>
      </c>
      <c r="AQ209" s="60">
        <f t="shared" si="239"/>
        <v>44.792666643840001</v>
      </c>
      <c r="AR209" s="6">
        <f t="shared" si="240"/>
        <v>87.069777128961945</v>
      </c>
      <c r="AS209" s="6">
        <f t="shared" si="241"/>
        <v>-6.4074105073011802</v>
      </c>
      <c r="AT209" s="6">
        <f t="shared" si="242"/>
        <v>-12.454980840512325</v>
      </c>
      <c r="AU209" s="60">
        <f t="shared" si="243"/>
        <v>10.889444079519999</v>
      </c>
      <c r="AV209" s="6">
        <f t="shared" si="244"/>
        <v>1088.9444079519999</v>
      </c>
      <c r="AW209" s="61">
        <f t="shared" si="245"/>
        <v>-5064.0094161323732</v>
      </c>
      <c r="AX209" s="62">
        <f t="shared" si="246"/>
        <v>0.15440919402156297</v>
      </c>
      <c r="AY209" s="63">
        <f t="shared" si="247"/>
        <v>1.0683366714589924</v>
      </c>
      <c r="AZ209" s="6">
        <f t="shared" si="248"/>
        <v>0.14353835680263399</v>
      </c>
      <c r="BA209" s="6">
        <f t="shared" si="249"/>
        <v>8.2241420430333161</v>
      </c>
      <c r="BB209" s="62">
        <f t="shared" si="250"/>
        <v>12.03400524832</v>
      </c>
      <c r="BC209" s="63">
        <f t="shared" si="251"/>
        <v>-7.7199676192000002</v>
      </c>
      <c r="BD209" s="1"/>
      <c r="BE209" s="1">
        <f t="shared" si="256"/>
        <v>0</v>
      </c>
      <c r="BF209" s="1">
        <f t="shared" si="257"/>
        <v>-6.4999999999999997E-3</v>
      </c>
      <c r="BG209" s="1">
        <f t="shared" si="258"/>
        <v>101325</v>
      </c>
      <c r="BH209" s="1">
        <f t="shared" si="259"/>
        <v>1.2250000000000001</v>
      </c>
      <c r="BI209" s="1">
        <f t="shared" si="260"/>
        <v>288.14999999999998</v>
      </c>
      <c r="BJ209" s="1">
        <f t="shared" si="261"/>
        <v>1.2350000000000001</v>
      </c>
      <c r="BK209" s="1">
        <f t="shared" si="262"/>
        <v>9.81</v>
      </c>
      <c r="BL209" s="1">
        <f t="shared" si="263"/>
        <v>293.14999999999998</v>
      </c>
      <c r="BM209" s="1">
        <f t="shared" si="264"/>
        <v>100600</v>
      </c>
      <c r="BN209" s="24">
        <f t="shared" si="265"/>
        <v>28</v>
      </c>
    </row>
    <row r="210" spans="28:66" x14ac:dyDescent="0.2">
      <c r="AB210" s="23">
        <v>5.2</v>
      </c>
      <c r="AC210" s="1">
        <v>650</v>
      </c>
      <c r="AD210" s="6">
        <f t="shared" si="230"/>
        <v>278.22943966719998</v>
      </c>
      <c r="AE210" s="1">
        <f t="shared" si="252"/>
        <v>0</v>
      </c>
      <c r="AF210" s="1">
        <f t="shared" si="231"/>
        <v>0</v>
      </c>
      <c r="AG210" s="1">
        <f t="shared" si="253"/>
        <v>3608.3077999999987</v>
      </c>
      <c r="AH210" s="1">
        <f t="shared" si="232"/>
        <v>7954.9475420359968</v>
      </c>
      <c r="AI210" s="6">
        <f t="shared" si="254"/>
        <v>223.07680000000002</v>
      </c>
      <c r="AJ210" s="1">
        <f t="shared" si="233"/>
        <v>283.92499999999995</v>
      </c>
      <c r="AK210" s="1">
        <f t="shared" si="234"/>
        <v>1.1503603216181821</v>
      </c>
      <c r="AL210" s="1">
        <f t="shared" si="235"/>
        <v>1.1739090396261418</v>
      </c>
      <c r="AM210" s="1">
        <f t="shared" si="236"/>
        <v>93756.077166476345</v>
      </c>
      <c r="AN210" s="1">
        <f t="shared" si="255"/>
        <v>-1419</v>
      </c>
      <c r="AO210" s="1">
        <f t="shared" si="237"/>
        <v>-4655.5119599999998</v>
      </c>
      <c r="AP210" s="1">
        <f t="shared" si="238"/>
        <v>35035.188092711222</v>
      </c>
      <c r="AQ210" s="60">
        <f t="shared" si="239"/>
        <v>43.718596467200001</v>
      </c>
      <c r="AR210" s="6">
        <f t="shared" si="240"/>
        <v>84.981956556802047</v>
      </c>
      <c r="AS210" s="6">
        <f t="shared" si="241"/>
        <v>-6.2390974869994817</v>
      </c>
      <c r="AT210" s="6">
        <f t="shared" si="242"/>
        <v>-12.127807259129073</v>
      </c>
      <c r="AU210" s="60">
        <f t="shared" si="243"/>
        <v>10.177405241599999</v>
      </c>
      <c r="AV210" s="6">
        <f t="shared" si="244"/>
        <v>1017.7405241599999</v>
      </c>
      <c r="AW210" s="61">
        <f t="shared" si="245"/>
        <v>-5051.5905846728465</v>
      </c>
      <c r="AX210" s="62">
        <f t="shared" si="246"/>
        <v>0.16081747558741588</v>
      </c>
      <c r="AY210" s="63">
        <f t="shared" si="247"/>
        <v>1.1153458324384378</v>
      </c>
      <c r="AZ210" s="6">
        <f t="shared" si="248"/>
        <v>0.14319928609045143</v>
      </c>
      <c r="BA210" s="6">
        <f t="shared" si="249"/>
        <v>8.2047147222687613</v>
      </c>
      <c r="BB210" s="62">
        <f t="shared" si="250"/>
        <v>12.582684945600001</v>
      </c>
      <c r="BC210" s="63">
        <f t="shared" si="251"/>
        <v>-8.2332673360000008</v>
      </c>
      <c r="BD210" s="1"/>
      <c r="BE210" s="1">
        <f t="shared" si="256"/>
        <v>0</v>
      </c>
      <c r="BF210" s="1">
        <f t="shared" si="257"/>
        <v>-6.4999999999999997E-3</v>
      </c>
      <c r="BG210" s="1">
        <f t="shared" si="258"/>
        <v>101325</v>
      </c>
      <c r="BH210" s="1">
        <f t="shared" si="259"/>
        <v>1.2250000000000001</v>
      </c>
      <c r="BI210" s="1">
        <f t="shared" si="260"/>
        <v>288.14999999999998</v>
      </c>
      <c r="BJ210" s="1">
        <f t="shared" si="261"/>
        <v>1.2350000000000001</v>
      </c>
      <c r="BK210" s="1">
        <f t="shared" si="262"/>
        <v>9.81</v>
      </c>
      <c r="BL210" s="1">
        <f t="shared" si="263"/>
        <v>293.14999999999998</v>
      </c>
      <c r="BM210" s="1">
        <f t="shared" si="264"/>
        <v>100600</v>
      </c>
      <c r="BN210" s="24">
        <f t="shared" si="265"/>
        <v>28</v>
      </c>
    </row>
    <row r="211" spans="28:66" x14ac:dyDescent="0.2">
      <c r="AB211" s="23">
        <v>4</v>
      </c>
      <c r="AC211" s="1">
        <v>600</v>
      </c>
      <c r="AD211" s="6">
        <f t="shared" si="230"/>
        <v>277.95984020056</v>
      </c>
      <c r="AE211" s="1">
        <f t="shared" si="252"/>
        <v>0</v>
      </c>
      <c r="AF211" s="1">
        <f t="shared" si="231"/>
        <v>0</v>
      </c>
      <c r="AG211" s="1">
        <f t="shared" si="253"/>
        <v>3607.9231899999986</v>
      </c>
      <c r="AH211" s="1">
        <f t="shared" si="232"/>
        <v>7954.0996231377958</v>
      </c>
      <c r="AI211" s="6">
        <f t="shared" si="254"/>
        <v>234.23064000000002</v>
      </c>
      <c r="AJ211" s="1">
        <f t="shared" si="233"/>
        <v>284.25</v>
      </c>
      <c r="AK211" s="1">
        <f t="shared" si="234"/>
        <v>1.1559749950123086</v>
      </c>
      <c r="AL211" s="1">
        <f t="shared" si="235"/>
        <v>1.1821344122775428</v>
      </c>
      <c r="AM211" s="1">
        <f t="shared" si="236"/>
        <v>94321.524831001705</v>
      </c>
      <c r="AN211" s="1">
        <f t="shared" si="255"/>
        <v>-1469</v>
      </c>
      <c r="AO211" s="1">
        <f t="shared" si="237"/>
        <v>-4819.5539600000002</v>
      </c>
      <c r="AP211" s="1">
        <f t="shared" si="238"/>
        <v>35025.025049491691</v>
      </c>
      <c r="AQ211" s="60">
        <f t="shared" si="239"/>
        <v>42.644526290559995</v>
      </c>
      <c r="AR211" s="6">
        <f t="shared" si="240"/>
        <v>82.894135984642134</v>
      </c>
      <c r="AS211" s="6">
        <f t="shared" si="241"/>
        <v>-6.1392961564572239</v>
      </c>
      <c r="AT211" s="6">
        <f t="shared" si="242"/>
        <v>-11.93380944076781</v>
      </c>
      <c r="AU211" s="60">
        <f t="shared" si="243"/>
        <v>9.4653664036799992</v>
      </c>
      <c r="AV211" s="6">
        <f t="shared" si="244"/>
        <v>946.53664036799989</v>
      </c>
      <c r="AW211" s="61">
        <f t="shared" si="245"/>
        <v>-5095.4386864604312</v>
      </c>
      <c r="AX211" s="62">
        <f t="shared" si="246"/>
        <v>0.16930122303568804</v>
      </c>
      <c r="AY211" s="63">
        <f t="shared" si="247"/>
        <v>1.1637427006022323</v>
      </c>
      <c r="AZ211" s="6">
        <f t="shared" si="248"/>
        <v>0.14446645070817662</v>
      </c>
      <c r="BA211" s="6">
        <f t="shared" si="249"/>
        <v>8.2773179068127192</v>
      </c>
      <c r="BB211" s="62">
        <f t="shared" si="250"/>
        <v>13.131364642880001</v>
      </c>
      <c r="BC211" s="63">
        <f t="shared" si="251"/>
        <v>-8.7465670528000015</v>
      </c>
      <c r="BD211" s="1"/>
      <c r="BE211" s="1">
        <f t="shared" si="256"/>
        <v>0</v>
      </c>
      <c r="BF211" s="1">
        <f t="shared" si="257"/>
        <v>-6.4999999999999997E-3</v>
      </c>
      <c r="BG211" s="1">
        <f t="shared" si="258"/>
        <v>101325</v>
      </c>
      <c r="BH211" s="1">
        <f t="shared" si="259"/>
        <v>1.2250000000000001</v>
      </c>
      <c r="BI211" s="1">
        <f t="shared" si="260"/>
        <v>288.14999999999998</v>
      </c>
      <c r="BJ211" s="1">
        <f t="shared" si="261"/>
        <v>1.2350000000000001</v>
      </c>
      <c r="BK211" s="1">
        <f t="shared" si="262"/>
        <v>9.81</v>
      </c>
      <c r="BL211" s="1">
        <f t="shared" si="263"/>
        <v>293.14999999999998</v>
      </c>
      <c r="BM211" s="1">
        <f t="shared" si="264"/>
        <v>100600</v>
      </c>
      <c r="BN211" s="24">
        <f t="shared" si="265"/>
        <v>28</v>
      </c>
    </row>
    <row r="212" spans="28:66" x14ac:dyDescent="0.2">
      <c r="AB212" s="23">
        <v>2.4</v>
      </c>
      <c r="AC212" s="1">
        <v>556</v>
      </c>
      <c r="AD212" s="6">
        <f t="shared" si="230"/>
        <v>277.69024073391995</v>
      </c>
      <c r="AE212" s="1">
        <f t="shared" si="252"/>
        <v>0</v>
      </c>
      <c r="AF212" s="1">
        <f t="shared" si="231"/>
        <v>0</v>
      </c>
      <c r="AG212" s="1">
        <f t="shared" si="253"/>
        <v>3607.5385799999985</v>
      </c>
      <c r="AH212" s="1">
        <f t="shared" si="232"/>
        <v>7953.2517042395957</v>
      </c>
      <c r="AI212" s="6">
        <f t="shared" si="254"/>
        <v>245.38448000000002</v>
      </c>
      <c r="AJ212" s="1">
        <f t="shared" si="233"/>
        <v>284.536</v>
      </c>
      <c r="AK212" s="1">
        <f t="shared" si="234"/>
        <v>1.1609332283240772</v>
      </c>
      <c r="AL212" s="1">
        <f t="shared" si="235"/>
        <v>1.1895531372704451</v>
      </c>
      <c r="AM212" s="1">
        <f t="shared" si="236"/>
        <v>94821.400061728229</v>
      </c>
      <c r="AN212" s="1">
        <f t="shared" si="255"/>
        <v>-1513</v>
      </c>
      <c r="AO212" s="1">
        <f t="shared" si="237"/>
        <v>-4963.9109200000003</v>
      </c>
      <c r="AP212" s="1">
        <f t="shared" si="238"/>
        <v>35016.473996958564</v>
      </c>
      <c r="AQ212" s="60">
        <f t="shared" si="239"/>
        <v>41.570456113920002</v>
      </c>
      <c r="AR212" s="6">
        <f t="shared" si="240"/>
        <v>80.806315412482263</v>
      </c>
      <c r="AS212" s="6">
        <f t="shared" si="241"/>
        <v>-6.0234362825141563</v>
      </c>
      <c r="AT212" s="6">
        <f t="shared" si="242"/>
        <v>-11.708596383402318</v>
      </c>
      <c r="AU212" s="60">
        <f t="shared" si="243"/>
        <v>8.7533275657599994</v>
      </c>
      <c r="AV212" s="6">
        <f t="shared" si="244"/>
        <v>875.33275657599995</v>
      </c>
      <c r="AW212" s="61">
        <f t="shared" si="245"/>
        <v>-5127.8997079635265</v>
      </c>
      <c r="AX212" s="62">
        <f t="shared" si="246"/>
        <v>0.17817963335317441</v>
      </c>
      <c r="AY212" s="63">
        <f t="shared" si="247"/>
        <v>1.2167208513087053</v>
      </c>
      <c r="AZ212" s="6">
        <f t="shared" si="248"/>
        <v>0.14540891939716419</v>
      </c>
      <c r="BA212" s="6">
        <f t="shared" si="249"/>
        <v>8.3313173850149305</v>
      </c>
      <c r="BB212" s="62">
        <f t="shared" si="250"/>
        <v>13.68004434016</v>
      </c>
      <c r="BC212" s="63">
        <f t="shared" si="251"/>
        <v>-9.2598667696000021</v>
      </c>
      <c r="BD212" s="1"/>
      <c r="BE212" s="1">
        <f t="shared" si="256"/>
        <v>0</v>
      </c>
      <c r="BF212" s="1">
        <f t="shared" si="257"/>
        <v>-6.4999999999999997E-3</v>
      </c>
      <c r="BG212" s="1">
        <f t="shared" si="258"/>
        <v>101325</v>
      </c>
      <c r="BH212" s="1">
        <f t="shared" si="259"/>
        <v>1.2250000000000001</v>
      </c>
      <c r="BI212" s="1">
        <f t="shared" si="260"/>
        <v>288.14999999999998</v>
      </c>
      <c r="BJ212" s="1">
        <f t="shared" si="261"/>
        <v>1.2350000000000001</v>
      </c>
      <c r="BK212" s="1">
        <f t="shared" si="262"/>
        <v>9.81</v>
      </c>
      <c r="BL212" s="1">
        <f t="shared" si="263"/>
        <v>293.14999999999998</v>
      </c>
      <c r="BM212" s="1">
        <f t="shared" si="264"/>
        <v>100600</v>
      </c>
      <c r="BN212" s="24">
        <f t="shared" si="265"/>
        <v>28</v>
      </c>
    </row>
    <row r="213" spans="28:66" x14ac:dyDescent="0.2">
      <c r="AB213" s="23">
        <v>1.9</v>
      </c>
      <c r="AC213" s="1">
        <v>498</v>
      </c>
      <c r="AD213" s="6">
        <f t="shared" si="230"/>
        <v>277.42064126727996</v>
      </c>
      <c r="AE213" s="1">
        <f t="shared" si="252"/>
        <v>0</v>
      </c>
      <c r="AF213" s="1">
        <f t="shared" si="231"/>
        <v>0</v>
      </c>
      <c r="AG213" s="1">
        <f t="shared" si="253"/>
        <v>3607.1539699999985</v>
      </c>
      <c r="AH213" s="1">
        <f t="shared" si="232"/>
        <v>7952.4037853413956</v>
      </c>
      <c r="AI213" s="6">
        <f t="shared" si="254"/>
        <v>256.53832</v>
      </c>
      <c r="AJ213" s="1">
        <f t="shared" si="233"/>
        <v>284.91299999999995</v>
      </c>
      <c r="AK213" s="1">
        <f t="shared" si="234"/>
        <v>1.1674939211365702</v>
      </c>
      <c r="AL213" s="1">
        <f t="shared" si="235"/>
        <v>1.1990246797544828</v>
      </c>
      <c r="AM213" s="1">
        <f t="shared" si="236"/>
        <v>95483.6019062798</v>
      </c>
      <c r="AN213" s="1">
        <f t="shared" si="255"/>
        <v>-1571</v>
      </c>
      <c r="AO213" s="1">
        <f t="shared" si="237"/>
        <v>-5154.1996399999998</v>
      </c>
      <c r="AP213" s="1">
        <f t="shared" si="238"/>
        <v>34999.593090709248</v>
      </c>
      <c r="AQ213" s="60">
        <f t="shared" si="239"/>
        <v>40.496385937280003</v>
      </c>
      <c r="AR213" s="6">
        <f t="shared" si="240"/>
        <v>78.718494840322364</v>
      </c>
      <c r="AS213" s="6">
        <f t="shared" si="241"/>
        <v>-5.9696496681723863</v>
      </c>
      <c r="AT213" s="6">
        <f t="shared" si="242"/>
        <v>-11.604043810980212</v>
      </c>
      <c r="AU213" s="60">
        <f t="shared" si="243"/>
        <v>8.0412887278400014</v>
      </c>
      <c r="AV213" s="6">
        <f t="shared" si="244"/>
        <v>804.12887278400012</v>
      </c>
      <c r="AW213" s="61">
        <f t="shared" si="245"/>
        <v>-5216.3445074513611</v>
      </c>
      <c r="AX213" s="62">
        <f t="shared" si="246"/>
        <v>0.18948619485948093</v>
      </c>
      <c r="AY213" s="63">
        <f t="shared" si="247"/>
        <v>1.2713768630341011</v>
      </c>
      <c r="AZ213" s="6">
        <f t="shared" si="248"/>
        <v>0.14795108437506857</v>
      </c>
      <c r="BA213" s="6">
        <f t="shared" si="249"/>
        <v>8.4769727090748095</v>
      </c>
      <c r="BB213" s="62">
        <f t="shared" si="250"/>
        <v>14.228724037439999</v>
      </c>
      <c r="BC213" s="63">
        <f t="shared" si="251"/>
        <v>-9.7731664863999992</v>
      </c>
      <c r="BD213" s="1"/>
      <c r="BE213" s="1">
        <f t="shared" si="256"/>
        <v>0</v>
      </c>
      <c r="BF213" s="1">
        <f t="shared" si="257"/>
        <v>-6.4999999999999997E-3</v>
      </c>
      <c r="BG213" s="1">
        <f t="shared" si="258"/>
        <v>101325</v>
      </c>
      <c r="BH213" s="1">
        <f t="shared" si="259"/>
        <v>1.2250000000000001</v>
      </c>
      <c r="BI213" s="1">
        <f t="shared" si="260"/>
        <v>288.14999999999998</v>
      </c>
      <c r="BJ213" s="1">
        <f t="shared" si="261"/>
        <v>1.2350000000000001</v>
      </c>
      <c r="BK213" s="1">
        <f t="shared" si="262"/>
        <v>9.81</v>
      </c>
      <c r="BL213" s="1">
        <f t="shared" si="263"/>
        <v>293.14999999999998</v>
      </c>
      <c r="BM213" s="1">
        <f t="shared" si="264"/>
        <v>100600</v>
      </c>
      <c r="BN213" s="24">
        <f t="shared" si="265"/>
        <v>28</v>
      </c>
    </row>
    <row r="214" spans="28:66" x14ac:dyDescent="0.2">
      <c r="AB214" s="23">
        <v>1.7</v>
      </c>
      <c r="AC214" s="1">
        <v>435</v>
      </c>
      <c r="AD214" s="6">
        <f t="shared" si="230"/>
        <v>277.15104180063997</v>
      </c>
      <c r="AE214" s="1">
        <f t="shared" si="252"/>
        <v>0</v>
      </c>
      <c r="AF214" s="1">
        <f t="shared" si="231"/>
        <v>0</v>
      </c>
      <c r="AG214" s="1">
        <f t="shared" si="253"/>
        <v>3606.7693599999984</v>
      </c>
      <c r="AH214" s="1">
        <f t="shared" si="232"/>
        <v>7951.5558664431956</v>
      </c>
      <c r="AI214" s="6">
        <f t="shared" si="254"/>
        <v>267.69216</v>
      </c>
      <c r="AJ214" s="1">
        <f t="shared" si="233"/>
        <v>285.32249999999999</v>
      </c>
      <c r="AK214" s="1">
        <f t="shared" si="234"/>
        <v>1.1746522887845152</v>
      </c>
      <c r="AL214" s="1">
        <f t="shared" si="235"/>
        <v>1.2092854693571855</v>
      </c>
      <c r="AM214" s="1">
        <f t="shared" si="236"/>
        <v>96207.127894217178</v>
      </c>
      <c r="AN214" s="1">
        <f t="shared" si="255"/>
        <v>-1634</v>
      </c>
      <c r="AO214" s="1">
        <f t="shared" si="237"/>
        <v>-5360.8925600000002</v>
      </c>
      <c r="AP214" s="1">
        <f t="shared" si="238"/>
        <v>34978.951630463635</v>
      </c>
      <c r="AQ214" s="60">
        <f t="shared" si="239"/>
        <v>39.422315760640004</v>
      </c>
      <c r="AR214" s="6">
        <f t="shared" si="240"/>
        <v>76.630674268162466</v>
      </c>
      <c r="AS214" s="6">
        <f t="shared" si="241"/>
        <v>-5.9363546637720983</v>
      </c>
      <c r="AT214" s="6">
        <f t="shared" si="242"/>
        <v>-11.539323649626755</v>
      </c>
      <c r="AU214" s="60">
        <f t="shared" si="243"/>
        <v>7.3292498899199998</v>
      </c>
      <c r="AV214" s="6">
        <f t="shared" si="244"/>
        <v>732.92498899199995</v>
      </c>
      <c r="AW214" s="61">
        <f t="shared" si="245"/>
        <v>-5328.010677708844</v>
      </c>
      <c r="AX214" s="62">
        <f t="shared" si="246"/>
        <v>0.20249949850203186</v>
      </c>
      <c r="AY214" s="63">
        <f t="shared" si="247"/>
        <v>1.3294305495539376</v>
      </c>
      <c r="AZ214" s="6">
        <f t="shared" si="248"/>
        <v>0.15115858884882447</v>
      </c>
      <c r="BA214" s="6">
        <f t="shared" si="249"/>
        <v>8.6607491781903398</v>
      </c>
      <c r="BB214" s="62">
        <f t="shared" si="250"/>
        <v>14.77740373472</v>
      </c>
      <c r="BC214" s="63">
        <f t="shared" si="251"/>
        <v>-10.2864662032</v>
      </c>
      <c r="BD214" s="1"/>
      <c r="BE214" s="1">
        <f t="shared" si="256"/>
        <v>0</v>
      </c>
      <c r="BF214" s="1">
        <f t="shared" si="257"/>
        <v>-6.4999999999999997E-3</v>
      </c>
      <c r="BG214" s="1">
        <f t="shared" si="258"/>
        <v>101325</v>
      </c>
      <c r="BH214" s="1">
        <f t="shared" si="259"/>
        <v>1.2250000000000001</v>
      </c>
      <c r="BI214" s="1">
        <f t="shared" si="260"/>
        <v>288.14999999999998</v>
      </c>
      <c r="BJ214" s="1">
        <f t="shared" si="261"/>
        <v>1.2350000000000001</v>
      </c>
      <c r="BK214" s="1">
        <f t="shared" si="262"/>
        <v>9.81</v>
      </c>
      <c r="BL214" s="1">
        <f t="shared" si="263"/>
        <v>293.14999999999998</v>
      </c>
      <c r="BM214" s="1">
        <f t="shared" si="264"/>
        <v>100600</v>
      </c>
      <c r="BN214" s="24">
        <f t="shared" si="265"/>
        <v>28</v>
      </c>
    </row>
    <row r="215" spans="28:66" x14ac:dyDescent="0.2">
      <c r="AB215" s="23">
        <v>1.7</v>
      </c>
      <c r="AC215" s="1">
        <v>381</v>
      </c>
      <c r="AD215" s="6">
        <f t="shared" si="230"/>
        <v>276.88144233399998</v>
      </c>
      <c r="AE215" s="1">
        <f t="shared" si="252"/>
        <v>0</v>
      </c>
      <c r="AF215" s="1">
        <f t="shared" si="231"/>
        <v>0</v>
      </c>
      <c r="AG215" s="1">
        <f t="shared" si="253"/>
        <v>3606.3847499999983</v>
      </c>
      <c r="AH215" s="1">
        <f t="shared" si="232"/>
        <v>7950.7079475449955</v>
      </c>
      <c r="AI215" s="6">
        <f t="shared" si="254"/>
        <v>278.846</v>
      </c>
      <c r="AJ215" s="1">
        <f t="shared" si="233"/>
        <v>285.67349999999999</v>
      </c>
      <c r="AK215" s="1">
        <f t="shared" si="234"/>
        <v>1.1808147153725077</v>
      </c>
      <c r="AL215" s="1">
        <f t="shared" si="235"/>
        <v>1.2183101537915728</v>
      </c>
      <c r="AM215" s="1">
        <f t="shared" si="236"/>
        <v>96830.820570015378</v>
      </c>
      <c r="AN215" s="1">
        <f t="shared" si="255"/>
        <v>-1688</v>
      </c>
      <c r="AO215" s="1">
        <f t="shared" si="237"/>
        <v>-5538.0579200000002</v>
      </c>
      <c r="AP215" s="1">
        <f t="shared" si="238"/>
        <v>34961.178795772081</v>
      </c>
      <c r="AQ215" s="60">
        <f t="shared" si="239"/>
        <v>38.348245583999997</v>
      </c>
      <c r="AR215" s="6">
        <f t="shared" si="240"/>
        <v>74.542853696002553</v>
      </c>
      <c r="AS215" s="6">
        <f t="shared" si="241"/>
        <v>-5.8736787042144298</v>
      </c>
      <c r="AT215" s="6">
        <f t="shared" si="242"/>
        <v>-11.417491612400177</v>
      </c>
      <c r="AU215" s="60">
        <f t="shared" si="243"/>
        <v>6.6172110519999983</v>
      </c>
      <c r="AV215" s="6">
        <f t="shared" si="244"/>
        <v>661.72110519999978</v>
      </c>
      <c r="AW215" s="61">
        <f t="shared" si="245"/>
        <v>-5418.8328117801839</v>
      </c>
      <c r="AX215" s="62">
        <f t="shared" si="246"/>
        <v>0.21603735551415276</v>
      </c>
      <c r="AY215" s="63">
        <f t="shared" si="247"/>
        <v>1.39382794691073</v>
      </c>
      <c r="AZ215" s="6">
        <f t="shared" si="248"/>
        <v>0.1537721130533744</v>
      </c>
      <c r="BA215" s="6">
        <f t="shared" si="249"/>
        <v>8.8104930847663283</v>
      </c>
      <c r="BB215" s="62">
        <f t="shared" si="250"/>
        <v>15.326083431999999</v>
      </c>
      <c r="BC215" s="63">
        <f t="shared" si="251"/>
        <v>-10.79976592</v>
      </c>
      <c r="BD215" s="1"/>
      <c r="BE215" s="1">
        <f t="shared" si="256"/>
        <v>0</v>
      </c>
      <c r="BF215" s="1">
        <f t="shared" si="257"/>
        <v>-6.4999999999999997E-3</v>
      </c>
      <c r="BG215" s="1">
        <f t="shared" si="258"/>
        <v>101325</v>
      </c>
      <c r="BH215" s="1">
        <f t="shared" si="259"/>
        <v>1.2250000000000001</v>
      </c>
      <c r="BI215" s="1">
        <f t="shared" si="260"/>
        <v>288.14999999999998</v>
      </c>
      <c r="BJ215" s="1">
        <f t="shared" si="261"/>
        <v>1.2350000000000001</v>
      </c>
      <c r="BK215" s="1">
        <f t="shared" si="262"/>
        <v>9.81</v>
      </c>
      <c r="BL215" s="1">
        <f t="shared" si="263"/>
        <v>293.14999999999998</v>
      </c>
      <c r="BM215" s="1">
        <f t="shared" si="264"/>
        <v>100600</v>
      </c>
      <c r="BN215" s="24">
        <f t="shared" si="265"/>
        <v>28</v>
      </c>
    </row>
    <row r="216" spans="28:66" x14ac:dyDescent="0.2">
      <c r="AB216" s="30">
        <v>2.1</v>
      </c>
      <c r="AC216" s="64">
        <v>340</v>
      </c>
      <c r="AD216" s="65">
        <f t="shared" si="230"/>
        <v>276.61184286736</v>
      </c>
      <c r="AE216" s="64">
        <f t="shared" si="252"/>
        <v>0</v>
      </c>
      <c r="AF216" s="64">
        <f t="shared" si="231"/>
        <v>0</v>
      </c>
      <c r="AG216" s="64">
        <f t="shared" si="253"/>
        <v>3606.0001399999983</v>
      </c>
      <c r="AH216" s="64">
        <f t="shared" si="232"/>
        <v>7949.8600286467954</v>
      </c>
      <c r="AI216" s="65">
        <f t="shared" si="254"/>
        <v>289.99984000000001</v>
      </c>
      <c r="AJ216" s="64">
        <f t="shared" si="233"/>
        <v>285.94</v>
      </c>
      <c r="AK216" s="64">
        <f t="shared" si="234"/>
        <v>1.1855100891821579</v>
      </c>
      <c r="AL216" s="64">
        <f t="shared" si="235"/>
        <v>1.225488942869648</v>
      </c>
      <c r="AM216" s="64">
        <f t="shared" si="236"/>
        <v>97306.548220188924</v>
      </c>
      <c r="AN216" s="64">
        <f t="shared" si="255"/>
        <v>-1729</v>
      </c>
      <c r="AO216" s="64">
        <f t="shared" si="237"/>
        <v>-5672.5723600000001</v>
      </c>
      <c r="AP216" s="64">
        <f t="shared" si="238"/>
        <v>34947.995805152779</v>
      </c>
      <c r="AQ216" s="66">
        <f t="shared" si="239"/>
        <v>37.274175407360005</v>
      </c>
      <c r="AR216" s="65">
        <f t="shared" si="240"/>
        <v>72.455033123842668</v>
      </c>
      <c r="AS216" s="65">
        <f t="shared" si="241"/>
        <v>-5.7730738672068407</v>
      </c>
      <c r="AT216" s="65">
        <f t="shared" si="242"/>
        <v>-11.221931906031346</v>
      </c>
      <c r="AU216" s="66">
        <f t="shared" si="243"/>
        <v>5.9051722140800003</v>
      </c>
      <c r="AV216" s="65">
        <f t="shared" si="244"/>
        <v>590.51722140800007</v>
      </c>
      <c r="AW216" s="67">
        <f t="shared" si="245"/>
        <v>-5478.9055832611493</v>
      </c>
      <c r="AX216" s="68">
        <f t="shared" si="246"/>
        <v>0.22984776990343306</v>
      </c>
      <c r="AY216" s="69">
        <f t="shared" si="247"/>
        <v>1.4661174163960811</v>
      </c>
      <c r="AZ216" s="65">
        <f t="shared" si="248"/>
        <v>0.15550733288930432</v>
      </c>
      <c r="BA216" s="65">
        <f t="shared" si="249"/>
        <v>8.909913857892489</v>
      </c>
      <c r="BB216" s="68">
        <f t="shared" si="250"/>
        <v>15.87476312928</v>
      </c>
      <c r="BC216" s="69">
        <f t="shared" si="251"/>
        <v>-11.313065636800001</v>
      </c>
      <c r="BD216" s="1"/>
      <c r="BE216" s="1">
        <f t="shared" si="256"/>
        <v>0</v>
      </c>
      <c r="BF216" s="1">
        <f t="shared" si="257"/>
        <v>-6.4999999999999997E-3</v>
      </c>
      <c r="BG216" s="1">
        <f t="shared" si="258"/>
        <v>101325</v>
      </c>
      <c r="BH216" s="1">
        <f t="shared" si="259"/>
        <v>1.2250000000000001</v>
      </c>
      <c r="BI216" s="1">
        <f t="shared" si="260"/>
        <v>288.14999999999998</v>
      </c>
      <c r="BJ216" s="1">
        <f t="shared" si="261"/>
        <v>1.2350000000000001</v>
      </c>
      <c r="BK216" s="1">
        <f t="shared" si="262"/>
        <v>9.81</v>
      </c>
      <c r="BL216" s="1">
        <f t="shared" si="263"/>
        <v>293.14999999999998</v>
      </c>
      <c r="BM216" s="1">
        <f t="shared" si="264"/>
        <v>100600</v>
      </c>
      <c r="BN216" s="24">
        <f t="shared" si="265"/>
        <v>28</v>
      </c>
    </row>
    <row r="217" spans="28:66" x14ac:dyDescent="0.2">
      <c r="AB217" s="90"/>
      <c r="AC217" s="6"/>
      <c r="AD217" s="6"/>
      <c r="AE217" s="6"/>
      <c r="AF217" s="1"/>
      <c r="AG217" s="6"/>
      <c r="AH217" s="1"/>
      <c r="AI217" s="6"/>
      <c r="AJ217" s="6"/>
      <c r="AK217" s="6"/>
      <c r="AL217" s="6"/>
      <c r="AM217" s="6"/>
      <c r="AN217" s="6"/>
      <c r="AO217" s="1"/>
      <c r="AP217" s="6"/>
      <c r="AQ217" s="6"/>
      <c r="AR217" s="1"/>
      <c r="AS217" s="6"/>
      <c r="AT217" s="1"/>
      <c r="AU217" s="6"/>
      <c r="AV217" s="1"/>
      <c r="AW217" s="6"/>
      <c r="AX217" s="6"/>
      <c r="AY217" s="6"/>
      <c r="AZ217" s="6"/>
      <c r="BA217" s="6"/>
      <c r="BB217" s="6"/>
      <c r="BC217" s="6"/>
      <c r="BD217" s="1"/>
      <c r="BE217" s="1">
        <f t="shared" si="256"/>
        <v>0</v>
      </c>
      <c r="BF217" s="1">
        <f t="shared" si="257"/>
        <v>-6.4999999999999997E-3</v>
      </c>
      <c r="BG217" s="1">
        <f t="shared" si="258"/>
        <v>101325</v>
      </c>
      <c r="BH217" s="1">
        <f t="shared" si="259"/>
        <v>1.2250000000000001</v>
      </c>
      <c r="BI217" s="1">
        <f t="shared" si="260"/>
        <v>288.14999999999998</v>
      </c>
      <c r="BJ217" s="1">
        <f t="shared" si="261"/>
        <v>1.2350000000000001</v>
      </c>
      <c r="BK217" s="1">
        <f t="shared" si="262"/>
        <v>9.81</v>
      </c>
      <c r="BL217" s="1">
        <f t="shared" si="263"/>
        <v>293.14999999999998</v>
      </c>
      <c r="BM217" s="1">
        <f t="shared" si="264"/>
        <v>100600</v>
      </c>
      <c r="BN217" s="24">
        <f t="shared" si="265"/>
        <v>28</v>
      </c>
    </row>
    <row r="218" spans="28:66" x14ac:dyDescent="0.2">
      <c r="AB218" s="43" t="s">
        <v>56</v>
      </c>
      <c r="AC218" s="3" t="s">
        <v>57</v>
      </c>
      <c r="AD218" s="3" t="s">
        <v>134</v>
      </c>
      <c r="AE218" s="3" t="s">
        <v>59</v>
      </c>
      <c r="AF218" s="44" t="s">
        <v>60</v>
      </c>
      <c r="AG218" s="3" t="s">
        <v>61</v>
      </c>
      <c r="AH218" s="44" t="s">
        <v>62</v>
      </c>
      <c r="AI218" s="8" t="s">
        <v>63</v>
      </c>
      <c r="AJ218" s="3" t="s">
        <v>64</v>
      </c>
      <c r="AK218" s="3" t="s">
        <v>65</v>
      </c>
      <c r="AL218" s="3" t="s">
        <v>66</v>
      </c>
      <c r="AM218" s="3" t="s">
        <v>67</v>
      </c>
      <c r="AN218" s="3" t="s">
        <v>68</v>
      </c>
      <c r="AO218" s="44" t="s">
        <v>69</v>
      </c>
      <c r="AP218" s="3" t="s">
        <v>70</v>
      </c>
      <c r="AQ218" s="45" t="s">
        <v>71</v>
      </c>
      <c r="AR218" s="46" t="s">
        <v>72</v>
      </c>
      <c r="AS218" s="47" t="s">
        <v>73</v>
      </c>
      <c r="AT218" s="46" t="s">
        <v>74</v>
      </c>
      <c r="AU218" s="45" t="s">
        <v>75</v>
      </c>
      <c r="AV218" s="46" t="s">
        <v>76</v>
      </c>
      <c r="AW218" s="47" t="s">
        <v>77</v>
      </c>
      <c r="AX218" s="48" t="s">
        <v>78</v>
      </c>
      <c r="AY218" s="49" t="s">
        <v>79</v>
      </c>
      <c r="AZ218" s="47" t="s">
        <v>80</v>
      </c>
      <c r="BA218" s="47" t="s">
        <v>81</v>
      </c>
      <c r="BB218" s="48" t="s">
        <v>82</v>
      </c>
      <c r="BC218" s="49" t="s">
        <v>83</v>
      </c>
      <c r="BD218" s="1"/>
      <c r="BE218" s="6">
        <f t="shared" si="256"/>
        <v>0</v>
      </c>
      <c r="BF218" s="6">
        <f t="shared" si="257"/>
        <v>-6.4999999999999997E-3</v>
      </c>
      <c r="BG218" s="6">
        <f t="shared" si="258"/>
        <v>101325</v>
      </c>
      <c r="BH218" s="6">
        <f t="shared" si="259"/>
        <v>1.2250000000000001</v>
      </c>
      <c r="BI218" s="6">
        <f t="shared" si="260"/>
        <v>288.14999999999998</v>
      </c>
      <c r="BJ218" s="6">
        <f t="shared" si="261"/>
        <v>1.2350000000000001</v>
      </c>
      <c r="BK218" s="6">
        <f t="shared" si="262"/>
        <v>9.81</v>
      </c>
      <c r="BL218" s="6">
        <f t="shared" si="263"/>
        <v>293.14999999999998</v>
      </c>
      <c r="BM218" s="6">
        <f t="shared" si="264"/>
        <v>100600</v>
      </c>
      <c r="BN218" s="92">
        <f t="shared" si="265"/>
        <v>28</v>
      </c>
    </row>
    <row r="219" spans="28:66" x14ac:dyDescent="0.2">
      <c r="AB219" s="50">
        <v>8</v>
      </c>
      <c r="AC219" s="51">
        <v>1613</v>
      </c>
      <c r="AD219" s="56">
        <f t="shared" ref="AD219:AD234" si="266">(- 0.095956 * AI219 + 11.469853 ) +273.15</f>
        <v>284.61985299999998</v>
      </c>
      <c r="AE219" s="51">
        <v>0</v>
      </c>
      <c r="AF219" s="51">
        <f t="shared" ref="AF219:AF234" si="267">AE219*1.94384</f>
        <v>0</v>
      </c>
      <c r="AG219" s="51">
        <v>3582</v>
      </c>
      <c r="AH219" s="51">
        <f t="shared" ref="AH219:AH234" si="268">AG219 * 2.20462</f>
        <v>7896.9488399999991</v>
      </c>
      <c r="AI219" s="51">
        <v>0</v>
      </c>
      <c r="AJ219" s="51">
        <f t="shared" ref="AJ219:AJ234" si="269">BI219+(AC219*BF219)</f>
        <v>277.66549999999995</v>
      </c>
      <c r="AK219" s="51">
        <f t="shared" ref="AK219:AK234" si="270">BH219 * ( ( 1 + ( BF219 * ( AC219 / BI219 ) ) ) ^ 4.256 )</f>
        <v>1.0462332666274439</v>
      </c>
      <c r="AL219" s="51">
        <f t="shared" ref="AL219:AL234" si="271">( AK219 * AJ219 ) / AD219</f>
        <v>1.0206697812283054</v>
      </c>
      <c r="AM219" s="51">
        <f t="shared" ref="AM219:AM234" si="272">BG219 * ( ( 1+ ( BF219 * ( AC219 / BI219 ) ) ) ^ 5.256 )</f>
        <v>83389.687569398826</v>
      </c>
      <c r="AN219" s="51">
        <v>0</v>
      </c>
      <c r="AO219" s="51">
        <f t="shared" ref="AO219:AO234" si="273">AN219 * 3.28084</f>
        <v>0</v>
      </c>
      <c r="AP219" s="51" t="e">
        <f t="shared" ref="AP219:AP234" si="274" xml:space="preserve"> AG219 * BK219 * COS( AZ219 )</f>
        <v>#DIV/0!</v>
      </c>
      <c r="AQ219" s="52">
        <f t="shared" ref="AQ219:AQ234" si="275">0.14 * AI219 + 55.6</f>
        <v>55.6</v>
      </c>
      <c r="AR219" s="51">
        <f t="shared" ref="AR219:AR234" si="276">AQ219 * 1.94384</f>
        <v>108.077504</v>
      </c>
      <c r="AS219" s="51" t="e">
        <f t="shared" ref="AS219:AS234" si="277" xml:space="preserve"> ( AN219 / AI219 ) * ( ( ( AD218 + AD219 ) / 2 ) / ( ( AJ218 + AJ219 ) / 2 ) )</f>
        <v>#DIV/0!</v>
      </c>
      <c r="AT219" s="51" t="e">
        <f t="shared" ref="AT219:AT234" si="278">AS219 * 1.94384</f>
        <v>#DIV/0!</v>
      </c>
      <c r="AU219" s="52">
        <f t="shared" ref="AU219:AU234" si="279">0.160278 * AI219 + 11.688889</f>
        <v>11.688889</v>
      </c>
      <c r="AV219" s="51">
        <f t="shared" ref="AV219:AV234" si="280">AU219 * 100</f>
        <v>1168.8888999999999</v>
      </c>
      <c r="AW219" s="53" t="e">
        <f t="shared" ref="AW219:AW234" si="281" xml:space="preserve"> - ( AG219 * BK219 * SIN( AZ219 ) )</f>
        <v>#DIV/0!</v>
      </c>
      <c r="AX219" s="50" t="e">
        <f t="shared" ref="AX219:AX234" si="282" xml:space="preserve"> - ( ( 2 * AW219 ) / ( ( ( AQ219 ) ^ 2 ) * BN219 * AL219 ) )</f>
        <v>#DIV/0!</v>
      </c>
      <c r="AY219" s="54" t="e">
        <f t="shared" ref="AY219:AY234" si="283" xml:space="preserve"> ( ( 2 * AP219 ) / ( ( ( AQ219 ) ^ 2 ) * BN219 * AL219 ) )</f>
        <v>#DIV/0!</v>
      </c>
      <c r="AZ219" s="51" t="e">
        <f t="shared" ref="AZ219:AZ234" si="284">ASIN( - ( AS219 / AQ219 ) )</f>
        <v>#DIV/0!</v>
      </c>
      <c r="BA219" s="51" t="e">
        <f t="shared" ref="BA219:BA234" si="285">AZ219 * ( 180 / 3.14159265359 )</f>
        <v>#DIV/0!</v>
      </c>
      <c r="BB219" s="50">
        <f t="shared" ref="BB219:BB234" si="286">-0.046389 * AI219 + 6.866667</f>
        <v>6.8666669999999996</v>
      </c>
      <c r="BC219" s="54">
        <f t="shared" ref="BC219:BC234" si="287">0.013611 * AI219 - 1.333333</f>
        <v>-1.3333330000000001</v>
      </c>
      <c r="BD219" s="1"/>
      <c r="BE219" s="1">
        <f t="shared" si="256"/>
        <v>0</v>
      </c>
      <c r="BF219" s="1">
        <f t="shared" si="257"/>
        <v>-6.4999999999999997E-3</v>
      </c>
      <c r="BG219" s="1">
        <f t="shared" si="258"/>
        <v>101325</v>
      </c>
      <c r="BH219" s="1">
        <f t="shared" si="259"/>
        <v>1.2250000000000001</v>
      </c>
      <c r="BI219" s="1">
        <f t="shared" si="260"/>
        <v>288.14999999999998</v>
      </c>
      <c r="BJ219" s="1">
        <f t="shared" si="261"/>
        <v>1.2350000000000001</v>
      </c>
      <c r="BK219" s="1">
        <f t="shared" si="262"/>
        <v>9.81</v>
      </c>
      <c r="BL219" s="1">
        <f t="shared" si="263"/>
        <v>293.14999999999998</v>
      </c>
      <c r="BM219" s="1">
        <f t="shared" si="264"/>
        <v>100600</v>
      </c>
      <c r="BN219" s="24">
        <f t="shared" si="265"/>
        <v>28</v>
      </c>
    </row>
    <row r="220" spans="28:66" x14ac:dyDescent="0.2">
      <c r="AB220" s="23">
        <v>8.4</v>
      </c>
      <c r="AC220" s="1">
        <v>1576</v>
      </c>
      <c r="AD220" s="6">
        <f t="shared" si="266"/>
        <v>283.85220499999997</v>
      </c>
      <c r="AE220" s="1">
        <f t="shared" ref="AE220:AE234" si="288">AE219</f>
        <v>0</v>
      </c>
      <c r="AF220" s="1">
        <f t="shared" si="267"/>
        <v>0</v>
      </c>
      <c r="AG220" s="1">
        <f t="shared" ref="AG220:AG234" si="289">AG219-0.26666</f>
        <v>3581.7333400000002</v>
      </c>
      <c r="AH220" s="1">
        <f t="shared" si="268"/>
        <v>7896.3609560307996</v>
      </c>
      <c r="AI220" s="6">
        <f t="shared" ref="AI220:AI234" si="290">AI219+8</f>
        <v>8</v>
      </c>
      <c r="AJ220" s="1">
        <f t="shared" si="269"/>
        <v>277.90599999999995</v>
      </c>
      <c r="AK220" s="1">
        <f t="shared" si="270"/>
        <v>1.0500954746840963</v>
      </c>
      <c r="AL220" s="1">
        <f t="shared" si="271"/>
        <v>1.0280978193830075</v>
      </c>
      <c r="AM220" s="1">
        <f t="shared" si="272"/>
        <v>83770.018244364954</v>
      </c>
      <c r="AN220" s="1">
        <f t="shared" ref="AN220:AN234" si="291">AN219 + (AC220-AC219)</f>
        <v>-37</v>
      </c>
      <c r="AO220" s="1">
        <f t="shared" si="273"/>
        <v>-121.39108</v>
      </c>
      <c r="AP220" s="1">
        <f t="shared" si="274"/>
        <v>35014.291844986299</v>
      </c>
      <c r="AQ220" s="60">
        <f t="shared" si="275"/>
        <v>56.72</v>
      </c>
      <c r="AR220" s="6">
        <f t="shared" si="276"/>
        <v>110.2546048</v>
      </c>
      <c r="AS220" s="6">
        <f t="shared" si="277"/>
        <v>-4.7323940631403882</v>
      </c>
      <c r="AT220" s="6">
        <f t="shared" si="278"/>
        <v>-9.199016875694813</v>
      </c>
      <c r="AU220" s="60">
        <f t="shared" si="279"/>
        <v>12.971112999999999</v>
      </c>
      <c r="AV220" s="6">
        <f t="shared" si="280"/>
        <v>1297.1112999999998</v>
      </c>
      <c r="AW220" s="61">
        <f t="shared" si="281"/>
        <v>-2931.6150027649164</v>
      </c>
      <c r="AX220" s="62">
        <f t="shared" si="282"/>
        <v>6.3309956851516663E-2</v>
      </c>
      <c r="AY220" s="63">
        <f t="shared" si="283"/>
        <v>0.75615430532378602</v>
      </c>
      <c r="AZ220" s="6">
        <f t="shared" si="284"/>
        <v>8.353141615588347E-2</v>
      </c>
      <c r="BA220" s="6">
        <f t="shared" si="285"/>
        <v>4.7859976024827064</v>
      </c>
      <c r="BB220" s="62">
        <f t="shared" si="286"/>
        <v>6.4955549999999995</v>
      </c>
      <c r="BC220" s="63">
        <f t="shared" si="287"/>
        <v>-1.224445</v>
      </c>
      <c r="BD220" s="1"/>
      <c r="BE220" s="1">
        <f t="shared" si="256"/>
        <v>0</v>
      </c>
      <c r="BF220" s="1">
        <f t="shared" si="257"/>
        <v>-6.4999999999999997E-3</v>
      </c>
      <c r="BG220" s="1">
        <f t="shared" si="258"/>
        <v>101325</v>
      </c>
      <c r="BH220" s="1">
        <f t="shared" si="259"/>
        <v>1.2250000000000001</v>
      </c>
      <c r="BI220" s="1">
        <f t="shared" si="260"/>
        <v>288.14999999999998</v>
      </c>
      <c r="BJ220" s="1">
        <f t="shared" si="261"/>
        <v>1.2350000000000001</v>
      </c>
      <c r="BK220" s="1">
        <f t="shared" si="262"/>
        <v>9.81</v>
      </c>
      <c r="BL220" s="1">
        <f t="shared" si="263"/>
        <v>293.14999999999998</v>
      </c>
      <c r="BM220" s="1">
        <f t="shared" si="264"/>
        <v>100600</v>
      </c>
      <c r="BN220" s="24">
        <f t="shared" si="265"/>
        <v>28</v>
      </c>
    </row>
    <row r="221" spans="28:66" x14ac:dyDescent="0.2">
      <c r="AB221" s="23">
        <v>9.1</v>
      </c>
      <c r="AC221" s="1">
        <v>1426</v>
      </c>
      <c r="AD221" s="6">
        <f t="shared" si="266"/>
        <v>283.08455699999996</v>
      </c>
      <c r="AE221" s="1">
        <f t="shared" si="288"/>
        <v>0</v>
      </c>
      <c r="AF221" s="1">
        <f t="shared" si="267"/>
        <v>0</v>
      </c>
      <c r="AG221" s="1">
        <f t="shared" si="289"/>
        <v>3581.4666800000005</v>
      </c>
      <c r="AH221" s="1">
        <f t="shared" si="268"/>
        <v>7895.7730720616</v>
      </c>
      <c r="AI221" s="6">
        <f t="shared" si="290"/>
        <v>16</v>
      </c>
      <c r="AJ221" s="1">
        <f t="shared" si="269"/>
        <v>278.88099999999997</v>
      </c>
      <c r="AK221" s="1">
        <f t="shared" si="270"/>
        <v>1.0658649444602819</v>
      </c>
      <c r="AL221" s="1">
        <f t="shared" si="271"/>
        <v>1.0500377863283721</v>
      </c>
      <c r="AM221" s="1">
        <f t="shared" si="272"/>
        <v>85326.318054842544</v>
      </c>
      <c r="AN221" s="1">
        <f t="shared" si="291"/>
        <v>-187</v>
      </c>
      <c r="AO221" s="1">
        <f t="shared" si="273"/>
        <v>-613.51707999999996</v>
      </c>
      <c r="AP221" s="1">
        <f t="shared" si="274"/>
        <v>34382.481063531704</v>
      </c>
      <c r="AQ221" s="60">
        <f t="shared" si="275"/>
        <v>57.84</v>
      </c>
      <c r="AR221" s="6">
        <f t="shared" si="276"/>
        <v>112.4317056</v>
      </c>
      <c r="AS221" s="6">
        <f t="shared" si="277"/>
        <v>-11.900553363988383</v>
      </c>
      <c r="AT221" s="6">
        <f t="shared" si="278"/>
        <v>-23.13277165105518</v>
      </c>
      <c r="AU221" s="60">
        <f t="shared" si="279"/>
        <v>14.253337</v>
      </c>
      <c r="AV221" s="6">
        <f t="shared" si="280"/>
        <v>1425.3336999999999</v>
      </c>
      <c r="AW221" s="61">
        <f t="shared" si="281"/>
        <v>-7228.8430281983528</v>
      </c>
      <c r="AX221" s="62">
        <f t="shared" si="282"/>
        <v>0.14698711380559676</v>
      </c>
      <c r="AY221" s="63">
        <f t="shared" si="283"/>
        <v>0.69911348708088716</v>
      </c>
      <c r="AZ221" s="6">
        <f t="shared" si="284"/>
        <v>0.20722957240822085</v>
      </c>
      <c r="BA221" s="6">
        <f t="shared" si="285"/>
        <v>11.873379889290968</v>
      </c>
      <c r="BB221" s="62">
        <f t="shared" si="286"/>
        <v>6.1244429999999994</v>
      </c>
      <c r="BC221" s="63">
        <f t="shared" si="287"/>
        <v>-1.1155570000000001</v>
      </c>
      <c r="BD221" s="1"/>
      <c r="BE221" s="1">
        <f t="shared" si="256"/>
        <v>0</v>
      </c>
      <c r="BF221" s="1">
        <f t="shared" si="257"/>
        <v>-6.4999999999999997E-3</v>
      </c>
      <c r="BG221" s="1">
        <f t="shared" si="258"/>
        <v>101325</v>
      </c>
      <c r="BH221" s="1">
        <f t="shared" si="259"/>
        <v>1.2250000000000001</v>
      </c>
      <c r="BI221" s="1">
        <f t="shared" si="260"/>
        <v>288.14999999999998</v>
      </c>
      <c r="BJ221" s="1">
        <f t="shared" si="261"/>
        <v>1.2350000000000001</v>
      </c>
      <c r="BK221" s="1">
        <f t="shared" si="262"/>
        <v>9.81</v>
      </c>
      <c r="BL221" s="1">
        <f t="shared" si="263"/>
        <v>293.14999999999998</v>
      </c>
      <c r="BM221" s="1">
        <f t="shared" si="264"/>
        <v>100600</v>
      </c>
      <c r="BN221" s="24">
        <f t="shared" si="265"/>
        <v>28</v>
      </c>
    </row>
    <row r="222" spans="28:66" x14ac:dyDescent="0.2">
      <c r="AB222" s="23">
        <v>10.6</v>
      </c>
      <c r="AC222" s="1">
        <v>1098</v>
      </c>
      <c r="AD222" s="6">
        <f t="shared" si="266"/>
        <v>282.31690899999995</v>
      </c>
      <c r="AE222" s="1">
        <f t="shared" si="288"/>
        <v>0</v>
      </c>
      <c r="AF222" s="1">
        <f t="shared" si="267"/>
        <v>0</v>
      </c>
      <c r="AG222" s="1">
        <f t="shared" si="289"/>
        <v>3581.2000200000007</v>
      </c>
      <c r="AH222" s="1">
        <f t="shared" si="268"/>
        <v>7895.1851880924005</v>
      </c>
      <c r="AI222" s="6">
        <f t="shared" si="290"/>
        <v>24</v>
      </c>
      <c r="AJ222" s="1">
        <f t="shared" si="269"/>
        <v>281.01299999999998</v>
      </c>
      <c r="AK222" s="1">
        <f t="shared" si="270"/>
        <v>1.1009784845944501</v>
      </c>
      <c r="AL222" s="1">
        <f t="shared" si="271"/>
        <v>1.0958935048815663</v>
      </c>
      <c r="AM222" s="1">
        <f t="shared" si="272"/>
        <v>88811.078322344998</v>
      </c>
      <c r="AN222" s="1">
        <f t="shared" si="291"/>
        <v>-515</v>
      </c>
      <c r="AO222" s="1">
        <f t="shared" si="273"/>
        <v>-1689.6325999999999</v>
      </c>
      <c r="AP222" s="1">
        <f t="shared" si="274"/>
        <v>32672.809181753149</v>
      </c>
      <c r="AQ222" s="60">
        <f t="shared" si="275"/>
        <v>58.96</v>
      </c>
      <c r="AR222" s="6">
        <f t="shared" si="276"/>
        <v>114.60880640000001</v>
      </c>
      <c r="AS222" s="6">
        <f t="shared" si="277"/>
        <v>-21.669410860954628</v>
      </c>
      <c r="AT222" s="6">
        <f t="shared" si="278"/>
        <v>-42.121867607958045</v>
      </c>
      <c r="AU222" s="60">
        <f t="shared" si="279"/>
        <v>15.535561</v>
      </c>
      <c r="AV222" s="6">
        <f t="shared" si="280"/>
        <v>1553.5561</v>
      </c>
      <c r="AW222" s="61">
        <f t="shared" si="281"/>
        <v>-12911.812620602919</v>
      </c>
      <c r="AX222" s="62">
        <f t="shared" si="282"/>
        <v>0.24208945709029128</v>
      </c>
      <c r="AY222" s="63">
        <f t="shared" si="283"/>
        <v>0.61259738418167631</v>
      </c>
      <c r="AZ222" s="6">
        <f t="shared" si="284"/>
        <v>0.37634886133000645</v>
      </c>
      <c r="BA222" s="6">
        <f t="shared" si="285"/>
        <v>21.563201378762223</v>
      </c>
      <c r="BB222" s="62">
        <f t="shared" si="286"/>
        <v>5.7533309999999993</v>
      </c>
      <c r="BC222" s="63">
        <f t="shared" si="287"/>
        <v>-1.006669</v>
      </c>
      <c r="BD222" s="1"/>
      <c r="BE222" s="1">
        <f t="shared" si="256"/>
        <v>0</v>
      </c>
      <c r="BF222" s="1">
        <f t="shared" si="257"/>
        <v>-6.4999999999999997E-3</v>
      </c>
      <c r="BG222" s="1">
        <f t="shared" si="258"/>
        <v>101325</v>
      </c>
      <c r="BH222" s="1">
        <f t="shared" si="259"/>
        <v>1.2250000000000001</v>
      </c>
      <c r="BI222" s="1">
        <f t="shared" si="260"/>
        <v>288.14999999999998</v>
      </c>
      <c r="BJ222" s="1">
        <f t="shared" si="261"/>
        <v>1.2350000000000001</v>
      </c>
      <c r="BK222" s="1">
        <f t="shared" si="262"/>
        <v>9.81</v>
      </c>
      <c r="BL222" s="1">
        <f t="shared" si="263"/>
        <v>293.14999999999998</v>
      </c>
      <c r="BM222" s="1">
        <f t="shared" si="264"/>
        <v>100600</v>
      </c>
      <c r="BN222" s="24">
        <f t="shared" si="265"/>
        <v>28</v>
      </c>
    </row>
    <row r="223" spans="28:66" x14ac:dyDescent="0.2">
      <c r="AB223" s="23">
        <v>11.2</v>
      </c>
      <c r="AC223" s="1">
        <v>975</v>
      </c>
      <c r="AD223" s="6">
        <f t="shared" si="266"/>
        <v>281.549261</v>
      </c>
      <c r="AE223" s="1">
        <f t="shared" si="288"/>
        <v>0</v>
      </c>
      <c r="AF223" s="1">
        <f t="shared" si="267"/>
        <v>0</v>
      </c>
      <c r="AG223" s="1">
        <f t="shared" si="289"/>
        <v>3580.9333600000009</v>
      </c>
      <c r="AH223" s="1">
        <f t="shared" si="268"/>
        <v>7894.597304123201</v>
      </c>
      <c r="AI223" s="6">
        <f t="shared" si="290"/>
        <v>32</v>
      </c>
      <c r="AJ223" s="1">
        <f t="shared" si="269"/>
        <v>281.8125</v>
      </c>
      <c r="AK223" s="1">
        <f t="shared" si="270"/>
        <v>1.1143716644581672</v>
      </c>
      <c r="AL223" s="1">
        <f t="shared" si="271"/>
        <v>1.1154135641297855</v>
      </c>
      <c r="AM223" s="1">
        <f t="shared" si="272"/>
        <v>90147.193998947885</v>
      </c>
      <c r="AN223" s="1">
        <f t="shared" si="291"/>
        <v>-638</v>
      </c>
      <c r="AO223" s="1">
        <f t="shared" si="273"/>
        <v>-2093.1759200000001</v>
      </c>
      <c r="AP223" s="1">
        <f t="shared" si="274"/>
        <v>33130.693777069464</v>
      </c>
      <c r="AQ223" s="60">
        <f t="shared" si="275"/>
        <v>60.08</v>
      </c>
      <c r="AR223" s="6">
        <f t="shared" si="276"/>
        <v>116.7859072</v>
      </c>
      <c r="AS223" s="6">
        <f t="shared" si="277"/>
        <v>-19.974364637663008</v>
      </c>
      <c r="AT223" s="6">
        <f t="shared" si="278"/>
        <v>-38.826968957274865</v>
      </c>
      <c r="AU223" s="60">
        <f t="shared" si="279"/>
        <v>16.817785000000001</v>
      </c>
      <c r="AV223" s="6">
        <f t="shared" si="280"/>
        <v>1681.7785000000001</v>
      </c>
      <c r="AW223" s="61">
        <f t="shared" si="281"/>
        <v>-11679.070933916677</v>
      </c>
      <c r="AX223" s="62">
        <f t="shared" si="282"/>
        <v>0.2071974904675665</v>
      </c>
      <c r="AY223" s="63">
        <f t="shared" si="283"/>
        <v>0.58776906544193008</v>
      </c>
      <c r="AZ223" s="6">
        <f t="shared" si="284"/>
        <v>0.33891371313292096</v>
      </c>
      <c r="BA223" s="6">
        <f t="shared" si="285"/>
        <v>19.418325381622594</v>
      </c>
      <c r="BB223" s="62">
        <f t="shared" si="286"/>
        <v>5.3822189999999992</v>
      </c>
      <c r="BC223" s="63">
        <f t="shared" si="287"/>
        <v>-0.89778100000000016</v>
      </c>
      <c r="BD223" s="1"/>
      <c r="BE223" s="1">
        <f t="shared" si="256"/>
        <v>0</v>
      </c>
      <c r="BF223" s="1">
        <f t="shared" si="257"/>
        <v>-6.4999999999999997E-3</v>
      </c>
      <c r="BG223" s="1">
        <f t="shared" si="258"/>
        <v>101325</v>
      </c>
      <c r="BH223" s="1">
        <f t="shared" si="259"/>
        <v>1.2250000000000001</v>
      </c>
      <c r="BI223" s="1">
        <f t="shared" si="260"/>
        <v>288.14999999999998</v>
      </c>
      <c r="BJ223" s="1">
        <f t="shared" si="261"/>
        <v>1.2350000000000001</v>
      </c>
      <c r="BK223" s="1">
        <f t="shared" si="262"/>
        <v>9.81</v>
      </c>
      <c r="BL223" s="1">
        <f t="shared" si="263"/>
        <v>293.14999999999998</v>
      </c>
      <c r="BM223" s="1">
        <f t="shared" si="264"/>
        <v>100600</v>
      </c>
      <c r="BN223" s="24">
        <f t="shared" si="265"/>
        <v>28</v>
      </c>
    </row>
    <row r="224" spans="28:66" x14ac:dyDescent="0.2">
      <c r="AB224" s="23">
        <v>11</v>
      </c>
      <c r="AC224" s="1">
        <v>866</v>
      </c>
      <c r="AD224" s="6">
        <f t="shared" si="266"/>
        <v>280.78161299999999</v>
      </c>
      <c r="AE224" s="1">
        <f t="shared" si="288"/>
        <v>0</v>
      </c>
      <c r="AF224" s="1">
        <f t="shared" si="267"/>
        <v>0</v>
      </c>
      <c r="AG224" s="1">
        <f t="shared" si="289"/>
        <v>3580.6667000000011</v>
      </c>
      <c r="AH224" s="1">
        <f t="shared" si="268"/>
        <v>7894.0094201540014</v>
      </c>
      <c r="AI224" s="6">
        <f t="shared" si="290"/>
        <v>40</v>
      </c>
      <c r="AJ224" s="1">
        <f t="shared" si="269"/>
        <v>282.52099999999996</v>
      </c>
      <c r="AK224" s="1">
        <f t="shared" si="270"/>
        <v>1.1263442662792629</v>
      </c>
      <c r="AL224" s="1">
        <f t="shared" si="271"/>
        <v>1.133321748007351</v>
      </c>
      <c r="AM224" s="1">
        <f t="shared" si="272"/>
        <v>91344.79115270669</v>
      </c>
      <c r="AN224" s="1">
        <f t="shared" si="291"/>
        <v>-747</v>
      </c>
      <c r="AO224" s="1">
        <f t="shared" si="273"/>
        <v>-2450.78748</v>
      </c>
      <c r="AP224" s="1">
        <f t="shared" si="274"/>
        <v>33463.162348803133</v>
      </c>
      <c r="AQ224" s="60">
        <f t="shared" si="275"/>
        <v>61.2</v>
      </c>
      <c r="AR224" s="6">
        <f t="shared" si="276"/>
        <v>118.963008</v>
      </c>
      <c r="AS224" s="6">
        <f t="shared" si="277"/>
        <v>-18.608728831355929</v>
      </c>
      <c r="AT224" s="6">
        <f t="shared" si="278"/>
        <v>-36.172391451542907</v>
      </c>
      <c r="AU224" s="60">
        <f t="shared" si="279"/>
        <v>18.100009</v>
      </c>
      <c r="AV224" s="6">
        <f t="shared" si="280"/>
        <v>1810.0009</v>
      </c>
      <c r="AW224" s="61">
        <f t="shared" si="281"/>
        <v>-10680.662450703687</v>
      </c>
      <c r="AX224" s="62">
        <f t="shared" si="282"/>
        <v>0.17972731536088604</v>
      </c>
      <c r="AY224" s="63">
        <f t="shared" si="283"/>
        <v>0.56309656448693646</v>
      </c>
      <c r="AZ224" s="6">
        <f t="shared" si="284"/>
        <v>0.30895596059511032</v>
      </c>
      <c r="BA224" s="6">
        <f t="shared" si="285"/>
        <v>17.701872597508824</v>
      </c>
      <c r="BB224" s="62">
        <f t="shared" si="286"/>
        <v>5.0111069999999991</v>
      </c>
      <c r="BC224" s="63">
        <f t="shared" si="287"/>
        <v>-0.78889300000000007</v>
      </c>
      <c r="BD224" s="1"/>
      <c r="BE224" s="1">
        <f t="shared" si="256"/>
        <v>0</v>
      </c>
      <c r="BF224" s="1">
        <f t="shared" si="257"/>
        <v>-6.4999999999999997E-3</v>
      </c>
      <c r="BG224" s="1">
        <f t="shared" si="258"/>
        <v>101325</v>
      </c>
      <c r="BH224" s="1">
        <f t="shared" si="259"/>
        <v>1.2250000000000001</v>
      </c>
      <c r="BI224" s="1">
        <f t="shared" si="260"/>
        <v>288.14999999999998</v>
      </c>
      <c r="BJ224" s="1">
        <f t="shared" si="261"/>
        <v>1.2350000000000001</v>
      </c>
      <c r="BK224" s="1">
        <f t="shared" si="262"/>
        <v>9.81</v>
      </c>
      <c r="BL224" s="1">
        <f t="shared" si="263"/>
        <v>293.14999999999998</v>
      </c>
      <c r="BM224" s="1">
        <f t="shared" si="264"/>
        <v>100600</v>
      </c>
      <c r="BN224" s="24">
        <f t="shared" si="265"/>
        <v>28</v>
      </c>
    </row>
    <row r="225" spans="28:66" x14ac:dyDescent="0.2">
      <c r="AB225" s="23">
        <v>9.6999999999999993</v>
      </c>
      <c r="AC225" s="1">
        <v>759</v>
      </c>
      <c r="AD225" s="6">
        <f t="shared" si="266"/>
        <v>280.01396499999998</v>
      </c>
      <c r="AE225" s="1">
        <f t="shared" si="288"/>
        <v>0</v>
      </c>
      <c r="AF225" s="1">
        <f t="shared" si="267"/>
        <v>0</v>
      </c>
      <c r="AG225" s="1">
        <f t="shared" si="289"/>
        <v>3580.4000400000014</v>
      </c>
      <c r="AH225" s="1">
        <f t="shared" si="268"/>
        <v>7893.4215361848019</v>
      </c>
      <c r="AI225" s="6">
        <f t="shared" si="290"/>
        <v>48</v>
      </c>
      <c r="AJ225" s="1">
        <f t="shared" si="269"/>
        <v>283.2165</v>
      </c>
      <c r="AK225" s="1">
        <f t="shared" si="270"/>
        <v>1.1381926592296239</v>
      </c>
      <c r="AL225" s="1">
        <f t="shared" si="271"/>
        <v>1.1512102307922634</v>
      </c>
      <c r="AM225" s="1">
        <f t="shared" si="272"/>
        <v>92532.912420067529</v>
      </c>
      <c r="AN225" s="1">
        <f t="shared" si="291"/>
        <v>-854</v>
      </c>
      <c r="AO225" s="1">
        <f t="shared" si="273"/>
        <v>-2801.83736</v>
      </c>
      <c r="AP225" s="1">
        <f t="shared" si="274"/>
        <v>33687.914895531845</v>
      </c>
      <c r="AQ225" s="60">
        <f t="shared" si="275"/>
        <v>62.32</v>
      </c>
      <c r="AR225" s="6">
        <f t="shared" si="276"/>
        <v>121.14010880000001</v>
      </c>
      <c r="AS225" s="6">
        <f t="shared" si="277"/>
        <v>-17.636250013330685</v>
      </c>
      <c r="AT225" s="6">
        <f t="shared" si="278"/>
        <v>-34.282048225912717</v>
      </c>
      <c r="AU225" s="60">
        <f t="shared" si="279"/>
        <v>19.382232999999999</v>
      </c>
      <c r="AV225" s="6">
        <f t="shared" si="280"/>
        <v>1938.2232999999999</v>
      </c>
      <c r="AW225" s="61">
        <f t="shared" si="281"/>
        <v>-9939.8392937048793</v>
      </c>
      <c r="AX225" s="62">
        <f t="shared" si="282"/>
        <v>0.1587968185841217</v>
      </c>
      <c r="AY225" s="63">
        <f t="shared" si="283"/>
        <v>0.53819116708768922</v>
      </c>
      <c r="AZ225" s="6">
        <f t="shared" si="284"/>
        <v>0.28691535364095377</v>
      </c>
      <c r="BA225" s="6">
        <f t="shared" si="285"/>
        <v>16.439038841129047</v>
      </c>
      <c r="BB225" s="62">
        <f t="shared" si="286"/>
        <v>4.6399949999999999</v>
      </c>
      <c r="BC225" s="63">
        <f t="shared" si="287"/>
        <v>-0.68000500000000008</v>
      </c>
      <c r="BD225" s="1"/>
      <c r="BE225" s="1">
        <f t="shared" si="256"/>
        <v>0</v>
      </c>
      <c r="BF225" s="1">
        <f t="shared" si="257"/>
        <v>-6.4999999999999997E-3</v>
      </c>
      <c r="BG225" s="1">
        <f t="shared" si="258"/>
        <v>101325</v>
      </c>
      <c r="BH225" s="1">
        <f t="shared" si="259"/>
        <v>1.2250000000000001</v>
      </c>
      <c r="BI225" s="1">
        <f t="shared" si="260"/>
        <v>288.14999999999998</v>
      </c>
      <c r="BJ225" s="1">
        <f t="shared" si="261"/>
        <v>1.2350000000000001</v>
      </c>
      <c r="BK225" s="1">
        <f t="shared" si="262"/>
        <v>9.81</v>
      </c>
      <c r="BL225" s="1">
        <f t="shared" si="263"/>
        <v>293.14999999999998</v>
      </c>
      <c r="BM225" s="1">
        <f t="shared" si="264"/>
        <v>100600</v>
      </c>
      <c r="BN225" s="24">
        <f t="shared" si="265"/>
        <v>28</v>
      </c>
    </row>
    <row r="226" spans="28:66" x14ac:dyDescent="0.2">
      <c r="AB226" s="23">
        <v>7.4</v>
      </c>
      <c r="AC226" s="1">
        <v>718</v>
      </c>
      <c r="AD226" s="6">
        <f t="shared" si="266"/>
        <v>279.24631699999998</v>
      </c>
      <c r="AE226" s="1">
        <f t="shared" si="288"/>
        <v>0</v>
      </c>
      <c r="AF226" s="1">
        <f t="shared" si="267"/>
        <v>0</v>
      </c>
      <c r="AG226" s="1">
        <f t="shared" si="289"/>
        <v>3580.1333800000016</v>
      </c>
      <c r="AH226" s="1">
        <f t="shared" si="268"/>
        <v>7892.8336522156023</v>
      </c>
      <c r="AI226" s="6">
        <f t="shared" si="290"/>
        <v>56</v>
      </c>
      <c r="AJ226" s="1">
        <f t="shared" si="269"/>
        <v>283.483</v>
      </c>
      <c r="AK226" s="1">
        <f t="shared" si="270"/>
        <v>1.1427578751423151</v>
      </c>
      <c r="AL226" s="1">
        <f t="shared" si="271"/>
        <v>1.1600956252503374</v>
      </c>
      <c r="AM226" s="1">
        <f t="shared" si="272"/>
        <v>92991.476357196385</v>
      </c>
      <c r="AN226" s="1">
        <f t="shared" si="291"/>
        <v>-895</v>
      </c>
      <c r="AO226" s="1">
        <f t="shared" si="273"/>
        <v>-2936.3517999999999</v>
      </c>
      <c r="AP226" s="1">
        <f t="shared" si="274"/>
        <v>34018.360266413321</v>
      </c>
      <c r="AQ226" s="60">
        <f t="shared" si="275"/>
        <v>63.440000000000005</v>
      </c>
      <c r="AR226" s="6">
        <f t="shared" si="276"/>
        <v>123.31720960000001</v>
      </c>
      <c r="AS226" s="6">
        <f t="shared" si="277"/>
        <v>-15.772340934216459</v>
      </c>
      <c r="AT226" s="6">
        <f t="shared" si="278"/>
        <v>-30.65890720156732</v>
      </c>
      <c r="AU226" s="60">
        <f t="shared" si="279"/>
        <v>20.664456999999999</v>
      </c>
      <c r="AV226" s="6">
        <f t="shared" si="280"/>
        <v>2066.4456999999998</v>
      </c>
      <c r="AW226" s="61">
        <f t="shared" si="281"/>
        <v>-8731.7480546030092</v>
      </c>
      <c r="AX226" s="62">
        <f t="shared" si="282"/>
        <v>0.1335835629298576</v>
      </c>
      <c r="AY226" s="63">
        <f t="shared" si="283"/>
        <v>0.5204334505532866</v>
      </c>
      <c r="AZ226" s="6">
        <f t="shared" si="284"/>
        <v>0.25125343844643638</v>
      </c>
      <c r="BA226" s="6">
        <f t="shared" si="285"/>
        <v>14.395761611129872</v>
      </c>
      <c r="BB226" s="62">
        <f t="shared" si="286"/>
        <v>4.2688829999999998</v>
      </c>
      <c r="BC226" s="63">
        <f t="shared" si="287"/>
        <v>-0.5711170000000001</v>
      </c>
      <c r="BD226" s="1"/>
      <c r="BE226" s="1">
        <f t="shared" si="256"/>
        <v>0</v>
      </c>
      <c r="BF226" s="1">
        <f t="shared" si="257"/>
        <v>-6.4999999999999997E-3</v>
      </c>
      <c r="BG226" s="1">
        <f t="shared" si="258"/>
        <v>101325</v>
      </c>
      <c r="BH226" s="1">
        <f t="shared" si="259"/>
        <v>1.2250000000000001</v>
      </c>
      <c r="BI226" s="1">
        <f t="shared" si="260"/>
        <v>288.14999999999998</v>
      </c>
      <c r="BJ226" s="1">
        <f t="shared" si="261"/>
        <v>1.2350000000000001</v>
      </c>
      <c r="BK226" s="1">
        <f t="shared" si="262"/>
        <v>9.81</v>
      </c>
      <c r="BL226" s="1">
        <f t="shared" si="263"/>
        <v>293.14999999999998</v>
      </c>
      <c r="BM226" s="1">
        <f t="shared" si="264"/>
        <v>100600</v>
      </c>
      <c r="BN226" s="24">
        <f t="shared" si="265"/>
        <v>28</v>
      </c>
    </row>
    <row r="227" spans="28:66" x14ac:dyDescent="0.2">
      <c r="AB227" s="23">
        <v>6.1</v>
      </c>
      <c r="AC227" s="1">
        <v>689</v>
      </c>
      <c r="AD227" s="6">
        <f t="shared" si="266"/>
        <v>278.47866899999997</v>
      </c>
      <c r="AE227" s="1">
        <f t="shared" si="288"/>
        <v>0</v>
      </c>
      <c r="AF227" s="1">
        <f t="shared" si="267"/>
        <v>0</v>
      </c>
      <c r="AG227" s="1">
        <f t="shared" si="289"/>
        <v>3579.8667200000018</v>
      </c>
      <c r="AH227" s="1">
        <f t="shared" si="268"/>
        <v>7892.2457682464037</v>
      </c>
      <c r="AI227" s="6">
        <f t="shared" si="290"/>
        <v>64</v>
      </c>
      <c r="AJ227" s="1">
        <f t="shared" si="269"/>
        <v>283.67149999999998</v>
      </c>
      <c r="AK227" s="1">
        <f t="shared" si="270"/>
        <v>1.1459953789857993</v>
      </c>
      <c r="AL227" s="1">
        <f t="shared" si="271"/>
        <v>1.1673649163770248</v>
      </c>
      <c r="AM227" s="1">
        <f t="shared" si="272"/>
        <v>93316.936168579225</v>
      </c>
      <c r="AN227" s="1">
        <f t="shared" si="291"/>
        <v>-924</v>
      </c>
      <c r="AO227" s="1">
        <f t="shared" si="273"/>
        <v>-3031.4961600000001</v>
      </c>
      <c r="AP227" s="1">
        <f t="shared" si="274"/>
        <v>34258.788729998254</v>
      </c>
      <c r="AQ227" s="60">
        <f t="shared" si="275"/>
        <v>64.56</v>
      </c>
      <c r="AR227" s="6">
        <f t="shared" si="276"/>
        <v>125.4943104</v>
      </c>
      <c r="AS227" s="6">
        <f t="shared" si="277"/>
        <v>-14.197462041427864</v>
      </c>
      <c r="AT227" s="6">
        <f t="shared" si="278"/>
        <v>-27.59759461460914</v>
      </c>
      <c r="AU227" s="60">
        <f t="shared" si="279"/>
        <v>21.946680999999998</v>
      </c>
      <c r="AV227" s="6">
        <f t="shared" si="280"/>
        <v>2194.6680999999999</v>
      </c>
      <c r="AW227" s="61">
        <f t="shared" si="281"/>
        <v>-7722.9470965040337</v>
      </c>
      <c r="AX227" s="62">
        <f t="shared" si="282"/>
        <v>0.11337605562616784</v>
      </c>
      <c r="AY227" s="63">
        <f t="shared" si="283"/>
        <v>0.50293317929053938</v>
      </c>
      <c r="AZ227" s="6">
        <f t="shared" si="284"/>
        <v>0.22172336130193826</v>
      </c>
      <c r="BA227" s="6">
        <f t="shared" si="285"/>
        <v>12.703812822054507</v>
      </c>
      <c r="BB227" s="62">
        <f t="shared" si="286"/>
        <v>3.8977709999999997</v>
      </c>
      <c r="BC227" s="63">
        <f t="shared" si="287"/>
        <v>-0.46222900000000011</v>
      </c>
      <c r="BD227" s="1"/>
      <c r="BE227" s="1">
        <f t="shared" si="256"/>
        <v>0</v>
      </c>
      <c r="BF227" s="1">
        <f t="shared" si="257"/>
        <v>-6.4999999999999997E-3</v>
      </c>
      <c r="BG227" s="1">
        <f t="shared" si="258"/>
        <v>101325</v>
      </c>
      <c r="BH227" s="1">
        <f t="shared" si="259"/>
        <v>1.2250000000000001</v>
      </c>
      <c r="BI227" s="1">
        <f t="shared" si="260"/>
        <v>288.14999999999998</v>
      </c>
      <c r="BJ227" s="1">
        <f t="shared" si="261"/>
        <v>1.2350000000000001</v>
      </c>
      <c r="BK227" s="1">
        <f t="shared" si="262"/>
        <v>9.81</v>
      </c>
      <c r="BL227" s="1">
        <f t="shared" si="263"/>
        <v>293.14999999999998</v>
      </c>
      <c r="BM227" s="1">
        <f t="shared" si="264"/>
        <v>100600</v>
      </c>
      <c r="BN227" s="24">
        <f t="shared" si="265"/>
        <v>28</v>
      </c>
    </row>
    <row r="228" spans="28:66" x14ac:dyDescent="0.2">
      <c r="AB228" s="23">
        <v>4.5</v>
      </c>
      <c r="AC228" s="1">
        <v>646</v>
      </c>
      <c r="AD228" s="6">
        <f t="shared" si="266"/>
        <v>277.71102099999996</v>
      </c>
      <c r="AE228" s="1">
        <f t="shared" si="288"/>
        <v>0</v>
      </c>
      <c r="AF228" s="1">
        <f t="shared" si="267"/>
        <v>0</v>
      </c>
      <c r="AG228" s="1">
        <f t="shared" si="289"/>
        <v>3579.600060000002</v>
      </c>
      <c r="AH228" s="1">
        <f t="shared" si="268"/>
        <v>7891.6578842772042</v>
      </c>
      <c r="AI228" s="6">
        <f t="shared" si="290"/>
        <v>72</v>
      </c>
      <c r="AJ228" s="1">
        <f t="shared" si="269"/>
        <v>283.95099999999996</v>
      </c>
      <c r="AK228" s="1">
        <f t="shared" si="270"/>
        <v>1.1508087261274453</v>
      </c>
      <c r="AL228" s="1">
        <f t="shared" si="271"/>
        <v>1.1766666206330147</v>
      </c>
      <c r="AM228" s="1">
        <f t="shared" si="272"/>
        <v>93801.211717668702</v>
      </c>
      <c r="AN228" s="1">
        <f t="shared" si="291"/>
        <v>-967</v>
      </c>
      <c r="AO228" s="1">
        <f t="shared" si="273"/>
        <v>-3172.5722799999999</v>
      </c>
      <c r="AP228" s="1">
        <f t="shared" si="274"/>
        <v>34403.765362004742</v>
      </c>
      <c r="AQ228" s="60">
        <f t="shared" si="275"/>
        <v>65.680000000000007</v>
      </c>
      <c r="AR228" s="6">
        <f t="shared" si="276"/>
        <v>127.67141120000001</v>
      </c>
      <c r="AS228" s="6">
        <f t="shared" si="277"/>
        <v>-13.160043040880554</v>
      </c>
      <c r="AT228" s="6">
        <f t="shared" si="278"/>
        <v>-25.581018064585255</v>
      </c>
      <c r="AU228" s="60">
        <f t="shared" si="279"/>
        <v>23.228904999999997</v>
      </c>
      <c r="AV228" s="6">
        <f t="shared" si="280"/>
        <v>2322.8904999999995</v>
      </c>
      <c r="AW228" s="61">
        <f t="shared" si="281"/>
        <v>-7036.0299531703104</v>
      </c>
      <c r="AX228" s="62">
        <f t="shared" si="282"/>
        <v>9.9010196413064633E-2</v>
      </c>
      <c r="AY228" s="63">
        <f t="shared" si="283"/>
        <v>0.48412579089522639</v>
      </c>
      <c r="AZ228" s="6">
        <f t="shared" si="284"/>
        <v>0.20173154688944173</v>
      </c>
      <c r="BA228" s="6">
        <f t="shared" si="285"/>
        <v>11.558366231409719</v>
      </c>
      <c r="BB228" s="62">
        <f t="shared" si="286"/>
        <v>3.5266589999999995</v>
      </c>
      <c r="BC228" s="63">
        <f t="shared" si="287"/>
        <v>-0.35334100000000013</v>
      </c>
      <c r="BD228" s="1"/>
      <c r="BE228" s="1">
        <f t="shared" ref="BE228:BE234" si="292">BE227</f>
        <v>0</v>
      </c>
      <c r="BF228" s="1">
        <f t="shared" ref="BF228:BF234" si="293">BF227</f>
        <v>-6.4999999999999997E-3</v>
      </c>
      <c r="BG228" s="1">
        <f t="shared" ref="BG228:BG234" si="294">BG227</f>
        <v>101325</v>
      </c>
      <c r="BH228" s="1">
        <f t="shared" ref="BH228:BH234" si="295">BH227</f>
        <v>1.2250000000000001</v>
      </c>
      <c r="BI228" s="1">
        <f t="shared" ref="BI228:BI234" si="296">BI227</f>
        <v>288.14999999999998</v>
      </c>
      <c r="BJ228" s="1">
        <f t="shared" ref="BJ228:BJ234" si="297">BJ227</f>
        <v>1.2350000000000001</v>
      </c>
      <c r="BK228" s="1">
        <f t="shared" ref="BK228:BK234" si="298">BK227</f>
        <v>9.81</v>
      </c>
      <c r="BL228" s="1">
        <f t="shared" ref="BL228:BL234" si="299">BL227</f>
        <v>293.14999999999998</v>
      </c>
      <c r="BM228" s="1">
        <f t="shared" ref="BM228:BM234" si="300">BM227</f>
        <v>100600</v>
      </c>
      <c r="BN228" s="24">
        <f t="shared" ref="BN228:BN234" si="301">BN227</f>
        <v>28</v>
      </c>
    </row>
    <row r="229" spans="28:66" x14ac:dyDescent="0.2">
      <c r="AB229" s="23">
        <v>1.3</v>
      </c>
      <c r="AC229" s="1">
        <v>588</v>
      </c>
      <c r="AD229" s="6">
        <f t="shared" si="266"/>
        <v>276.94337299999995</v>
      </c>
      <c r="AE229" s="1">
        <f t="shared" si="288"/>
        <v>0</v>
      </c>
      <c r="AF229" s="1">
        <f t="shared" si="267"/>
        <v>0</v>
      </c>
      <c r="AG229" s="1">
        <f t="shared" si="289"/>
        <v>3579.3334000000023</v>
      </c>
      <c r="AH229" s="1">
        <f t="shared" si="268"/>
        <v>7891.0700003080046</v>
      </c>
      <c r="AI229" s="6">
        <f t="shared" si="290"/>
        <v>80</v>
      </c>
      <c r="AJ229" s="1">
        <f t="shared" si="269"/>
        <v>284.32799999999997</v>
      </c>
      <c r="AK229" s="1">
        <f t="shared" si="270"/>
        <v>1.1573256306324886</v>
      </c>
      <c r="AL229" s="1">
        <f t="shared" si="271"/>
        <v>1.1881854342348688</v>
      </c>
      <c r="AM229" s="1">
        <f t="shared" si="272"/>
        <v>94457.64231122112</v>
      </c>
      <c r="AN229" s="1">
        <f t="shared" si="291"/>
        <v>-1025</v>
      </c>
      <c r="AO229" s="1">
        <f t="shared" si="273"/>
        <v>-3362.8609999999999</v>
      </c>
      <c r="AP229" s="1">
        <f t="shared" si="274"/>
        <v>34492.486317055853</v>
      </c>
      <c r="AQ229" s="60">
        <f t="shared" si="275"/>
        <v>66.8</v>
      </c>
      <c r="AR229" s="6">
        <f t="shared" si="276"/>
        <v>129.848512</v>
      </c>
      <c r="AS229" s="6">
        <f t="shared" si="277"/>
        <v>-12.505317675164838</v>
      </c>
      <c r="AT229" s="6">
        <f t="shared" si="278"/>
        <v>-24.308336709692419</v>
      </c>
      <c r="AU229" s="60">
        <f t="shared" si="279"/>
        <v>24.511129</v>
      </c>
      <c r="AV229" s="6">
        <f t="shared" si="280"/>
        <v>2451.1129000000001</v>
      </c>
      <c r="AW229" s="61">
        <f t="shared" si="281"/>
        <v>-6573.3904055259973</v>
      </c>
      <c r="AX229" s="62">
        <f t="shared" si="282"/>
        <v>8.8557274477874551E-2</v>
      </c>
      <c r="AY229" s="63">
        <f t="shared" si="283"/>
        <v>0.46468570855551122</v>
      </c>
      <c r="AZ229" s="6">
        <f t="shared" si="284"/>
        <v>0.18831642916804767</v>
      </c>
      <c r="BA229" s="6">
        <f t="shared" si="285"/>
        <v>10.789736604302734</v>
      </c>
      <c r="BB229" s="62">
        <f t="shared" si="286"/>
        <v>3.1555469999999994</v>
      </c>
      <c r="BC229" s="63">
        <f t="shared" si="287"/>
        <v>-0.24445300000000003</v>
      </c>
      <c r="BD229" s="1"/>
      <c r="BE229" s="1">
        <f t="shared" si="292"/>
        <v>0</v>
      </c>
      <c r="BF229" s="1">
        <f t="shared" si="293"/>
        <v>-6.4999999999999997E-3</v>
      </c>
      <c r="BG229" s="1">
        <f t="shared" si="294"/>
        <v>101325</v>
      </c>
      <c r="BH229" s="1">
        <f t="shared" si="295"/>
        <v>1.2250000000000001</v>
      </c>
      <c r="BI229" s="1">
        <f t="shared" si="296"/>
        <v>288.14999999999998</v>
      </c>
      <c r="BJ229" s="1">
        <f t="shared" si="297"/>
        <v>1.2350000000000001</v>
      </c>
      <c r="BK229" s="1">
        <f t="shared" si="298"/>
        <v>9.81</v>
      </c>
      <c r="BL229" s="1">
        <f t="shared" si="299"/>
        <v>293.14999999999998</v>
      </c>
      <c r="BM229" s="1">
        <f t="shared" si="300"/>
        <v>100600</v>
      </c>
      <c r="BN229" s="24">
        <f t="shared" si="301"/>
        <v>28</v>
      </c>
    </row>
    <row r="230" spans="28:66" x14ac:dyDescent="0.2">
      <c r="AB230" s="23">
        <v>0.6</v>
      </c>
      <c r="AC230" s="1">
        <v>550</v>
      </c>
      <c r="AD230" s="6">
        <f t="shared" si="266"/>
        <v>276.175725</v>
      </c>
      <c r="AE230" s="1">
        <f t="shared" si="288"/>
        <v>0</v>
      </c>
      <c r="AF230" s="1">
        <f t="shared" si="267"/>
        <v>0</v>
      </c>
      <c r="AG230" s="1">
        <f t="shared" si="289"/>
        <v>3579.0667400000025</v>
      </c>
      <c r="AH230" s="1">
        <f t="shared" si="268"/>
        <v>7890.4821163388051</v>
      </c>
      <c r="AI230" s="6">
        <f t="shared" si="290"/>
        <v>88</v>
      </c>
      <c r="AJ230" s="1">
        <f t="shared" si="269"/>
        <v>284.57499999999999</v>
      </c>
      <c r="AK230" s="1">
        <f t="shared" si="270"/>
        <v>1.1616106095485803</v>
      </c>
      <c r="AL230" s="1">
        <f t="shared" si="271"/>
        <v>1.1969384319070304</v>
      </c>
      <c r="AM230" s="1">
        <f t="shared" si="272"/>
        <v>94889.730747336114</v>
      </c>
      <c r="AN230" s="1">
        <f t="shared" si="291"/>
        <v>-1063</v>
      </c>
      <c r="AO230" s="1">
        <f t="shared" si="273"/>
        <v>-3487.5329200000001</v>
      </c>
      <c r="AP230" s="1">
        <f t="shared" si="274"/>
        <v>34581.762663609436</v>
      </c>
      <c r="AQ230" s="60">
        <f t="shared" si="275"/>
        <v>67.92</v>
      </c>
      <c r="AR230" s="6">
        <f t="shared" si="276"/>
        <v>132.0256128</v>
      </c>
      <c r="AS230" s="6">
        <f t="shared" si="277"/>
        <v>-11.744405084993717</v>
      </c>
      <c r="AT230" s="6">
        <f t="shared" si="278"/>
        <v>-22.829244380414188</v>
      </c>
      <c r="AU230" s="60">
        <f t="shared" si="279"/>
        <v>25.793353</v>
      </c>
      <c r="AV230" s="6">
        <f t="shared" si="280"/>
        <v>2579.3353000000002</v>
      </c>
      <c r="AW230" s="61">
        <f t="shared" si="281"/>
        <v>-6071.1665839212237</v>
      </c>
      <c r="AX230" s="62">
        <f t="shared" si="282"/>
        <v>7.8537477361860522E-2</v>
      </c>
      <c r="AY230" s="63">
        <f t="shared" si="283"/>
        <v>0.44735461707135071</v>
      </c>
      <c r="AZ230" s="6">
        <f t="shared" si="284"/>
        <v>0.17378875920669276</v>
      </c>
      <c r="BA230" s="6">
        <f t="shared" si="285"/>
        <v>9.9573624293581684</v>
      </c>
      <c r="BB230" s="62">
        <f t="shared" si="286"/>
        <v>2.7844349999999993</v>
      </c>
      <c r="BC230" s="63">
        <f t="shared" si="287"/>
        <v>-0.13556500000000016</v>
      </c>
      <c r="BD230" s="1"/>
      <c r="BE230" s="1">
        <f t="shared" si="292"/>
        <v>0</v>
      </c>
      <c r="BF230" s="1">
        <f t="shared" si="293"/>
        <v>-6.4999999999999997E-3</v>
      </c>
      <c r="BG230" s="1">
        <f t="shared" si="294"/>
        <v>101325</v>
      </c>
      <c r="BH230" s="1">
        <f t="shared" si="295"/>
        <v>1.2250000000000001</v>
      </c>
      <c r="BI230" s="1">
        <f t="shared" si="296"/>
        <v>288.14999999999998</v>
      </c>
      <c r="BJ230" s="1">
        <f t="shared" si="297"/>
        <v>1.2350000000000001</v>
      </c>
      <c r="BK230" s="1">
        <f t="shared" si="298"/>
        <v>9.81</v>
      </c>
      <c r="BL230" s="1">
        <f t="shared" si="299"/>
        <v>293.14999999999998</v>
      </c>
      <c r="BM230" s="1">
        <f t="shared" si="300"/>
        <v>100600</v>
      </c>
      <c r="BN230" s="24">
        <f t="shared" si="301"/>
        <v>28</v>
      </c>
    </row>
    <row r="231" spans="28:66" x14ac:dyDescent="0.2">
      <c r="AB231" s="23">
        <v>0.7</v>
      </c>
      <c r="AC231" s="1">
        <v>545</v>
      </c>
      <c r="AD231" s="6">
        <f t="shared" si="266"/>
        <v>275.40807699999999</v>
      </c>
      <c r="AE231" s="1">
        <f t="shared" si="288"/>
        <v>0</v>
      </c>
      <c r="AF231" s="1">
        <f t="shared" si="267"/>
        <v>0</v>
      </c>
      <c r="AG231" s="1">
        <f t="shared" si="289"/>
        <v>3578.8000800000027</v>
      </c>
      <c r="AH231" s="1">
        <f t="shared" si="268"/>
        <v>7889.8942323696056</v>
      </c>
      <c r="AI231" s="6">
        <f t="shared" si="290"/>
        <v>96</v>
      </c>
      <c r="AJ231" s="1">
        <f t="shared" si="269"/>
        <v>284.60749999999996</v>
      </c>
      <c r="AK231" s="1">
        <f t="shared" si="270"/>
        <v>1.162175324845462</v>
      </c>
      <c r="AL231" s="1">
        <f t="shared" si="271"/>
        <v>1.2009953279836263</v>
      </c>
      <c r="AM231" s="1">
        <f t="shared" si="272"/>
        <v>94946.703438431286</v>
      </c>
      <c r="AN231" s="1">
        <f t="shared" si="291"/>
        <v>-1068</v>
      </c>
      <c r="AO231" s="1">
        <f t="shared" si="273"/>
        <v>-3503.93712</v>
      </c>
      <c r="AP231" s="1">
        <f t="shared" si="274"/>
        <v>34677.336652110258</v>
      </c>
      <c r="AQ231" s="60">
        <f t="shared" si="275"/>
        <v>69.040000000000006</v>
      </c>
      <c r="AR231" s="6">
        <f t="shared" si="276"/>
        <v>134.20271360000001</v>
      </c>
      <c r="AS231" s="6">
        <f t="shared" si="277"/>
        <v>-10.781023304915385</v>
      </c>
      <c r="AT231" s="6">
        <f t="shared" si="278"/>
        <v>-20.956584341026723</v>
      </c>
      <c r="AU231" s="60">
        <f t="shared" si="279"/>
        <v>27.075576999999999</v>
      </c>
      <c r="AV231" s="6">
        <f t="shared" si="280"/>
        <v>2707.5576999999998</v>
      </c>
      <c r="AW231" s="61">
        <f t="shared" si="281"/>
        <v>-5482.3359866536684</v>
      </c>
      <c r="AX231" s="62">
        <f t="shared" si="282"/>
        <v>6.8406083920624736E-2</v>
      </c>
      <c r="AY231" s="63">
        <f t="shared" si="283"/>
        <v>0.43268796493735656</v>
      </c>
      <c r="AZ231" s="6">
        <f t="shared" si="284"/>
        <v>0.15679789441553368</v>
      </c>
      <c r="BA231" s="6">
        <f t="shared" si="285"/>
        <v>8.9838575865473889</v>
      </c>
      <c r="BB231" s="62">
        <f t="shared" si="286"/>
        <v>2.4133230000000001</v>
      </c>
      <c r="BC231" s="63">
        <f t="shared" si="287"/>
        <v>-2.6677000000000062E-2</v>
      </c>
      <c r="BD231" s="1"/>
      <c r="BE231" s="1">
        <f t="shared" si="292"/>
        <v>0</v>
      </c>
      <c r="BF231" s="1">
        <f t="shared" si="293"/>
        <v>-6.4999999999999997E-3</v>
      </c>
      <c r="BG231" s="1">
        <f t="shared" si="294"/>
        <v>101325</v>
      </c>
      <c r="BH231" s="1">
        <f t="shared" si="295"/>
        <v>1.2250000000000001</v>
      </c>
      <c r="BI231" s="1">
        <f t="shared" si="296"/>
        <v>288.14999999999998</v>
      </c>
      <c r="BJ231" s="1">
        <f t="shared" si="297"/>
        <v>1.2350000000000001</v>
      </c>
      <c r="BK231" s="1">
        <f t="shared" si="298"/>
        <v>9.81</v>
      </c>
      <c r="BL231" s="1">
        <f t="shared" si="299"/>
        <v>293.14999999999998</v>
      </c>
      <c r="BM231" s="1">
        <f t="shared" si="300"/>
        <v>100600</v>
      </c>
      <c r="BN231" s="24">
        <f t="shared" si="301"/>
        <v>28</v>
      </c>
    </row>
    <row r="232" spans="28:66" x14ac:dyDescent="0.2">
      <c r="AB232" s="23">
        <v>1.1000000000000001</v>
      </c>
      <c r="AC232" s="1">
        <v>546</v>
      </c>
      <c r="AD232" s="6">
        <f t="shared" si="266"/>
        <v>274.64042899999998</v>
      </c>
      <c r="AE232" s="1">
        <f t="shared" si="288"/>
        <v>0</v>
      </c>
      <c r="AF232" s="1">
        <f t="shared" si="267"/>
        <v>0</v>
      </c>
      <c r="AG232" s="1">
        <f t="shared" si="289"/>
        <v>3578.5334200000029</v>
      </c>
      <c r="AH232" s="1">
        <f t="shared" si="268"/>
        <v>7889.306348400406</v>
      </c>
      <c r="AI232" s="6">
        <f t="shared" si="290"/>
        <v>104</v>
      </c>
      <c r="AJ232" s="1">
        <f t="shared" si="269"/>
        <v>284.601</v>
      </c>
      <c r="AK232" s="1">
        <f t="shared" si="270"/>
        <v>1.1620623649873367</v>
      </c>
      <c r="AL232" s="1">
        <f t="shared" si="271"/>
        <v>1.2042076701597384</v>
      </c>
      <c r="AM232" s="1">
        <f t="shared" si="272"/>
        <v>94935.30668489309</v>
      </c>
      <c r="AN232" s="1">
        <f t="shared" si="291"/>
        <v>-1067</v>
      </c>
      <c r="AO232" s="1">
        <f t="shared" si="273"/>
        <v>-3500.6562800000002</v>
      </c>
      <c r="AP232" s="1">
        <f t="shared" si="274"/>
        <v>34753.146818321708</v>
      </c>
      <c r="AQ232" s="60">
        <f t="shared" si="275"/>
        <v>70.16</v>
      </c>
      <c r="AR232" s="6">
        <f t="shared" si="276"/>
        <v>136.37981439999999</v>
      </c>
      <c r="AS232" s="6">
        <f t="shared" si="277"/>
        <v>-9.9142688741336578</v>
      </c>
      <c r="AT232" s="6">
        <f t="shared" si="278"/>
        <v>-19.271752408295971</v>
      </c>
      <c r="AU232" s="60">
        <f t="shared" si="279"/>
        <v>28.357800999999998</v>
      </c>
      <c r="AV232" s="6">
        <f t="shared" si="280"/>
        <v>2835.7800999999999</v>
      </c>
      <c r="AW232" s="61">
        <f t="shared" si="281"/>
        <v>-4960.725512177165</v>
      </c>
      <c r="AX232" s="62">
        <f t="shared" si="282"/>
        <v>5.9777343584515766E-2</v>
      </c>
      <c r="AY232" s="63">
        <f t="shared" si="283"/>
        <v>0.4187796307016764</v>
      </c>
      <c r="AZ232" s="6">
        <f t="shared" si="284"/>
        <v>0.14178398236613116</v>
      </c>
      <c r="BA232" s="6">
        <f t="shared" si="285"/>
        <v>8.1236237921360672</v>
      </c>
      <c r="BB232" s="62">
        <f t="shared" si="286"/>
        <v>2.042211</v>
      </c>
      <c r="BC232" s="63">
        <f t="shared" si="287"/>
        <v>8.2210999999999812E-2</v>
      </c>
      <c r="BD232" s="1"/>
      <c r="BE232" s="1">
        <f t="shared" si="292"/>
        <v>0</v>
      </c>
      <c r="BF232" s="1">
        <f t="shared" si="293"/>
        <v>-6.4999999999999997E-3</v>
      </c>
      <c r="BG232" s="1">
        <f t="shared" si="294"/>
        <v>101325</v>
      </c>
      <c r="BH232" s="1">
        <f t="shared" si="295"/>
        <v>1.2250000000000001</v>
      </c>
      <c r="BI232" s="1">
        <f t="shared" si="296"/>
        <v>288.14999999999998</v>
      </c>
      <c r="BJ232" s="1">
        <f t="shared" si="297"/>
        <v>1.2350000000000001</v>
      </c>
      <c r="BK232" s="1">
        <f t="shared" si="298"/>
        <v>9.81</v>
      </c>
      <c r="BL232" s="1">
        <f t="shared" si="299"/>
        <v>293.14999999999998</v>
      </c>
      <c r="BM232" s="1">
        <f t="shared" si="300"/>
        <v>100600</v>
      </c>
      <c r="BN232" s="24">
        <f t="shared" si="301"/>
        <v>28</v>
      </c>
    </row>
    <row r="233" spans="28:66" x14ac:dyDescent="0.2">
      <c r="AB233" s="23">
        <v>0.8</v>
      </c>
      <c r="AC233" s="1">
        <v>539</v>
      </c>
      <c r="AD233" s="6">
        <f t="shared" si="266"/>
        <v>273.87278099999997</v>
      </c>
      <c r="AE233" s="1">
        <f t="shared" si="288"/>
        <v>0</v>
      </c>
      <c r="AF233" s="1">
        <f t="shared" si="267"/>
        <v>0</v>
      </c>
      <c r="AG233" s="1">
        <f t="shared" si="289"/>
        <v>3578.2667600000032</v>
      </c>
      <c r="AH233" s="1">
        <f t="shared" si="268"/>
        <v>7888.7184644312065</v>
      </c>
      <c r="AI233" s="6">
        <f t="shared" si="290"/>
        <v>112</v>
      </c>
      <c r="AJ233" s="1">
        <f t="shared" si="269"/>
        <v>284.6465</v>
      </c>
      <c r="AK233" s="1">
        <f t="shared" si="270"/>
        <v>1.1628532604144044</v>
      </c>
      <c r="AL233" s="1">
        <f t="shared" si="271"/>
        <v>1.2085980555714617</v>
      </c>
      <c r="AM233" s="1">
        <f t="shared" si="272"/>
        <v>95015.107226854918</v>
      </c>
      <c r="AN233" s="1">
        <f t="shared" si="291"/>
        <v>-1074</v>
      </c>
      <c r="AO233" s="1">
        <f t="shared" si="273"/>
        <v>-3523.6221599999999</v>
      </c>
      <c r="AP233" s="1">
        <f t="shared" si="274"/>
        <v>34806.616157147335</v>
      </c>
      <c r="AQ233" s="60">
        <f t="shared" si="275"/>
        <v>71.28</v>
      </c>
      <c r="AR233" s="6">
        <f t="shared" si="276"/>
        <v>138.55691519999999</v>
      </c>
      <c r="AS233" s="6">
        <f t="shared" si="277"/>
        <v>-9.2400052503524375</v>
      </c>
      <c r="AT233" s="6">
        <f t="shared" si="278"/>
        <v>-17.961091805845083</v>
      </c>
      <c r="AU233" s="60">
        <f t="shared" si="279"/>
        <v>29.640025000000001</v>
      </c>
      <c r="AV233" s="6">
        <f t="shared" si="280"/>
        <v>2964.0025000000001</v>
      </c>
      <c r="AW233" s="61">
        <f t="shared" si="281"/>
        <v>-4550.3651487401748</v>
      </c>
      <c r="AX233" s="62">
        <f t="shared" si="282"/>
        <v>5.2929883673238406E-2</v>
      </c>
      <c r="AY233" s="63">
        <f t="shared" si="283"/>
        <v>0.40487083652329203</v>
      </c>
      <c r="AZ233" s="6">
        <f t="shared" si="284"/>
        <v>0.12999552289105593</v>
      </c>
      <c r="BA233" s="6">
        <f t="shared" si="285"/>
        <v>7.4481948172532961</v>
      </c>
      <c r="BB233" s="62">
        <f t="shared" si="286"/>
        <v>1.6710989999999999</v>
      </c>
      <c r="BC233" s="63">
        <f t="shared" si="287"/>
        <v>0.19109899999999991</v>
      </c>
      <c r="BD233" s="1"/>
      <c r="BE233" s="1">
        <f t="shared" si="292"/>
        <v>0</v>
      </c>
      <c r="BF233" s="1">
        <f t="shared" si="293"/>
        <v>-6.4999999999999997E-3</v>
      </c>
      <c r="BG233" s="1">
        <f t="shared" si="294"/>
        <v>101325</v>
      </c>
      <c r="BH233" s="1">
        <f t="shared" si="295"/>
        <v>1.2250000000000001</v>
      </c>
      <c r="BI233" s="1">
        <f t="shared" si="296"/>
        <v>288.14999999999998</v>
      </c>
      <c r="BJ233" s="1">
        <f t="shared" si="297"/>
        <v>1.2350000000000001</v>
      </c>
      <c r="BK233" s="1">
        <f t="shared" si="298"/>
        <v>9.81</v>
      </c>
      <c r="BL233" s="1">
        <f t="shared" si="299"/>
        <v>293.14999999999998</v>
      </c>
      <c r="BM233" s="1">
        <f t="shared" si="300"/>
        <v>100600</v>
      </c>
      <c r="BN233" s="24">
        <f t="shared" si="301"/>
        <v>28</v>
      </c>
    </row>
    <row r="234" spans="28:66" x14ac:dyDescent="0.2">
      <c r="AB234" s="30">
        <v>0.9</v>
      </c>
      <c r="AC234" s="64">
        <v>532</v>
      </c>
      <c r="AD234" s="65">
        <f t="shared" si="266"/>
        <v>273.10513299999997</v>
      </c>
      <c r="AE234" s="64">
        <f t="shared" si="288"/>
        <v>0</v>
      </c>
      <c r="AF234" s="64">
        <f t="shared" si="267"/>
        <v>0</v>
      </c>
      <c r="AG234" s="64">
        <f t="shared" si="289"/>
        <v>3578.0001000000034</v>
      </c>
      <c r="AH234" s="64">
        <f t="shared" si="268"/>
        <v>7888.1305804620069</v>
      </c>
      <c r="AI234" s="65">
        <f t="shared" si="290"/>
        <v>120</v>
      </c>
      <c r="AJ234" s="64">
        <f t="shared" si="269"/>
        <v>284.69199999999995</v>
      </c>
      <c r="AK234" s="64">
        <f t="shared" si="270"/>
        <v>1.1636445675804954</v>
      </c>
      <c r="AL234" s="64">
        <f t="shared" si="271"/>
        <v>1.2130138148433351</v>
      </c>
      <c r="AM234" s="64">
        <f t="shared" si="272"/>
        <v>95094.96207643325</v>
      </c>
      <c r="AN234" s="64">
        <f t="shared" si="291"/>
        <v>-1081</v>
      </c>
      <c r="AO234" s="64">
        <f t="shared" si="273"/>
        <v>-3546.5880400000001</v>
      </c>
      <c r="AP234" s="64">
        <f t="shared" si="274"/>
        <v>34848.500568188661</v>
      </c>
      <c r="AQ234" s="66">
        <f t="shared" si="275"/>
        <v>72.400000000000006</v>
      </c>
      <c r="AR234" s="65">
        <f t="shared" si="276"/>
        <v>140.73401600000003</v>
      </c>
      <c r="AS234" s="65">
        <f t="shared" si="277"/>
        <v>-8.6545339464717976</v>
      </c>
      <c r="AT234" s="65">
        <f t="shared" si="278"/>
        <v>-16.823029266509739</v>
      </c>
      <c r="AU234" s="66">
        <f t="shared" si="279"/>
        <v>30.922249000000001</v>
      </c>
      <c r="AV234" s="65">
        <f t="shared" si="280"/>
        <v>3092.2249000000002</v>
      </c>
      <c r="AW234" s="67">
        <f t="shared" si="281"/>
        <v>-4195.7970694387923</v>
      </c>
      <c r="AX234" s="68">
        <f t="shared" si="282"/>
        <v>4.7135005294964359E-2</v>
      </c>
      <c r="AY234" s="69">
        <f t="shared" si="283"/>
        <v>0.39148324659630035</v>
      </c>
      <c r="AZ234" s="65">
        <f t="shared" si="284"/>
        <v>0.11982429267436197</v>
      </c>
      <c r="BA234" s="65">
        <f t="shared" si="285"/>
        <v>6.8654262533808366</v>
      </c>
      <c r="BB234" s="68">
        <f t="shared" si="286"/>
        <v>1.2999869999999998</v>
      </c>
      <c r="BC234" s="69">
        <f t="shared" si="287"/>
        <v>0.29998699999999978</v>
      </c>
      <c r="BD234" s="64"/>
      <c r="BE234" s="64">
        <f t="shared" si="292"/>
        <v>0</v>
      </c>
      <c r="BF234" s="64">
        <f t="shared" si="293"/>
        <v>-6.4999999999999997E-3</v>
      </c>
      <c r="BG234" s="64">
        <f t="shared" si="294"/>
        <v>101325</v>
      </c>
      <c r="BH234" s="64">
        <f t="shared" si="295"/>
        <v>1.2250000000000001</v>
      </c>
      <c r="BI234" s="64">
        <f t="shared" si="296"/>
        <v>288.14999999999998</v>
      </c>
      <c r="BJ234" s="64">
        <f t="shared" si="297"/>
        <v>1.2350000000000001</v>
      </c>
      <c r="BK234" s="64">
        <f t="shared" si="298"/>
        <v>9.81</v>
      </c>
      <c r="BL234" s="64">
        <f t="shared" si="299"/>
        <v>293.14999999999998</v>
      </c>
      <c r="BM234" s="64">
        <f t="shared" si="300"/>
        <v>100600</v>
      </c>
      <c r="BN234" s="31">
        <f t="shared" si="301"/>
        <v>28</v>
      </c>
    </row>
    <row r="237" spans="28:66" x14ac:dyDescent="0.2">
      <c r="AB237" s="35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21"/>
    </row>
    <row r="238" spans="28:66" x14ac:dyDescent="0.2">
      <c r="AB238" s="25"/>
      <c r="BN238" s="26"/>
    </row>
    <row r="239" spans="28:66" x14ac:dyDescent="0.2">
      <c r="AB239" s="23"/>
      <c r="AC239" s="11" t="s">
        <v>185</v>
      </c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2" t="s">
        <v>0</v>
      </c>
      <c r="BF239" s="3">
        <v>-6.4999999999999997E-3</v>
      </c>
      <c r="BG239" s="4" t="s">
        <v>1</v>
      </c>
      <c r="BH239" s="5"/>
      <c r="BI239" s="6"/>
      <c r="BJ239" s="7" t="s">
        <v>2</v>
      </c>
      <c r="BK239" s="8">
        <v>9.81</v>
      </c>
      <c r="BL239" s="9" t="s">
        <v>3</v>
      </c>
      <c r="BM239" s="1"/>
      <c r="BN239" s="24"/>
    </row>
    <row r="240" spans="28:66" x14ac:dyDescent="0.2">
      <c r="AB240" s="23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2"/>
      <c r="BH240" s="5"/>
      <c r="BI240" s="6"/>
      <c r="BJ240" s="6"/>
      <c r="BK240" s="6"/>
      <c r="BL240" s="13"/>
      <c r="BM240" s="1"/>
      <c r="BN240" s="24"/>
    </row>
    <row r="241" spans="28:66" x14ac:dyDescent="0.2">
      <c r="AB241" s="23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2" t="s">
        <v>17</v>
      </c>
      <c r="BF241" s="3">
        <v>101325</v>
      </c>
      <c r="BG241" s="4" t="s">
        <v>18</v>
      </c>
      <c r="BH241" s="5"/>
      <c r="BI241" s="6"/>
      <c r="BJ241" s="7" t="s">
        <v>19</v>
      </c>
      <c r="BK241" s="8">
        <v>293.14999999999998</v>
      </c>
      <c r="BL241" s="9" t="s">
        <v>20</v>
      </c>
      <c r="BM241" s="1"/>
      <c r="BN241" s="24"/>
    </row>
    <row r="242" spans="28:66" x14ac:dyDescent="0.2">
      <c r="AB242" s="23"/>
      <c r="AC242" s="1"/>
      <c r="AD242" s="1"/>
      <c r="AE242" s="1"/>
      <c r="AF242" s="1"/>
      <c r="AG242" s="1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2"/>
      <c r="BH242" s="5"/>
      <c r="BI242" s="6"/>
      <c r="BJ242" s="6"/>
      <c r="BK242" s="6"/>
      <c r="BL242" s="6"/>
      <c r="BM242" s="1"/>
      <c r="BN242" s="24"/>
    </row>
    <row r="243" spans="28:66" x14ac:dyDescent="0.2">
      <c r="AB243" s="23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2" t="s">
        <v>38</v>
      </c>
      <c r="BF243" s="3">
        <v>1.2250000000000001</v>
      </c>
      <c r="BG243" s="4" t="s">
        <v>39</v>
      </c>
      <c r="BH243" s="5"/>
      <c r="BI243" s="6"/>
      <c r="BJ243" s="7" t="s">
        <v>40</v>
      </c>
      <c r="BK243" s="8">
        <v>100600</v>
      </c>
      <c r="BL243" s="9" t="s">
        <v>18</v>
      </c>
      <c r="BM243" s="1"/>
      <c r="BN243" s="24"/>
    </row>
    <row r="244" spans="28:66" x14ac:dyDescent="0.2">
      <c r="AB244" s="23"/>
      <c r="AC244" s="1"/>
      <c r="AD244" s="1"/>
      <c r="AE244" s="1"/>
      <c r="AF244" s="1"/>
      <c r="AG244" s="1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2"/>
      <c r="BH244" s="5"/>
      <c r="BI244" s="6"/>
      <c r="BJ244" s="6"/>
      <c r="BK244" s="6"/>
      <c r="BL244" s="6"/>
      <c r="BM244" s="1"/>
      <c r="BN244" s="24"/>
    </row>
    <row r="245" spans="28:66" x14ac:dyDescent="0.2">
      <c r="AB245" s="23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2" t="s">
        <v>47</v>
      </c>
      <c r="BF245" s="3">
        <v>288.14999999999998</v>
      </c>
      <c r="BG245" s="4" t="s">
        <v>20</v>
      </c>
      <c r="BH245" s="5"/>
      <c r="BI245" s="6"/>
      <c r="BJ245" s="7" t="s">
        <v>48</v>
      </c>
      <c r="BK245" s="8">
        <v>28</v>
      </c>
      <c r="BL245" s="9" t="s">
        <v>49</v>
      </c>
      <c r="BM245" s="1"/>
      <c r="BN245" s="24"/>
    </row>
    <row r="246" spans="28:66" x14ac:dyDescent="0.2">
      <c r="AB246" s="23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2"/>
      <c r="BH246" s="5"/>
      <c r="BI246" s="6"/>
      <c r="BJ246" s="6"/>
      <c r="BK246" s="6"/>
      <c r="BL246" s="6"/>
      <c r="BM246" s="1"/>
      <c r="BN246" s="24"/>
    </row>
    <row r="247" spans="28:66" x14ac:dyDescent="0.2">
      <c r="AB247" s="23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2" t="s">
        <v>54</v>
      </c>
      <c r="BF247" s="3">
        <v>1.2350000000000001</v>
      </c>
      <c r="BG247" s="4" t="s">
        <v>55</v>
      </c>
      <c r="BH247" s="5"/>
      <c r="BI247" s="6"/>
      <c r="BJ247" s="6"/>
      <c r="BK247" s="6"/>
      <c r="BL247" s="6"/>
      <c r="BM247" s="1"/>
      <c r="BN247" s="24"/>
    </row>
    <row r="248" spans="28:66" x14ac:dyDescent="0.2">
      <c r="AB248" s="23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24"/>
    </row>
    <row r="249" spans="28:66" x14ac:dyDescent="0.2">
      <c r="AB249" s="43" t="s">
        <v>56</v>
      </c>
      <c r="AC249" s="3" t="s">
        <v>57</v>
      </c>
      <c r="AD249" s="3" t="s">
        <v>58</v>
      </c>
      <c r="AE249" s="3" t="s">
        <v>59</v>
      </c>
      <c r="AF249" s="44" t="s">
        <v>60</v>
      </c>
      <c r="AG249" s="3" t="s">
        <v>61</v>
      </c>
      <c r="AH249" s="44" t="s">
        <v>62</v>
      </c>
      <c r="AI249" s="8" t="s">
        <v>63</v>
      </c>
      <c r="AJ249" s="3" t="s">
        <v>64</v>
      </c>
      <c r="AK249" s="3" t="s">
        <v>65</v>
      </c>
      <c r="AL249" s="3" t="s">
        <v>66</v>
      </c>
      <c r="AM249" s="3" t="s">
        <v>67</v>
      </c>
      <c r="AN249" s="3" t="s">
        <v>68</v>
      </c>
      <c r="AO249" s="44" t="s">
        <v>69</v>
      </c>
      <c r="AP249" s="3" t="s">
        <v>70</v>
      </c>
      <c r="AQ249" s="45" t="s">
        <v>71</v>
      </c>
      <c r="AR249" s="46" t="s">
        <v>72</v>
      </c>
      <c r="AS249" s="47" t="s">
        <v>73</v>
      </c>
      <c r="AT249" s="46" t="s">
        <v>74</v>
      </c>
      <c r="AU249" s="45" t="s">
        <v>75</v>
      </c>
      <c r="AV249" s="46" t="s">
        <v>76</v>
      </c>
      <c r="AW249" s="47" t="s">
        <v>77</v>
      </c>
      <c r="AX249" s="48" t="s">
        <v>78</v>
      </c>
      <c r="AY249" s="49" t="s">
        <v>79</v>
      </c>
      <c r="AZ249" s="47" t="s">
        <v>80</v>
      </c>
      <c r="BA249" s="47" t="s">
        <v>81</v>
      </c>
      <c r="BB249" s="48" t="s">
        <v>82</v>
      </c>
      <c r="BC249" s="49" t="s">
        <v>83</v>
      </c>
      <c r="BD249" s="1"/>
      <c r="BE249" s="1" t="s">
        <v>84</v>
      </c>
      <c r="BF249" s="1" t="s">
        <v>85</v>
      </c>
      <c r="BG249" s="1" t="s">
        <v>86</v>
      </c>
      <c r="BH249" s="1" t="s">
        <v>87</v>
      </c>
      <c r="BI249" s="1" t="s">
        <v>88</v>
      </c>
      <c r="BJ249" s="1" t="s">
        <v>54</v>
      </c>
      <c r="BK249" s="1" t="s">
        <v>2</v>
      </c>
      <c r="BL249" s="1" t="s">
        <v>89</v>
      </c>
      <c r="BM249" s="1" t="s">
        <v>90</v>
      </c>
      <c r="BN249" s="24" t="s">
        <v>91</v>
      </c>
    </row>
    <row r="250" spans="28:66" x14ac:dyDescent="0.2">
      <c r="AB250" s="50">
        <v>7</v>
      </c>
      <c r="AC250" s="51">
        <v>1917</v>
      </c>
      <c r="AD250" s="51">
        <f t="shared" ref="AD250:AD271" si="302">AB250+273.15</f>
        <v>280.14999999999998</v>
      </c>
      <c r="AE250" s="51">
        <v>0</v>
      </c>
      <c r="AF250" s="51">
        <f t="shared" ref="AF250:AF271" si="303">AE250*1.94384</f>
        <v>0</v>
      </c>
      <c r="AG250" s="51">
        <v>3696</v>
      </c>
      <c r="AH250" s="51">
        <f t="shared" ref="AH250:AH271" si="304">AG250 * 2.20462</f>
        <v>8148.2755199999992</v>
      </c>
      <c r="AI250" s="129">
        <v>0</v>
      </c>
      <c r="AJ250" s="51">
        <f t="shared" ref="AJ250:AJ271" si="305">BI250+(AC250*BF250)</f>
        <v>275.68949999999995</v>
      </c>
      <c r="AK250" s="51">
        <f t="shared" ref="AK250:AK271" si="306">BH250 * ( ( 1 + ( BF250 * ( AC250 / BI250 ) ) ) ^ 4.256 )</f>
        <v>1.0149104075239699</v>
      </c>
      <c r="AL250" s="51">
        <f t="shared" ref="AL250:AL271" si="307">( AK250 * AJ250 ) / AD250</f>
        <v>0.99875117899368016</v>
      </c>
      <c r="AM250" s="51">
        <f t="shared" ref="AM250:AM271" si="308">BG250 * ( ( 1+ ( BF250 * ( AC250 / BI250 ) ) ) ^ 5.256 )</f>
        <v>80317.435204060894</v>
      </c>
      <c r="AN250" s="51">
        <v>0</v>
      </c>
      <c r="AO250" s="51">
        <f t="shared" ref="AO250:AO271" si="309">AN250 * 3.28084</f>
        <v>0</v>
      </c>
      <c r="AP250" s="51" t="e">
        <f xml:space="preserve"> AG250 * BK250 * COS( AZ250 )</f>
        <v>#DIV/0!</v>
      </c>
      <c r="AQ250" s="55">
        <f>SQRT( ( AU250 * 2 ) / AL250 )</f>
        <v>0</v>
      </c>
      <c r="AR250" s="51">
        <f t="shared" ref="AR250:AR271" si="310">AQ250 * 1.94384</f>
        <v>0</v>
      </c>
      <c r="AS250" s="51" t="e">
        <f t="shared" ref="AS250:AS271" si="311" xml:space="preserve"> ( AN250 / AI250 ) * ( ( ( AD249 + AD250 ) / 2 ) / ( ( AJ249 + AJ250 ) / 2 ) )</f>
        <v>#DIV/0!</v>
      </c>
      <c r="AT250" s="51" t="e">
        <f t="shared" ref="AT250:AT271" si="312">AS250 * 1.94384</f>
        <v>#DIV/0!</v>
      </c>
      <c r="AU250" s="52"/>
      <c r="AV250" s="51">
        <f t="shared" ref="AV250:AV271" si="313">AU250 * 100</f>
        <v>0</v>
      </c>
      <c r="AW250" s="53" t="e">
        <f t="shared" ref="AW250:AW271" si="314" xml:space="preserve"> - ( AG250 * BK250 * SIN( AZ250 ) )</f>
        <v>#DIV/0!</v>
      </c>
      <c r="AX250" s="50" t="e">
        <f t="shared" ref="AX250:AX271" si="315" xml:space="preserve"> - ( ( 2 * AW250 ) / ( ( ( AQ250 ) ^ 2 ) * BN250 * AL250 ) )</f>
        <v>#DIV/0!</v>
      </c>
      <c r="AY250" s="54" t="e">
        <f t="shared" ref="AY250:AY271" si="316" xml:space="preserve"> ( ( 2 * AP250 ) / ( ( ( AQ250 ) ^ 2 ) * BN250 * AL250 ) )</f>
        <v>#DIV/0!</v>
      </c>
      <c r="AZ250" s="51" t="e">
        <f t="shared" ref="AZ250:AZ271" si="317">ASIN( - ( AS250 / AQ250 ) )</f>
        <v>#DIV/0!</v>
      </c>
      <c r="BA250" s="51" t="e">
        <f t="shared" ref="BA250:BA271" si="318">AZ250 * ( 180 / 3.14159265359 )</f>
        <v>#DIV/0!</v>
      </c>
      <c r="BB250" s="50"/>
      <c r="BC250" s="54"/>
      <c r="BD250" s="1"/>
      <c r="BE250" s="1">
        <f>AD244</f>
        <v>0</v>
      </c>
      <c r="BF250" s="1">
        <f>BF239</f>
        <v>-6.4999999999999997E-3</v>
      </c>
      <c r="BG250" s="1">
        <f>BF241</f>
        <v>101325</v>
      </c>
      <c r="BH250" s="1">
        <f>BF243</f>
        <v>1.2250000000000001</v>
      </c>
      <c r="BI250" s="1">
        <f>BF245</f>
        <v>288.14999999999998</v>
      </c>
      <c r="BJ250" s="1">
        <f>BF247</f>
        <v>1.2350000000000001</v>
      </c>
      <c r="BK250" s="1">
        <f>BK239</f>
        <v>9.81</v>
      </c>
      <c r="BL250" s="1">
        <f>BK241</f>
        <v>293.14999999999998</v>
      </c>
      <c r="BM250" s="1">
        <f>BK243</f>
        <v>100600</v>
      </c>
      <c r="BN250" s="24">
        <f>BK245</f>
        <v>28</v>
      </c>
    </row>
    <row r="251" spans="28:66" x14ac:dyDescent="0.2">
      <c r="AB251" s="55">
        <v>7.2</v>
      </c>
      <c r="AC251" s="56">
        <v>1822</v>
      </c>
      <c r="AD251" s="56">
        <f t="shared" si="302"/>
        <v>280.34999999999997</v>
      </c>
      <c r="AE251" s="56">
        <f t="shared" ref="AE251:AE271" si="319">AE250</f>
        <v>0</v>
      </c>
      <c r="AF251" s="56">
        <f t="shared" si="303"/>
        <v>0</v>
      </c>
      <c r="AG251" s="56">
        <f t="shared" ref="AG251:AG271" si="320">AG250-0.38095</f>
        <v>3695.6190499999998</v>
      </c>
      <c r="AH251" s="56">
        <f t="shared" si="304"/>
        <v>8147.4356700109984</v>
      </c>
      <c r="AI251" s="130">
        <f t="shared" ref="AI251:AI271" si="321">AI250+11.42857</f>
        <v>11.428570000000001</v>
      </c>
      <c r="AJ251" s="56">
        <f t="shared" si="305"/>
        <v>276.30699999999996</v>
      </c>
      <c r="AK251" s="56">
        <f t="shared" si="306"/>
        <v>1.0246206366341153</v>
      </c>
      <c r="AL251" s="56">
        <f t="shared" si="307"/>
        <v>1.0098443169126539</v>
      </c>
      <c r="AM251" s="56">
        <f t="shared" si="308"/>
        <v>81267.497389108728</v>
      </c>
      <c r="AN251" s="56">
        <f>AC251-AC250</f>
        <v>-95</v>
      </c>
      <c r="AO251" s="56">
        <f t="shared" si="309"/>
        <v>-311.6798</v>
      </c>
      <c r="AP251" s="56" t="e">
        <f xml:space="preserve"> AG251 * BG251 * COS( AZ251 )</f>
        <v>#DIV/0!</v>
      </c>
      <c r="AQ251" s="55">
        <f>SQRT( ( AU251 * 2 ) / AL251 )</f>
        <v>0</v>
      </c>
      <c r="AR251" s="56">
        <f t="shared" si="310"/>
        <v>0</v>
      </c>
      <c r="AS251" s="56">
        <f t="shared" si="311"/>
        <v>-8.440555025973179</v>
      </c>
      <c r="AT251" s="56">
        <f t="shared" si="312"/>
        <v>-16.407088481687705</v>
      </c>
      <c r="AU251" s="57"/>
      <c r="AV251" s="56">
        <f t="shared" si="313"/>
        <v>0</v>
      </c>
      <c r="AW251" s="58" t="e">
        <f t="shared" si="314"/>
        <v>#DIV/0!</v>
      </c>
      <c r="AX251" s="55" t="e">
        <f t="shared" si="315"/>
        <v>#DIV/0!</v>
      </c>
      <c r="AY251" s="59" t="e">
        <f t="shared" si="316"/>
        <v>#DIV/0!</v>
      </c>
      <c r="AZ251" s="56" t="e">
        <f t="shared" si="317"/>
        <v>#DIV/0!</v>
      </c>
      <c r="BA251" s="56" t="e">
        <f t="shared" si="318"/>
        <v>#DIV/0!</v>
      </c>
      <c r="BB251" s="55"/>
      <c r="BC251" s="59"/>
      <c r="BD251" s="1"/>
      <c r="BE251" s="6">
        <f t="shared" ref="BE251:BE282" si="322">BE250</f>
        <v>0</v>
      </c>
      <c r="BF251" s="6">
        <f t="shared" ref="BF251:BF282" si="323">BF250</f>
        <v>-6.4999999999999997E-3</v>
      </c>
      <c r="BG251" s="6">
        <f t="shared" ref="BG251:BG282" si="324">BG250</f>
        <v>101325</v>
      </c>
      <c r="BH251" s="6">
        <f t="shared" ref="BH251:BH282" si="325">BH250</f>
        <v>1.2250000000000001</v>
      </c>
      <c r="BI251" s="6">
        <f t="shared" ref="BI251:BI282" si="326">BI250</f>
        <v>288.14999999999998</v>
      </c>
      <c r="BJ251" s="6">
        <f t="shared" ref="BJ251:BJ282" si="327">BJ250</f>
        <v>1.2350000000000001</v>
      </c>
      <c r="BK251" s="6">
        <f t="shared" ref="BK251:BK282" si="328">BK250</f>
        <v>9.81</v>
      </c>
      <c r="BL251" s="6">
        <f t="shared" ref="BL251:BL282" si="329">BL250</f>
        <v>293.14999999999998</v>
      </c>
      <c r="BM251" s="6">
        <f t="shared" ref="BM251:BM282" si="330">BM250</f>
        <v>100600</v>
      </c>
      <c r="BN251" s="92">
        <f t="shared" ref="BN251:BN282" si="331">BN250</f>
        <v>28</v>
      </c>
    </row>
    <row r="252" spans="28:66" x14ac:dyDescent="0.2">
      <c r="AB252" s="23">
        <v>8</v>
      </c>
      <c r="AC252" s="1">
        <v>1663</v>
      </c>
      <c r="AD252" s="1">
        <f t="shared" si="302"/>
        <v>281.14999999999998</v>
      </c>
      <c r="AE252" s="1">
        <f t="shared" si="319"/>
        <v>0</v>
      </c>
      <c r="AF252" s="1">
        <f t="shared" si="303"/>
        <v>0</v>
      </c>
      <c r="AG252" s="1">
        <f t="shared" si="320"/>
        <v>3695.2380999999996</v>
      </c>
      <c r="AH252" s="1">
        <f t="shared" si="304"/>
        <v>8146.5958200219984</v>
      </c>
      <c r="AI252" s="130">
        <f t="shared" si="321"/>
        <v>22.857140000000001</v>
      </c>
      <c r="AJ252" s="1">
        <f t="shared" si="305"/>
        <v>277.34049999999996</v>
      </c>
      <c r="AK252" s="1">
        <f t="shared" si="306"/>
        <v>1.0410313431153384</v>
      </c>
      <c r="AL252" s="1">
        <f t="shared" si="307"/>
        <v>1.0269256738939339</v>
      </c>
      <c r="AM252" s="1">
        <f t="shared" si="308"/>
        <v>82877.949833492879</v>
      </c>
      <c r="AN252" s="1">
        <f t="shared" ref="AN252:AN271" si="332">AN251 + (AC252-AC251)</f>
        <v>-254</v>
      </c>
      <c r="AO252" s="1">
        <f t="shared" si="309"/>
        <v>-833.33335999999997</v>
      </c>
      <c r="AP252" s="1" t="e">
        <f t="shared" ref="AP252:AP271" si="333" xml:space="preserve"> AG252 * BK252 * COS( AZ252 )</f>
        <v>#DIV/0!</v>
      </c>
      <c r="AQ252" s="23">
        <f t="shared" ref="AQ252:AQ271" si="334">SQRT( ( AV252 * 2 ) / AL252 )</f>
        <v>0</v>
      </c>
      <c r="AR252" s="6">
        <f t="shared" si="310"/>
        <v>0</v>
      </c>
      <c r="AS252" s="6">
        <f t="shared" si="311"/>
        <v>-11.270112354808234</v>
      </c>
      <c r="AT252" s="6">
        <f t="shared" si="312"/>
        <v>-21.907295199770438</v>
      </c>
      <c r="AU252" s="60"/>
      <c r="AV252" s="6">
        <f t="shared" si="313"/>
        <v>0</v>
      </c>
      <c r="AW252" s="61" t="e">
        <f t="shared" si="314"/>
        <v>#DIV/0!</v>
      </c>
      <c r="AX252" s="62" t="e">
        <f t="shared" si="315"/>
        <v>#DIV/0!</v>
      </c>
      <c r="AY252" s="63" t="e">
        <f t="shared" si="316"/>
        <v>#DIV/0!</v>
      </c>
      <c r="AZ252" s="6" t="e">
        <f t="shared" si="317"/>
        <v>#DIV/0!</v>
      </c>
      <c r="BA252" s="6" t="e">
        <f t="shared" si="318"/>
        <v>#DIV/0!</v>
      </c>
      <c r="BB252" s="62"/>
      <c r="BC252" s="63"/>
      <c r="BD252" s="1"/>
      <c r="BE252" s="1">
        <f t="shared" si="322"/>
        <v>0</v>
      </c>
      <c r="BF252" s="1">
        <f t="shared" si="323"/>
        <v>-6.4999999999999997E-3</v>
      </c>
      <c r="BG252" s="1">
        <f t="shared" si="324"/>
        <v>101325</v>
      </c>
      <c r="BH252" s="1">
        <f t="shared" si="325"/>
        <v>1.2250000000000001</v>
      </c>
      <c r="BI252" s="1">
        <f t="shared" si="326"/>
        <v>288.14999999999998</v>
      </c>
      <c r="BJ252" s="1">
        <f t="shared" si="327"/>
        <v>1.2350000000000001</v>
      </c>
      <c r="BK252" s="1">
        <f t="shared" si="328"/>
        <v>9.81</v>
      </c>
      <c r="BL252" s="1">
        <f t="shared" si="329"/>
        <v>293.14999999999998</v>
      </c>
      <c r="BM252" s="1">
        <f t="shared" si="330"/>
        <v>100600</v>
      </c>
      <c r="BN252" s="24">
        <f t="shared" si="331"/>
        <v>28</v>
      </c>
    </row>
    <row r="253" spans="28:66" x14ac:dyDescent="0.2">
      <c r="AB253" s="23">
        <v>8.5</v>
      </c>
      <c r="AC253" s="1">
        <v>1585</v>
      </c>
      <c r="AD253" s="1">
        <f t="shared" si="302"/>
        <v>281.64999999999998</v>
      </c>
      <c r="AE253" s="1">
        <f t="shared" si="319"/>
        <v>0</v>
      </c>
      <c r="AF253" s="1">
        <f t="shared" si="303"/>
        <v>0</v>
      </c>
      <c r="AG253" s="1">
        <f t="shared" si="320"/>
        <v>3694.8571499999994</v>
      </c>
      <c r="AH253" s="1">
        <f t="shared" si="304"/>
        <v>8145.7559700329975</v>
      </c>
      <c r="AI253" s="130">
        <f t="shared" si="321"/>
        <v>34.285710000000002</v>
      </c>
      <c r="AJ253" s="1">
        <f t="shared" si="305"/>
        <v>277.84749999999997</v>
      </c>
      <c r="AK253" s="1">
        <f t="shared" si="306"/>
        <v>1.0491550164463275</v>
      </c>
      <c r="AL253" s="1">
        <f t="shared" si="307"/>
        <v>1.034990585592299</v>
      </c>
      <c r="AM253" s="1">
        <f t="shared" si="308"/>
        <v>83677.376362593452</v>
      </c>
      <c r="AN253" s="1">
        <f t="shared" si="332"/>
        <v>-332</v>
      </c>
      <c r="AO253" s="1">
        <f t="shared" si="309"/>
        <v>-1089.2388799999999</v>
      </c>
      <c r="AP253" s="1" t="e">
        <f t="shared" si="333"/>
        <v>#DIV/0!</v>
      </c>
      <c r="AQ253" s="23">
        <f t="shared" si="334"/>
        <v>0</v>
      </c>
      <c r="AR253" s="6">
        <f t="shared" si="310"/>
        <v>0</v>
      </c>
      <c r="AS253" s="6">
        <f t="shared" si="311"/>
        <v>-9.8160995576680072</v>
      </c>
      <c r="AT253" s="6">
        <f t="shared" si="312"/>
        <v>-19.08092696417738</v>
      </c>
      <c r="AU253" s="60"/>
      <c r="AV253" s="6">
        <f t="shared" si="313"/>
        <v>0</v>
      </c>
      <c r="AW253" s="61" t="e">
        <f t="shared" si="314"/>
        <v>#DIV/0!</v>
      </c>
      <c r="AX253" s="62" t="e">
        <f t="shared" si="315"/>
        <v>#DIV/0!</v>
      </c>
      <c r="AY253" s="63" t="e">
        <f t="shared" si="316"/>
        <v>#DIV/0!</v>
      </c>
      <c r="AZ253" s="6" t="e">
        <f t="shared" si="317"/>
        <v>#DIV/0!</v>
      </c>
      <c r="BA253" s="6" t="e">
        <f t="shared" si="318"/>
        <v>#DIV/0!</v>
      </c>
      <c r="BB253" s="62"/>
      <c r="BC253" s="63"/>
      <c r="BD253" s="1"/>
      <c r="BE253" s="1">
        <f t="shared" si="322"/>
        <v>0</v>
      </c>
      <c r="BF253" s="1">
        <f t="shared" si="323"/>
        <v>-6.4999999999999997E-3</v>
      </c>
      <c r="BG253" s="1">
        <f t="shared" si="324"/>
        <v>101325</v>
      </c>
      <c r="BH253" s="1">
        <f t="shared" si="325"/>
        <v>1.2250000000000001</v>
      </c>
      <c r="BI253" s="1">
        <f t="shared" si="326"/>
        <v>288.14999999999998</v>
      </c>
      <c r="BJ253" s="1">
        <f t="shared" si="327"/>
        <v>1.2350000000000001</v>
      </c>
      <c r="BK253" s="1">
        <f t="shared" si="328"/>
        <v>9.81</v>
      </c>
      <c r="BL253" s="1">
        <f t="shared" si="329"/>
        <v>293.14999999999998</v>
      </c>
      <c r="BM253" s="1">
        <f t="shared" si="330"/>
        <v>100600</v>
      </c>
      <c r="BN253" s="24">
        <f t="shared" si="331"/>
        <v>28</v>
      </c>
    </row>
    <row r="254" spans="28:66" x14ac:dyDescent="0.2">
      <c r="AB254" s="23">
        <v>8.6</v>
      </c>
      <c r="AC254" s="1">
        <v>1482</v>
      </c>
      <c r="AD254" s="1">
        <f t="shared" si="302"/>
        <v>281.75</v>
      </c>
      <c r="AE254" s="1">
        <f t="shared" si="319"/>
        <v>0</v>
      </c>
      <c r="AF254" s="1">
        <f t="shared" si="303"/>
        <v>0</v>
      </c>
      <c r="AG254" s="1">
        <f t="shared" si="320"/>
        <v>3694.4761999999992</v>
      </c>
      <c r="AH254" s="1">
        <f t="shared" si="304"/>
        <v>8144.9161200439976</v>
      </c>
      <c r="AI254" s="130">
        <f t="shared" si="321"/>
        <v>45.714280000000002</v>
      </c>
      <c r="AJ254" s="1">
        <f t="shared" si="305"/>
        <v>278.517</v>
      </c>
      <c r="AK254" s="1">
        <f t="shared" si="306"/>
        <v>1.059956633408407</v>
      </c>
      <c r="AL254" s="1">
        <f t="shared" si="307"/>
        <v>1.0477939367063329</v>
      </c>
      <c r="AM254" s="1">
        <f t="shared" si="308"/>
        <v>84742.584579062677</v>
      </c>
      <c r="AN254" s="1">
        <f t="shared" si="332"/>
        <v>-435</v>
      </c>
      <c r="AO254" s="1">
        <f t="shared" si="309"/>
        <v>-1427.1654000000001</v>
      </c>
      <c r="AP254" s="1" t="e">
        <f t="shared" si="333"/>
        <v>#DIV/0!</v>
      </c>
      <c r="AQ254" s="23">
        <f t="shared" si="334"/>
        <v>0</v>
      </c>
      <c r="AR254" s="6">
        <f t="shared" si="310"/>
        <v>0</v>
      </c>
      <c r="AS254" s="6">
        <f t="shared" si="311"/>
        <v>-9.6359559158393022</v>
      </c>
      <c r="AT254" s="6">
        <f t="shared" si="312"/>
        <v>-18.730756547445068</v>
      </c>
      <c r="AU254" s="60"/>
      <c r="AV254" s="6">
        <f t="shared" si="313"/>
        <v>0</v>
      </c>
      <c r="AW254" s="61" t="e">
        <f t="shared" si="314"/>
        <v>#DIV/0!</v>
      </c>
      <c r="AX254" s="62" t="e">
        <f t="shared" si="315"/>
        <v>#DIV/0!</v>
      </c>
      <c r="AY254" s="63" t="e">
        <f t="shared" si="316"/>
        <v>#DIV/0!</v>
      </c>
      <c r="AZ254" s="6" t="e">
        <f t="shared" si="317"/>
        <v>#DIV/0!</v>
      </c>
      <c r="BA254" s="6" t="e">
        <f t="shared" si="318"/>
        <v>#DIV/0!</v>
      </c>
      <c r="BB254" s="62"/>
      <c r="BC254" s="63"/>
      <c r="BD254" s="1"/>
      <c r="BE254" s="1">
        <f t="shared" si="322"/>
        <v>0</v>
      </c>
      <c r="BF254" s="1">
        <f t="shared" si="323"/>
        <v>-6.4999999999999997E-3</v>
      </c>
      <c r="BG254" s="1">
        <f t="shared" si="324"/>
        <v>101325</v>
      </c>
      <c r="BH254" s="1">
        <f t="shared" si="325"/>
        <v>1.2250000000000001</v>
      </c>
      <c r="BI254" s="1">
        <f t="shared" si="326"/>
        <v>288.14999999999998</v>
      </c>
      <c r="BJ254" s="1">
        <f t="shared" si="327"/>
        <v>1.2350000000000001</v>
      </c>
      <c r="BK254" s="1">
        <f t="shared" si="328"/>
        <v>9.81</v>
      </c>
      <c r="BL254" s="1">
        <f t="shared" si="329"/>
        <v>293.14999999999998</v>
      </c>
      <c r="BM254" s="1">
        <f t="shared" si="330"/>
        <v>100600</v>
      </c>
      <c r="BN254" s="24">
        <f t="shared" si="331"/>
        <v>28</v>
      </c>
    </row>
    <row r="255" spans="28:66" x14ac:dyDescent="0.2">
      <c r="AB255" s="23">
        <v>9.4</v>
      </c>
      <c r="AC255" s="1">
        <v>1382</v>
      </c>
      <c r="AD255" s="1">
        <f t="shared" si="302"/>
        <v>282.54999999999995</v>
      </c>
      <c r="AE255" s="1">
        <f t="shared" si="319"/>
        <v>0</v>
      </c>
      <c r="AF255" s="1">
        <f t="shared" si="303"/>
        <v>0</v>
      </c>
      <c r="AG255" s="1">
        <f t="shared" si="320"/>
        <v>3694.0952499999989</v>
      </c>
      <c r="AH255" s="1">
        <f t="shared" si="304"/>
        <v>8144.0762700549967</v>
      </c>
      <c r="AI255" s="130">
        <f t="shared" si="321"/>
        <v>57.142850000000003</v>
      </c>
      <c r="AJ255" s="1">
        <f t="shared" si="305"/>
        <v>279.16699999999997</v>
      </c>
      <c r="AK255" s="1">
        <f t="shared" si="306"/>
        <v>1.0705248373877361</v>
      </c>
      <c r="AL255" s="1">
        <f t="shared" si="307"/>
        <v>1.0577073342028742</v>
      </c>
      <c r="AM255" s="1">
        <f t="shared" si="308"/>
        <v>85787.246233139391</v>
      </c>
      <c r="AN255" s="1">
        <f t="shared" si="332"/>
        <v>-535</v>
      </c>
      <c r="AO255" s="1">
        <f t="shared" si="309"/>
        <v>-1755.2493999999999</v>
      </c>
      <c r="AP255" s="1" t="e">
        <f t="shared" si="333"/>
        <v>#DIV/0!</v>
      </c>
      <c r="AQ255" s="23">
        <f t="shared" si="334"/>
        <v>0</v>
      </c>
      <c r="AR255" s="6">
        <f t="shared" si="310"/>
        <v>0</v>
      </c>
      <c r="AS255" s="6">
        <f t="shared" si="311"/>
        <v>-9.4735717904896433</v>
      </c>
      <c r="AT255" s="6">
        <f t="shared" si="312"/>
        <v>-18.415107789225388</v>
      </c>
      <c r="AU255" s="60"/>
      <c r="AV255" s="6">
        <f t="shared" si="313"/>
        <v>0</v>
      </c>
      <c r="AW255" s="61" t="e">
        <f t="shared" si="314"/>
        <v>#DIV/0!</v>
      </c>
      <c r="AX255" s="62" t="e">
        <f t="shared" si="315"/>
        <v>#DIV/0!</v>
      </c>
      <c r="AY255" s="63" t="e">
        <f t="shared" si="316"/>
        <v>#DIV/0!</v>
      </c>
      <c r="AZ255" s="6" t="e">
        <f t="shared" si="317"/>
        <v>#DIV/0!</v>
      </c>
      <c r="BA255" s="6" t="e">
        <f t="shared" si="318"/>
        <v>#DIV/0!</v>
      </c>
      <c r="BB255" s="62"/>
      <c r="BC255" s="63"/>
      <c r="BD255" s="1"/>
      <c r="BE255" s="1">
        <f t="shared" si="322"/>
        <v>0</v>
      </c>
      <c r="BF255" s="1">
        <f t="shared" si="323"/>
        <v>-6.4999999999999997E-3</v>
      </c>
      <c r="BG255" s="1">
        <f t="shared" si="324"/>
        <v>101325</v>
      </c>
      <c r="BH255" s="1">
        <f t="shared" si="325"/>
        <v>1.2250000000000001</v>
      </c>
      <c r="BI255" s="1">
        <f t="shared" si="326"/>
        <v>288.14999999999998</v>
      </c>
      <c r="BJ255" s="1">
        <f t="shared" si="327"/>
        <v>1.2350000000000001</v>
      </c>
      <c r="BK255" s="1">
        <f t="shared" si="328"/>
        <v>9.81</v>
      </c>
      <c r="BL255" s="1">
        <f t="shared" si="329"/>
        <v>293.14999999999998</v>
      </c>
      <c r="BM255" s="1">
        <f t="shared" si="330"/>
        <v>100600</v>
      </c>
      <c r="BN255" s="24">
        <f t="shared" si="331"/>
        <v>28</v>
      </c>
    </row>
    <row r="256" spans="28:66" x14ac:dyDescent="0.2">
      <c r="AB256" s="23">
        <v>9.8000000000000007</v>
      </c>
      <c r="AC256" s="1">
        <v>1328</v>
      </c>
      <c r="AD256" s="1">
        <f t="shared" si="302"/>
        <v>282.95</v>
      </c>
      <c r="AE256" s="1">
        <f t="shared" si="319"/>
        <v>0</v>
      </c>
      <c r="AF256" s="1">
        <f t="shared" si="303"/>
        <v>0</v>
      </c>
      <c r="AG256" s="1">
        <f t="shared" si="320"/>
        <v>3693.7142999999987</v>
      </c>
      <c r="AH256" s="1">
        <f t="shared" si="304"/>
        <v>8143.2364200659968</v>
      </c>
      <c r="AI256" s="130">
        <f t="shared" si="321"/>
        <v>68.571420000000003</v>
      </c>
      <c r="AJ256" s="1">
        <f t="shared" si="305"/>
        <v>279.51799999999997</v>
      </c>
      <c r="AK256" s="1">
        <f t="shared" si="306"/>
        <v>1.0762650805994736</v>
      </c>
      <c r="AL256" s="1">
        <f t="shared" si="307"/>
        <v>1.0632106831560475</v>
      </c>
      <c r="AM256" s="1">
        <f t="shared" si="308"/>
        <v>86355.684271893653</v>
      </c>
      <c r="AN256" s="1">
        <f t="shared" si="332"/>
        <v>-589</v>
      </c>
      <c r="AO256" s="1">
        <f t="shared" si="309"/>
        <v>-1932.4147599999999</v>
      </c>
      <c r="AP256" s="1" t="e">
        <f t="shared" si="333"/>
        <v>#DIV/0!</v>
      </c>
      <c r="AQ256" s="23">
        <f t="shared" si="334"/>
        <v>0</v>
      </c>
      <c r="AR256" s="6">
        <f t="shared" si="310"/>
        <v>0</v>
      </c>
      <c r="AS256" s="6">
        <f t="shared" si="311"/>
        <v>-8.6943626232604192</v>
      </c>
      <c r="AT256" s="6">
        <f t="shared" si="312"/>
        <v>-16.900449841598533</v>
      </c>
      <c r="AU256" s="60"/>
      <c r="AV256" s="6">
        <f t="shared" si="313"/>
        <v>0</v>
      </c>
      <c r="AW256" s="61" t="e">
        <f t="shared" si="314"/>
        <v>#DIV/0!</v>
      </c>
      <c r="AX256" s="62" t="e">
        <f t="shared" si="315"/>
        <v>#DIV/0!</v>
      </c>
      <c r="AY256" s="63" t="e">
        <f t="shared" si="316"/>
        <v>#DIV/0!</v>
      </c>
      <c r="AZ256" s="6" t="e">
        <f t="shared" si="317"/>
        <v>#DIV/0!</v>
      </c>
      <c r="BA256" s="6" t="e">
        <f t="shared" si="318"/>
        <v>#DIV/0!</v>
      </c>
      <c r="BB256" s="62"/>
      <c r="BC256" s="63"/>
      <c r="BD256" s="1"/>
      <c r="BE256" s="1">
        <f t="shared" si="322"/>
        <v>0</v>
      </c>
      <c r="BF256" s="1">
        <f t="shared" si="323"/>
        <v>-6.4999999999999997E-3</v>
      </c>
      <c r="BG256" s="1">
        <f t="shared" si="324"/>
        <v>101325</v>
      </c>
      <c r="BH256" s="1">
        <f t="shared" si="325"/>
        <v>1.2250000000000001</v>
      </c>
      <c r="BI256" s="1">
        <f t="shared" si="326"/>
        <v>288.14999999999998</v>
      </c>
      <c r="BJ256" s="1">
        <f t="shared" si="327"/>
        <v>1.2350000000000001</v>
      </c>
      <c r="BK256" s="1">
        <f t="shared" si="328"/>
        <v>9.81</v>
      </c>
      <c r="BL256" s="1">
        <f t="shared" si="329"/>
        <v>293.14999999999998</v>
      </c>
      <c r="BM256" s="1">
        <f t="shared" si="330"/>
        <v>100600</v>
      </c>
      <c r="BN256" s="24">
        <f t="shared" si="331"/>
        <v>28</v>
      </c>
    </row>
    <row r="257" spans="28:66" x14ac:dyDescent="0.2">
      <c r="AB257" s="23">
        <v>10.4</v>
      </c>
      <c r="AC257" s="1">
        <v>1255</v>
      </c>
      <c r="AD257" s="1">
        <f t="shared" si="302"/>
        <v>283.54999999999995</v>
      </c>
      <c r="AE257" s="1">
        <f t="shared" si="319"/>
        <v>0</v>
      </c>
      <c r="AF257" s="1">
        <f t="shared" si="303"/>
        <v>0</v>
      </c>
      <c r="AG257" s="1">
        <f t="shared" si="320"/>
        <v>3693.3333499999985</v>
      </c>
      <c r="AH257" s="1">
        <f t="shared" si="304"/>
        <v>8142.3965700769959</v>
      </c>
      <c r="AI257" s="130">
        <f t="shared" si="321"/>
        <v>79.999989999999997</v>
      </c>
      <c r="AJ257" s="1">
        <f t="shared" si="305"/>
        <v>279.99249999999995</v>
      </c>
      <c r="AK257" s="1">
        <f t="shared" si="306"/>
        <v>1.0840624374578407</v>
      </c>
      <c r="AL257" s="1">
        <f t="shared" si="307"/>
        <v>1.0704614777637611</v>
      </c>
      <c r="AM257" s="1">
        <f t="shared" si="308"/>
        <v>87128.972915659251</v>
      </c>
      <c r="AN257" s="1">
        <f t="shared" si="332"/>
        <v>-662</v>
      </c>
      <c r="AO257" s="1">
        <f t="shared" si="309"/>
        <v>-2171.91608</v>
      </c>
      <c r="AP257" s="1" t="e">
        <f t="shared" si="333"/>
        <v>#DIV/0!</v>
      </c>
      <c r="AQ257" s="23">
        <f t="shared" si="334"/>
        <v>0</v>
      </c>
      <c r="AR257" s="6">
        <f t="shared" si="310"/>
        <v>0</v>
      </c>
      <c r="AS257" s="6">
        <f t="shared" si="311"/>
        <v>-8.3783737498644122</v>
      </c>
      <c r="AT257" s="6">
        <f t="shared" si="312"/>
        <v>-16.286218029936439</v>
      </c>
      <c r="AU257" s="60"/>
      <c r="AV257" s="6">
        <f t="shared" si="313"/>
        <v>0</v>
      </c>
      <c r="AW257" s="61" t="e">
        <f t="shared" si="314"/>
        <v>#DIV/0!</v>
      </c>
      <c r="AX257" s="62" t="e">
        <f t="shared" si="315"/>
        <v>#DIV/0!</v>
      </c>
      <c r="AY257" s="63" t="e">
        <f t="shared" si="316"/>
        <v>#DIV/0!</v>
      </c>
      <c r="AZ257" s="6" t="e">
        <f t="shared" si="317"/>
        <v>#DIV/0!</v>
      </c>
      <c r="BA257" s="6" t="e">
        <f t="shared" si="318"/>
        <v>#DIV/0!</v>
      </c>
      <c r="BB257" s="62"/>
      <c r="BC257" s="63"/>
      <c r="BD257" s="1"/>
      <c r="BE257" s="1">
        <f t="shared" si="322"/>
        <v>0</v>
      </c>
      <c r="BF257" s="1">
        <f t="shared" si="323"/>
        <v>-6.4999999999999997E-3</v>
      </c>
      <c r="BG257" s="1">
        <f t="shared" si="324"/>
        <v>101325</v>
      </c>
      <c r="BH257" s="1">
        <f t="shared" si="325"/>
        <v>1.2250000000000001</v>
      </c>
      <c r="BI257" s="1">
        <f t="shared" si="326"/>
        <v>288.14999999999998</v>
      </c>
      <c r="BJ257" s="1">
        <f t="shared" si="327"/>
        <v>1.2350000000000001</v>
      </c>
      <c r="BK257" s="1">
        <f t="shared" si="328"/>
        <v>9.81</v>
      </c>
      <c r="BL257" s="1">
        <f t="shared" si="329"/>
        <v>293.14999999999998</v>
      </c>
      <c r="BM257" s="1">
        <f t="shared" si="330"/>
        <v>100600</v>
      </c>
      <c r="BN257" s="24">
        <f t="shared" si="331"/>
        <v>28</v>
      </c>
    </row>
    <row r="258" spans="28:66" x14ac:dyDescent="0.2">
      <c r="AB258" s="23">
        <v>11</v>
      </c>
      <c r="AC258" s="1">
        <v>1182</v>
      </c>
      <c r="AD258" s="1">
        <f t="shared" si="302"/>
        <v>284.14999999999998</v>
      </c>
      <c r="AE258" s="1">
        <f t="shared" si="319"/>
        <v>0</v>
      </c>
      <c r="AF258" s="1">
        <f t="shared" si="303"/>
        <v>0</v>
      </c>
      <c r="AG258" s="1">
        <f t="shared" si="320"/>
        <v>3692.9523999999983</v>
      </c>
      <c r="AH258" s="1">
        <f t="shared" si="304"/>
        <v>8141.5567200879959</v>
      </c>
      <c r="AI258" s="130">
        <f t="shared" si="321"/>
        <v>91.428560000000004</v>
      </c>
      <c r="AJ258" s="1">
        <f t="shared" si="305"/>
        <v>280.46699999999998</v>
      </c>
      <c r="AK258" s="1">
        <f t="shared" si="306"/>
        <v>1.091902938299929</v>
      </c>
      <c r="AL258" s="1">
        <f t="shared" si="307"/>
        <v>1.0777502776567525</v>
      </c>
      <c r="AM258" s="1">
        <f t="shared" si="308"/>
        <v>87907.859135063685</v>
      </c>
      <c r="AN258" s="1">
        <f t="shared" si="332"/>
        <v>-735</v>
      </c>
      <c r="AO258" s="1">
        <f t="shared" si="309"/>
        <v>-2411.4173999999998</v>
      </c>
      <c r="AP258" s="1">
        <f t="shared" si="333"/>
        <v>35890.062878880817</v>
      </c>
      <c r="AQ258" s="23">
        <f t="shared" si="334"/>
        <v>59.768353638244712</v>
      </c>
      <c r="AR258" s="6">
        <f t="shared" si="310"/>
        <v>116.1801165361656</v>
      </c>
      <c r="AS258" s="6">
        <f t="shared" si="311"/>
        <v>-8.1429190721578344</v>
      </c>
      <c r="AT258" s="6">
        <f t="shared" si="312"/>
        <v>-15.828531809223286</v>
      </c>
      <c r="AU258" s="60">
        <v>19.25</v>
      </c>
      <c r="AV258" s="6">
        <f t="shared" si="313"/>
        <v>1925</v>
      </c>
      <c r="AW258" s="61">
        <f t="shared" si="314"/>
        <v>-4935.7316868728976</v>
      </c>
      <c r="AX258" s="62">
        <f t="shared" si="315"/>
        <v>9.1572016454042629E-2</v>
      </c>
      <c r="AY258" s="63">
        <f t="shared" si="316"/>
        <v>0.66586387530391122</v>
      </c>
      <c r="AZ258" s="6">
        <f t="shared" si="317"/>
        <v>0.13666635282664766</v>
      </c>
      <c r="BA258" s="6">
        <f t="shared" si="318"/>
        <v>7.8304052184122037</v>
      </c>
      <c r="BB258" s="131">
        <v>3.75</v>
      </c>
      <c r="BC258" s="135">
        <v>-0.65</v>
      </c>
      <c r="BD258" s="1"/>
      <c r="BE258" s="1">
        <f t="shared" si="322"/>
        <v>0</v>
      </c>
      <c r="BF258" s="1">
        <f t="shared" si="323"/>
        <v>-6.4999999999999997E-3</v>
      </c>
      <c r="BG258" s="1">
        <f t="shared" si="324"/>
        <v>101325</v>
      </c>
      <c r="BH258" s="1">
        <f t="shared" si="325"/>
        <v>1.2250000000000001</v>
      </c>
      <c r="BI258" s="1">
        <f t="shared" si="326"/>
        <v>288.14999999999998</v>
      </c>
      <c r="BJ258" s="1">
        <f t="shared" si="327"/>
        <v>1.2350000000000001</v>
      </c>
      <c r="BK258" s="1">
        <f t="shared" si="328"/>
        <v>9.81</v>
      </c>
      <c r="BL258" s="1">
        <f t="shared" si="329"/>
        <v>293.14999999999998</v>
      </c>
      <c r="BM258" s="1">
        <f t="shared" si="330"/>
        <v>100600</v>
      </c>
      <c r="BN258" s="24">
        <f t="shared" si="331"/>
        <v>28</v>
      </c>
    </row>
    <row r="259" spans="28:66" x14ac:dyDescent="0.2">
      <c r="AB259" s="23">
        <v>11.2</v>
      </c>
      <c r="AC259" s="1">
        <v>1112</v>
      </c>
      <c r="AD259" s="1">
        <f t="shared" si="302"/>
        <v>284.34999999999997</v>
      </c>
      <c r="AE259" s="1">
        <f t="shared" si="319"/>
        <v>0</v>
      </c>
      <c r="AF259" s="1">
        <f t="shared" si="303"/>
        <v>0</v>
      </c>
      <c r="AG259" s="1">
        <f t="shared" si="320"/>
        <v>3692.5714499999981</v>
      </c>
      <c r="AH259" s="1">
        <f t="shared" si="304"/>
        <v>8140.7168700989951</v>
      </c>
      <c r="AI259" s="130">
        <f t="shared" si="321"/>
        <v>102.85713000000001</v>
      </c>
      <c r="AJ259" s="1">
        <f t="shared" si="305"/>
        <v>280.92199999999997</v>
      </c>
      <c r="AK259" s="1">
        <f t="shared" si="306"/>
        <v>1.0994619005910882</v>
      </c>
      <c r="AL259" s="1">
        <f t="shared" si="307"/>
        <v>1.0862072658267967</v>
      </c>
      <c r="AM259" s="1">
        <f t="shared" si="308"/>
        <v>88660.022243333064</v>
      </c>
      <c r="AN259" s="1">
        <f t="shared" si="332"/>
        <v>-805</v>
      </c>
      <c r="AO259" s="1">
        <f t="shared" si="309"/>
        <v>-2641.0762</v>
      </c>
      <c r="AP259" s="1">
        <f t="shared" si="333"/>
        <v>35901.712567236085</v>
      </c>
      <c r="AQ259" s="23">
        <f t="shared" si="334"/>
        <v>59.535226878284767</v>
      </c>
      <c r="AR259" s="6">
        <f t="shared" si="310"/>
        <v>115.72695541508506</v>
      </c>
      <c r="AS259" s="6">
        <f t="shared" si="311"/>
        <v>-7.9255251518931864</v>
      </c>
      <c r="AT259" s="6">
        <f t="shared" si="312"/>
        <v>-15.405952811256052</v>
      </c>
      <c r="AU259" s="60">
        <v>19.25</v>
      </c>
      <c r="AV259" s="6">
        <f t="shared" si="313"/>
        <v>1925</v>
      </c>
      <c r="AW259" s="61">
        <f t="shared" si="314"/>
        <v>-4822.2747467967984</v>
      </c>
      <c r="AX259" s="62">
        <f t="shared" si="315"/>
        <v>8.9467063947992545E-2</v>
      </c>
      <c r="AY259" s="63">
        <f t="shared" si="316"/>
        <v>0.66608001052386057</v>
      </c>
      <c r="AZ259" s="6">
        <f t="shared" si="317"/>
        <v>0.13351965472450542</v>
      </c>
      <c r="BA259" s="6">
        <f t="shared" si="318"/>
        <v>7.6501126977576392</v>
      </c>
      <c r="BB259" s="131">
        <v>4</v>
      </c>
      <c r="BC259" s="135">
        <v>-0.65</v>
      </c>
      <c r="BD259" s="1"/>
      <c r="BE259" s="1">
        <f t="shared" si="322"/>
        <v>0</v>
      </c>
      <c r="BF259" s="1">
        <f t="shared" si="323"/>
        <v>-6.4999999999999997E-3</v>
      </c>
      <c r="BG259" s="1">
        <f t="shared" si="324"/>
        <v>101325</v>
      </c>
      <c r="BH259" s="1">
        <f t="shared" si="325"/>
        <v>1.2250000000000001</v>
      </c>
      <c r="BI259" s="1">
        <f t="shared" si="326"/>
        <v>288.14999999999998</v>
      </c>
      <c r="BJ259" s="1">
        <f t="shared" si="327"/>
        <v>1.2350000000000001</v>
      </c>
      <c r="BK259" s="1">
        <f t="shared" si="328"/>
        <v>9.81</v>
      </c>
      <c r="BL259" s="1">
        <f t="shared" si="329"/>
        <v>293.14999999999998</v>
      </c>
      <c r="BM259" s="1">
        <f t="shared" si="330"/>
        <v>100600</v>
      </c>
      <c r="BN259" s="24">
        <f t="shared" si="331"/>
        <v>28</v>
      </c>
    </row>
    <row r="260" spans="28:66" x14ac:dyDescent="0.2">
      <c r="AB260" s="23">
        <v>11.3</v>
      </c>
      <c r="AC260" s="1">
        <v>1043</v>
      </c>
      <c r="AD260" s="1">
        <f t="shared" si="302"/>
        <v>284.45</v>
      </c>
      <c r="AE260" s="1">
        <f t="shared" si="319"/>
        <v>0</v>
      </c>
      <c r="AF260" s="1">
        <f t="shared" si="303"/>
        <v>0</v>
      </c>
      <c r="AG260" s="1">
        <f t="shared" si="320"/>
        <v>3692.1904999999979</v>
      </c>
      <c r="AH260" s="1">
        <f t="shared" si="304"/>
        <v>8139.8770201099942</v>
      </c>
      <c r="AI260" s="130">
        <f t="shared" si="321"/>
        <v>114.28570000000002</v>
      </c>
      <c r="AJ260" s="1">
        <f t="shared" si="305"/>
        <v>281.37049999999999</v>
      </c>
      <c r="AK260" s="1">
        <f t="shared" si="306"/>
        <v>1.1069519931280911</v>
      </c>
      <c r="AL260" s="1">
        <f t="shared" si="307"/>
        <v>1.0949679584547287</v>
      </c>
      <c r="AM260" s="1">
        <f t="shared" si="308"/>
        <v>89406.531874786015</v>
      </c>
      <c r="AN260" s="1">
        <f t="shared" si="332"/>
        <v>-874</v>
      </c>
      <c r="AO260" s="1">
        <f t="shared" si="309"/>
        <v>-2867.4541599999998</v>
      </c>
      <c r="AP260" s="1" t="e">
        <f t="shared" si="333"/>
        <v>#DIV/0!</v>
      </c>
      <c r="AQ260" s="23">
        <f t="shared" si="334"/>
        <v>0</v>
      </c>
      <c r="AR260" s="6">
        <f t="shared" si="310"/>
        <v>0</v>
      </c>
      <c r="AS260" s="6">
        <f t="shared" si="311"/>
        <v>-7.7360066935577407</v>
      </c>
      <c r="AT260" s="6">
        <f t="shared" si="312"/>
        <v>-15.037559251205279</v>
      </c>
      <c r="AU260" s="60"/>
      <c r="AV260" s="6">
        <f t="shared" si="313"/>
        <v>0</v>
      </c>
      <c r="AW260" s="61" t="e">
        <f t="shared" si="314"/>
        <v>#DIV/0!</v>
      </c>
      <c r="AX260" s="62" t="e">
        <f t="shared" si="315"/>
        <v>#DIV/0!</v>
      </c>
      <c r="AY260" s="63" t="e">
        <f t="shared" si="316"/>
        <v>#DIV/0!</v>
      </c>
      <c r="AZ260" s="6" t="e">
        <f t="shared" si="317"/>
        <v>#DIV/0!</v>
      </c>
      <c r="BA260" s="6" t="e">
        <f t="shared" si="318"/>
        <v>#DIV/0!</v>
      </c>
      <c r="BB260" s="62"/>
      <c r="BC260" s="63"/>
      <c r="BD260" s="1"/>
      <c r="BE260" s="1">
        <f t="shared" si="322"/>
        <v>0</v>
      </c>
      <c r="BF260" s="1">
        <f t="shared" si="323"/>
        <v>-6.4999999999999997E-3</v>
      </c>
      <c r="BG260" s="1">
        <f t="shared" si="324"/>
        <v>101325</v>
      </c>
      <c r="BH260" s="1">
        <f t="shared" si="325"/>
        <v>1.2250000000000001</v>
      </c>
      <c r="BI260" s="1">
        <f t="shared" si="326"/>
        <v>288.14999999999998</v>
      </c>
      <c r="BJ260" s="1">
        <f t="shared" si="327"/>
        <v>1.2350000000000001</v>
      </c>
      <c r="BK260" s="1">
        <f t="shared" si="328"/>
        <v>9.81</v>
      </c>
      <c r="BL260" s="1">
        <f t="shared" si="329"/>
        <v>293.14999999999998</v>
      </c>
      <c r="BM260" s="1">
        <f t="shared" si="330"/>
        <v>100600</v>
      </c>
      <c r="BN260" s="24">
        <f t="shared" si="331"/>
        <v>28</v>
      </c>
    </row>
    <row r="261" spans="28:66" x14ac:dyDescent="0.2">
      <c r="AB261" s="23">
        <v>11.1</v>
      </c>
      <c r="AC261" s="1">
        <v>985</v>
      </c>
      <c r="AD261" s="1">
        <f t="shared" si="302"/>
        <v>284.25</v>
      </c>
      <c r="AE261" s="1">
        <f t="shared" si="319"/>
        <v>0</v>
      </c>
      <c r="AF261" s="1">
        <f t="shared" si="303"/>
        <v>0</v>
      </c>
      <c r="AG261" s="1">
        <f t="shared" si="320"/>
        <v>3691.8095499999977</v>
      </c>
      <c r="AH261" s="1">
        <f t="shared" si="304"/>
        <v>8139.0371701209942</v>
      </c>
      <c r="AI261" s="130">
        <f t="shared" si="321"/>
        <v>125.71427000000003</v>
      </c>
      <c r="AJ261" s="1">
        <f t="shared" si="305"/>
        <v>281.7475</v>
      </c>
      <c r="AK261" s="1">
        <f t="shared" si="306"/>
        <v>1.1132781571122345</v>
      </c>
      <c r="AL261" s="1">
        <f t="shared" si="307"/>
        <v>1.1034770011292148</v>
      </c>
      <c r="AM261" s="1">
        <f t="shared" si="308"/>
        <v>90037.962595670426</v>
      </c>
      <c r="AN261" s="1">
        <f t="shared" si="332"/>
        <v>-932</v>
      </c>
      <c r="AO261" s="1">
        <f t="shared" si="309"/>
        <v>-3057.7428799999998</v>
      </c>
      <c r="AP261" s="1" t="e">
        <f t="shared" si="333"/>
        <v>#DIV/0!</v>
      </c>
      <c r="AQ261" s="23">
        <f t="shared" si="334"/>
        <v>0</v>
      </c>
      <c r="AR261" s="6">
        <f t="shared" si="310"/>
        <v>0</v>
      </c>
      <c r="AS261" s="6">
        <f t="shared" si="311"/>
        <v>-7.4871261920537808</v>
      </c>
      <c r="AT261" s="6">
        <f t="shared" si="312"/>
        <v>-14.553775377161822</v>
      </c>
      <c r="AU261" s="60"/>
      <c r="AV261" s="6">
        <f t="shared" si="313"/>
        <v>0</v>
      </c>
      <c r="AW261" s="61" t="e">
        <f t="shared" si="314"/>
        <v>#DIV/0!</v>
      </c>
      <c r="AX261" s="62" t="e">
        <f t="shared" si="315"/>
        <v>#DIV/0!</v>
      </c>
      <c r="AY261" s="63" t="e">
        <f t="shared" si="316"/>
        <v>#DIV/0!</v>
      </c>
      <c r="AZ261" s="6" t="e">
        <f t="shared" si="317"/>
        <v>#DIV/0!</v>
      </c>
      <c r="BA261" s="6" t="e">
        <f t="shared" si="318"/>
        <v>#DIV/0!</v>
      </c>
      <c r="BB261" s="62"/>
      <c r="BC261" s="63"/>
      <c r="BD261" s="1"/>
      <c r="BE261" s="1">
        <f t="shared" si="322"/>
        <v>0</v>
      </c>
      <c r="BF261" s="1">
        <f t="shared" si="323"/>
        <v>-6.4999999999999997E-3</v>
      </c>
      <c r="BG261" s="1">
        <f t="shared" si="324"/>
        <v>101325</v>
      </c>
      <c r="BH261" s="1">
        <f t="shared" si="325"/>
        <v>1.2250000000000001</v>
      </c>
      <c r="BI261" s="1">
        <f t="shared" si="326"/>
        <v>288.14999999999998</v>
      </c>
      <c r="BJ261" s="1">
        <f t="shared" si="327"/>
        <v>1.2350000000000001</v>
      </c>
      <c r="BK261" s="1">
        <f t="shared" si="328"/>
        <v>9.81</v>
      </c>
      <c r="BL261" s="1">
        <f t="shared" si="329"/>
        <v>293.14999999999998</v>
      </c>
      <c r="BM261" s="1">
        <f t="shared" si="330"/>
        <v>100600</v>
      </c>
      <c r="BN261" s="24">
        <f t="shared" si="331"/>
        <v>28</v>
      </c>
    </row>
    <row r="262" spans="28:66" x14ac:dyDescent="0.2">
      <c r="AB262" s="23">
        <v>10.6</v>
      </c>
      <c r="AC262" s="1">
        <v>937</v>
      </c>
      <c r="AD262" s="1">
        <f t="shared" si="302"/>
        <v>283.75</v>
      </c>
      <c r="AE262" s="1">
        <f t="shared" si="319"/>
        <v>0</v>
      </c>
      <c r="AF262" s="1">
        <f t="shared" si="303"/>
        <v>0</v>
      </c>
      <c r="AG262" s="1">
        <f t="shared" si="320"/>
        <v>3691.4285999999975</v>
      </c>
      <c r="AH262" s="1">
        <f t="shared" si="304"/>
        <v>8138.1973201319934</v>
      </c>
      <c r="AI262" s="130">
        <f t="shared" si="321"/>
        <v>137.14284000000004</v>
      </c>
      <c r="AJ262" s="1">
        <f t="shared" si="305"/>
        <v>282.05949999999996</v>
      </c>
      <c r="AK262" s="1">
        <f t="shared" si="306"/>
        <v>1.1185344883463821</v>
      </c>
      <c r="AL262" s="1">
        <f t="shared" si="307"/>
        <v>1.1118705850774848</v>
      </c>
      <c r="AM262" s="1">
        <f t="shared" si="308"/>
        <v>90563.25240356529</v>
      </c>
      <c r="AN262" s="1">
        <f t="shared" si="332"/>
        <v>-980</v>
      </c>
      <c r="AO262" s="1">
        <f t="shared" si="309"/>
        <v>-3215.2231999999999</v>
      </c>
      <c r="AP262" s="1">
        <f t="shared" si="333"/>
        <v>35944.393793716234</v>
      </c>
      <c r="AQ262" s="23">
        <f t="shared" si="334"/>
        <v>59.225015496174926</v>
      </c>
      <c r="AR262" s="6">
        <f t="shared" si="310"/>
        <v>115.12395412208467</v>
      </c>
      <c r="AS262" s="6">
        <f t="shared" si="311"/>
        <v>-7.1989773817770306</v>
      </c>
      <c r="AT262" s="6">
        <f t="shared" si="312"/>
        <v>-13.993660193793463</v>
      </c>
      <c r="AU262" s="60">
        <v>19.5</v>
      </c>
      <c r="AV262" s="6">
        <f t="shared" si="313"/>
        <v>1950</v>
      </c>
      <c r="AW262" s="61">
        <f t="shared" si="314"/>
        <v>-4401.7878375345454</v>
      </c>
      <c r="AX262" s="62">
        <f t="shared" si="315"/>
        <v>8.0618824863270072E-2</v>
      </c>
      <c r="AY262" s="63">
        <f t="shared" si="316"/>
        <v>0.65832223065414353</v>
      </c>
      <c r="AZ262" s="6">
        <f t="shared" si="317"/>
        <v>0.12185431901520161</v>
      </c>
      <c r="BA262" s="6">
        <f t="shared" si="318"/>
        <v>6.9817381950113262</v>
      </c>
      <c r="BB262" s="131">
        <v>4.5</v>
      </c>
      <c r="BC262" s="135">
        <v>-0.65</v>
      </c>
      <c r="BD262" s="1"/>
      <c r="BE262" s="1">
        <f t="shared" si="322"/>
        <v>0</v>
      </c>
      <c r="BF262" s="1">
        <f t="shared" si="323"/>
        <v>-6.4999999999999997E-3</v>
      </c>
      <c r="BG262" s="1">
        <f t="shared" si="324"/>
        <v>101325</v>
      </c>
      <c r="BH262" s="1">
        <f t="shared" si="325"/>
        <v>1.2250000000000001</v>
      </c>
      <c r="BI262" s="1">
        <f t="shared" si="326"/>
        <v>288.14999999999998</v>
      </c>
      <c r="BJ262" s="1">
        <f t="shared" si="327"/>
        <v>1.2350000000000001</v>
      </c>
      <c r="BK262" s="1">
        <f t="shared" si="328"/>
        <v>9.81</v>
      </c>
      <c r="BL262" s="1">
        <f t="shared" si="329"/>
        <v>293.14999999999998</v>
      </c>
      <c r="BM262" s="1">
        <f t="shared" si="330"/>
        <v>100600</v>
      </c>
      <c r="BN262" s="24">
        <f t="shared" si="331"/>
        <v>28</v>
      </c>
    </row>
    <row r="263" spans="28:66" x14ac:dyDescent="0.2">
      <c r="AB263" s="23">
        <v>11</v>
      </c>
      <c r="AC263" s="1">
        <v>903</v>
      </c>
      <c r="AD263" s="1">
        <f t="shared" si="302"/>
        <v>284.14999999999998</v>
      </c>
      <c r="AE263" s="1">
        <f t="shared" si="319"/>
        <v>0</v>
      </c>
      <c r="AF263" s="1">
        <f t="shared" si="303"/>
        <v>0</v>
      </c>
      <c r="AG263" s="1">
        <f t="shared" si="320"/>
        <v>3691.0476499999972</v>
      </c>
      <c r="AH263" s="1">
        <f t="shared" si="304"/>
        <v>8137.3574701429934</v>
      </c>
      <c r="AI263" s="130">
        <f t="shared" si="321"/>
        <v>148.57141000000004</v>
      </c>
      <c r="AJ263" s="1">
        <f t="shared" si="305"/>
        <v>282.28049999999996</v>
      </c>
      <c r="AK263" s="1">
        <f t="shared" si="306"/>
        <v>1.1222691949441672</v>
      </c>
      <c r="AL263" s="1">
        <f t="shared" si="307"/>
        <v>1.1148854812016082</v>
      </c>
      <c r="AM263" s="1">
        <f t="shared" si="308"/>
        <v>90936.831903477854</v>
      </c>
      <c r="AN263" s="1">
        <f t="shared" si="332"/>
        <v>-1014</v>
      </c>
      <c r="AO263" s="1">
        <f t="shared" si="309"/>
        <v>-3326.7717600000001</v>
      </c>
      <c r="AP263" s="1">
        <f t="shared" si="333"/>
        <v>35928.054252263748</v>
      </c>
      <c r="AQ263" s="23">
        <f t="shared" si="334"/>
        <v>55.223550909409184</v>
      </c>
      <c r="AR263" s="6">
        <f t="shared" si="310"/>
        <v>107.34574719974594</v>
      </c>
      <c r="AS263" s="6">
        <f t="shared" si="311"/>
        <v>-6.8680546913026683</v>
      </c>
      <c r="AT263" s="6">
        <f t="shared" si="312"/>
        <v>-13.35039943114178</v>
      </c>
      <c r="AU263" s="60">
        <v>17</v>
      </c>
      <c r="AV263" s="6">
        <f t="shared" si="313"/>
        <v>1700</v>
      </c>
      <c r="AW263" s="61">
        <f t="shared" si="314"/>
        <v>-4503.2709221759378</v>
      </c>
      <c r="AX263" s="62">
        <f t="shared" si="315"/>
        <v>9.4606531978486091E-2</v>
      </c>
      <c r="AY263" s="63">
        <f t="shared" si="316"/>
        <v>0.75479105571982663</v>
      </c>
      <c r="AZ263" s="6">
        <f t="shared" si="317"/>
        <v>0.12469108159773083</v>
      </c>
      <c r="BA263" s="6">
        <f t="shared" si="318"/>
        <v>7.1442727184708721</v>
      </c>
      <c r="BB263" s="131">
        <v>5</v>
      </c>
      <c r="BC263" s="135">
        <v>-0.75</v>
      </c>
      <c r="BD263" s="1"/>
      <c r="BE263" s="1">
        <f t="shared" si="322"/>
        <v>0</v>
      </c>
      <c r="BF263" s="1">
        <f t="shared" si="323"/>
        <v>-6.4999999999999997E-3</v>
      </c>
      <c r="BG263" s="1">
        <f t="shared" si="324"/>
        <v>101325</v>
      </c>
      <c r="BH263" s="1">
        <f t="shared" si="325"/>
        <v>1.2250000000000001</v>
      </c>
      <c r="BI263" s="1">
        <f t="shared" si="326"/>
        <v>288.14999999999998</v>
      </c>
      <c r="BJ263" s="1">
        <f t="shared" si="327"/>
        <v>1.2350000000000001</v>
      </c>
      <c r="BK263" s="1">
        <f t="shared" si="328"/>
        <v>9.81</v>
      </c>
      <c r="BL263" s="1">
        <f t="shared" si="329"/>
        <v>293.14999999999998</v>
      </c>
      <c r="BM263" s="1">
        <f t="shared" si="330"/>
        <v>100600</v>
      </c>
      <c r="BN263" s="24">
        <f t="shared" si="331"/>
        <v>28</v>
      </c>
    </row>
    <row r="264" spans="28:66" x14ac:dyDescent="0.2">
      <c r="AB264" s="23">
        <v>10.1</v>
      </c>
      <c r="AC264" s="1">
        <v>851</v>
      </c>
      <c r="AD264" s="1">
        <f t="shared" si="302"/>
        <v>283.25</v>
      </c>
      <c r="AE264" s="1">
        <f t="shared" si="319"/>
        <v>0</v>
      </c>
      <c r="AF264" s="1">
        <f t="shared" si="303"/>
        <v>0</v>
      </c>
      <c r="AG264" s="1">
        <f t="shared" si="320"/>
        <v>3690.666699999997</v>
      </c>
      <c r="AH264" s="1">
        <f t="shared" si="304"/>
        <v>8136.5176201539925</v>
      </c>
      <c r="AI264" s="130">
        <f t="shared" si="321"/>
        <v>159.99998000000005</v>
      </c>
      <c r="AJ264" s="1">
        <f t="shared" si="305"/>
        <v>282.61849999999998</v>
      </c>
      <c r="AK264" s="1">
        <f t="shared" si="306"/>
        <v>1.127999543159274</v>
      </c>
      <c r="AL264" s="1">
        <f t="shared" si="307"/>
        <v>1.1254846915740839</v>
      </c>
      <c r="AM264" s="1">
        <f t="shared" si="308"/>
        <v>91510.601629290308</v>
      </c>
      <c r="AN264" s="1">
        <f t="shared" si="332"/>
        <v>-1066</v>
      </c>
      <c r="AO264" s="1">
        <f t="shared" si="309"/>
        <v>-3497.3754399999998</v>
      </c>
      <c r="AP264" s="1">
        <f t="shared" si="333"/>
        <v>35936.079361765995</v>
      </c>
      <c r="AQ264" s="23">
        <f t="shared" si="334"/>
        <v>54.962902925047572</v>
      </c>
      <c r="AR264" s="6">
        <f t="shared" si="310"/>
        <v>106.83908922182448</v>
      </c>
      <c r="AS264" s="6">
        <f t="shared" si="311"/>
        <v>-6.6919979899732001</v>
      </c>
      <c r="AT264" s="6">
        <f t="shared" si="312"/>
        <v>-13.008173372829505</v>
      </c>
      <c r="AU264" s="60">
        <v>17</v>
      </c>
      <c r="AV264" s="6">
        <f t="shared" si="313"/>
        <v>1700</v>
      </c>
      <c r="AW264" s="61">
        <f t="shared" si="314"/>
        <v>-4408.1866313499268</v>
      </c>
      <c r="AX264" s="62">
        <f t="shared" si="315"/>
        <v>9.2608962843485881E-2</v>
      </c>
      <c r="AY264" s="63">
        <f t="shared" si="316"/>
        <v>0.75495965045726898</v>
      </c>
      <c r="AZ264" s="6">
        <f t="shared" si="317"/>
        <v>0.12205765835881713</v>
      </c>
      <c r="BA264" s="6">
        <f t="shared" si="318"/>
        <v>6.9933886812094554</v>
      </c>
      <c r="BB264" s="131">
        <v>5</v>
      </c>
      <c r="BC264" s="135">
        <v>-0.75</v>
      </c>
      <c r="BD264" s="1"/>
      <c r="BE264" s="1">
        <f t="shared" si="322"/>
        <v>0</v>
      </c>
      <c r="BF264" s="1">
        <f t="shared" si="323"/>
        <v>-6.4999999999999997E-3</v>
      </c>
      <c r="BG264" s="1">
        <f t="shared" si="324"/>
        <v>101325</v>
      </c>
      <c r="BH264" s="1">
        <f t="shared" si="325"/>
        <v>1.2250000000000001</v>
      </c>
      <c r="BI264" s="1">
        <f t="shared" si="326"/>
        <v>288.14999999999998</v>
      </c>
      <c r="BJ264" s="1">
        <f t="shared" si="327"/>
        <v>1.2350000000000001</v>
      </c>
      <c r="BK264" s="1">
        <f t="shared" si="328"/>
        <v>9.81</v>
      </c>
      <c r="BL264" s="1">
        <f t="shared" si="329"/>
        <v>293.14999999999998</v>
      </c>
      <c r="BM264" s="1">
        <f t="shared" si="330"/>
        <v>100600</v>
      </c>
      <c r="BN264" s="24">
        <f t="shared" si="331"/>
        <v>28</v>
      </c>
    </row>
    <row r="265" spans="28:66" x14ac:dyDescent="0.2">
      <c r="AB265" s="23">
        <v>8.1</v>
      </c>
      <c r="AC265" s="1">
        <v>792</v>
      </c>
      <c r="AD265" s="1">
        <f t="shared" si="302"/>
        <v>281.25</v>
      </c>
      <c r="AE265" s="1">
        <f t="shared" si="319"/>
        <v>0</v>
      </c>
      <c r="AF265" s="1">
        <f t="shared" si="303"/>
        <v>0</v>
      </c>
      <c r="AG265" s="1">
        <f t="shared" si="320"/>
        <v>3690.2857499999968</v>
      </c>
      <c r="AH265" s="1">
        <f t="shared" si="304"/>
        <v>8135.6777701649926</v>
      </c>
      <c r="AI265" s="130">
        <f t="shared" si="321"/>
        <v>171.42855000000006</v>
      </c>
      <c r="AJ265" s="1">
        <f t="shared" si="305"/>
        <v>283.00199999999995</v>
      </c>
      <c r="AK265" s="1">
        <f t="shared" si="306"/>
        <v>1.1345283625052343</v>
      </c>
      <c r="AL265" s="1">
        <f t="shared" si="307"/>
        <v>1.1415957178514</v>
      </c>
      <c r="AM265" s="1">
        <f t="shared" si="308"/>
        <v>92165.155885508007</v>
      </c>
      <c r="AN265" s="1">
        <f t="shared" si="332"/>
        <v>-1125</v>
      </c>
      <c r="AO265" s="1">
        <f t="shared" si="309"/>
        <v>-3690.9450000000002</v>
      </c>
      <c r="AP265" s="1" t="e">
        <f t="shared" si="333"/>
        <v>#DIV/0!</v>
      </c>
      <c r="AQ265" s="23">
        <f t="shared" si="334"/>
        <v>0</v>
      </c>
      <c r="AR265" s="6">
        <f t="shared" si="310"/>
        <v>0</v>
      </c>
      <c r="AS265" s="6">
        <f t="shared" si="311"/>
        <v>-6.5495004390160236</v>
      </c>
      <c r="AT265" s="6">
        <f t="shared" si="312"/>
        <v>-12.731180933376907</v>
      </c>
      <c r="AU265" s="60"/>
      <c r="AV265" s="6">
        <f t="shared" si="313"/>
        <v>0</v>
      </c>
      <c r="AW265" s="61" t="e">
        <f t="shared" si="314"/>
        <v>#DIV/0!</v>
      </c>
      <c r="AX265" s="62" t="e">
        <f t="shared" si="315"/>
        <v>#DIV/0!</v>
      </c>
      <c r="AY265" s="63" t="e">
        <f t="shared" si="316"/>
        <v>#DIV/0!</v>
      </c>
      <c r="AZ265" s="6" t="e">
        <f t="shared" si="317"/>
        <v>#DIV/0!</v>
      </c>
      <c r="BA265" s="6" t="e">
        <f t="shared" si="318"/>
        <v>#DIV/0!</v>
      </c>
      <c r="BB265" s="62"/>
      <c r="BC265" s="63"/>
      <c r="BD265" s="1"/>
      <c r="BE265" s="1">
        <f t="shared" si="322"/>
        <v>0</v>
      </c>
      <c r="BF265" s="1">
        <f t="shared" si="323"/>
        <v>-6.4999999999999997E-3</v>
      </c>
      <c r="BG265" s="1">
        <f t="shared" si="324"/>
        <v>101325</v>
      </c>
      <c r="BH265" s="1">
        <f t="shared" si="325"/>
        <v>1.2250000000000001</v>
      </c>
      <c r="BI265" s="1">
        <f t="shared" si="326"/>
        <v>288.14999999999998</v>
      </c>
      <c r="BJ265" s="1">
        <f t="shared" si="327"/>
        <v>1.2350000000000001</v>
      </c>
      <c r="BK265" s="1">
        <f t="shared" si="328"/>
        <v>9.81</v>
      </c>
      <c r="BL265" s="1">
        <f t="shared" si="329"/>
        <v>293.14999999999998</v>
      </c>
      <c r="BM265" s="1">
        <f t="shared" si="330"/>
        <v>100600</v>
      </c>
      <c r="BN265" s="24">
        <f t="shared" si="331"/>
        <v>28</v>
      </c>
    </row>
    <row r="266" spans="28:66" x14ac:dyDescent="0.2">
      <c r="AB266" s="23">
        <v>7.4</v>
      </c>
      <c r="AC266" s="1">
        <v>736</v>
      </c>
      <c r="AD266" s="1">
        <f t="shared" si="302"/>
        <v>280.54999999999995</v>
      </c>
      <c r="AE266" s="1">
        <f t="shared" si="319"/>
        <v>0</v>
      </c>
      <c r="AF266" s="1">
        <f t="shared" si="303"/>
        <v>0</v>
      </c>
      <c r="AG266" s="1">
        <f t="shared" si="320"/>
        <v>3689.9047999999966</v>
      </c>
      <c r="AH266" s="1">
        <f t="shared" si="304"/>
        <v>8134.8379201759917</v>
      </c>
      <c r="AI266" s="130">
        <f t="shared" si="321"/>
        <v>182.85712000000007</v>
      </c>
      <c r="AJ266" s="1">
        <f t="shared" si="305"/>
        <v>283.36599999999999</v>
      </c>
      <c r="AK266" s="1">
        <f t="shared" si="306"/>
        <v>1.1407519123737968</v>
      </c>
      <c r="AL266" s="1">
        <f t="shared" si="307"/>
        <v>1.152202125830381</v>
      </c>
      <c r="AM266" s="1">
        <f t="shared" si="308"/>
        <v>92789.929553849419</v>
      </c>
      <c r="AN266" s="1">
        <f t="shared" si="332"/>
        <v>-1181</v>
      </c>
      <c r="AO266" s="1">
        <f t="shared" si="309"/>
        <v>-3874.6720399999999</v>
      </c>
      <c r="AP266" s="1">
        <f t="shared" si="333"/>
        <v>35949.022004871935</v>
      </c>
      <c r="AQ266" s="23">
        <f t="shared" si="334"/>
        <v>54.71988946745762</v>
      </c>
      <c r="AR266" s="6">
        <f t="shared" si="310"/>
        <v>106.36670994242282</v>
      </c>
      <c r="AS266" s="6">
        <f t="shared" si="311"/>
        <v>-6.4065032316529207</v>
      </c>
      <c r="AT266" s="6">
        <f t="shared" si="312"/>
        <v>-12.453217241816214</v>
      </c>
      <c r="AU266" s="60">
        <v>17.25</v>
      </c>
      <c r="AV266" s="6">
        <f t="shared" si="313"/>
        <v>1725</v>
      </c>
      <c r="AW266" s="61">
        <f t="shared" si="314"/>
        <v>-4237.9907740849685</v>
      </c>
      <c r="AX266" s="62">
        <f t="shared" si="315"/>
        <v>8.7743080208798507E-2</v>
      </c>
      <c r="AY266" s="63">
        <f t="shared" si="316"/>
        <v>0.74428616987312479</v>
      </c>
      <c r="AZ266" s="6">
        <f t="shared" si="317"/>
        <v>0.11734728058242663</v>
      </c>
      <c r="BA266" s="6">
        <f t="shared" si="318"/>
        <v>6.7235039147100801</v>
      </c>
      <c r="BB266" s="131">
        <v>5</v>
      </c>
      <c r="BC266" s="135">
        <v>-0.75</v>
      </c>
      <c r="BD266" s="1"/>
      <c r="BE266" s="1">
        <f t="shared" si="322"/>
        <v>0</v>
      </c>
      <c r="BF266" s="1">
        <f t="shared" si="323"/>
        <v>-6.4999999999999997E-3</v>
      </c>
      <c r="BG266" s="1">
        <f t="shared" si="324"/>
        <v>101325</v>
      </c>
      <c r="BH266" s="1">
        <f t="shared" si="325"/>
        <v>1.2250000000000001</v>
      </c>
      <c r="BI266" s="1">
        <f t="shared" si="326"/>
        <v>288.14999999999998</v>
      </c>
      <c r="BJ266" s="1">
        <f t="shared" si="327"/>
        <v>1.2350000000000001</v>
      </c>
      <c r="BK266" s="1">
        <f t="shared" si="328"/>
        <v>9.81</v>
      </c>
      <c r="BL266" s="1">
        <f t="shared" si="329"/>
        <v>293.14999999999998</v>
      </c>
      <c r="BM266" s="1">
        <f t="shared" si="330"/>
        <v>100600</v>
      </c>
      <c r="BN266" s="24">
        <f t="shared" si="331"/>
        <v>28</v>
      </c>
    </row>
    <row r="267" spans="28:66" x14ac:dyDescent="0.2">
      <c r="AB267" s="23">
        <v>7.3</v>
      </c>
      <c r="AC267" s="1">
        <v>677</v>
      </c>
      <c r="AD267" s="1">
        <f t="shared" si="302"/>
        <v>280.45</v>
      </c>
      <c r="AE267" s="1">
        <f t="shared" si="319"/>
        <v>0</v>
      </c>
      <c r="AF267" s="1">
        <f t="shared" si="303"/>
        <v>0</v>
      </c>
      <c r="AG267" s="1">
        <f t="shared" si="320"/>
        <v>3689.5238499999964</v>
      </c>
      <c r="AH267" s="1">
        <f t="shared" si="304"/>
        <v>8133.9980701869918</v>
      </c>
      <c r="AI267" s="130">
        <f t="shared" si="321"/>
        <v>194.28569000000007</v>
      </c>
      <c r="AJ267" s="1">
        <f t="shared" si="305"/>
        <v>283.74949999999995</v>
      </c>
      <c r="AK267" s="1">
        <f t="shared" si="306"/>
        <v>1.1473370863067707</v>
      </c>
      <c r="AL267" s="1">
        <f t="shared" si="307"/>
        <v>1.1608355306507505</v>
      </c>
      <c r="AM267" s="1">
        <f t="shared" si="308"/>
        <v>93451.878697409964</v>
      </c>
      <c r="AN267" s="1">
        <f t="shared" si="332"/>
        <v>-1240</v>
      </c>
      <c r="AO267" s="1">
        <f t="shared" si="309"/>
        <v>-4068.2415999999998</v>
      </c>
      <c r="AP267" s="1">
        <f t="shared" si="333"/>
        <v>35950.689733182327</v>
      </c>
      <c r="AQ267" s="23">
        <f t="shared" si="334"/>
        <v>54.516027421926267</v>
      </c>
      <c r="AR267" s="6">
        <f t="shared" si="310"/>
        <v>105.97043474383716</v>
      </c>
      <c r="AS267" s="6">
        <f t="shared" si="311"/>
        <v>-6.3135295148211528</v>
      </c>
      <c r="AT267" s="6">
        <f t="shared" si="312"/>
        <v>-12.27249121208995</v>
      </c>
      <c r="AU267" s="60">
        <v>17.25</v>
      </c>
      <c r="AV267" s="6">
        <f t="shared" si="313"/>
        <v>1725</v>
      </c>
      <c r="AW267" s="61">
        <f t="shared" si="314"/>
        <v>-4191.672498258954</v>
      </c>
      <c r="AX267" s="62">
        <f t="shared" si="315"/>
        <v>8.6784109694802353E-2</v>
      </c>
      <c r="AY267" s="63">
        <f t="shared" si="316"/>
        <v>0.74432069840957193</v>
      </c>
      <c r="AZ267" s="6">
        <f t="shared" si="317"/>
        <v>0.11607097218224577</v>
      </c>
      <c r="BA267" s="6">
        <f t="shared" si="318"/>
        <v>6.6503768300226271</v>
      </c>
      <c r="BB267" s="131">
        <v>4.75</v>
      </c>
      <c r="BC267" s="135">
        <v>-0.75</v>
      </c>
      <c r="BD267" s="1"/>
      <c r="BE267" s="1">
        <f t="shared" si="322"/>
        <v>0</v>
      </c>
      <c r="BF267" s="1">
        <f t="shared" si="323"/>
        <v>-6.4999999999999997E-3</v>
      </c>
      <c r="BG267" s="1">
        <f t="shared" si="324"/>
        <v>101325</v>
      </c>
      <c r="BH267" s="1">
        <f t="shared" si="325"/>
        <v>1.2250000000000001</v>
      </c>
      <c r="BI267" s="1">
        <f t="shared" si="326"/>
        <v>288.14999999999998</v>
      </c>
      <c r="BJ267" s="1">
        <f t="shared" si="327"/>
        <v>1.2350000000000001</v>
      </c>
      <c r="BK267" s="1">
        <f t="shared" si="328"/>
        <v>9.81</v>
      </c>
      <c r="BL267" s="1">
        <f t="shared" si="329"/>
        <v>293.14999999999998</v>
      </c>
      <c r="BM267" s="1">
        <f t="shared" si="330"/>
        <v>100600</v>
      </c>
      <c r="BN267" s="24">
        <f t="shared" si="331"/>
        <v>28</v>
      </c>
    </row>
    <row r="268" spans="28:66" x14ac:dyDescent="0.2">
      <c r="AB268" s="23">
        <v>7</v>
      </c>
      <c r="AC268" s="1">
        <v>623</v>
      </c>
      <c r="AD268" s="1">
        <f t="shared" si="302"/>
        <v>280.14999999999998</v>
      </c>
      <c r="AE268" s="1">
        <f t="shared" si="319"/>
        <v>0</v>
      </c>
      <c r="AF268" s="1">
        <f t="shared" si="303"/>
        <v>0</v>
      </c>
      <c r="AG268" s="1">
        <f t="shared" si="320"/>
        <v>3689.1428999999962</v>
      </c>
      <c r="AH268" s="1">
        <f t="shared" si="304"/>
        <v>8133.1582201979909</v>
      </c>
      <c r="AI268" s="130">
        <f t="shared" si="321"/>
        <v>205.71426000000008</v>
      </c>
      <c r="AJ268" s="1">
        <f t="shared" si="305"/>
        <v>284.10049999999995</v>
      </c>
      <c r="AK268" s="1">
        <f t="shared" si="306"/>
        <v>1.1533896476255587</v>
      </c>
      <c r="AL268" s="1">
        <f t="shared" si="307"/>
        <v>1.1696540267187043</v>
      </c>
      <c r="AM268" s="1">
        <f t="shared" si="308"/>
        <v>94061.076950921837</v>
      </c>
      <c r="AN268" s="1">
        <f t="shared" si="332"/>
        <v>-1294</v>
      </c>
      <c r="AO268" s="1">
        <f t="shared" si="309"/>
        <v>-4245.4069600000003</v>
      </c>
      <c r="AP268" s="1">
        <f t="shared" si="333"/>
        <v>35942.305230482067</v>
      </c>
      <c r="AQ268" s="23">
        <f t="shared" si="334"/>
        <v>53.11635438520964</v>
      </c>
      <c r="AR268" s="6">
        <f t="shared" si="310"/>
        <v>103.24969430814591</v>
      </c>
      <c r="AS268" s="6">
        <f t="shared" si="311"/>
        <v>-6.2099677080452427</v>
      </c>
      <c r="AT268" s="6">
        <f t="shared" si="312"/>
        <v>-12.071183629606665</v>
      </c>
      <c r="AU268" s="60">
        <v>16.5</v>
      </c>
      <c r="AV268" s="6">
        <f t="shared" si="313"/>
        <v>1650</v>
      </c>
      <c r="AW268" s="61">
        <f t="shared" si="314"/>
        <v>-4231.1221905535022</v>
      </c>
      <c r="AX268" s="62">
        <f t="shared" si="315"/>
        <v>9.1582731397261946E-2</v>
      </c>
      <c r="AY268" s="63">
        <f t="shared" si="316"/>
        <v>0.77797197468575907</v>
      </c>
      <c r="AZ268" s="6">
        <f t="shared" si="317"/>
        <v>0.11718052521432003</v>
      </c>
      <c r="BA268" s="6">
        <f t="shared" si="318"/>
        <v>6.7139495359064219</v>
      </c>
      <c r="BB268" s="131">
        <v>4.75</v>
      </c>
      <c r="BC268" s="135">
        <v>-0.75</v>
      </c>
      <c r="BD268" s="1"/>
      <c r="BE268" s="1">
        <f t="shared" si="322"/>
        <v>0</v>
      </c>
      <c r="BF268" s="1">
        <f t="shared" si="323"/>
        <v>-6.4999999999999997E-3</v>
      </c>
      <c r="BG268" s="1">
        <f t="shared" si="324"/>
        <v>101325</v>
      </c>
      <c r="BH268" s="1">
        <f t="shared" si="325"/>
        <v>1.2250000000000001</v>
      </c>
      <c r="BI268" s="1">
        <f t="shared" si="326"/>
        <v>288.14999999999998</v>
      </c>
      <c r="BJ268" s="1">
        <f t="shared" si="327"/>
        <v>1.2350000000000001</v>
      </c>
      <c r="BK268" s="1">
        <f t="shared" si="328"/>
        <v>9.81</v>
      </c>
      <c r="BL268" s="1">
        <f t="shared" si="329"/>
        <v>293.14999999999998</v>
      </c>
      <c r="BM268" s="1">
        <f t="shared" si="330"/>
        <v>100600</v>
      </c>
      <c r="BN268" s="24">
        <f t="shared" si="331"/>
        <v>28</v>
      </c>
    </row>
    <row r="269" spans="28:66" x14ac:dyDescent="0.2">
      <c r="AB269" s="23">
        <v>5.6</v>
      </c>
      <c r="AC269" s="1">
        <v>574</v>
      </c>
      <c r="AD269" s="1">
        <f t="shared" si="302"/>
        <v>278.75</v>
      </c>
      <c r="AE269" s="1">
        <f t="shared" si="319"/>
        <v>0</v>
      </c>
      <c r="AF269" s="1">
        <f t="shared" si="303"/>
        <v>0</v>
      </c>
      <c r="AG269" s="1">
        <f t="shared" si="320"/>
        <v>3688.761949999996</v>
      </c>
      <c r="AH269" s="1">
        <f t="shared" si="304"/>
        <v>8132.31837020899</v>
      </c>
      <c r="AI269" s="130">
        <f t="shared" si="321"/>
        <v>217.14283000000009</v>
      </c>
      <c r="AJ269" s="1">
        <f t="shared" si="305"/>
        <v>284.41899999999998</v>
      </c>
      <c r="AK269" s="1">
        <f t="shared" si="306"/>
        <v>1.1589028977004547</v>
      </c>
      <c r="AL269" s="1">
        <f t="shared" si="307"/>
        <v>1.1824717605778137</v>
      </c>
      <c r="AM269" s="1">
        <f t="shared" si="308"/>
        <v>94616.647028163396</v>
      </c>
      <c r="AN269" s="1">
        <f t="shared" si="332"/>
        <v>-1343</v>
      </c>
      <c r="AO269" s="1">
        <f t="shared" si="309"/>
        <v>-4406.1681200000003</v>
      </c>
      <c r="AP269" s="1" t="e">
        <f t="shared" si="333"/>
        <v>#DIV/0!</v>
      </c>
      <c r="AQ269" s="23">
        <f t="shared" si="334"/>
        <v>0</v>
      </c>
      <c r="AR269" s="6">
        <f t="shared" si="310"/>
        <v>0</v>
      </c>
      <c r="AS269" s="6">
        <f t="shared" si="311"/>
        <v>-6.0802195749077015</v>
      </c>
      <c r="AT269" s="6">
        <f t="shared" si="312"/>
        <v>-11.818974018488586</v>
      </c>
      <c r="AU269" s="60"/>
      <c r="AV269" s="6">
        <f t="shared" si="313"/>
        <v>0</v>
      </c>
      <c r="AW269" s="61" t="e">
        <f t="shared" si="314"/>
        <v>#DIV/0!</v>
      </c>
      <c r="AX269" s="62" t="e">
        <f t="shared" si="315"/>
        <v>#DIV/0!</v>
      </c>
      <c r="AY269" s="63" t="e">
        <f t="shared" si="316"/>
        <v>#DIV/0!</v>
      </c>
      <c r="AZ269" s="6" t="e">
        <f t="shared" si="317"/>
        <v>#DIV/0!</v>
      </c>
      <c r="BA269" s="6" t="e">
        <f t="shared" si="318"/>
        <v>#DIV/0!</v>
      </c>
      <c r="BB269" s="62"/>
      <c r="BC269" s="63"/>
      <c r="BD269" s="1"/>
      <c r="BE269" s="1">
        <f t="shared" si="322"/>
        <v>0</v>
      </c>
      <c r="BF269" s="1">
        <f t="shared" si="323"/>
        <v>-6.4999999999999997E-3</v>
      </c>
      <c r="BG269" s="1">
        <f t="shared" si="324"/>
        <v>101325</v>
      </c>
      <c r="BH269" s="1">
        <f t="shared" si="325"/>
        <v>1.2250000000000001</v>
      </c>
      <c r="BI269" s="1">
        <f t="shared" si="326"/>
        <v>288.14999999999998</v>
      </c>
      <c r="BJ269" s="1">
        <f t="shared" si="327"/>
        <v>1.2350000000000001</v>
      </c>
      <c r="BK269" s="1">
        <f t="shared" si="328"/>
        <v>9.81</v>
      </c>
      <c r="BL269" s="1">
        <f t="shared" si="329"/>
        <v>293.14999999999998</v>
      </c>
      <c r="BM269" s="1">
        <f t="shared" si="330"/>
        <v>100600</v>
      </c>
      <c r="BN269" s="24">
        <f t="shared" si="331"/>
        <v>28</v>
      </c>
    </row>
    <row r="270" spans="28:66" x14ac:dyDescent="0.2">
      <c r="AB270" s="23">
        <v>3.8</v>
      </c>
      <c r="AC270" s="1">
        <v>524</v>
      </c>
      <c r="AD270" s="1">
        <f t="shared" si="302"/>
        <v>276.95</v>
      </c>
      <c r="AE270" s="1">
        <f t="shared" si="319"/>
        <v>0</v>
      </c>
      <c r="AF270" s="1">
        <f t="shared" si="303"/>
        <v>0</v>
      </c>
      <c r="AG270" s="1">
        <f t="shared" si="320"/>
        <v>3688.3809999999958</v>
      </c>
      <c r="AH270" s="1">
        <f t="shared" si="304"/>
        <v>8131.4785202199901</v>
      </c>
      <c r="AI270" s="130">
        <f t="shared" si="321"/>
        <v>228.5714000000001</v>
      </c>
      <c r="AJ270" s="1">
        <f t="shared" si="305"/>
        <v>284.74399999999997</v>
      </c>
      <c r="AK270" s="1">
        <f t="shared" si="306"/>
        <v>1.1645494229881794</v>
      </c>
      <c r="AL270" s="1">
        <f t="shared" si="307"/>
        <v>1.1973224802287279</v>
      </c>
      <c r="AM270" s="1">
        <f t="shared" si="308"/>
        <v>95186.291297053322</v>
      </c>
      <c r="AN270" s="1">
        <f t="shared" si="332"/>
        <v>-1393</v>
      </c>
      <c r="AO270" s="1">
        <f t="shared" si="309"/>
        <v>-4570.2101199999997</v>
      </c>
      <c r="AP270" s="1" t="e">
        <f t="shared" si="333"/>
        <v>#DIV/0!</v>
      </c>
      <c r="AQ270" s="23">
        <f t="shared" si="334"/>
        <v>0</v>
      </c>
      <c r="AR270" s="6">
        <f t="shared" si="310"/>
        <v>0</v>
      </c>
      <c r="AS270" s="6">
        <f t="shared" si="311"/>
        <v>-5.9502192005288039</v>
      </c>
      <c r="AT270" s="6">
        <f t="shared" si="312"/>
        <v>-11.566274090755911</v>
      </c>
      <c r="AU270" s="60"/>
      <c r="AV270" s="6">
        <f t="shared" si="313"/>
        <v>0</v>
      </c>
      <c r="AW270" s="61" t="e">
        <f t="shared" si="314"/>
        <v>#DIV/0!</v>
      </c>
      <c r="AX270" s="62" t="e">
        <f t="shared" si="315"/>
        <v>#DIV/0!</v>
      </c>
      <c r="AY270" s="63" t="e">
        <f t="shared" si="316"/>
        <v>#DIV/0!</v>
      </c>
      <c r="AZ270" s="6" t="e">
        <f t="shared" si="317"/>
        <v>#DIV/0!</v>
      </c>
      <c r="BA270" s="6" t="e">
        <f t="shared" si="318"/>
        <v>#DIV/0!</v>
      </c>
      <c r="BB270" s="62"/>
      <c r="BC270" s="63"/>
      <c r="BD270" s="1"/>
      <c r="BE270" s="1">
        <f t="shared" si="322"/>
        <v>0</v>
      </c>
      <c r="BF270" s="1">
        <f t="shared" si="323"/>
        <v>-6.4999999999999997E-3</v>
      </c>
      <c r="BG270" s="1">
        <f t="shared" si="324"/>
        <v>101325</v>
      </c>
      <c r="BH270" s="1">
        <f t="shared" si="325"/>
        <v>1.2250000000000001</v>
      </c>
      <c r="BI270" s="1">
        <f t="shared" si="326"/>
        <v>288.14999999999998</v>
      </c>
      <c r="BJ270" s="1">
        <f t="shared" si="327"/>
        <v>1.2350000000000001</v>
      </c>
      <c r="BK270" s="1">
        <f t="shared" si="328"/>
        <v>9.81</v>
      </c>
      <c r="BL270" s="1">
        <f t="shared" si="329"/>
        <v>293.14999999999998</v>
      </c>
      <c r="BM270" s="1">
        <f t="shared" si="330"/>
        <v>100600</v>
      </c>
      <c r="BN270" s="24">
        <f t="shared" si="331"/>
        <v>28</v>
      </c>
    </row>
    <row r="271" spans="28:66" x14ac:dyDescent="0.2">
      <c r="AB271" s="30">
        <v>2.1</v>
      </c>
      <c r="AC271" s="64">
        <v>476</v>
      </c>
      <c r="AD271" s="64">
        <f t="shared" si="302"/>
        <v>275.25</v>
      </c>
      <c r="AE271" s="64">
        <f t="shared" si="319"/>
        <v>0</v>
      </c>
      <c r="AF271" s="64">
        <f t="shared" si="303"/>
        <v>0</v>
      </c>
      <c r="AG271" s="64">
        <f t="shared" si="320"/>
        <v>3688.0000499999956</v>
      </c>
      <c r="AH271" s="64">
        <f t="shared" si="304"/>
        <v>8130.6386702309892</v>
      </c>
      <c r="AI271" s="136">
        <f t="shared" si="321"/>
        <v>239.9999700000001</v>
      </c>
      <c r="AJ271" s="64">
        <f t="shared" si="305"/>
        <v>285.05599999999998</v>
      </c>
      <c r="AK271" s="64">
        <f t="shared" si="306"/>
        <v>1.1699898653396628</v>
      </c>
      <c r="AL271" s="64">
        <f t="shared" si="307"/>
        <v>1.2116716841208461</v>
      </c>
      <c r="AM271" s="64">
        <f t="shared" si="308"/>
        <v>95735.759341820085</v>
      </c>
      <c r="AN271" s="64">
        <f t="shared" si="332"/>
        <v>-1441</v>
      </c>
      <c r="AO271" s="64">
        <f t="shared" si="309"/>
        <v>-4727.6904400000003</v>
      </c>
      <c r="AP271" s="64" t="e">
        <f t="shared" si="333"/>
        <v>#DIV/0!</v>
      </c>
      <c r="AQ271" s="23">
        <f t="shared" si="334"/>
        <v>0</v>
      </c>
      <c r="AR271" s="65">
        <f t="shared" si="310"/>
        <v>0</v>
      </c>
      <c r="AS271" s="65">
        <f t="shared" si="311"/>
        <v>-5.8187105085485928</v>
      </c>
      <c r="AT271" s="65">
        <f t="shared" si="312"/>
        <v>-11.310642234937097</v>
      </c>
      <c r="AU271" s="66"/>
      <c r="AV271" s="65">
        <f t="shared" si="313"/>
        <v>0</v>
      </c>
      <c r="AW271" s="67" t="e">
        <f t="shared" si="314"/>
        <v>#DIV/0!</v>
      </c>
      <c r="AX271" s="68" t="e">
        <f t="shared" si="315"/>
        <v>#DIV/0!</v>
      </c>
      <c r="AY271" s="69" t="e">
        <f t="shared" si="316"/>
        <v>#DIV/0!</v>
      </c>
      <c r="AZ271" s="65" t="e">
        <f t="shared" si="317"/>
        <v>#DIV/0!</v>
      </c>
      <c r="BA271" s="65" t="e">
        <f t="shared" si="318"/>
        <v>#DIV/0!</v>
      </c>
      <c r="BB271" s="68"/>
      <c r="BC271" s="69"/>
      <c r="BD271" s="1"/>
      <c r="BE271" s="1">
        <f t="shared" si="322"/>
        <v>0</v>
      </c>
      <c r="BF271" s="1">
        <f t="shared" si="323"/>
        <v>-6.4999999999999997E-3</v>
      </c>
      <c r="BG271" s="1">
        <f t="shared" si="324"/>
        <v>101325</v>
      </c>
      <c r="BH271" s="1">
        <f t="shared" si="325"/>
        <v>1.2250000000000001</v>
      </c>
      <c r="BI271" s="1">
        <f t="shared" si="326"/>
        <v>288.14999999999998</v>
      </c>
      <c r="BJ271" s="1">
        <f t="shared" si="327"/>
        <v>1.2350000000000001</v>
      </c>
      <c r="BK271" s="1">
        <f t="shared" si="328"/>
        <v>9.81</v>
      </c>
      <c r="BL271" s="1">
        <f t="shared" si="329"/>
        <v>293.14999999999998</v>
      </c>
      <c r="BM271" s="1">
        <f t="shared" si="330"/>
        <v>100600</v>
      </c>
      <c r="BN271" s="24">
        <f t="shared" si="331"/>
        <v>28</v>
      </c>
    </row>
    <row r="272" spans="28:66" x14ac:dyDescent="0.2">
      <c r="AB272" s="90"/>
      <c r="AC272" s="6"/>
      <c r="AD272" s="6"/>
      <c r="AE272" s="6"/>
      <c r="AF272" s="1"/>
      <c r="AG272" s="6"/>
      <c r="AH272" s="1"/>
      <c r="AI272" s="6"/>
      <c r="AJ272" s="6"/>
      <c r="AK272" s="6"/>
      <c r="AL272" s="6"/>
      <c r="AM272" s="6"/>
      <c r="AN272" s="6"/>
      <c r="AO272" s="1"/>
      <c r="AP272" s="6"/>
      <c r="AQ272" s="1"/>
      <c r="AR272" s="1"/>
      <c r="AS272" s="6"/>
      <c r="AT272" s="1"/>
      <c r="AU272" s="6"/>
      <c r="AV272" s="1"/>
      <c r="AW272" s="6"/>
      <c r="AX272" s="6"/>
      <c r="AY272" s="6"/>
      <c r="AZ272" s="6"/>
      <c r="BA272" s="6"/>
      <c r="BB272" s="6"/>
      <c r="BC272" s="6"/>
      <c r="BD272" s="1"/>
      <c r="BE272" s="1">
        <f t="shared" si="322"/>
        <v>0</v>
      </c>
      <c r="BF272" s="1">
        <f t="shared" si="323"/>
        <v>-6.4999999999999997E-3</v>
      </c>
      <c r="BG272" s="1">
        <f t="shared" si="324"/>
        <v>101325</v>
      </c>
      <c r="BH272" s="1">
        <f t="shared" si="325"/>
        <v>1.2250000000000001</v>
      </c>
      <c r="BI272" s="1">
        <f t="shared" si="326"/>
        <v>288.14999999999998</v>
      </c>
      <c r="BJ272" s="1">
        <f t="shared" si="327"/>
        <v>1.2350000000000001</v>
      </c>
      <c r="BK272" s="1">
        <f t="shared" si="328"/>
        <v>9.81</v>
      </c>
      <c r="BL272" s="1">
        <f t="shared" si="329"/>
        <v>293.14999999999998</v>
      </c>
      <c r="BM272" s="1">
        <f t="shared" si="330"/>
        <v>100600</v>
      </c>
      <c r="BN272" s="24">
        <f t="shared" si="331"/>
        <v>28</v>
      </c>
    </row>
    <row r="273" spans="28:66" x14ac:dyDescent="0.2">
      <c r="AB273" s="43" t="s">
        <v>56</v>
      </c>
      <c r="AC273" s="3" t="s">
        <v>57</v>
      </c>
      <c r="AD273" s="3" t="s">
        <v>58</v>
      </c>
      <c r="AE273" s="3" t="s">
        <v>59</v>
      </c>
      <c r="AF273" s="44" t="s">
        <v>60</v>
      </c>
      <c r="AG273" s="3" t="s">
        <v>61</v>
      </c>
      <c r="AH273" s="44" t="s">
        <v>62</v>
      </c>
      <c r="AI273" s="8" t="s">
        <v>63</v>
      </c>
      <c r="AJ273" s="3" t="s">
        <v>64</v>
      </c>
      <c r="AK273" s="3" t="s">
        <v>65</v>
      </c>
      <c r="AL273" s="3" t="s">
        <v>66</v>
      </c>
      <c r="AM273" s="3" t="s">
        <v>67</v>
      </c>
      <c r="AN273" s="3" t="s">
        <v>68</v>
      </c>
      <c r="AO273" s="44" t="s">
        <v>69</v>
      </c>
      <c r="AP273" s="3" t="s">
        <v>70</v>
      </c>
      <c r="AQ273" s="45" t="s">
        <v>71</v>
      </c>
      <c r="AR273" s="46" t="s">
        <v>72</v>
      </c>
      <c r="AS273" s="47" t="s">
        <v>73</v>
      </c>
      <c r="AT273" s="46" t="s">
        <v>74</v>
      </c>
      <c r="AU273" s="45" t="s">
        <v>75</v>
      </c>
      <c r="AV273" s="46" t="s">
        <v>76</v>
      </c>
      <c r="AW273" s="47" t="s">
        <v>77</v>
      </c>
      <c r="AX273" s="48" t="s">
        <v>78</v>
      </c>
      <c r="AY273" s="49" t="s">
        <v>79</v>
      </c>
      <c r="AZ273" s="47" t="s">
        <v>80</v>
      </c>
      <c r="BA273" s="47" t="s">
        <v>81</v>
      </c>
      <c r="BB273" s="48" t="s">
        <v>82</v>
      </c>
      <c r="BC273" s="49" t="s">
        <v>83</v>
      </c>
      <c r="BD273" s="1"/>
      <c r="BE273" s="6">
        <f t="shared" si="322"/>
        <v>0</v>
      </c>
      <c r="BF273" s="6">
        <f t="shared" si="323"/>
        <v>-6.4999999999999997E-3</v>
      </c>
      <c r="BG273" s="6">
        <f t="shared" si="324"/>
        <v>101325</v>
      </c>
      <c r="BH273" s="6">
        <f t="shared" si="325"/>
        <v>1.2250000000000001</v>
      </c>
      <c r="BI273" s="6">
        <f t="shared" si="326"/>
        <v>288.14999999999998</v>
      </c>
      <c r="BJ273" s="6">
        <f t="shared" si="327"/>
        <v>1.2350000000000001</v>
      </c>
      <c r="BK273" s="6">
        <f t="shared" si="328"/>
        <v>9.81</v>
      </c>
      <c r="BL273" s="6">
        <f t="shared" si="329"/>
        <v>293.14999999999998</v>
      </c>
      <c r="BM273" s="6">
        <f t="shared" si="330"/>
        <v>100600</v>
      </c>
      <c r="BN273" s="92">
        <f t="shared" si="331"/>
        <v>28</v>
      </c>
    </row>
    <row r="274" spans="28:66" x14ac:dyDescent="0.2">
      <c r="AB274" s="50">
        <v>6.2</v>
      </c>
      <c r="AC274" s="51">
        <v>2039</v>
      </c>
      <c r="AD274" s="51">
        <f t="shared" ref="AD274:AD306" si="335">AB274+273.15</f>
        <v>279.34999999999997</v>
      </c>
      <c r="AE274" s="51">
        <v>0</v>
      </c>
      <c r="AF274" s="51">
        <f t="shared" ref="AF274:AF306" si="336">AE274*1.94384</f>
        <v>0</v>
      </c>
      <c r="AG274" s="51">
        <v>3657</v>
      </c>
      <c r="AH274" s="51">
        <f t="shared" ref="AH274:AH306" si="337">AG274 * 2.20462</f>
        <v>8062.2953399999997</v>
      </c>
      <c r="AI274" s="129">
        <v>0</v>
      </c>
      <c r="AJ274" s="51">
        <f t="shared" ref="AJ274:AJ306" si="338">BI274+(AC274*BF274)</f>
        <v>274.8965</v>
      </c>
      <c r="AK274" s="51">
        <f t="shared" ref="AK274:AK306" si="339">BH274 * ( ( 1 + ( BF274 * ( AC274 / BI274 ) ) ) ^ 4.256 )</f>
        <v>1.0025438676089231</v>
      </c>
      <c r="AL274" s="51">
        <f t="shared" ref="AL274:AL306" si="340">( AK274 * AJ274 ) / AD274</f>
        <v>0.98656094613265222</v>
      </c>
      <c r="AM274" s="51">
        <f t="shared" ref="AM274:AM306" si="341">BG274 * ( ( 1+ ( BF274 * ( AC274 / BI274 ) ) ) ^ 5.256 )</f>
        <v>79110.566607148314</v>
      </c>
      <c r="AN274" s="51">
        <v>0</v>
      </c>
      <c r="AO274" s="51">
        <f t="shared" ref="AO274:AO306" si="342">AN274 * 3.28084</f>
        <v>0</v>
      </c>
      <c r="AP274" s="51" t="e">
        <f t="shared" ref="AP274:AP306" si="343" xml:space="preserve"> AG274 * BK274 * COS( AZ274 )</f>
        <v>#DIV/0!</v>
      </c>
      <c r="AQ274" s="55">
        <f>SQRT( ( AU274 * 2 ) / AL274 )</f>
        <v>0</v>
      </c>
      <c r="AR274" s="51">
        <f t="shared" ref="AR274:AR306" si="344">AQ274 * 1.94384</f>
        <v>0</v>
      </c>
      <c r="AS274" s="51" t="e">
        <f t="shared" ref="AS274:AS306" si="345" xml:space="preserve"> ( AN274 / AI274 ) * ( ( ( AD273 + AD274 ) / 2 ) / ( ( AJ273 + AJ274 ) / 2 ) )</f>
        <v>#DIV/0!</v>
      </c>
      <c r="AT274" s="51" t="e">
        <f t="shared" ref="AT274:AT306" si="346">AS274 * 1.94384</f>
        <v>#DIV/0!</v>
      </c>
      <c r="AU274" s="52"/>
      <c r="AV274" s="51">
        <f t="shared" ref="AV274:AV306" si="347">AU274 * 100</f>
        <v>0</v>
      </c>
      <c r="AW274" s="53" t="e">
        <f t="shared" ref="AW274:AW306" si="348" xml:space="preserve"> - ( AG274 * BK274 * SIN( AZ274 ) )</f>
        <v>#DIV/0!</v>
      </c>
      <c r="AX274" s="50" t="e">
        <f t="shared" ref="AX274:AX306" si="349" xml:space="preserve"> - ( ( 2 * AW274 ) / ( ( ( AQ274 ) ^ 2 ) * BN274 * AL274 ) )</f>
        <v>#DIV/0!</v>
      </c>
      <c r="AY274" s="54" t="e">
        <f t="shared" ref="AY274:AY306" si="350" xml:space="preserve"> ( ( 2 * AP274 ) / ( ( ( AQ274 ) ^ 2 ) * BN274 * AL274 ) )</f>
        <v>#DIV/0!</v>
      </c>
      <c r="AZ274" s="51" t="e">
        <f t="shared" ref="AZ274:AZ306" si="351">ASIN( - ( AS274 / AQ274 ) )</f>
        <v>#DIV/0!</v>
      </c>
      <c r="BA274" s="51" t="e">
        <f t="shared" ref="BA274:BA306" si="352">AZ274 * ( 180 / 3.14159265359 )</f>
        <v>#DIV/0!</v>
      </c>
      <c r="BB274" s="50"/>
      <c r="BC274" s="54"/>
      <c r="BD274" s="1"/>
      <c r="BE274" s="1">
        <f t="shared" si="322"/>
        <v>0</v>
      </c>
      <c r="BF274" s="1">
        <f t="shared" si="323"/>
        <v>-6.4999999999999997E-3</v>
      </c>
      <c r="BG274" s="1">
        <f t="shared" si="324"/>
        <v>101325</v>
      </c>
      <c r="BH274" s="1">
        <f t="shared" si="325"/>
        <v>1.2250000000000001</v>
      </c>
      <c r="BI274" s="1">
        <f t="shared" si="326"/>
        <v>288.14999999999998</v>
      </c>
      <c r="BJ274" s="1">
        <f t="shared" si="327"/>
        <v>1.2350000000000001</v>
      </c>
      <c r="BK274" s="1">
        <f t="shared" si="328"/>
        <v>9.81</v>
      </c>
      <c r="BL274" s="1">
        <f t="shared" si="329"/>
        <v>293.14999999999998</v>
      </c>
      <c r="BM274" s="1">
        <f t="shared" si="330"/>
        <v>100600</v>
      </c>
      <c r="BN274" s="24">
        <f t="shared" si="331"/>
        <v>28</v>
      </c>
    </row>
    <row r="275" spans="28:66" x14ac:dyDescent="0.2">
      <c r="AB275" s="23">
        <v>6.2</v>
      </c>
      <c r="AC275" s="1">
        <v>2018</v>
      </c>
      <c r="AD275" s="1">
        <f t="shared" si="335"/>
        <v>279.34999999999997</v>
      </c>
      <c r="AE275" s="1">
        <f t="shared" ref="AE275:AE306" si="353">AE274</f>
        <v>0</v>
      </c>
      <c r="AF275" s="1">
        <f t="shared" si="336"/>
        <v>0</v>
      </c>
      <c r="AG275" s="1">
        <f t="shared" ref="AG275:AG306" si="354">AG274-0.34375</f>
        <v>3656.65625</v>
      </c>
      <c r="AH275" s="1">
        <f t="shared" si="337"/>
        <v>8061.5375018749992</v>
      </c>
      <c r="AI275" s="130">
        <f t="shared" ref="AI275:AI306" si="355">AI274+10</f>
        <v>10</v>
      </c>
      <c r="AJ275" s="1">
        <f t="shared" si="338"/>
        <v>275.03299999999996</v>
      </c>
      <c r="AK275" s="1">
        <f t="shared" si="339"/>
        <v>1.0046642759848132</v>
      </c>
      <c r="AL275" s="1">
        <f t="shared" si="340"/>
        <v>0.98913846363676805</v>
      </c>
      <c r="AM275" s="1">
        <f t="shared" si="341"/>
        <v>79317.253148907126</v>
      </c>
      <c r="AN275" s="1">
        <f t="shared" ref="AN275:AN306" si="356">AN274 + (AC275-AC274)</f>
        <v>-21</v>
      </c>
      <c r="AO275" s="1">
        <f t="shared" si="342"/>
        <v>-68.897639999999996</v>
      </c>
      <c r="AP275" s="1" t="e">
        <f t="shared" si="343"/>
        <v>#DIV/0!</v>
      </c>
      <c r="AQ275" s="23">
        <f t="shared" ref="AQ275:AQ306" si="357">SQRT( ( AV275 * 2 ) / AL275 )</f>
        <v>0</v>
      </c>
      <c r="AR275" s="6">
        <f t="shared" si="344"/>
        <v>0</v>
      </c>
      <c r="AS275" s="6">
        <f t="shared" si="345"/>
        <v>-2.1334916566578079</v>
      </c>
      <c r="AT275" s="6">
        <f t="shared" si="346"/>
        <v>-4.1471664218777136</v>
      </c>
      <c r="AU275" s="60"/>
      <c r="AV275" s="6">
        <f t="shared" si="347"/>
        <v>0</v>
      </c>
      <c r="AW275" s="61" t="e">
        <f t="shared" si="348"/>
        <v>#DIV/0!</v>
      </c>
      <c r="AX275" s="62" t="e">
        <f t="shared" si="349"/>
        <v>#DIV/0!</v>
      </c>
      <c r="AY275" s="63" t="e">
        <f t="shared" si="350"/>
        <v>#DIV/0!</v>
      </c>
      <c r="AZ275" s="6" t="e">
        <f t="shared" si="351"/>
        <v>#DIV/0!</v>
      </c>
      <c r="BA275" s="6" t="e">
        <f t="shared" si="352"/>
        <v>#DIV/0!</v>
      </c>
      <c r="BB275" s="62"/>
      <c r="BC275" s="63"/>
      <c r="BD275" s="1"/>
      <c r="BE275" s="1">
        <f t="shared" si="322"/>
        <v>0</v>
      </c>
      <c r="BF275" s="1">
        <f t="shared" si="323"/>
        <v>-6.4999999999999997E-3</v>
      </c>
      <c r="BG275" s="1">
        <f t="shared" si="324"/>
        <v>101325</v>
      </c>
      <c r="BH275" s="1">
        <f t="shared" si="325"/>
        <v>1.2250000000000001</v>
      </c>
      <c r="BI275" s="1">
        <f t="shared" si="326"/>
        <v>288.14999999999998</v>
      </c>
      <c r="BJ275" s="1">
        <f t="shared" si="327"/>
        <v>1.2350000000000001</v>
      </c>
      <c r="BK275" s="1">
        <f t="shared" si="328"/>
        <v>9.81</v>
      </c>
      <c r="BL275" s="1">
        <f t="shared" si="329"/>
        <v>293.14999999999998</v>
      </c>
      <c r="BM275" s="1">
        <f t="shared" si="330"/>
        <v>100600</v>
      </c>
      <c r="BN275" s="24">
        <f t="shared" si="331"/>
        <v>28</v>
      </c>
    </row>
    <row r="276" spans="28:66" x14ac:dyDescent="0.2">
      <c r="AB276" s="23">
        <v>6.6</v>
      </c>
      <c r="AC276" s="1">
        <v>1937</v>
      </c>
      <c r="AD276" s="1">
        <f t="shared" si="335"/>
        <v>279.75</v>
      </c>
      <c r="AE276" s="1">
        <f t="shared" si="353"/>
        <v>0</v>
      </c>
      <c r="AF276" s="1">
        <f t="shared" si="336"/>
        <v>0</v>
      </c>
      <c r="AG276" s="1">
        <f t="shared" si="354"/>
        <v>3656.3125</v>
      </c>
      <c r="AH276" s="1">
        <f t="shared" si="337"/>
        <v>8060.7796637499996</v>
      </c>
      <c r="AI276" s="130">
        <f t="shared" si="355"/>
        <v>20</v>
      </c>
      <c r="AJ276" s="1">
        <f t="shared" si="338"/>
        <v>275.55949999999996</v>
      </c>
      <c r="AK276" s="1">
        <f t="shared" si="339"/>
        <v>1.0128751515177603</v>
      </c>
      <c r="AL276" s="1">
        <f t="shared" si="340"/>
        <v>0.99770284294783995</v>
      </c>
      <c r="AM276" s="1">
        <f t="shared" si="341"/>
        <v>80118.57287235673</v>
      </c>
      <c r="AN276" s="1">
        <f t="shared" si="356"/>
        <v>-102</v>
      </c>
      <c r="AO276" s="1">
        <f t="shared" si="342"/>
        <v>-334.64567999999997</v>
      </c>
      <c r="AP276" s="1" t="e">
        <f t="shared" si="343"/>
        <v>#DIV/0!</v>
      </c>
      <c r="AQ276" s="23">
        <f t="shared" si="357"/>
        <v>0</v>
      </c>
      <c r="AR276" s="6">
        <f t="shared" si="344"/>
        <v>0</v>
      </c>
      <c r="AS276" s="6">
        <f t="shared" si="345"/>
        <v>-5.1788028351276116</v>
      </c>
      <c r="AT276" s="6">
        <f t="shared" si="346"/>
        <v>-10.066764103034457</v>
      </c>
      <c r="AU276" s="60"/>
      <c r="AV276" s="6">
        <f t="shared" si="347"/>
        <v>0</v>
      </c>
      <c r="AW276" s="61" t="e">
        <f t="shared" si="348"/>
        <v>#DIV/0!</v>
      </c>
      <c r="AX276" s="62" t="e">
        <f t="shared" si="349"/>
        <v>#DIV/0!</v>
      </c>
      <c r="AY276" s="63" t="e">
        <f t="shared" si="350"/>
        <v>#DIV/0!</v>
      </c>
      <c r="AZ276" s="6" t="e">
        <f t="shared" si="351"/>
        <v>#DIV/0!</v>
      </c>
      <c r="BA276" s="6" t="e">
        <f t="shared" si="352"/>
        <v>#DIV/0!</v>
      </c>
      <c r="BB276" s="62"/>
      <c r="BC276" s="63"/>
      <c r="BD276" s="1"/>
      <c r="BE276" s="1">
        <f t="shared" si="322"/>
        <v>0</v>
      </c>
      <c r="BF276" s="1">
        <f t="shared" si="323"/>
        <v>-6.4999999999999997E-3</v>
      </c>
      <c r="BG276" s="1">
        <f t="shared" si="324"/>
        <v>101325</v>
      </c>
      <c r="BH276" s="1">
        <f t="shared" si="325"/>
        <v>1.2250000000000001</v>
      </c>
      <c r="BI276" s="1">
        <f t="shared" si="326"/>
        <v>288.14999999999998</v>
      </c>
      <c r="BJ276" s="1">
        <f t="shared" si="327"/>
        <v>1.2350000000000001</v>
      </c>
      <c r="BK276" s="1">
        <f t="shared" si="328"/>
        <v>9.81</v>
      </c>
      <c r="BL276" s="1">
        <f t="shared" si="329"/>
        <v>293.14999999999998</v>
      </c>
      <c r="BM276" s="1">
        <f t="shared" si="330"/>
        <v>100600</v>
      </c>
      <c r="BN276" s="24">
        <f t="shared" si="331"/>
        <v>28</v>
      </c>
    </row>
    <row r="277" spans="28:66" x14ac:dyDescent="0.2">
      <c r="AB277" s="23">
        <v>7.1</v>
      </c>
      <c r="AC277" s="1">
        <v>1869</v>
      </c>
      <c r="AD277" s="1">
        <f t="shared" si="335"/>
        <v>280.25</v>
      </c>
      <c r="AE277" s="1">
        <f t="shared" si="353"/>
        <v>0</v>
      </c>
      <c r="AF277" s="1">
        <f t="shared" si="336"/>
        <v>0</v>
      </c>
      <c r="AG277" s="1">
        <f t="shared" si="354"/>
        <v>3655.96875</v>
      </c>
      <c r="AH277" s="1">
        <f t="shared" si="337"/>
        <v>8060.0218256249991</v>
      </c>
      <c r="AI277" s="130">
        <f t="shared" si="355"/>
        <v>30</v>
      </c>
      <c r="AJ277" s="1">
        <f t="shared" si="338"/>
        <v>276.00149999999996</v>
      </c>
      <c r="AK277" s="1">
        <f t="shared" si="339"/>
        <v>1.0198077873787912</v>
      </c>
      <c r="AL277" s="1">
        <f t="shared" si="340"/>
        <v>1.0043478288250756</v>
      </c>
      <c r="AM277" s="1">
        <f t="shared" si="341"/>
        <v>80796.335914996482</v>
      </c>
      <c r="AN277" s="1">
        <f t="shared" si="356"/>
        <v>-170</v>
      </c>
      <c r="AO277" s="1">
        <f t="shared" si="342"/>
        <v>-557.74279999999999</v>
      </c>
      <c r="AP277" s="1" t="e">
        <f t="shared" si="343"/>
        <v>#DIV/0!</v>
      </c>
      <c r="AQ277" s="23">
        <f t="shared" si="357"/>
        <v>0</v>
      </c>
      <c r="AR277" s="6">
        <f t="shared" si="344"/>
        <v>0</v>
      </c>
      <c r="AS277" s="6">
        <f t="shared" si="345"/>
        <v>-5.7533678656274354</v>
      </c>
      <c r="AT277" s="6">
        <f t="shared" si="346"/>
        <v>-11.183626591921234</v>
      </c>
      <c r="AU277" s="60"/>
      <c r="AV277" s="6">
        <f t="shared" si="347"/>
        <v>0</v>
      </c>
      <c r="AW277" s="61" t="e">
        <f t="shared" si="348"/>
        <v>#DIV/0!</v>
      </c>
      <c r="AX277" s="62" t="e">
        <f t="shared" si="349"/>
        <v>#DIV/0!</v>
      </c>
      <c r="AY277" s="63" t="e">
        <f t="shared" si="350"/>
        <v>#DIV/0!</v>
      </c>
      <c r="AZ277" s="6" t="e">
        <f t="shared" si="351"/>
        <v>#DIV/0!</v>
      </c>
      <c r="BA277" s="6" t="e">
        <f t="shared" si="352"/>
        <v>#DIV/0!</v>
      </c>
      <c r="BB277" s="62"/>
      <c r="BC277" s="63"/>
      <c r="BD277" s="1"/>
      <c r="BE277" s="1">
        <f t="shared" si="322"/>
        <v>0</v>
      </c>
      <c r="BF277" s="1">
        <f t="shared" si="323"/>
        <v>-6.4999999999999997E-3</v>
      </c>
      <c r="BG277" s="1">
        <f t="shared" si="324"/>
        <v>101325</v>
      </c>
      <c r="BH277" s="1">
        <f t="shared" si="325"/>
        <v>1.2250000000000001</v>
      </c>
      <c r="BI277" s="1">
        <f t="shared" si="326"/>
        <v>288.14999999999998</v>
      </c>
      <c r="BJ277" s="1">
        <f t="shared" si="327"/>
        <v>1.2350000000000001</v>
      </c>
      <c r="BK277" s="1">
        <f t="shared" si="328"/>
        <v>9.81</v>
      </c>
      <c r="BL277" s="1">
        <f t="shared" si="329"/>
        <v>293.14999999999998</v>
      </c>
      <c r="BM277" s="1">
        <f t="shared" si="330"/>
        <v>100600</v>
      </c>
      <c r="BN277" s="24">
        <f t="shared" si="331"/>
        <v>28</v>
      </c>
    </row>
    <row r="278" spans="28:66" x14ac:dyDescent="0.2">
      <c r="AB278" s="23">
        <v>7.4</v>
      </c>
      <c r="AC278" s="1">
        <v>1801</v>
      </c>
      <c r="AD278" s="1">
        <f t="shared" si="335"/>
        <v>280.54999999999995</v>
      </c>
      <c r="AE278" s="1">
        <f t="shared" si="353"/>
        <v>0</v>
      </c>
      <c r="AF278" s="1">
        <f t="shared" si="336"/>
        <v>0</v>
      </c>
      <c r="AG278" s="1">
        <f t="shared" si="354"/>
        <v>3655.625</v>
      </c>
      <c r="AH278" s="1">
        <f t="shared" si="337"/>
        <v>8059.2639874999995</v>
      </c>
      <c r="AI278" s="130">
        <f t="shared" si="355"/>
        <v>40</v>
      </c>
      <c r="AJ278" s="1">
        <f t="shared" si="338"/>
        <v>276.44349999999997</v>
      </c>
      <c r="AK278" s="1">
        <f t="shared" si="339"/>
        <v>1.0267766664165261</v>
      </c>
      <c r="AL278" s="1">
        <f t="shared" si="340"/>
        <v>1.011747408242798</v>
      </c>
      <c r="AM278" s="1">
        <f t="shared" si="341"/>
        <v>81478.734184317349</v>
      </c>
      <c r="AN278" s="1">
        <f t="shared" si="356"/>
        <v>-238</v>
      </c>
      <c r="AO278" s="1">
        <f t="shared" si="342"/>
        <v>-780.83992000000001</v>
      </c>
      <c r="AP278" s="1" t="e">
        <f t="shared" si="343"/>
        <v>#DIV/0!</v>
      </c>
      <c r="AQ278" s="23">
        <f t="shared" si="357"/>
        <v>0</v>
      </c>
      <c r="AR278" s="6">
        <f t="shared" si="344"/>
        <v>0</v>
      </c>
      <c r="AS278" s="6">
        <f t="shared" si="345"/>
        <v>-6.0399858809474258</v>
      </c>
      <c r="AT278" s="6">
        <f t="shared" si="346"/>
        <v>-11.740766154820845</v>
      </c>
      <c r="AU278" s="60"/>
      <c r="AV278" s="6">
        <f t="shared" si="347"/>
        <v>0</v>
      </c>
      <c r="AW278" s="61" t="e">
        <f t="shared" si="348"/>
        <v>#DIV/0!</v>
      </c>
      <c r="AX278" s="62" t="e">
        <f t="shared" si="349"/>
        <v>#DIV/0!</v>
      </c>
      <c r="AY278" s="63" t="e">
        <f t="shared" si="350"/>
        <v>#DIV/0!</v>
      </c>
      <c r="AZ278" s="6" t="e">
        <f t="shared" si="351"/>
        <v>#DIV/0!</v>
      </c>
      <c r="BA278" s="6" t="e">
        <f t="shared" si="352"/>
        <v>#DIV/0!</v>
      </c>
      <c r="BB278" s="62"/>
      <c r="BC278" s="63"/>
      <c r="BD278" s="1"/>
      <c r="BE278" s="1">
        <f t="shared" si="322"/>
        <v>0</v>
      </c>
      <c r="BF278" s="1">
        <f t="shared" si="323"/>
        <v>-6.4999999999999997E-3</v>
      </c>
      <c r="BG278" s="1">
        <f t="shared" si="324"/>
        <v>101325</v>
      </c>
      <c r="BH278" s="1">
        <f t="shared" si="325"/>
        <v>1.2250000000000001</v>
      </c>
      <c r="BI278" s="1">
        <f t="shared" si="326"/>
        <v>288.14999999999998</v>
      </c>
      <c r="BJ278" s="1">
        <f t="shared" si="327"/>
        <v>1.2350000000000001</v>
      </c>
      <c r="BK278" s="1">
        <f t="shared" si="328"/>
        <v>9.81</v>
      </c>
      <c r="BL278" s="1">
        <f t="shared" si="329"/>
        <v>293.14999999999998</v>
      </c>
      <c r="BM278" s="1">
        <f t="shared" si="330"/>
        <v>100600</v>
      </c>
      <c r="BN278" s="24">
        <f t="shared" si="331"/>
        <v>28</v>
      </c>
    </row>
    <row r="279" spans="28:66" x14ac:dyDescent="0.2">
      <c r="AB279" s="23">
        <v>7.7</v>
      </c>
      <c r="AC279" s="1">
        <v>1735</v>
      </c>
      <c r="AD279" s="1">
        <f t="shared" si="335"/>
        <v>280.84999999999997</v>
      </c>
      <c r="AE279" s="1">
        <f t="shared" si="353"/>
        <v>0</v>
      </c>
      <c r="AF279" s="1">
        <f t="shared" si="336"/>
        <v>0</v>
      </c>
      <c r="AG279" s="1">
        <f t="shared" si="354"/>
        <v>3655.28125</v>
      </c>
      <c r="AH279" s="1">
        <f t="shared" si="337"/>
        <v>8058.506149374999</v>
      </c>
      <c r="AI279" s="130">
        <f t="shared" si="355"/>
        <v>50</v>
      </c>
      <c r="AJ279" s="1">
        <f t="shared" si="338"/>
        <v>276.8725</v>
      </c>
      <c r="AK279" s="1">
        <f t="shared" si="339"/>
        <v>1.033575362429018</v>
      </c>
      <c r="AL279" s="1">
        <f t="shared" si="340"/>
        <v>1.0189374916650467</v>
      </c>
      <c r="AM279" s="1">
        <f t="shared" si="341"/>
        <v>82145.517580258442</v>
      </c>
      <c r="AN279" s="1">
        <f t="shared" si="356"/>
        <v>-304</v>
      </c>
      <c r="AO279" s="1">
        <f t="shared" si="342"/>
        <v>-997.37536</v>
      </c>
      <c r="AP279" s="1" t="e">
        <f t="shared" si="343"/>
        <v>#DIV/0!</v>
      </c>
      <c r="AQ279" s="23">
        <f t="shared" si="357"/>
        <v>0</v>
      </c>
      <c r="AR279" s="6">
        <f t="shared" si="344"/>
        <v>0</v>
      </c>
      <c r="AS279" s="6">
        <f t="shared" si="345"/>
        <v>-6.1688293850168776</v>
      </c>
      <c r="AT279" s="6">
        <f t="shared" si="346"/>
        <v>-11.991217311771207</v>
      </c>
      <c r="AU279" s="60"/>
      <c r="AV279" s="6">
        <f t="shared" si="347"/>
        <v>0</v>
      </c>
      <c r="AW279" s="61" t="e">
        <f t="shared" si="348"/>
        <v>#DIV/0!</v>
      </c>
      <c r="AX279" s="62" t="e">
        <f t="shared" si="349"/>
        <v>#DIV/0!</v>
      </c>
      <c r="AY279" s="63" t="e">
        <f t="shared" si="350"/>
        <v>#DIV/0!</v>
      </c>
      <c r="AZ279" s="6" t="e">
        <f t="shared" si="351"/>
        <v>#DIV/0!</v>
      </c>
      <c r="BA279" s="6" t="e">
        <f t="shared" si="352"/>
        <v>#DIV/0!</v>
      </c>
      <c r="BB279" s="62"/>
      <c r="BC279" s="63"/>
      <c r="BD279" s="1"/>
      <c r="BE279" s="1">
        <f t="shared" si="322"/>
        <v>0</v>
      </c>
      <c r="BF279" s="1">
        <f t="shared" si="323"/>
        <v>-6.4999999999999997E-3</v>
      </c>
      <c r="BG279" s="1">
        <f t="shared" si="324"/>
        <v>101325</v>
      </c>
      <c r="BH279" s="1">
        <f t="shared" si="325"/>
        <v>1.2250000000000001</v>
      </c>
      <c r="BI279" s="1">
        <f t="shared" si="326"/>
        <v>288.14999999999998</v>
      </c>
      <c r="BJ279" s="1">
        <f t="shared" si="327"/>
        <v>1.2350000000000001</v>
      </c>
      <c r="BK279" s="1">
        <f t="shared" si="328"/>
        <v>9.81</v>
      </c>
      <c r="BL279" s="1">
        <f t="shared" si="329"/>
        <v>293.14999999999998</v>
      </c>
      <c r="BM279" s="1">
        <f t="shared" si="330"/>
        <v>100600</v>
      </c>
      <c r="BN279" s="24">
        <f t="shared" si="331"/>
        <v>28</v>
      </c>
    </row>
    <row r="280" spans="28:66" x14ac:dyDescent="0.2">
      <c r="AB280" s="23">
        <v>8</v>
      </c>
      <c r="AC280" s="1">
        <v>1676</v>
      </c>
      <c r="AD280" s="1">
        <f t="shared" si="335"/>
        <v>281.14999999999998</v>
      </c>
      <c r="AE280" s="1">
        <f t="shared" si="353"/>
        <v>0</v>
      </c>
      <c r="AF280" s="1">
        <f t="shared" si="336"/>
        <v>0</v>
      </c>
      <c r="AG280" s="1">
        <f t="shared" si="354"/>
        <v>3654.9375</v>
      </c>
      <c r="AH280" s="1">
        <f t="shared" si="337"/>
        <v>8057.7483112499995</v>
      </c>
      <c r="AI280" s="130">
        <f t="shared" si="355"/>
        <v>60</v>
      </c>
      <c r="AJ280" s="1">
        <f t="shared" si="338"/>
        <v>277.25599999999997</v>
      </c>
      <c r="AK280" s="1">
        <f t="shared" si="339"/>
        <v>1.039682090038015</v>
      </c>
      <c r="AL280" s="1">
        <f t="shared" si="340"/>
        <v>1.0252822249887246</v>
      </c>
      <c r="AM280" s="1">
        <f t="shared" si="341"/>
        <v>82745.315428314003</v>
      </c>
      <c r="AN280" s="1">
        <f t="shared" si="356"/>
        <v>-363</v>
      </c>
      <c r="AO280" s="1">
        <f t="shared" si="342"/>
        <v>-1190.9449199999999</v>
      </c>
      <c r="AP280" s="1" t="e">
        <f t="shared" si="343"/>
        <v>#DIV/0!</v>
      </c>
      <c r="AQ280" s="23">
        <f t="shared" si="357"/>
        <v>0</v>
      </c>
      <c r="AR280" s="6">
        <f t="shared" si="344"/>
        <v>0</v>
      </c>
      <c r="AS280" s="6">
        <f t="shared" si="345"/>
        <v>-6.1359413926553126</v>
      </c>
      <c r="AT280" s="6">
        <f t="shared" si="346"/>
        <v>-11.927288316699103</v>
      </c>
      <c r="AU280" s="60"/>
      <c r="AV280" s="6">
        <f t="shared" si="347"/>
        <v>0</v>
      </c>
      <c r="AW280" s="61" t="e">
        <f t="shared" si="348"/>
        <v>#DIV/0!</v>
      </c>
      <c r="AX280" s="62" t="e">
        <f t="shared" si="349"/>
        <v>#DIV/0!</v>
      </c>
      <c r="AY280" s="63" t="e">
        <f t="shared" si="350"/>
        <v>#DIV/0!</v>
      </c>
      <c r="AZ280" s="6" t="e">
        <f t="shared" si="351"/>
        <v>#DIV/0!</v>
      </c>
      <c r="BA280" s="6" t="e">
        <f t="shared" si="352"/>
        <v>#DIV/0!</v>
      </c>
      <c r="BB280" s="62"/>
      <c r="BC280" s="63"/>
      <c r="BD280" s="1"/>
      <c r="BE280" s="1">
        <f t="shared" si="322"/>
        <v>0</v>
      </c>
      <c r="BF280" s="1">
        <f t="shared" si="323"/>
        <v>-6.4999999999999997E-3</v>
      </c>
      <c r="BG280" s="1">
        <f t="shared" si="324"/>
        <v>101325</v>
      </c>
      <c r="BH280" s="1">
        <f t="shared" si="325"/>
        <v>1.2250000000000001</v>
      </c>
      <c r="BI280" s="1">
        <f t="shared" si="326"/>
        <v>288.14999999999998</v>
      </c>
      <c r="BJ280" s="1">
        <f t="shared" si="327"/>
        <v>1.2350000000000001</v>
      </c>
      <c r="BK280" s="1">
        <f t="shared" si="328"/>
        <v>9.81</v>
      </c>
      <c r="BL280" s="1">
        <f t="shared" si="329"/>
        <v>293.14999999999998</v>
      </c>
      <c r="BM280" s="1">
        <f t="shared" si="330"/>
        <v>100600</v>
      </c>
      <c r="BN280" s="24">
        <f t="shared" si="331"/>
        <v>28</v>
      </c>
    </row>
    <row r="281" spans="28:66" x14ac:dyDescent="0.2">
      <c r="AB281" s="23">
        <v>8.3000000000000007</v>
      </c>
      <c r="AC281" s="1">
        <v>1616</v>
      </c>
      <c r="AD281" s="1">
        <f t="shared" si="335"/>
        <v>281.45</v>
      </c>
      <c r="AE281" s="1">
        <f t="shared" si="353"/>
        <v>0</v>
      </c>
      <c r="AF281" s="1">
        <f t="shared" si="336"/>
        <v>0</v>
      </c>
      <c r="AG281" s="1">
        <f t="shared" si="354"/>
        <v>3654.59375</v>
      </c>
      <c r="AH281" s="1">
        <f t="shared" si="337"/>
        <v>8056.990473124999</v>
      </c>
      <c r="AI281" s="130">
        <f t="shared" si="355"/>
        <v>70</v>
      </c>
      <c r="AJ281" s="1">
        <f t="shared" si="338"/>
        <v>277.64599999999996</v>
      </c>
      <c r="AK281" s="1">
        <f t="shared" si="339"/>
        <v>1.0459205916121026</v>
      </c>
      <c r="AL281" s="1">
        <f t="shared" si="340"/>
        <v>1.0317842195016302</v>
      </c>
      <c r="AM281" s="1">
        <f t="shared" si="341"/>
        <v>83358.911334417528</v>
      </c>
      <c r="AN281" s="1">
        <f t="shared" si="356"/>
        <v>-423</v>
      </c>
      <c r="AO281" s="1">
        <f t="shared" si="342"/>
        <v>-1387.7953199999999</v>
      </c>
      <c r="AP281" s="1" t="e">
        <f t="shared" si="343"/>
        <v>#DIV/0!</v>
      </c>
      <c r="AQ281" s="23">
        <f t="shared" si="357"/>
        <v>0</v>
      </c>
      <c r="AR281" s="6">
        <f t="shared" si="344"/>
        <v>0</v>
      </c>
      <c r="AS281" s="6">
        <f t="shared" si="345"/>
        <v>-6.126688007200241</v>
      </c>
      <c r="AT281" s="6">
        <f t="shared" si="346"/>
        <v>-11.909301215916116</v>
      </c>
      <c r="AU281" s="60"/>
      <c r="AV281" s="6">
        <f t="shared" si="347"/>
        <v>0</v>
      </c>
      <c r="AW281" s="61" t="e">
        <f t="shared" si="348"/>
        <v>#DIV/0!</v>
      </c>
      <c r="AX281" s="62" t="e">
        <f t="shared" si="349"/>
        <v>#DIV/0!</v>
      </c>
      <c r="AY281" s="63" t="e">
        <f t="shared" si="350"/>
        <v>#DIV/0!</v>
      </c>
      <c r="AZ281" s="6" t="e">
        <f t="shared" si="351"/>
        <v>#DIV/0!</v>
      </c>
      <c r="BA281" s="6" t="e">
        <f t="shared" si="352"/>
        <v>#DIV/0!</v>
      </c>
      <c r="BB281" s="62"/>
      <c r="BC281" s="63"/>
      <c r="BD281" s="1"/>
      <c r="BE281" s="1">
        <f t="shared" si="322"/>
        <v>0</v>
      </c>
      <c r="BF281" s="1">
        <f t="shared" si="323"/>
        <v>-6.4999999999999997E-3</v>
      </c>
      <c r="BG281" s="1">
        <f t="shared" si="324"/>
        <v>101325</v>
      </c>
      <c r="BH281" s="1">
        <f t="shared" si="325"/>
        <v>1.2250000000000001</v>
      </c>
      <c r="BI281" s="1">
        <f t="shared" si="326"/>
        <v>288.14999999999998</v>
      </c>
      <c r="BJ281" s="1">
        <f t="shared" si="327"/>
        <v>1.2350000000000001</v>
      </c>
      <c r="BK281" s="1">
        <f t="shared" si="328"/>
        <v>9.81</v>
      </c>
      <c r="BL281" s="1">
        <f t="shared" si="329"/>
        <v>293.14999999999998</v>
      </c>
      <c r="BM281" s="1">
        <f t="shared" si="330"/>
        <v>100600</v>
      </c>
      <c r="BN281" s="24">
        <f t="shared" si="331"/>
        <v>28</v>
      </c>
    </row>
    <row r="282" spans="28:66" x14ac:dyDescent="0.2">
      <c r="AB282" s="23">
        <v>8.3000000000000007</v>
      </c>
      <c r="AC282" s="1">
        <v>1547</v>
      </c>
      <c r="AD282" s="1">
        <f t="shared" si="335"/>
        <v>281.45</v>
      </c>
      <c r="AE282" s="1">
        <f t="shared" si="353"/>
        <v>0</v>
      </c>
      <c r="AF282" s="1">
        <f t="shared" si="336"/>
        <v>0</v>
      </c>
      <c r="AG282" s="1">
        <f t="shared" si="354"/>
        <v>3654.25</v>
      </c>
      <c r="AH282" s="1">
        <f t="shared" si="337"/>
        <v>8056.2326349999994</v>
      </c>
      <c r="AI282" s="130">
        <f t="shared" si="355"/>
        <v>80</v>
      </c>
      <c r="AJ282" s="1">
        <f t="shared" si="338"/>
        <v>278.09449999999998</v>
      </c>
      <c r="AK282" s="1">
        <f t="shared" si="339"/>
        <v>1.0531302279495158</v>
      </c>
      <c r="AL282" s="1">
        <f t="shared" si="340"/>
        <v>1.0405746106822051</v>
      </c>
      <c r="AM282" s="1">
        <f t="shared" si="341"/>
        <v>84069.096104805198</v>
      </c>
      <c r="AN282" s="1">
        <f t="shared" si="356"/>
        <v>-492</v>
      </c>
      <c r="AO282" s="1">
        <f t="shared" si="342"/>
        <v>-1614.17328</v>
      </c>
      <c r="AP282" s="1" t="e">
        <f t="shared" si="343"/>
        <v>#DIV/0!</v>
      </c>
      <c r="AQ282" s="23">
        <f t="shared" si="357"/>
        <v>0</v>
      </c>
      <c r="AR282" s="6">
        <f t="shared" si="344"/>
        <v>0</v>
      </c>
      <c r="AS282" s="6">
        <f t="shared" si="345"/>
        <v>-6.2292292895695045</v>
      </c>
      <c r="AT282" s="6">
        <f t="shared" si="346"/>
        <v>-12.108625062236786</v>
      </c>
      <c r="AU282" s="60"/>
      <c r="AV282" s="6">
        <f t="shared" si="347"/>
        <v>0</v>
      </c>
      <c r="AW282" s="61" t="e">
        <f t="shared" si="348"/>
        <v>#DIV/0!</v>
      </c>
      <c r="AX282" s="62" t="e">
        <f t="shared" si="349"/>
        <v>#DIV/0!</v>
      </c>
      <c r="AY282" s="63" t="e">
        <f t="shared" si="350"/>
        <v>#DIV/0!</v>
      </c>
      <c r="AZ282" s="6" t="e">
        <f t="shared" si="351"/>
        <v>#DIV/0!</v>
      </c>
      <c r="BA282" s="6" t="e">
        <f t="shared" si="352"/>
        <v>#DIV/0!</v>
      </c>
      <c r="BB282" s="62"/>
      <c r="BC282" s="63"/>
      <c r="BD282" s="1"/>
      <c r="BE282" s="1">
        <f t="shared" si="322"/>
        <v>0</v>
      </c>
      <c r="BF282" s="1">
        <f t="shared" si="323"/>
        <v>-6.4999999999999997E-3</v>
      </c>
      <c r="BG282" s="1">
        <f t="shared" si="324"/>
        <v>101325</v>
      </c>
      <c r="BH282" s="1">
        <f t="shared" si="325"/>
        <v>1.2250000000000001</v>
      </c>
      <c r="BI282" s="1">
        <f t="shared" si="326"/>
        <v>288.14999999999998</v>
      </c>
      <c r="BJ282" s="1">
        <f t="shared" si="327"/>
        <v>1.2350000000000001</v>
      </c>
      <c r="BK282" s="1">
        <f t="shared" si="328"/>
        <v>9.81</v>
      </c>
      <c r="BL282" s="1">
        <f t="shared" si="329"/>
        <v>293.14999999999998</v>
      </c>
      <c r="BM282" s="1">
        <f t="shared" si="330"/>
        <v>100600</v>
      </c>
      <c r="BN282" s="24">
        <f t="shared" si="331"/>
        <v>28</v>
      </c>
    </row>
    <row r="283" spans="28:66" x14ac:dyDescent="0.2">
      <c r="AB283" s="23">
        <v>8.6999999999999993</v>
      </c>
      <c r="AC283" s="1">
        <v>1478</v>
      </c>
      <c r="AD283" s="1">
        <f t="shared" si="335"/>
        <v>281.84999999999997</v>
      </c>
      <c r="AE283" s="1">
        <f t="shared" si="353"/>
        <v>0</v>
      </c>
      <c r="AF283" s="1">
        <f t="shared" si="336"/>
        <v>0</v>
      </c>
      <c r="AG283" s="1">
        <f t="shared" si="354"/>
        <v>3653.90625</v>
      </c>
      <c r="AH283" s="1">
        <f t="shared" si="337"/>
        <v>8055.4747968749989</v>
      </c>
      <c r="AI283" s="130">
        <f t="shared" si="355"/>
        <v>90</v>
      </c>
      <c r="AJ283" s="1">
        <f t="shared" si="338"/>
        <v>278.54300000000001</v>
      </c>
      <c r="AK283" s="1">
        <f t="shared" si="339"/>
        <v>1.0603778227357028</v>
      </c>
      <c r="AL283" s="1">
        <f t="shared" si="340"/>
        <v>1.0479362067705196</v>
      </c>
      <c r="AM283" s="1">
        <f t="shared" si="341"/>
        <v>84784.172286021087</v>
      </c>
      <c r="AN283" s="1">
        <f t="shared" si="356"/>
        <v>-561</v>
      </c>
      <c r="AO283" s="1">
        <f t="shared" si="342"/>
        <v>-1840.55124</v>
      </c>
      <c r="AP283" s="1" t="e">
        <f t="shared" si="343"/>
        <v>#DIV/0!</v>
      </c>
      <c r="AQ283" s="23">
        <f t="shared" si="357"/>
        <v>0</v>
      </c>
      <c r="AR283" s="6">
        <f t="shared" si="344"/>
        <v>0</v>
      </c>
      <c r="AS283" s="6">
        <f t="shared" si="345"/>
        <v>-6.3079412843487299</v>
      </c>
      <c r="AT283" s="6">
        <f t="shared" si="346"/>
        <v>-12.261628586168435</v>
      </c>
      <c r="AU283" s="60"/>
      <c r="AV283" s="6">
        <f t="shared" si="347"/>
        <v>0</v>
      </c>
      <c r="AW283" s="61" t="e">
        <f t="shared" si="348"/>
        <v>#DIV/0!</v>
      </c>
      <c r="AX283" s="62" t="e">
        <f t="shared" si="349"/>
        <v>#DIV/0!</v>
      </c>
      <c r="AY283" s="63" t="e">
        <f t="shared" si="350"/>
        <v>#DIV/0!</v>
      </c>
      <c r="AZ283" s="6" t="e">
        <f t="shared" si="351"/>
        <v>#DIV/0!</v>
      </c>
      <c r="BA283" s="6" t="e">
        <f t="shared" si="352"/>
        <v>#DIV/0!</v>
      </c>
      <c r="BB283" s="62"/>
      <c r="BC283" s="63"/>
      <c r="BD283" s="1"/>
      <c r="BE283" s="1">
        <f t="shared" ref="BE283:BE314" si="358">BE282</f>
        <v>0</v>
      </c>
      <c r="BF283" s="1">
        <f t="shared" ref="BF283:BF314" si="359">BF282</f>
        <v>-6.4999999999999997E-3</v>
      </c>
      <c r="BG283" s="1">
        <f t="shared" ref="BG283:BG314" si="360">BG282</f>
        <v>101325</v>
      </c>
      <c r="BH283" s="1">
        <f t="shared" ref="BH283:BH314" si="361">BH282</f>
        <v>1.2250000000000001</v>
      </c>
      <c r="BI283" s="1">
        <f t="shared" ref="BI283:BI314" si="362">BI282</f>
        <v>288.14999999999998</v>
      </c>
      <c r="BJ283" s="1">
        <f t="shared" ref="BJ283:BJ314" si="363">BJ282</f>
        <v>1.2350000000000001</v>
      </c>
      <c r="BK283" s="1">
        <f t="shared" ref="BK283:BK314" si="364">BK282</f>
        <v>9.81</v>
      </c>
      <c r="BL283" s="1">
        <f t="shared" ref="BL283:BL314" si="365">BL282</f>
        <v>293.14999999999998</v>
      </c>
      <c r="BM283" s="1">
        <f t="shared" ref="BM283:BM314" si="366">BM282</f>
        <v>100600</v>
      </c>
      <c r="BN283" s="24">
        <f t="shared" ref="BN283:BN314" si="367">BN282</f>
        <v>28</v>
      </c>
    </row>
    <row r="284" spans="28:66" x14ac:dyDescent="0.2">
      <c r="AB284" s="23">
        <v>9.1999999999999993</v>
      </c>
      <c r="AC284" s="1">
        <v>1428</v>
      </c>
      <c r="AD284" s="1">
        <f t="shared" si="335"/>
        <v>282.34999999999997</v>
      </c>
      <c r="AE284" s="1">
        <f t="shared" si="353"/>
        <v>0</v>
      </c>
      <c r="AF284" s="1">
        <f t="shared" si="336"/>
        <v>0</v>
      </c>
      <c r="AG284" s="1">
        <f t="shared" si="354"/>
        <v>3653.5625</v>
      </c>
      <c r="AH284" s="1">
        <f t="shared" si="337"/>
        <v>8054.7169587499993</v>
      </c>
      <c r="AI284" s="130">
        <f t="shared" si="355"/>
        <v>100</v>
      </c>
      <c r="AJ284" s="1">
        <f t="shared" si="338"/>
        <v>278.86799999999999</v>
      </c>
      <c r="AK284" s="1">
        <f t="shared" si="339"/>
        <v>1.0656535005094048</v>
      </c>
      <c r="AL284" s="1">
        <f t="shared" si="340"/>
        <v>1.0525116358422408</v>
      </c>
      <c r="AM284" s="1">
        <f t="shared" si="341"/>
        <v>85305.414521232902</v>
      </c>
      <c r="AN284" s="1">
        <f t="shared" si="356"/>
        <v>-611</v>
      </c>
      <c r="AO284" s="1">
        <f t="shared" si="342"/>
        <v>-2004.5932399999999</v>
      </c>
      <c r="AP284" s="1">
        <f t="shared" si="343"/>
        <v>35512.022228991496</v>
      </c>
      <c r="AQ284" s="23">
        <f t="shared" si="357"/>
        <v>45.719122631282126</v>
      </c>
      <c r="AR284" s="6">
        <f t="shared" si="344"/>
        <v>88.870659335591455</v>
      </c>
      <c r="AS284" s="6">
        <f t="shared" si="345"/>
        <v>-6.184416884489182</v>
      </c>
      <c r="AT284" s="6">
        <f t="shared" si="346"/>
        <v>-12.021516916745451</v>
      </c>
      <c r="AU284" s="60">
        <v>11</v>
      </c>
      <c r="AV284" s="6">
        <f t="shared" si="347"/>
        <v>1100</v>
      </c>
      <c r="AW284" s="61">
        <f t="shared" si="348"/>
        <v>-4848.26576258769</v>
      </c>
      <c r="AX284" s="62">
        <f t="shared" si="349"/>
        <v>0.15741122605804189</v>
      </c>
      <c r="AY284" s="63">
        <f t="shared" si="350"/>
        <v>1.1529877347075161</v>
      </c>
      <c r="AZ284" s="6">
        <f t="shared" si="351"/>
        <v>0.13568576704050853</v>
      </c>
      <c r="BA284" s="6">
        <f t="shared" si="352"/>
        <v>7.7742217914159175</v>
      </c>
      <c r="BB284" s="131">
        <v>8.75</v>
      </c>
      <c r="BC284" s="135">
        <v>-2.5</v>
      </c>
      <c r="BD284" s="1"/>
      <c r="BE284" s="1">
        <f t="shared" si="358"/>
        <v>0</v>
      </c>
      <c r="BF284" s="1">
        <f t="shared" si="359"/>
        <v>-6.4999999999999997E-3</v>
      </c>
      <c r="BG284" s="1">
        <f t="shared" si="360"/>
        <v>101325</v>
      </c>
      <c r="BH284" s="1">
        <f t="shared" si="361"/>
        <v>1.2250000000000001</v>
      </c>
      <c r="BI284" s="1">
        <f t="shared" si="362"/>
        <v>288.14999999999998</v>
      </c>
      <c r="BJ284" s="1">
        <f t="shared" si="363"/>
        <v>1.2350000000000001</v>
      </c>
      <c r="BK284" s="1">
        <f t="shared" si="364"/>
        <v>9.81</v>
      </c>
      <c r="BL284" s="1">
        <f t="shared" si="365"/>
        <v>293.14999999999998</v>
      </c>
      <c r="BM284" s="1">
        <f t="shared" si="366"/>
        <v>100600</v>
      </c>
      <c r="BN284" s="24">
        <f t="shared" si="367"/>
        <v>28</v>
      </c>
    </row>
    <row r="285" spans="28:66" x14ac:dyDescent="0.2">
      <c r="AB285" s="23">
        <v>9.5</v>
      </c>
      <c r="AC285" s="1">
        <v>1388</v>
      </c>
      <c r="AD285" s="1">
        <f t="shared" si="335"/>
        <v>282.64999999999998</v>
      </c>
      <c r="AE285" s="1">
        <f t="shared" si="353"/>
        <v>0</v>
      </c>
      <c r="AF285" s="1">
        <f t="shared" si="336"/>
        <v>0</v>
      </c>
      <c r="AG285" s="1">
        <f t="shared" si="354"/>
        <v>3653.21875</v>
      </c>
      <c r="AH285" s="1">
        <f t="shared" si="337"/>
        <v>8053.9591206249988</v>
      </c>
      <c r="AI285" s="130">
        <f t="shared" si="355"/>
        <v>110</v>
      </c>
      <c r="AJ285" s="1">
        <f t="shared" si="338"/>
        <v>279.12799999999999</v>
      </c>
      <c r="AK285" s="1">
        <f t="shared" si="339"/>
        <v>1.0698884814210528</v>
      </c>
      <c r="AL285" s="1">
        <f t="shared" si="340"/>
        <v>1.056556985820257</v>
      </c>
      <c r="AM285" s="1">
        <f t="shared" si="341"/>
        <v>85724.273940841013</v>
      </c>
      <c r="AN285" s="1">
        <f t="shared" si="356"/>
        <v>-651</v>
      </c>
      <c r="AO285" s="1">
        <f t="shared" si="342"/>
        <v>-2135.8268400000002</v>
      </c>
      <c r="AP285" s="1" t="e">
        <f t="shared" si="343"/>
        <v>#DIV/0!</v>
      </c>
      <c r="AQ285" s="23">
        <f t="shared" si="357"/>
        <v>0</v>
      </c>
      <c r="AR285" s="6">
        <f t="shared" si="344"/>
        <v>0</v>
      </c>
      <c r="AS285" s="6">
        <f t="shared" si="345"/>
        <v>-5.9924671991783578</v>
      </c>
      <c r="AT285" s="6">
        <f t="shared" si="346"/>
        <v>-11.648397440450859</v>
      </c>
      <c r="AU285" s="60"/>
      <c r="AV285" s="6">
        <f t="shared" si="347"/>
        <v>0</v>
      </c>
      <c r="AW285" s="61" t="e">
        <f t="shared" si="348"/>
        <v>#DIV/0!</v>
      </c>
      <c r="AX285" s="62" t="e">
        <f t="shared" si="349"/>
        <v>#DIV/0!</v>
      </c>
      <c r="AY285" s="63" t="e">
        <f t="shared" si="350"/>
        <v>#DIV/0!</v>
      </c>
      <c r="AZ285" s="6" t="e">
        <f t="shared" si="351"/>
        <v>#DIV/0!</v>
      </c>
      <c r="BA285" s="6" t="e">
        <f t="shared" si="352"/>
        <v>#DIV/0!</v>
      </c>
      <c r="BB285" s="62"/>
      <c r="BC285" s="63"/>
      <c r="BD285" s="1"/>
      <c r="BE285" s="1">
        <f t="shared" si="358"/>
        <v>0</v>
      </c>
      <c r="BF285" s="1">
        <f t="shared" si="359"/>
        <v>-6.4999999999999997E-3</v>
      </c>
      <c r="BG285" s="1">
        <f t="shared" si="360"/>
        <v>101325</v>
      </c>
      <c r="BH285" s="1">
        <f t="shared" si="361"/>
        <v>1.2250000000000001</v>
      </c>
      <c r="BI285" s="1">
        <f t="shared" si="362"/>
        <v>288.14999999999998</v>
      </c>
      <c r="BJ285" s="1">
        <f t="shared" si="363"/>
        <v>1.2350000000000001</v>
      </c>
      <c r="BK285" s="1">
        <f t="shared" si="364"/>
        <v>9.81</v>
      </c>
      <c r="BL285" s="1">
        <f t="shared" si="365"/>
        <v>293.14999999999998</v>
      </c>
      <c r="BM285" s="1">
        <f t="shared" si="366"/>
        <v>100600</v>
      </c>
      <c r="BN285" s="24">
        <f t="shared" si="367"/>
        <v>28</v>
      </c>
    </row>
    <row r="286" spans="28:66" x14ac:dyDescent="0.2">
      <c r="AB286" s="23">
        <v>9.8000000000000007</v>
      </c>
      <c r="AC286" s="1">
        <v>1342</v>
      </c>
      <c r="AD286" s="1">
        <f t="shared" si="335"/>
        <v>282.95</v>
      </c>
      <c r="AE286" s="1">
        <f t="shared" si="353"/>
        <v>0</v>
      </c>
      <c r="AF286" s="1">
        <f t="shared" si="336"/>
        <v>0</v>
      </c>
      <c r="AG286" s="1">
        <f t="shared" si="354"/>
        <v>3652.875</v>
      </c>
      <c r="AH286" s="1">
        <f t="shared" si="337"/>
        <v>8053.2012824999993</v>
      </c>
      <c r="AI286" s="130">
        <f t="shared" si="355"/>
        <v>120</v>
      </c>
      <c r="AJ286" s="1">
        <f t="shared" si="338"/>
        <v>279.42699999999996</v>
      </c>
      <c r="AK286" s="1">
        <f t="shared" si="339"/>
        <v>1.0747746138388246</v>
      </c>
      <c r="AL286" s="1">
        <f t="shared" si="340"/>
        <v>1.0613926348158373</v>
      </c>
      <c r="AM286" s="1">
        <f t="shared" si="341"/>
        <v>86208.019457247341</v>
      </c>
      <c r="AN286" s="1">
        <f t="shared" si="356"/>
        <v>-697</v>
      </c>
      <c r="AO286" s="1">
        <f t="shared" si="342"/>
        <v>-2286.74548</v>
      </c>
      <c r="AP286" s="1">
        <f t="shared" si="343"/>
        <v>35520.051043424115</v>
      </c>
      <c r="AQ286" s="23">
        <f t="shared" si="357"/>
        <v>44.480699933031332</v>
      </c>
      <c r="AR286" s="6">
        <f t="shared" si="344"/>
        <v>86.463363757823629</v>
      </c>
      <c r="AS286" s="6">
        <f t="shared" si="345"/>
        <v>-5.881593277892657</v>
      </c>
      <c r="AT286" s="6">
        <f t="shared" si="346"/>
        <v>-11.432876277298863</v>
      </c>
      <c r="AU286" s="60">
        <v>10.5</v>
      </c>
      <c r="AV286" s="6">
        <f t="shared" si="347"/>
        <v>1050</v>
      </c>
      <c r="AW286" s="61">
        <f t="shared" si="348"/>
        <v>-4738.3506331644021</v>
      </c>
      <c r="AX286" s="62">
        <f t="shared" si="349"/>
        <v>0.16116838888314292</v>
      </c>
      <c r="AY286" s="63">
        <f t="shared" si="350"/>
        <v>1.2081650014770107</v>
      </c>
      <c r="AZ286" s="6">
        <f t="shared" si="351"/>
        <v>0.13261636517783423</v>
      </c>
      <c r="BA286" s="6">
        <f t="shared" si="352"/>
        <v>7.5983580190550981</v>
      </c>
      <c r="BB286" s="131">
        <v>9.5</v>
      </c>
      <c r="BC286" s="135">
        <v>-2.5</v>
      </c>
      <c r="BD286" s="1"/>
      <c r="BE286" s="1">
        <f t="shared" si="358"/>
        <v>0</v>
      </c>
      <c r="BF286" s="1">
        <f t="shared" si="359"/>
        <v>-6.4999999999999997E-3</v>
      </c>
      <c r="BG286" s="1">
        <f t="shared" si="360"/>
        <v>101325</v>
      </c>
      <c r="BH286" s="1">
        <f t="shared" si="361"/>
        <v>1.2250000000000001</v>
      </c>
      <c r="BI286" s="1">
        <f t="shared" si="362"/>
        <v>288.14999999999998</v>
      </c>
      <c r="BJ286" s="1">
        <f t="shared" si="363"/>
        <v>1.2350000000000001</v>
      </c>
      <c r="BK286" s="1">
        <f t="shared" si="364"/>
        <v>9.81</v>
      </c>
      <c r="BL286" s="1">
        <f t="shared" si="365"/>
        <v>293.14999999999998</v>
      </c>
      <c r="BM286" s="1">
        <f t="shared" si="366"/>
        <v>100600</v>
      </c>
      <c r="BN286" s="24">
        <f t="shared" si="367"/>
        <v>28</v>
      </c>
    </row>
    <row r="287" spans="28:66" x14ac:dyDescent="0.2">
      <c r="AB287" s="23">
        <v>10.199999999999999</v>
      </c>
      <c r="AC287" s="1">
        <v>1292</v>
      </c>
      <c r="AD287" s="1">
        <f t="shared" si="335"/>
        <v>283.34999999999997</v>
      </c>
      <c r="AE287" s="1">
        <f t="shared" si="353"/>
        <v>0</v>
      </c>
      <c r="AF287" s="1">
        <f t="shared" si="336"/>
        <v>0</v>
      </c>
      <c r="AG287" s="1">
        <f t="shared" si="354"/>
        <v>3652.53125</v>
      </c>
      <c r="AH287" s="1">
        <f t="shared" si="337"/>
        <v>8052.4434443749997</v>
      </c>
      <c r="AI287" s="130">
        <f t="shared" si="355"/>
        <v>130</v>
      </c>
      <c r="AJ287" s="1">
        <f t="shared" si="338"/>
        <v>279.75199999999995</v>
      </c>
      <c r="AK287" s="1">
        <f t="shared" si="339"/>
        <v>1.0801049708405084</v>
      </c>
      <c r="AL287" s="1">
        <f t="shared" si="340"/>
        <v>1.0663897152023079</v>
      </c>
      <c r="AM287" s="1">
        <f t="shared" si="341"/>
        <v>86736.334468501169</v>
      </c>
      <c r="AN287" s="1">
        <f t="shared" si="356"/>
        <v>-747</v>
      </c>
      <c r="AO287" s="1">
        <f t="shared" si="342"/>
        <v>-2450.78748</v>
      </c>
      <c r="AP287" s="1" t="e">
        <f t="shared" si="343"/>
        <v>#DIV/0!</v>
      </c>
      <c r="AQ287" s="23">
        <f t="shared" si="357"/>
        <v>0</v>
      </c>
      <c r="AR287" s="6">
        <f t="shared" si="344"/>
        <v>0</v>
      </c>
      <c r="AS287" s="6">
        <f t="shared" si="345"/>
        <v>-5.8193296298268065</v>
      </c>
      <c r="AT287" s="6">
        <f t="shared" si="346"/>
        <v>-11.31184570764254</v>
      </c>
      <c r="AU287" s="60"/>
      <c r="AV287" s="6">
        <f t="shared" si="347"/>
        <v>0</v>
      </c>
      <c r="AW287" s="61" t="e">
        <f t="shared" si="348"/>
        <v>#DIV/0!</v>
      </c>
      <c r="AX287" s="62" t="e">
        <f t="shared" si="349"/>
        <v>#DIV/0!</v>
      </c>
      <c r="AY287" s="63" t="e">
        <f t="shared" si="350"/>
        <v>#DIV/0!</v>
      </c>
      <c r="AZ287" s="6" t="e">
        <f t="shared" si="351"/>
        <v>#DIV/0!</v>
      </c>
      <c r="BA287" s="6" t="e">
        <f t="shared" si="352"/>
        <v>#DIV/0!</v>
      </c>
      <c r="BB287" s="62"/>
      <c r="BC287" s="63"/>
      <c r="BD287" s="1"/>
      <c r="BE287" s="1">
        <f t="shared" si="358"/>
        <v>0</v>
      </c>
      <c r="BF287" s="1">
        <f t="shared" si="359"/>
        <v>-6.4999999999999997E-3</v>
      </c>
      <c r="BG287" s="1">
        <f t="shared" si="360"/>
        <v>101325</v>
      </c>
      <c r="BH287" s="1">
        <f t="shared" si="361"/>
        <v>1.2250000000000001</v>
      </c>
      <c r="BI287" s="1">
        <f t="shared" si="362"/>
        <v>288.14999999999998</v>
      </c>
      <c r="BJ287" s="1">
        <f t="shared" si="363"/>
        <v>1.2350000000000001</v>
      </c>
      <c r="BK287" s="1">
        <f t="shared" si="364"/>
        <v>9.81</v>
      </c>
      <c r="BL287" s="1">
        <f t="shared" si="365"/>
        <v>293.14999999999998</v>
      </c>
      <c r="BM287" s="1">
        <f t="shared" si="366"/>
        <v>100600</v>
      </c>
      <c r="BN287" s="24">
        <f t="shared" si="367"/>
        <v>28</v>
      </c>
    </row>
    <row r="288" spans="28:66" x14ac:dyDescent="0.2">
      <c r="AB288" s="23">
        <v>10.7</v>
      </c>
      <c r="AC288" s="1">
        <v>1245</v>
      </c>
      <c r="AD288" s="1">
        <f t="shared" si="335"/>
        <v>283.84999999999997</v>
      </c>
      <c r="AE288" s="1">
        <f t="shared" si="353"/>
        <v>0</v>
      </c>
      <c r="AF288" s="1">
        <f t="shared" si="336"/>
        <v>0</v>
      </c>
      <c r="AG288" s="1">
        <f t="shared" si="354"/>
        <v>3652.1875</v>
      </c>
      <c r="AH288" s="1">
        <f t="shared" si="337"/>
        <v>8051.6856062499992</v>
      </c>
      <c r="AI288" s="130">
        <f t="shared" si="355"/>
        <v>140</v>
      </c>
      <c r="AJ288" s="1">
        <f t="shared" si="338"/>
        <v>280.0575</v>
      </c>
      <c r="AK288" s="1">
        <f t="shared" si="339"/>
        <v>1.0851339247099052</v>
      </c>
      <c r="AL288" s="1">
        <f t="shared" si="340"/>
        <v>1.0706355262266842</v>
      </c>
      <c r="AM288" s="1">
        <f t="shared" si="341"/>
        <v>87235.338090358811</v>
      </c>
      <c r="AN288" s="1">
        <f t="shared" si="356"/>
        <v>-794</v>
      </c>
      <c r="AO288" s="1">
        <f t="shared" si="342"/>
        <v>-2604.9869600000002</v>
      </c>
      <c r="AP288" s="1">
        <f t="shared" si="343"/>
        <v>35517.688293125873</v>
      </c>
      <c r="AQ288" s="23">
        <f t="shared" si="357"/>
        <v>43.757863120204064</v>
      </c>
      <c r="AR288" s="6">
        <f t="shared" si="344"/>
        <v>85.058284647577466</v>
      </c>
      <c r="AS288" s="6">
        <f t="shared" si="345"/>
        <v>-5.7463017074813587</v>
      </c>
      <c r="AT288" s="6">
        <f t="shared" si="346"/>
        <v>-11.169891111070564</v>
      </c>
      <c r="AU288" s="60">
        <v>10.25</v>
      </c>
      <c r="AV288" s="6">
        <f t="shared" si="347"/>
        <v>1025</v>
      </c>
      <c r="AW288" s="61">
        <f t="shared" si="348"/>
        <v>-4704.9432822298004</v>
      </c>
      <c r="AX288" s="62">
        <f t="shared" si="349"/>
        <v>0.16393530600103834</v>
      </c>
      <c r="AY288" s="63">
        <f t="shared" si="350"/>
        <v>1.2375501147430619</v>
      </c>
      <c r="AZ288" s="6">
        <f t="shared" si="351"/>
        <v>0.13170083452920223</v>
      </c>
      <c r="BA288" s="6">
        <f t="shared" si="352"/>
        <v>7.5459019768736129</v>
      </c>
      <c r="BB288" s="131">
        <v>9.5</v>
      </c>
      <c r="BC288" s="135">
        <v>-2.75</v>
      </c>
      <c r="BD288" s="1"/>
      <c r="BE288" s="1">
        <f t="shared" si="358"/>
        <v>0</v>
      </c>
      <c r="BF288" s="1">
        <f t="shared" si="359"/>
        <v>-6.4999999999999997E-3</v>
      </c>
      <c r="BG288" s="1">
        <f t="shared" si="360"/>
        <v>101325</v>
      </c>
      <c r="BH288" s="1">
        <f t="shared" si="361"/>
        <v>1.2250000000000001</v>
      </c>
      <c r="BI288" s="1">
        <f t="shared" si="362"/>
        <v>288.14999999999998</v>
      </c>
      <c r="BJ288" s="1">
        <f t="shared" si="363"/>
        <v>1.2350000000000001</v>
      </c>
      <c r="BK288" s="1">
        <f t="shared" si="364"/>
        <v>9.81</v>
      </c>
      <c r="BL288" s="1">
        <f t="shared" si="365"/>
        <v>293.14999999999998</v>
      </c>
      <c r="BM288" s="1">
        <f t="shared" si="366"/>
        <v>100600</v>
      </c>
      <c r="BN288" s="24">
        <f t="shared" si="367"/>
        <v>28</v>
      </c>
    </row>
    <row r="289" spans="28:66" x14ac:dyDescent="0.2">
      <c r="AB289" s="23">
        <v>11.1</v>
      </c>
      <c r="AC289" s="1">
        <v>1198</v>
      </c>
      <c r="AD289" s="1">
        <f t="shared" si="335"/>
        <v>284.25</v>
      </c>
      <c r="AE289" s="1">
        <f t="shared" si="353"/>
        <v>0</v>
      </c>
      <c r="AF289" s="1">
        <f t="shared" si="336"/>
        <v>0</v>
      </c>
      <c r="AG289" s="1">
        <f t="shared" si="354"/>
        <v>3651.84375</v>
      </c>
      <c r="AH289" s="1">
        <f t="shared" si="337"/>
        <v>8050.9277681249996</v>
      </c>
      <c r="AI289" s="130">
        <f t="shared" si="355"/>
        <v>150</v>
      </c>
      <c r="AJ289" s="1">
        <f t="shared" si="338"/>
        <v>280.363</v>
      </c>
      <c r="AK289" s="1">
        <f t="shared" si="339"/>
        <v>1.0901807721697327</v>
      </c>
      <c r="AL289" s="1">
        <f t="shared" si="340"/>
        <v>1.0752730055508277</v>
      </c>
      <c r="AM289" s="1">
        <f t="shared" si="341"/>
        <v>87736.663795299741</v>
      </c>
      <c r="AN289" s="1">
        <f t="shared" si="356"/>
        <v>-841</v>
      </c>
      <c r="AO289" s="1">
        <f t="shared" si="342"/>
        <v>-2759.1864399999999</v>
      </c>
      <c r="AP289" s="1" t="e">
        <f t="shared" si="343"/>
        <v>#DIV/0!</v>
      </c>
      <c r="AQ289" s="23">
        <f t="shared" si="357"/>
        <v>0</v>
      </c>
      <c r="AR289" s="6">
        <f t="shared" si="344"/>
        <v>0</v>
      </c>
      <c r="AS289" s="6">
        <f t="shared" si="345"/>
        <v>-5.6834953991392769</v>
      </c>
      <c r="AT289" s="6">
        <f t="shared" si="346"/>
        <v>-11.047805696662891</v>
      </c>
      <c r="AU289" s="60"/>
      <c r="AV289" s="6">
        <f t="shared" si="347"/>
        <v>0</v>
      </c>
      <c r="AW289" s="61" t="e">
        <f t="shared" si="348"/>
        <v>#DIV/0!</v>
      </c>
      <c r="AX289" s="62" t="e">
        <f t="shared" si="349"/>
        <v>#DIV/0!</v>
      </c>
      <c r="AY289" s="63" t="e">
        <f t="shared" si="350"/>
        <v>#DIV/0!</v>
      </c>
      <c r="AZ289" s="6" t="e">
        <f t="shared" si="351"/>
        <v>#DIV/0!</v>
      </c>
      <c r="BA289" s="6" t="e">
        <f t="shared" si="352"/>
        <v>#DIV/0!</v>
      </c>
      <c r="BB289" s="62"/>
      <c r="BC289" s="63"/>
      <c r="BD289" s="1"/>
      <c r="BE289" s="1">
        <f t="shared" si="358"/>
        <v>0</v>
      </c>
      <c r="BF289" s="1">
        <f t="shared" si="359"/>
        <v>-6.4999999999999997E-3</v>
      </c>
      <c r="BG289" s="1">
        <f t="shared" si="360"/>
        <v>101325</v>
      </c>
      <c r="BH289" s="1">
        <f t="shared" si="361"/>
        <v>1.2250000000000001</v>
      </c>
      <c r="BI289" s="1">
        <f t="shared" si="362"/>
        <v>288.14999999999998</v>
      </c>
      <c r="BJ289" s="1">
        <f t="shared" si="363"/>
        <v>1.2350000000000001</v>
      </c>
      <c r="BK289" s="1">
        <f t="shared" si="364"/>
        <v>9.81</v>
      </c>
      <c r="BL289" s="1">
        <f t="shared" si="365"/>
        <v>293.14999999999998</v>
      </c>
      <c r="BM289" s="1">
        <f t="shared" si="366"/>
        <v>100600</v>
      </c>
      <c r="BN289" s="24">
        <f t="shared" si="367"/>
        <v>28</v>
      </c>
    </row>
    <row r="290" spans="28:66" x14ac:dyDescent="0.2">
      <c r="AB290" s="23">
        <v>11.5</v>
      </c>
      <c r="AC290" s="1">
        <v>1147</v>
      </c>
      <c r="AD290" s="1">
        <f t="shared" si="335"/>
        <v>284.64999999999998</v>
      </c>
      <c r="AE290" s="1">
        <f t="shared" si="353"/>
        <v>0</v>
      </c>
      <c r="AF290" s="1">
        <f t="shared" si="336"/>
        <v>0</v>
      </c>
      <c r="AG290" s="1">
        <f t="shared" si="354"/>
        <v>3651.5</v>
      </c>
      <c r="AH290" s="1">
        <f t="shared" si="337"/>
        <v>8050.1699299999991</v>
      </c>
      <c r="AI290" s="130">
        <f t="shared" si="355"/>
        <v>160</v>
      </c>
      <c r="AJ290" s="1">
        <f t="shared" si="338"/>
        <v>280.69450000000001</v>
      </c>
      <c r="AK290" s="1">
        <f t="shared" si="339"/>
        <v>1.0956774325094505</v>
      </c>
      <c r="AL290" s="1">
        <f t="shared" si="340"/>
        <v>1.0804518850501457</v>
      </c>
      <c r="AM290" s="1">
        <f t="shared" si="341"/>
        <v>88283.292053763842</v>
      </c>
      <c r="AN290" s="1">
        <f t="shared" si="356"/>
        <v>-892</v>
      </c>
      <c r="AO290" s="1">
        <f t="shared" si="342"/>
        <v>-2926.5092799999998</v>
      </c>
      <c r="AP290" s="1">
        <f t="shared" si="343"/>
        <v>35518.280295624652</v>
      </c>
      <c r="AQ290" s="23">
        <f t="shared" si="357"/>
        <v>43.558630283722678</v>
      </c>
      <c r="AR290" s="6">
        <f t="shared" si="344"/>
        <v>84.671007890711493</v>
      </c>
      <c r="AS290" s="6">
        <f t="shared" si="345"/>
        <v>-5.6529277302237295</v>
      </c>
      <c r="AT290" s="6">
        <f t="shared" si="346"/>
        <v>-10.988387039118095</v>
      </c>
      <c r="AU290" s="60">
        <v>10.25</v>
      </c>
      <c r="AV290" s="6">
        <f t="shared" si="347"/>
        <v>1025</v>
      </c>
      <c r="AW290" s="61">
        <f t="shared" si="348"/>
        <v>-4648.7857465866182</v>
      </c>
      <c r="AX290" s="62">
        <f t="shared" si="349"/>
        <v>0.16197859744204243</v>
      </c>
      <c r="AY290" s="63">
        <f t="shared" si="350"/>
        <v>1.2375707420078277</v>
      </c>
      <c r="AZ290" s="6">
        <f t="shared" si="351"/>
        <v>0.1301445228736228</v>
      </c>
      <c r="BA290" s="6">
        <f t="shared" si="352"/>
        <v>7.4567318874019</v>
      </c>
      <c r="BB290" s="131">
        <v>9.5</v>
      </c>
      <c r="BC290" s="135">
        <v>-3</v>
      </c>
      <c r="BD290" s="1"/>
      <c r="BE290" s="1">
        <f t="shared" si="358"/>
        <v>0</v>
      </c>
      <c r="BF290" s="1">
        <f t="shared" si="359"/>
        <v>-6.4999999999999997E-3</v>
      </c>
      <c r="BG290" s="1">
        <f t="shared" si="360"/>
        <v>101325</v>
      </c>
      <c r="BH290" s="1">
        <f t="shared" si="361"/>
        <v>1.2250000000000001</v>
      </c>
      <c r="BI290" s="1">
        <f t="shared" si="362"/>
        <v>288.14999999999998</v>
      </c>
      <c r="BJ290" s="1">
        <f t="shared" si="363"/>
        <v>1.2350000000000001</v>
      </c>
      <c r="BK290" s="1">
        <f t="shared" si="364"/>
        <v>9.81</v>
      </c>
      <c r="BL290" s="1">
        <f t="shared" si="365"/>
        <v>293.14999999999998</v>
      </c>
      <c r="BM290" s="1">
        <f t="shared" si="366"/>
        <v>100600</v>
      </c>
      <c r="BN290" s="24">
        <f t="shared" si="367"/>
        <v>28</v>
      </c>
    </row>
    <row r="291" spans="28:66" x14ac:dyDescent="0.2">
      <c r="AB291" s="23">
        <v>11.7</v>
      </c>
      <c r="AC291" s="1">
        <v>1102</v>
      </c>
      <c r="AD291" s="1">
        <f t="shared" si="335"/>
        <v>284.84999999999997</v>
      </c>
      <c r="AE291" s="1">
        <f t="shared" si="353"/>
        <v>0</v>
      </c>
      <c r="AF291" s="1">
        <f t="shared" si="336"/>
        <v>0</v>
      </c>
      <c r="AG291" s="1">
        <f t="shared" si="354"/>
        <v>3651.15625</v>
      </c>
      <c r="AH291" s="1">
        <f t="shared" si="337"/>
        <v>8049.4120918749995</v>
      </c>
      <c r="AI291" s="130">
        <f t="shared" si="355"/>
        <v>170</v>
      </c>
      <c r="AJ291" s="1">
        <f t="shared" si="338"/>
        <v>280.98699999999997</v>
      </c>
      <c r="AK291" s="1">
        <f t="shared" si="339"/>
        <v>1.1005450116744702</v>
      </c>
      <c r="AL291" s="1">
        <f t="shared" si="340"/>
        <v>1.0856199445159711</v>
      </c>
      <c r="AM291" s="1">
        <f t="shared" si="341"/>
        <v>88767.898193957386</v>
      </c>
      <c r="AN291" s="1">
        <f t="shared" si="356"/>
        <v>-937</v>
      </c>
      <c r="AO291" s="1">
        <f t="shared" si="342"/>
        <v>-3074.1470800000002</v>
      </c>
      <c r="AP291" s="1" t="e">
        <f t="shared" si="343"/>
        <v>#DIV/0!</v>
      </c>
      <c r="AQ291" s="23">
        <f t="shared" si="357"/>
        <v>0</v>
      </c>
      <c r="AR291" s="6">
        <f t="shared" si="344"/>
        <v>0</v>
      </c>
      <c r="AS291" s="6">
        <f t="shared" si="345"/>
        <v>-5.5884874257030006</v>
      </c>
      <c r="AT291" s="6">
        <f t="shared" si="346"/>
        <v>-10.863125397578521</v>
      </c>
      <c r="AU291" s="60"/>
      <c r="AV291" s="6">
        <f t="shared" si="347"/>
        <v>0</v>
      </c>
      <c r="AW291" s="61" t="e">
        <f t="shared" si="348"/>
        <v>#DIV/0!</v>
      </c>
      <c r="AX291" s="62" t="e">
        <f t="shared" si="349"/>
        <v>#DIV/0!</v>
      </c>
      <c r="AY291" s="63" t="e">
        <f t="shared" si="350"/>
        <v>#DIV/0!</v>
      </c>
      <c r="AZ291" s="6" t="e">
        <f t="shared" si="351"/>
        <v>#DIV/0!</v>
      </c>
      <c r="BA291" s="6" t="e">
        <f t="shared" si="352"/>
        <v>#DIV/0!</v>
      </c>
      <c r="BB291" s="62"/>
      <c r="BC291" s="63"/>
      <c r="BD291" s="1"/>
      <c r="BE291" s="1">
        <f t="shared" si="358"/>
        <v>0</v>
      </c>
      <c r="BF291" s="1">
        <f t="shared" si="359"/>
        <v>-6.4999999999999997E-3</v>
      </c>
      <c r="BG291" s="1">
        <f t="shared" si="360"/>
        <v>101325</v>
      </c>
      <c r="BH291" s="1">
        <f t="shared" si="361"/>
        <v>1.2250000000000001</v>
      </c>
      <c r="BI291" s="1">
        <f t="shared" si="362"/>
        <v>288.14999999999998</v>
      </c>
      <c r="BJ291" s="1">
        <f t="shared" si="363"/>
        <v>1.2350000000000001</v>
      </c>
      <c r="BK291" s="1">
        <f t="shared" si="364"/>
        <v>9.81</v>
      </c>
      <c r="BL291" s="1">
        <f t="shared" si="365"/>
        <v>293.14999999999998</v>
      </c>
      <c r="BM291" s="1">
        <f t="shared" si="366"/>
        <v>100600</v>
      </c>
      <c r="BN291" s="24">
        <f t="shared" si="367"/>
        <v>28</v>
      </c>
    </row>
    <row r="292" spans="28:66" x14ac:dyDescent="0.2">
      <c r="AB292" s="23">
        <v>11.7</v>
      </c>
      <c r="AC292" s="1">
        <v>1059</v>
      </c>
      <c r="AD292" s="1">
        <f t="shared" si="335"/>
        <v>284.84999999999997</v>
      </c>
      <c r="AE292" s="1">
        <f t="shared" si="353"/>
        <v>0</v>
      </c>
      <c r="AF292" s="1">
        <f t="shared" si="336"/>
        <v>0</v>
      </c>
      <c r="AG292" s="1">
        <f t="shared" si="354"/>
        <v>3650.8125</v>
      </c>
      <c r="AH292" s="1">
        <f t="shared" si="337"/>
        <v>8048.654253749999</v>
      </c>
      <c r="AI292" s="130">
        <f t="shared" si="355"/>
        <v>180</v>
      </c>
      <c r="AJ292" s="1">
        <f t="shared" si="338"/>
        <v>281.26649999999995</v>
      </c>
      <c r="AK292" s="1">
        <f t="shared" si="339"/>
        <v>1.1052116942335819</v>
      </c>
      <c r="AL292" s="1">
        <f t="shared" si="340"/>
        <v>1.0913077935620492</v>
      </c>
      <c r="AM292" s="1">
        <f t="shared" si="341"/>
        <v>89232.976610778467</v>
      </c>
      <c r="AN292" s="1">
        <f t="shared" si="356"/>
        <v>-980</v>
      </c>
      <c r="AO292" s="1">
        <f t="shared" si="342"/>
        <v>-3215.2231999999999</v>
      </c>
      <c r="AP292" s="1" t="e">
        <f t="shared" si="343"/>
        <v>#DIV/0!</v>
      </c>
      <c r="AQ292" s="23">
        <f t="shared" si="357"/>
        <v>0</v>
      </c>
      <c r="AR292" s="6">
        <f t="shared" si="344"/>
        <v>0</v>
      </c>
      <c r="AS292" s="6">
        <f t="shared" si="345"/>
        <v>-5.5165508084876311</v>
      </c>
      <c r="AT292" s="6">
        <f t="shared" si="346"/>
        <v>-10.723292123570596</v>
      </c>
      <c r="AU292" s="60"/>
      <c r="AV292" s="6">
        <f t="shared" si="347"/>
        <v>0</v>
      </c>
      <c r="AW292" s="61" t="e">
        <f t="shared" si="348"/>
        <v>#DIV/0!</v>
      </c>
      <c r="AX292" s="62" t="e">
        <f t="shared" si="349"/>
        <v>#DIV/0!</v>
      </c>
      <c r="AY292" s="63" t="e">
        <f t="shared" si="350"/>
        <v>#DIV/0!</v>
      </c>
      <c r="AZ292" s="6" t="e">
        <f t="shared" si="351"/>
        <v>#DIV/0!</v>
      </c>
      <c r="BA292" s="6" t="e">
        <f t="shared" si="352"/>
        <v>#DIV/0!</v>
      </c>
      <c r="BB292" s="62"/>
      <c r="BC292" s="63"/>
      <c r="BD292" s="1"/>
      <c r="BE292" s="1">
        <f t="shared" si="358"/>
        <v>0</v>
      </c>
      <c r="BF292" s="1">
        <f t="shared" si="359"/>
        <v>-6.4999999999999997E-3</v>
      </c>
      <c r="BG292" s="1">
        <f t="shared" si="360"/>
        <v>101325</v>
      </c>
      <c r="BH292" s="1">
        <f t="shared" si="361"/>
        <v>1.2250000000000001</v>
      </c>
      <c r="BI292" s="1">
        <f t="shared" si="362"/>
        <v>288.14999999999998</v>
      </c>
      <c r="BJ292" s="1">
        <f t="shared" si="363"/>
        <v>1.2350000000000001</v>
      </c>
      <c r="BK292" s="1">
        <f t="shared" si="364"/>
        <v>9.81</v>
      </c>
      <c r="BL292" s="1">
        <f t="shared" si="365"/>
        <v>293.14999999999998</v>
      </c>
      <c r="BM292" s="1">
        <f t="shared" si="366"/>
        <v>100600</v>
      </c>
      <c r="BN292" s="24">
        <f t="shared" si="367"/>
        <v>28</v>
      </c>
    </row>
    <row r="293" spans="28:66" x14ac:dyDescent="0.2">
      <c r="AB293" s="23">
        <v>11.9</v>
      </c>
      <c r="AC293" s="1">
        <v>1032</v>
      </c>
      <c r="AD293" s="1">
        <f t="shared" si="335"/>
        <v>285.04999999999995</v>
      </c>
      <c r="AE293" s="1">
        <f t="shared" si="353"/>
        <v>0</v>
      </c>
      <c r="AF293" s="1">
        <f t="shared" si="336"/>
        <v>0</v>
      </c>
      <c r="AG293" s="1">
        <f t="shared" si="354"/>
        <v>3650.46875</v>
      </c>
      <c r="AH293" s="1">
        <f t="shared" si="337"/>
        <v>8047.8964156249995</v>
      </c>
      <c r="AI293" s="130">
        <f t="shared" si="355"/>
        <v>190</v>
      </c>
      <c r="AJ293" s="1">
        <f t="shared" si="338"/>
        <v>281.44199999999995</v>
      </c>
      <c r="AK293" s="1">
        <f t="shared" si="339"/>
        <v>1.1081496641689135</v>
      </c>
      <c r="AL293" s="1">
        <f t="shared" si="340"/>
        <v>1.0941233390037797</v>
      </c>
      <c r="AM293" s="1">
        <f t="shared" si="341"/>
        <v>89526.009596377291</v>
      </c>
      <c r="AN293" s="1">
        <f t="shared" si="356"/>
        <v>-1007</v>
      </c>
      <c r="AO293" s="1">
        <f t="shared" si="342"/>
        <v>-3303.8058799999999</v>
      </c>
      <c r="AP293" s="1" t="e">
        <f t="shared" si="343"/>
        <v>#DIV/0!</v>
      </c>
      <c r="AQ293" s="23">
        <f t="shared" si="357"/>
        <v>0</v>
      </c>
      <c r="AR293" s="6">
        <f t="shared" si="344"/>
        <v>0</v>
      </c>
      <c r="AS293" s="6">
        <f t="shared" si="345"/>
        <v>-5.3677348040770658</v>
      </c>
      <c r="AT293" s="6">
        <f t="shared" si="346"/>
        <v>-10.434017621557164</v>
      </c>
      <c r="AU293" s="60"/>
      <c r="AV293" s="6">
        <f t="shared" si="347"/>
        <v>0</v>
      </c>
      <c r="AW293" s="61" t="e">
        <f t="shared" si="348"/>
        <v>#DIV/0!</v>
      </c>
      <c r="AX293" s="62" t="e">
        <f t="shared" si="349"/>
        <v>#DIV/0!</v>
      </c>
      <c r="AY293" s="63" t="e">
        <f t="shared" si="350"/>
        <v>#DIV/0!</v>
      </c>
      <c r="AZ293" s="6" t="e">
        <f t="shared" si="351"/>
        <v>#DIV/0!</v>
      </c>
      <c r="BA293" s="6" t="e">
        <f t="shared" si="352"/>
        <v>#DIV/0!</v>
      </c>
      <c r="BB293" s="62"/>
      <c r="BC293" s="63"/>
      <c r="BD293" s="1"/>
      <c r="BE293" s="1">
        <f t="shared" si="358"/>
        <v>0</v>
      </c>
      <c r="BF293" s="1">
        <f t="shared" si="359"/>
        <v>-6.4999999999999997E-3</v>
      </c>
      <c r="BG293" s="1">
        <f t="shared" si="360"/>
        <v>101325</v>
      </c>
      <c r="BH293" s="1">
        <f t="shared" si="361"/>
        <v>1.2250000000000001</v>
      </c>
      <c r="BI293" s="1">
        <f t="shared" si="362"/>
        <v>288.14999999999998</v>
      </c>
      <c r="BJ293" s="1">
        <f t="shared" si="363"/>
        <v>1.2350000000000001</v>
      </c>
      <c r="BK293" s="1">
        <f t="shared" si="364"/>
        <v>9.81</v>
      </c>
      <c r="BL293" s="1">
        <f t="shared" si="365"/>
        <v>293.14999999999998</v>
      </c>
      <c r="BM293" s="1">
        <f t="shared" si="366"/>
        <v>100600</v>
      </c>
      <c r="BN293" s="24">
        <f t="shared" si="367"/>
        <v>28</v>
      </c>
    </row>
    <row r="294" spans="28:66" x14ac:dyDescent="0.2">
      <c r="AB294" s="23">
        <v>12</v>
      </c>
      <c r="AC294" s="1">
        <v>1007</v>
      </c>
      <c r="AD294" s="1">
        <f t="shared" si="335"/>
        <v>285.14999999999998</v>
      </c>
      <c r="AE294" s="1">
        <f t="shared" si="353"/>
        <v>0</v>
      </c>
      <c r="AF294" s="1">
        <f t="shared" si="336"/>
        <v>0</v>
      </c>
      <c r="AG294" s="1">
        <f t="shared" si="354"/>
        <v>3650.125</v>
      </c>
      <c r="AH294" s="1">
        <f t="shared" si="337"/>
        <v>8047.138577499999</v>
      </c>
      <c r="AI294" s="130">
        <f t="shared" si="355"/>
        <v>200</v>
      </c>
      <c r="AJ294" s="1">
        <f t="shared" si="338"/>
        <v>281.60449999999997</v>
      </c>
      <c r="AK294" s="1">
        <f t="shared" si="339"/>
        <v>1.1108753306230814</v>
      </c>
      <c r="AL294" s="1">
        <f t="shared" si="340"/>
        <v>1.0970629214183676</v>
      </c>
      <c r="AM294" s="1">
        <f t="shared" si="341"/>
        <v>89798.030734278815</v>
      </c>
      <c r="AN294" s="1">
        <f t="shared" si="356"/>
        <v>-1032</v>
      </c>
      <c r="AO294" s="1">
        <f t="shared" si="342"/>
        <v>-3385.8268800000001</v>
      </c>
      <c r="AP294" s="1" t="e">
        <f t="shared" si="343"/>
        <v>#DIV/0!</v>
      </c>
      <c r="AQ294" s="23">
        <f t="shared" si="357"/>
        <v>0</v>
      </c>
      <c r="AR294" s="6">
        <f t="shared" si="344"/>
        <v>0</v>
      </c>
      <c r="AS294" s="6">
        <f t="shared" si="345"/>
        <v>-5.225557747006687</v>
      </c>
      <c r="AT294" s="6">
        <f t="shared" si="346"/>
        <v>-10.157648170941478</v>
      </c>
      <c r="AU294" s="60"/>
      <c r="AV294" s="6">
        <f t="shared" si="347"/>
        <v>0</v>
      </c>
      <c r="AW294" s="61" t="e">
        <f t="shared" si="348"/>
        <v>#DIV/0!</v>
      </c>
      <c r="AX294" s="62" t="e">
        <f t="shared" si="349"/>
        <v>#DIV/0!</v>
      </c>
      <c r="AY294" s="63" t="e">
        <f t="shared" si="350"/>
        <v>#DIV/0!</v>
      </c>
      <c r="AZ294" s="6" t="e">
        <f t="shared" si="351"/>
        <v>#DIV/0!</v>
      </c>
      <c r="BA294" s="6" t="e">
        <f t="shared" si="352"/>
        <v>#DIV/0!</v>
      </c>
      <c r="BB294" s="62"/>
      <c r="BC294" s="63"/>
      <c r="BD294" s="1"/>
      <c r="BE294" s="1">
        <f t="shared" si="358"/>
        <v>0</v>
      </c>
      <c r="BF294" s="1">
        <f t="shared" si="359"/>
        <v>-6.4999999999999997E-3</v>
      </c>
      <c r="BG294" s="1">
        <f t="shared" si="360"/>
        <v>101325</v>
      </c>
      <c r="BH294" s="1">
        <f t="shared" si="361"/>
        <v>1.2250000000000001</v>
      </c>
      <c r="BI294" s="1">
        <f t="shared" si="362"/>
        <v>288.14999999999998</v>
      </c>
      <c r="BJ294" s="1">
        <f t="shared" si="363"/>
        <v>1.2350000000000001</v>
      </c>
      <c r="BK294" s="1">
        <f t="shared" si="364"/>
        <v>9.81</v>
      </c>
      <c r="BL294" s="1">
        <f t="shared" si="365"/>
        <v>293.14999999999998</v>
      </c>
      <c r="BM294" s="1">
        <f t="shared" si="366"/>
        <v>100600</v>
      </c>
      <c r="BN294" s="24">
        <f t="shared" si="367"/>
        <v>28</v>
      </c>
    </row>
    <row r="295" spans="28:66" x14ac:dyDescent="0.2">
      <c r="AB295" s="23">
        <v>11.9</v>
      </c>
      <c r="AC295" s="1">
        <v>982</v>
      </c>
      <c r="AD295" s="1">
        <f t="shared" si="335"/>
        <v>285.04999999999995</v>
      </c>
      <c r="AE295" s="1">
        <f t="shared" si="353"/>
        <v>0</v>
      </c>
      <c r="AF295" s="1">
        <f t="shared" si="336"/>
        <v>0</v>
      </c>
      <c r="AG295" s="1">
        <f t="shared" si="354"/>
        <v>3649.78125</v>
      </c>
      <c r="AH295" s="1">
        <f t="shared" si="337"/>
        <v>8046.3807393749994</v>
      </c>
      <c r="AI295" s="130">
        <f t="shared" si="355"/>
        <v>210</v>
      </c>
      <c r="AJ295" s="1">
        <f t="shared" si="338"/>
        <v>281.767</v>
      </c>
      <c r="AK295" s="1">
        <f t="shared" si="339"/>
        <v>1.1136061230810241</v>
      </c>
      <c r="AL295" s="1">
        <f t="shared" si="340"/>
        <v>1.1007804121458376</v>
      </c>
      <c r="AM295" s="1">
        <f t="shared" si="341"/>
        <v>90070.72075713391</v>
      </c>
      <c r="AN295" s="1">
        <f t="shared" si="356"/>
        <v>-1057</v>
      </c>
      <c r="AO295" s="1">
        <f t="shared" si="342"/>
        <v>-3467.8478799999998</v>
      </c>
      <c r="AP295" s="1" t="e">
        <f t="shared" si="343"/>
        <v>#DIV/0!</v>
      </c>
      <c r="AQ295" s="23">
        <f t="shared" si="357"/>
        <v>0</v>
      </c>
      <c r="AR295" s="6">
        <f t="shared" si="344"/>
        <v>0</v>
      </c>
      <c r="AS295" s="6">
        <f t="shared" si="345"/>
        <v>-5.0943412413774327</v>
      </c>
      <c r="AT295" s="6">
        <f t="shared" si="346"/>
        <v>-9.9025842786391092</v>
      </c>
      <c r="AU295" s="60"/>
      <c r="AV295" s="6">
        <f t="shared" si="347"/>
        <v>0</v>
      </c>
      <c r="AW295" s="61" t="e">
        <f t="shared" si="348"/>
        <v>#DIV/0!</v>
      </c>
      <c r="AX295" s="62" t="e">
        <f t="shared" si="349"/>
        <v>#DIV/0!</v>
      </c>
      <c r="AY295" s="63" t="e">
        <f t="shared" si="350"/>
        <v>#DIV/0!</v>
      </c>
      <c r="AZ295" s="6" t="e">
        <f t="shared" si="351"/>
        <v>#DIV/0!</v>
      </c>
      <c r="BA295" s="6" t="e">
        <f t="shared" si="352"/>
        <v>#DIV/0!</v>
      </c>
      <c r="BB295" s="62"/>
      <c r="BC295" s="63"/>
      <c r="BD295" s="1"/>
      <c r="BE295" s="1">
        <f t="shared" si="358"/>
        <v>0</v>
      </c>
      <c r="BF295" s="1">
        <f t="shared" si="359"/>
        <v>-6.4999999999999997E-3</v>
      </c>
      <c r="BG295" s="1">
        <f t="shared" si="360"/>
        <v>101325</v>
      </c>
      <c r="BH295" s="1">
        <f t="shared" si="361"/>
        <v>1.2250000000000001</v>
      </c>
      <c r="BI295" s="1">
        <f t="shared" si="362"/>
        <v>288.14999999999998</v>
      </c>
      <c r="BJ295" s="1">
        <f t="shared" si="363"/>
        <v>1.2350000000000001</v>
      </c>
      <c r="BK295" s="1">
        <f t="shared" si="364"/>
        <v>9.81</v>
      </c>
      <c r="BL295" s="1">
        <f t="shared" si="365"/>
        <v>293.14999999999998</v>
      </c>
      <c r="BM295" s="1">
        <f t="shared" si="366"/>
        <v>100600</v>
      </c>
      <c r="BN295" s="24">
        <f t="shared" si="367"/>
        <v>28</v>
      </c>
    </row>
    <row r="296" spans="28:66" x14ac:dyDescent="0.2">
      <c r="AB296" s="23">
        <v>11.3</v>
      </c>
      <c r="AC296" s="1">
        <v>958</v>
      </c>
      <c r="AD296" s="1">
        <f t="shared" si="335"/>
        <v>284.45</v>
      </c>
      <c r="AE296" s="1">
        <f t="shared" si="353"/>
        <v>0</v>
      </c>
      <c r="AF296" s="1">
        <f t="shared" si="336"/>
        <v>0</v>
      </c>
      <c r="AG296" s="1">
        <f t="shared" si="354"/>
        <v>3649.4375</v>
      </c>
      <c r="AH296" s="1">
        <f t="shared" si="337"/>
        <v>8045.6229012499989</v>
      </c>
      <c r="AI296" s="130">
        <f t="shared" si="355"/>
        <v>220</v>
      </c>
      <c r="AJ296" s="1">
        <f t="shared" si="338"/>
        <v>281.923</v>
      </c>
      <c r="AK296" s="1">
        <f t="shared" si="339"/>
        <v>1.1162325125816059</v>
      </c>
      <c r="AL296" s="1">
        <f t="shared" si="340"/>
        <v>1.1063161140606228</v>
      </c>
      <c r="AM296" s="1">
        <f t="shared" si="341"/>
        <v>90333.133633371021</v>
      </c>
      <c r="AN296" s="1">
        <f t="shared" si="356"/>
        <v>-1081</v>
      </c>
      <c r="AO296" s="1">
        <f t="shared" si="342"/>
        <v>-3546.5880400000001</v>
      </c>
      <c r="AP296" s="1" t="e">
        <f t="shared" si="343"/>
        <v>#DIV/0!</v>
      </c>
      <c r="AQ296" s="23">
        <f t="shared" si="357"/>
        <v>0</v>
      </c>
      <c r="AR296" s="6">
        <f t="shared" si="344"/>
        <v>0</v>
      </c>
      <c r="AS296" s="6">
        <f t="shared" si="345"/>
        <v>-4.9642816248131227</v>
      </c>
      <c r="AT296" s="6">
        <f t="shared" si="346"/>
        <v>-9.6497691935767413</v>
      </c>
      <c r="AU296" s="60"/>
      <c r="AV296" s="6">
        <f t="shared" si="347"/>
        <v>0</v>
      </c>
      <c r="AW296" s="61" t="e">
        <f t="shared" si="348"/>
        <v>#DIV/0!</v>
      </c>
      <c r="AX296" s="62" t="e">
        <f t="shared" si="349"/>
        <v>#DIV/0!</v>
      </c>
      <c r="AY296" s="63" t="e">
        <f t="shared" si="350"/>
        <v>#DIV/0!</v>
      </c>
      <c r="AZ296" s="6" t="e">
        <f t="shared" si="351"/>
        <v>#DIV/0!</v>
      </c>
      <c r="BA296" s="6" t="e">
        <f t="shared" si="352"/>
        <v>#DIV/0!</v>
      </c>
      <c r="BB296" s="62"/>
      <c r="BC296" s="63"/>
      <c r="BD296" s="1"/>
      <c r="BE296" s="1">
        <f t="shared" si="358"/>
        <v>0</v>
      </c>
      <c r="BF296" s="1">
        <f t="shared" si="359"/>
        <v>-6.4999999999999997E-3</v>
      </c>
      <c r="BG296" s="1">
        <f t="shared" si="360"/>
        <v>101325</v>
      </c>
      <c r="BH296" s="1">
        <f t="shared" si="361"/>
        <v>1.2250000000000001</v>
      </c>
      <c r="BI296" s="1">
        <f t="shared" si="362"/>
        <v>288.14999999999998</v>
      </c>
      <c r="BJ296" s="1">
        <f t="shared" si="363"/>
        <v>1.2350000000000001</v>
      </c>
      <c r="BK296" s="1">
        <f t="shared" si="364"/>
        <v>9.81</v>
      </c>
      <c r="BL296" s="1">
        <f t="shared" si="365"/>
        <v>293.14999999999998</v>
      </c>
      <c r="BM296" s="1">
        <f t="shared" si="366"/>
        <v>100600</v>
      </c>
      <c r="BN296" s="24">
        <f t="shared" si="367"/>
        <v>28</v>
      </c>
    </row>
    <row r="297" spans="28:66" x14ac:dyDescent="0.2">
      <c r="AB297" s="23">
        <v>10.7</v>
      </c>
      <c r="AC297" s="1">
        <v>931</v>
      </c>
      <c r="AD297" s="1">
        <f t="shared" si="335"/>
        <v>283.84999999999997</v>
      </c>
      <c r="AE297" s="1">
        <f t="shared" si="353"/>
        <v>0</v>
      </c>
      <c r="AF297" s="1">
        <f t="shared" si="336"/>
        <v>0</v>
      </c>
      <c r="AG297" s="1">
        <f t="shared" si="354"/>
        <v>3649.09375</v>
      </c>
      <c r="AH297" s="1">
        <f t="shared" si="337"/>
        <v>8044.8650631249993</v>
      </c>
      <c r="AI297" s="130">
        <f t="shared" si="355"/>
        <v>230</v>
      </c>
      <c r="AJ297" s="1">
        <f t="shared" si="338"/>
        <v>282.0985</v>
      </c>
      <c r="AK297" s="1">
        <f t="shared" si="339"/>
        <v>1.1191928622885081</v>
      </c>
      <c r="AL297" s="1">
        <f t="shared" si="340"/>
        <v>1.1122868686358807</v>
      </c>
      <c r="AM297" s="1">
        <f t="shared" si="341"/>
        <v>90629.087735290959</v>
      </c>
      <c r="AN297" s="1">
        <f t="shared" si="356"/>
        <v>-1108</v>
      </c>
      <c r="AO297" s="1">
        <f t="shared" si="342"/>
        <v>-3635.1707200000001</v>
      </c>
      <c r="AP297" s="1" t="e">
        <f t="shared" si="343"/>
        <v>#DIV/0!</v>
      </c>
      <c r="AQ297" s="23">
        <f t="shared" si="357"/>
        <v>0</v>
      </c>
      <c r="AR297" s="6">
        <f t="shared" si="344"/>
        <v>0</v>
      </c>
      <c r="AS297" s="6">
        <f t="shared" si="345"/>
        <v>-4.8539346075652592</v>
      </c>
      <c r="AT297" s="6">
        <f t="shared" si="346"/>
        <v>-9.4352722475696531</v>
      </c>
      <c r="AU297" s="60"/>
      <c r="AV297" s="6">
        <f t="shared" si="347"/>
        <v>0</v>
      </c>
      <c r="AW297" s="61" t="e">
        <f t="shared" si="348"/>
        <v>#DIV/0!</v>
      </c>
      <c r="AX297" s="62" t="e">
        <f t="shared" si="349"/>
        <v>#DIV/0!</v>
      </c>
      <c r="AY297" s="63" t="e">
        <f t="shared" si="350"/>
        <v>#DIV/0!</v>
      </c>
      <c r="AZ297" s="6" t="e">
        <f t="shared" si="351"/>
        <v>#DIV/0!</v>
      </c>
      <c r="BA297" s="6" t="e">
        <f t="shared" si="352"/>
        <v>#DIV/0!</v>
      </c>
      <c r="BB297" s="62"/>
      <c r="BC297" s="63"/>
      <c r="BD297" s="1"/>
      <c r="BE297" s="1">
        <f t="shared" si="358"/>
        <v>0</v>
      </c>
      <c r="BF297" s="1">
        <f t="shared" si="359"/>
        <v>-6.4999999999999997E-3</v>
      </c>
      <c r="BG297" s="1">
        <f t="shared" si="360"/>
        <v>101325</v>
      </c>
      <c r="BH297" s="1">
        <f t="shared" si="361"/>
        <v>1.2250000000000001</v>
      </c>
      <c r="BI297" s="1">
        <f t="shared" si="362"/>
        <v>288.14999999999998</v>
      </c>
      <c r="BJ297" s="1">
        <f t="shared" si="363"/>
        <v>1.2350000000000001</v>
      </c>
      <c r="BK297" s="1">
        <f t="shared" si="364"/>
        <v>9.81</v>
      </c>
      <c r="BL297" s="1">
        <f t="shared" si="365"/>
        <v>293.14999999999998</v>
      </c>
      <c r="BM297" s="1">
        <f t="shared" si="366"/>
        <v>100600</v>
      </c>
      <c r="BN297" s="24">
        <f t="shared" si="367"/>
        <v>28</v>
      </c>
    </row>
    <row r="298" spans="28:66" x14ac:dyDescent="0.2">
      <c r="AB298" s="23">
        <v>9.5</v>
      </c>
      <c r="AC298" s="1">
        <v>900</v>
      </c>
      <c r="AD298" s="1">
        <f t="shared" si="335"/>
        <v>282.64999999999998</v>
      </c>
      <c r="AE298" s="1">
        <f t="shared" si="353"/>
        <v>0</v>
      </c>
      <c r="AF298" s="1">
        <f t="shared" si="336"/>
        <v>0</v>
      </c>
      <c r="AG298" s="1">
        <f t="shared" si="354"/>
        <v>3648.75</v>
      </c>
      <c r="AH298" s="1">
        <f t="shared" si="337"/>
        <v>8044.1072249999988</v>
      </c>
      <c r="AI298" s="130">
        <f t="shared" si="355"/>
        <v>240</v>
      </c>
      <c r="AJ298" s="1">
        <f t="shared" si="338"/>
        <v>282.29999999999995</v>
      </c>
      <c r="AK298" s="1">
        <f t="shared" si="339"/>
        <v>1.1225991852915929</v>
      </c>
      <c r="AL298" s="1">
        <f t="shared" si="340"/>
        <v>1.1212090925449023</v>
      </c>
      <c r="AM298" s="1">
        <f t="shared" si="341"/>
        <v>90969.854616655924</v>
      </c>
      <c r="AN298" s="1">
        <f t="shared" si="356"/>
        <v>-1139</v>
      </c>
      <c r="AO298" s="1">
        <f t="shared" si="342"/>
        <v>-3736.8767600000001</v>
      </c>
      <c r="AP298" s="1">
        <f t="shared" si="343"/>
        <v>35478.82966136578</v>
      </c>
      <c r="AQ298" s="23">
        <f t="shared" si="357"/>
        <v>35.961739899758598</v>
      </c>
      <c r="AR298" s="6">
        <f t="shared" si="344"/>
        <v>69.903868486746759</v>
      </c>
      <c r="AS298" s="6">
        <f t="shared" si="345"/>
        <v>-4.7635041257787423</v>
      </c>
      <c r="AT298" s="6">
        <f t="shared" si="346"/>
        <v>-9.2594898598537512</v>
      </c>
      <c r="AU298" s="60">
        <v>7.25</v>
      </c>
      <c r="AV298" s="6">
        <f t="shared" si="347"/>
        <v>725</v>
      </c>
      <c r="AW298" s="61">
        <f t="shared" si="348"/>
        <v>-4741.3167017399728</v>
      </c>
      <c r="AX298" s="62">
        <f t="shared" si="349"/>
        <v>0.23356239910049123</v>
      </c>
      <c r="AY298" s="63">
        <f t="shared" si="350"/>
        <v>1.7477255990820579</v>
      </c>
      <c r="AZ298" s="6">
        <f t="shared" si="351"/>
        <v>0.13285077846375434</v>
      </c>
      <c r="BA298" s="6">
        <f t="shared" si="352"/>
        <v>7.6117889110001133</v>
      </c>
      <c r="BB298" s="131">
        <v>14.5</v>
      </c>
      <c r="BC298" s="135">
        <v>-7.75</v>
      </c>
      <c r="BD298" s="1"/>
      <c r="BE298" s="1">
        <f t="shared" si="358"/>
        <v>0</v>
      </c>
      <c r="BF298" s="1">
        <f t="shared" si="359"/>
        <v>-6.4999999999999997E-3</v>
      </c>
      <c r="BG298" s="1">
        <f t="shared" si="360"/>
        <v>101325</v>
      </c>
      <c r="BH298" s="1">
        <f t="shared" si="361"/>
        <v>1.2250000000000001</v>
      </c>
      <c r="BI298" s="1">
        <f t="shared" si="362"/>
        <v>288.14999999999998</v>
      </c>
      <c r="BJ298" s="1">
        <f t="shared" si="363"/>
        <v>1.2350000000000001</v>
      </c>
      <c r="BK298" s="1">
        <f t="shared" si="364"/>
        <v>9.81</v>
      </c>
      <c r="BL298" s="1">
        <f t="shared" si="365"/>
        <v>293.14999999999998</v>
      </c>
      <c r="BM298" s="1">
        <f t="shared" si="366"/>
        <v>100600</v>
      </c>
      <c r="BN298" s="24">
        <f t="shared" si="367"/>
        <v>28</v>
      </c>
    </row>
    <row r="299" spans="28:66" x14ac:dyDescent="0.2">
      <c r="AB299" s="23">
        <v>8.8000000000000007</v>
      </c>
      <c r="AC299" s="1">
        <v>861</v>
      </c>
      <c r="AD299" s="1">
        <f t="shared" si="335"/>
        <v>281.95</v>
      </c>
      <c r="AE299" s="1">
        <f t="shared" si="353"/>
        <v>0</v>
      </c>
      <c r="AF299" s="1">
        <f t="shared" si="336"/>
        <v>0</v>
      </c>
      <c r="AG299" s="1">
        <f t="shared" si="354"/>
        <v>3648.40625</v>
      </c>
      <c r="AH299" s="1">
        <f t="shared" si="337"/>
        <v>8043.3493868749993</v>
      </c>
      <c r="AI299" s="130">
        <f t="shared" si="355"/>
        <v>250</v>
      </c>
      <c r="AJ299" s="1">
        <f t="shared" si="338"/>
        <v>282.55349999999999</v>
      </c>
      <c r="AK299" s="1">
        <f t="shared" si="339"/>
        <v>1.1268958186191085</v>
      </c>
      <c r="AL299" s="1">
        <f t="shared" si="340"/>
        <v>1.1293078832636789</v>
      </c>
      <c r="AM299" s="1">
        <f t="shared" si="341"/>
        <v>91400.034258102896</v>
      </c>
      <c r="AN299" s="1">
        <f t="shared" si="356"/>
        <v>-1178</v>
      </c>
      <c r="AO299" s="1">
        <f t="shared" si="342"/>
        <v>-3864.8295199999998</v>
      </c>
      <c r="AP299" s="1" t="e">
        <f t="shared" si="343"/>
        <v>#DIV/0!</v>
      </c>
      <c r="AQ299" s="23">
        <f t="shared" si="357"/>
        <v>0</v>
      </c>
      <c r="AR299" s="6">
        <f t="shared" si="344"/>
        <v>0</v>
      </c>
      <c r="AS299" s="6">
        <f t="shared" si="345"/>
        <v>-4.7098853065440851</v>
      </c>
      <c r="AT299" s="6">
        <f t="shared" si="346"/>
        <v>-9.1552634542726548</v>
      </c>
      <c r="AU299" s="60"/>
      <c r="AV299" s="6">
        <f t="shared" si="347"/>
        <v>0</v>
      </c>
      <c r="AW299" s="61" t="e">
        <f t="shared" si="348"/>
        <v>#DIV/0!</v>
      </c>
      <c r="AX299" s="62" t="e">
        <f t="shared" si="349"/>
        <v>#DIV/0!</v>
      </c>
      <c r="AY299" s="63" t="e">
        <f t="shared" si="350"/>
        <v>#DIV/0!</v>
      </c>
      <c r="AZ299" s="6" t="e">
        <f t="shared" si="351"/>
        <v>#DIV/0!</v>
      </c>
      <c r="BA299" s="6" t="e">
        <f t="shared" si="352"/>
        <v>#DIV/0!</v>
      </c>
      <c r="BB299" s="62"/>
      <c r="BC299" s="63"/>
      <c r="BD299" s="1"/>
      <c r="BE299" s="1">
        <f t="shared" si="358"/>
        <v>0</v>
      </c>
      <c r="BF299" s="1">
        <f t="shared" si="359"/>
        <v>-6.4999999999999997E-3</v>
      </c>
      <c r="BG299" s="1">
        <f t="shared" si="360"/>
        <v>101325</v>
      </c>
      <c r="BH299" s="1">
        <f t="shared" si="361"/>
        <v>1.2250000000000001</v>
      </c>
      <c r="BI299" s="1">
        <f t="shared" si="362"/>
        <v>288.14999999999998</v>
      </c>
      <c r="BJ299" s="1">
        <f t="shared" si="363"/>
        <v>1.2350000000000001</v>
      </c>
      <c r="BK299" s="1">
        <f t="shared" si="364"/>
        <v>9.81</v>
      </c>
      <c r="BL299" s="1">
        <f t="shared" si="365"/>
        <v>293.14999999999998</v>
      </c>
      <c r="BM299" s="1">
        <f t="shared" si="366"/>
        <v>100600</v>
      </c>
      <c r="BN299" s="24">
        <f t="shared" si="367"/>
        <v>28</v>
      </c>
    </row>
    <row r="300" spans="28:66" x14ac:dyDescent="0.2">
      <c r="AB300" s="23">
        <v>8.6999999999999993</v>
      </c>
      <c r="AC300" s="1">
        <v>827</v>
      </c>
      <c r="AD300" s="1">
        <f t="shared" si="335"/>
        <v>281.84999999999997</v>
      </c>
      <c r="AE300" s="1">
        <f t="shared" si="353"/>
        <v>0</v>
      </c>
      <c r="AF300" s="1">
        <f t="shared" si="336"/>
        <v>0</v>
      </c>
      <c r="AG300" s="1">
        <f t="shared" si="354"/>
        <v>3648.0625</v>
      </c>
      <c r="AH300" s="1">
        <f t="shared" si="337"/>
        <v>8042.5915487499997</v>
      </c>
      <c r="AI300" s="130">
        <f t="shared" si="355"/>
        <v>260</v>
      </c>
      <c r="AJ300" s="1">
        <f t="shared" si="338"/>
        <v>282.77449999999999</v>
      </c>
      <c r="AK300" s="1">
        <f t="shared" si="339"/>
        <v>1.1306518563721324</v>
      </c>
      <c r="AL300" s="1">
        <f t="shared" si="340"/>
        <v>1.1343605228302345</v>
      </c>
      <c r="AM300" s="1">
        <f t="shared" si="341"/>
        <v>91776.405262768487</v>
      </c>
      <c r="AN300" s="1">
        <f t="shared" si="356"/>
        <v>-1212</v>
      </c>
      <c r="AO300" s="1">
        <f t="shared" si="342"/>
        <v>-3976.37808</v>
      </c>
      <c r="AP300" s="1">
        <f t="shared" si="343"/>
        <v>35483.656876399778</v>
      </c>
      <c r="AQ300" s="23">
        <f t="shared" si="357"/>
        <v>35.75266742467295</v>
      </c>
      <c r="AR300" s="6">
        <f t="shared" si="344"/>
        <v>69.49746504677627</v>
      </c>
      <c r="AS300" s="6">
        <f t="shared" si="345"/>
        <v>-4.6489389957960414</v>
      </c>
      <c r="AT300" s="6">
        <f t="shared" si="346"/>
        <v>-9.0367935775881776</v>
      </c>
      <c r="AU300" s="60">
        <v>7.25</v>
      </c>
      <c r="AV300" s="6">
        <f t="shared" si="347"/>
        <v>725</v>
      </c>
      <c r="AW300" s="61">
        <f t="shared" si="348"/>
        <v>-4653.4674007506501</v>
      </c>
      <c r="AX300" s="62">
        <f t="shared" si="349"/>
        <v>0.22923484732761823</v>
      </c>
      <c r="AY300" s="63">
        <f t="shared" si="350"/>
        <v>1.7479633929260974</v>
      </c>
      <c r="AZ300" s="6">
        <f t="shared" si="351"/>
        <v>0.13039979085363657</v>
      </c>
      <c r="BA300" s="6">
        <f t="shared" si="352"/>
        <v>7.4713576653015172</v>
      </c>
      <c r="BB300" s="131">
        <v>15</v>
      </c>
      <c r="BC300" s="135">
        <v>-8.25</v>
      </c>
      <c r="BD300" s="1"/>
      <c r="BE300" s="1">
        <f t="shared" si="358"/>
        <v>0</v>
      </c>
      <c r="BF300" s="1">
        <f t="shared" si="359"/>
        <v>-6.4999999999999997E-3</v>
      </c>
      <c r="BG300" s="1">
        <f t="shared" si="360"/>
        <v>101325</v>
      </c>
      <c r="BH300" s="1">
        <f t="shared" si="361"/>
        <v>1.2250000000000001</v>
      </c>
      <c r="BI300" s="1">
        <f t="shared" si="362"/>
        <v>288.14999999999998</v>
      </c>
      <c r="BJ300" s="1">
        <f t="shared" si="363"/>
        <v>1.2350000000000001</v>
      </c>
      <c r="BK300" s="1">
        <f t="shared" si="364"/>
        <v>9.81</v>
      </c>
      <c r="BL300" s="1">
        <f t="shared" si="365"/>
        <v>293.14999999999998</v>
      </c>
      <c r="BM300" s="1">
        <f t="shared" si="366"/>
        <v>100600</v>
      </c>
      <c r="BN300" s="24">
        <f t="shared" si="367"/>
        <v>28</v>
      </c>
    </row>
    <row r="301" spans="28:66" x14ac:dyDescent="0.2">
      <c r="AB301" s="23">
        <v>8.6999999999999993</v>
      </c>
      <c r="AC301" s="1">
        <v>791</v>
      </c>
      <c r="AD301" s="1">
        <f t="shared" si="335"/>
        <v>281.84999999999997</v>
      </c>
      <c r="AE301" s="1">
        <f t="shared" si="353"/>
        <v>0</v>
      </c>
      <c r="AF301" s="1">
        <f t="shared" si="336"/>
        <v>0</v>
      </c>
      <c r="AG301" s="1">
        <f t="shared" si="354"/>
        <v>3647.71875</v>
      </c>
      <c r="AH301" s="1">
        <f t="shared" si="337"/>
        <v>8041.8337106249992</v>
      </c>
      <c r="AI301" s="130">
        <f t="shared" si="355"/>
        <v>270</v>
      </c>
      <c r="AJ301" s="1">
        <f t="shared" si="338"/>
        <v>283.00849999999997</v>
      </c>
      <c r="AK301" s="1">
        <f t="shared" si="339"/>
        <v>1.1346392690225362</v>
      </c>
      <c r="AL301" s="1">
        <f t="shared" si="340"/>
        <v>1.1393030248968048</v>
      </c>
      <c r="AM301" s="1">
        <f t="shared" si="341"/>
        <v>92176.28260647392</v>
      </c>
      <c r="AN301" s="1">
        <f t="shared" si="356"/>
        <v>-1248</v>
      </c>
      <c r="AO301" s="1">
        <f t="shared" si="342"/>
        <v>-4094.4883199999999</v>
      </c>
      <c r="AP301" s="1" t="e">
        <f t="shared" si="343"/>
        <v>#DIV/0!</v>
      </c>
      <c r="AQ301" s="23">
        <f t="shared" si="357"/>
        <v>0</v>
      </c>
      <c r="AR301" s="6">
        <f t="shared" si="344"/>
        <v>0</v>
      </c>
      <c r="AS301" s="6">
        <f t="shared" si="345"/>
        <v>-4.605204940174354</v>
      </c>
      <c r="AT301" s="6">
        <f t="shared" si="346"/>
        <v>-8.9517815709085156</v>
      </c>
      <c r="AU301" s="60"/>
      <c r="AV301" s="6">
        <f t="shared" si="347"/>
        <v>0</v>
      </c>
      <c r="AW301" s="61" t="e">
        <f t="shared" si="348"/>
        <v>#DIV/0!</v>
      </c>
      <c r="AX301" s="62" t="e">
        <f t="shared" si="349"/>
        <v>#DIV/0!</v>
      </c>
      <c r="AY301" s="63" t="e">
        <f t="shared" si="350"/>
        <v>#DIV/0!</v>
      </c>
      <c r="AZ301" s="6" t="e">
        <f t="shared" si="351"/>
        <v>#DIV/0!</v>
      </c>
      <c r="BA301" s="6" t="e">
        <f t="shared" si="352"/>
        <v>#DIV/0!</v>
      </c>
      <c r="BB301" s="62"/>
      <c r="BC301" s="63"/>
      <c r="BD301" s="1"/>
      <c r="BE301" s="1">
        <f t="shared" si="358"/>
        <v>0</v>
      </c>
      <c r="BF301" s="1">
        <f t="shared" si="359"/>
        <v>-6.4999999999999997E-3</v>
      </c>
      <c r="BG301" s="1">
        <f t="shared" si="360"/>
        <v>101325</v>
      </c>
      <c r="BH301" s="1">
        <f t="shared" si="361"/>
        <v>1.2250000000000001</v>
      </c>
      <c r="BI301" s="1">
        <f t="shared" si="362"/>
        <v>288.14999999999998</v>
      </c>
      <c r="BJ301" s="1">
        <f t="shared" si="363"/>
        <v>1.2350000000000001</v>
      </c>
      <c r="BK301" s="1">
        <f t="shared" si="364"/>
        <v>9.81</v>
      </c>
      <c r="BL301" s="1">
        <f t="shared" si="365"/>
        <v>293.14999999999998</v>
      </c>
      <c r="BM301" s="1">
        <f t="shared" si="366"/>
        <v>100600</v>
      </c>
      <c r="BN301" s="24">
        <f t="shared" si="367"/>
        <v>28</v>
      </c>
    </row>
    <row r="302" spans="28:66" x14ac:dyDescent="0.2">
      <c r="AB302" s="23">
        <v>7.9</v>
      </c>
      <c r="AC302" s="1">
        <v>756</v>
      </c>
      <c r="AD302" s="1">
        <f t="shared" si="335"/>
        <v>281.04999999999995</v>
      </c>
      <c r="AE302" s="1">
        <f t="shared" si="353"/>
        <v>0</v>
      </c>
      <c r="AF302" s="1">
        <f t="shared" si="336"/>
        <v>0</v>
      </c>
      <c r="AG302" s="1">
        <f t="shared" si="354"/>
        <v>3647.375</v>
      </c>
      <c r="AH302" s="1">
        <f t="shared" si="337"/>
        <v>8041.0758724999996</v>
      </c>
      <c r="AI302" s="130">
        <f t="shared" si="355"/>
        <v>280</v>
      </c>
      <c r="AJ302" s="1">
        <f t="shared" si="338"/>
        <v>283.23599999999999</v>
      </c>
      <c r="AK302" s="1">
        <f t="shared" si="339"/>
        <v>1.1385262255081821</v>
      </c>
      <c r="AL302" s="1">
        <f t="shared" si="340"/>
        <v>1.1473816545384645</v>
      </c>
      <c r="AM302" s="1">
        <f t="shared" si="341"/>
        <v>92566.403664089885</v>
      </c>
      <c r="AN302" s="1">
        <f t="shared" si="356"/>
        <v>-1283</v>
      </c>
      <c r="AO302" s="1">
        <f t="shared" si="342"/>
        <v>-4209.31772</v>
      </c>
      <c r="AP302" s="1">
        <f t="shared" si="343"/>
        <v>35475.222023007991</v>
      </c>
      <c r="AQ302" s="23">
        <f t="shared" si="357"/>
        <v>34.93092345018453</v>
      </c>
      <c r="AR302" s="6">
        <f t="shared" si="344"/>
        <v>67.900126239406703</v>
      </c>
      <c r="AS302" s="6">
        <f t="shared" si="345"/>
        <v>-4.5550786176037272</v>
      </c>
      <c r="AT302" s="6">
        <f t="shared" si="346"/>
        <v>-8.8543440200428289</v>
      </c>
      <c r="AU302" s="60">
        <v>7</v>
      </c>
      <c r="AV302" s="6">
        <f t="shared" si="347"/>
        <v>700</v>
      </c>
      <c r="AW302" s="61">
        <f t="shared" si="348"/>
        <v>-4665.8979338296112</v>
      </c>
      <c r="AX302" s="62">
        <f t="shared" si="349"/>
        <v>0.23805601703212304</v>
      </c>
      <c r="AY302" s="63">
        <f t="shared" si="350"/>
        <v>1.8099603072963262</v>
      </c>
      <c r="AZ302" s="6">
        <f t="shared" si="351"/>
        <v>0.13077490280934662</v>
      </c>
      <c r="BA302" s="6">
        <f t="shared" si="352"/>
        <v>7.4928499972086007</v>
      </c>
      <c r="BB302" s="131">
        <v>15.5</v>
      </c>
      <c r="BC302" s="135">
        <v>-8.5</v>
      </c>
      <c r="BD302" s="1"/>
      <c r="BE302" s="1">
        <f t="shared" si="358"/>
        <v>0</v>
      </c>
      <c r="BF302" s="1">
        <f t="shared" si="359"/>
        <v>-6.4999999999999997E-3</v>
      </c>
      <c r="BG302" s="1">
        <f t="shared" si="360"/>
        <v>101325</v>
      </c>
      <c r="BH302" s="1">
        <f t="shared" si="361"/>
        <v>1.2250000000000001</v>
      </c>
      <c r="BI302" s="1">
        <f t="shared" si="362"/>
        <v>288.14999999999998</v>
      </c>
      <c r="BJ302" s="1">
        <f t="shared" si="363"/>
        <v>1.2350000000000001</v>
      </c>
      <c r="BK302" s="1">
        <f t="shared" si="364"/>
        <v>9.81</v>
      </c>
      <c r="BL302" s="1">
        <f t="shared" si="365"/>
        <v>293.14999999999998</v>
      </c>
      <c r="BM302" s="1">
        <f t="shared" si="366"/>
        <v>100600</v>
      </c>
      <c r="BN302" s="24">
        <f t="shared" si="367"/>
        <v>28</v>
      </c>
    </row>
    <row r="303" spans="28:66" x14ac:dyDescent="0.2">
      <c r="AB303" s="23">
        <v>9.4</v>
      </c>
      <c r="AC303" s="1">
        <v>714</v>
      </c>
      <c r="AD303" s="1">
        <f t="shared" si="335"/>
        <v>282.54999999999995</v>
      </c>
      <c r="AE303" s="1">
        <f t="shared" si="353"/>
        <v>0</v>
      </c>
      <c r="AF303" s="1">
        <f t="shared" si="336"/>
        <v>0</v>
      </c>
      <c r="AG303" s="1">
        <f t="shared" si="354"/>
        <v>3647.03125</v>
      </c>
      <c r="AH303" s="1">
        <f t="shared" si="337"/>
        <v>8040.3180343749991</v>
      </c>
      <c r="AI303" s="130">
        <f t="shared" si="355"/>
        <v>290</v>
      </c>
      <c r="AJ303" s="1">
        <f t="shared" si="338"/>
        <v>283.50899999999996</v>
      </c>
      <c r="AK303" s="1">
        <f t="shared" si="339"/>
        <v>1.1432040108821944</v>
      </c>
      <c r="AL303" s="1">
        <f t="shared" si="340"/>
        <v>1.1470841476595295</v>
      </c>
      <c r="AM303" s="1">
        <f t="shared" si="341"/>
        <v>93036.312638940435</v>
      </c>
      <c r="AN303" s="1">
        <f t="shared" si="356"/>
        <v>-1325</v>
      </c>
      <c r="AO303" s="1">
        <f t="shared" si="342"/>
        <v>-4347.1130000000003</v>
      </c>
      <c r="AP303" s="1" t="e">
        <f t="shared" si="343"/>
        <v>#DIV/0!</v>
      </c>
      <c r="AQ303" s="23">
        <f t="shared" si="357"/>
        <v>0</v>
      </c>
      <c r="AR303" s="6">
        <f t="shared" si="344"/>
        <v>0</v>
      </c>
      <c r="AS303" s="6">
        <f t="shared" si="345"/>
        <v>-4.5436112634734167</v>
      </c>
      <c r="AT303" s="6">
        <f t="shared" si="346"/>
        <v>-8.8320533183901659</v>
      </c>
      <c r="AU303" s="60"/>
      <c r="AV303" s="6">
        <f t="shared" si="347"/>
        <v>0</v>
      </c>
      <c r="AW303" s="61" t="e">
        <f t="shared" si="348"/>
        <v>#DIV/0!</v>
      </c>
      <c r="AX303" s="62" t="e">
        <f t="shared" si="349"/>
        <v>#DIV/0!</v>
      </c>
      <c r="AY303" s="63" t="e">
        <f t="shared" si="350"/>
        <v>#DIV/0!</v>
      </c>
      <c r="AZ303" s="6" t="e">
        <f t="shared" si="351"/>
        <v>#DIV/0!</v>
      </c>
      <c r="BA303" s="6" t="e">
        <f t="shared" si="352"/>
        <v>#DIV/0!</v>
      </c>
      <c r="BB303" s="62"/>
      <c r="BC303" s="63"/>
      <c r="BD303" s="1"/>
      <c r="BE303" s="1">
        <f t="shared" si="358"/>
        <v>0</v>
      </c>
      <c r="BF303" s="1">
        <f t="shared" si="359"/>
        <v>-6.4999999999999997E-3</v>
      </c>
      <c r="BG303" s="1">
        <f t="shared" si="360"/>
        <v>101325</v>
      </c>
      <c r="BH303" s="1">
        <f t="shared" si="361"/>
        <v>1.2250000000000001</v>
      </c>
      <c r="BI303" s="1">
        <f t="shared" si="362"/>
        <v>288.14999999999998</v>
      </c>
      <c r="BJ303" s="1">
        <f t="shared" si="363"/>
        <v>1.2350000000000001</v>
      </c>
      <c r="BK303" s="1">
        <f t="shared" si="364"/>
        <v>9.81</v>
      </c>
      <c r="BL303" s="1">
        <f t="shared" si="365"/>
        <v>293.14999999999998</v>
      </c>
      <c r="BM303" s="1">
        <f t="shared" si="366"/>
        <v>100600</v>
      </c>
      <c r="BN303" s="24">
        <f t="shared" si="367"/>
        <v>28</v>
      </c>
    </row>
    <row r="304" spans="28:66" x14ac:dyDescent="0.2">
      <c r="AB304" s="23">
        <v>6.8</v>
      </c>
      <c r="AC304" s="1">
        <v>676</v>
      </c>
      <c r="AD304" s="1">
        <f t="shared" si="335"/>
        <v>279.95</v>
      </c>
      <c r="AE304" s="1">
        <f t="shared" si="353"/>
        <v>0</v>
      </c>
      <c r="AF304" s="1">
        <f t="shared" si="336"/>
        <v>0</v>
      </c>
      <c r="AG304" s="1">
        <f t="shared" si="354"/>
        <v>3646.6875</v>
      </c>
      <c r="AH304" s="1">
        <f t="shared" si="337"/>
        <v>8039.5601962499995</v>
      </c>
      <c r="AI304" s="130">
        <f t="shared" si="355"/>
        <v>300</v>
      </c>
      <c r="AJ304" s="1">
        <f t="shared" si="338"/>
        <v>283.75599999999997</v>
      </c>
      <c r="AK304" s="1">
        <f t="shared" si="339"/>
        <v>1.1474489494708215</v>
      </c>
      <c r="AL304" s="1">
        <f t="shared" si="340"/>
        <v>1.1630488448152971</v>
      </c>
      <c r="AM304" s="1">
        <f t="shared" si="341"/>
        <v>93463.131036612176</v>
      </c>
      <c r="AN304" s="1">
        <f t="shared" si="356"/>
        <v>-1363</v>
      </c>
      <c r="AO304" s="1">
        <f t="shared" si="342"/>
        <v>-4471.7849200000001</v>
      </c>
      <c r="AP304" s="1">
        <f t="shared" si="343"/>
        <v>35471.123298900755</v>
      </c>
      <c r="AQ304" s="23">
        <f t="shared" si="357"/>
        <v>34.694852117464201</v>
      </c>
      <c r="AR304" s="6">
        <f t="shared" si="344"/>
        <v>67.441241340011615</v>
      </c>
      <c r="AS304" s="6">
        <f t="shared" si="345"/>
        <v>-4.5051695415722817</v>
      </c>
      <c r="AT304" s="6">
        <f t="shared" si="346"/>
        <v>-8.7573287616898643</v>
      </c>
      <c r="AU304" s="60">
        <v>7</v>
      </c>
      <c r="AV304" s="6">
        <f t="shared" si="347"/>
        <v>700</v>
      </c>
      <c r="AW304" s="61">
        <f t="shared" si="348"/>
        <v>-4645.2987995068343</v>
      </c>
      <c r="AX304" s="62">
        <f t="shared" si="349"/>
        <v>0.23700504079116505</v>
      </c>
      <c r="AY304" s="63">
        <f t="shared" si="350"/>
        <v>1.8097511887194266</v>
      </c>
      <c r="AZ304" s="6">
        <f t="shared" si="351"/>
        <v>0.13021894719640612</v>
      </c>
      <c r="BA304" s="6">
        <f t="shared" si="352"/>
        <v>7.4609960869905025</v>
      </c>
      <c r="BB304" s="131">
        <v>15</v>
      </c>
      <c r="BC304" s="135">
        <v>-8</v>
      </c>
      <c r="BD304" s="1"/>
      <c r="BE304" s="1">
        <f t="shared" si="358"/>
        <v>0</v>
      </c>
      <c r="BF304" s="1">
        <f t="shared" si="359"/>
        <v>-6.4999999999999997E-3</v>
      </c>
      <c r="BG304" s="1">
        <f t="shared" si="360"/>
        <v>101325</v>
      </c>
      <c r="BH304" s="1">
        <f t="shared" si="361"/>
        <v>1.2250000000000001</v>
      </c>
      <c r="BI304" s="1">
        <f t="shared" si="362"/>
        <v>288.14999999999998</v>
      </c>
      <c r="BJ304" s="1">
        <f t="shared" si="363"/>
        <v>1.2350000000000001</v>
      </c>
      <c r="BK304" s="1">
        <f t="shared" si="364"/>
        <v>9.81</v>
      </c>
      <c r="BL304" s="1">
        <f t="shared" si="365"/>
        <v>293.14999999999998</v>
      </c>
      <c r="BM304" s="1">
        <f t="shared" si="366"/>
        <v>100600</v>
      </c>
      <c r="BN304" s="24">
        <f t="shared" si="367"/>
        <v>28</v>
      </c>
    </row>
    <row r="305" spans="28:66" x14ac:dyDescent="0.2">
      <c r="AB305" s="23">
        <v>5.4</v>
      </c>
      <c r="AC305" s="1">
        <v>641</v>
      </c>
      <c r="AD305" s="1">
        <f t="shared" si="335"/>
        <v>278.54999999999995</v>
      </c>
      <c r="AE305" s="1">
        <f t="shared" si="353"/>
        <v>0</v>
      </c>
      <c r="AF305" s="1">
        <f t="shared" si="336"/>
        <v>0</v>
      </c>
      <c r="AG305" s="1">
        <f t="shared" si="354"/>
        <v>3646.34375</v>
      </c>
      <c r="AH305" s="1">
        <f t="shared" si="337"/>
        <v>8038.802358124999</v>
      </c>
      <c r="AI305" s="130">
        <f t="shared" si="355"/>
        <v>310</v>
      </c>
      <c r="AJ305" s="1">
        <f t="shared" si="338"/>
        <v>283.98349999999999</v>
      </c>
      <c r="AK305" s="1">
        <f t="shared" si="339"/>
        <v>1.151369419790526</v>
      </c>
      <c r="AL305" s="1">
        <f t="shared" si="340"/>
        <v>1.1738284603305793</v>
      </c>
      <c r="AM305" s="1">
        <f t="shared" si="341"/>
        <v>93857.654646599214</v>
      </c>
      <c r="AN305" s="1">
        <f t="shared" si="356"/>
        <v>-1398</v>
      </c>
      <c r="AO305" s="1">
        <f t="shared" si="342"/>
        <v>-4586.6143199999997</v>
      </c>
      <c r="AP305" s="1" t="e">
        <f t="shared" si="343"/>
        <v>#DIV/0!</v>
      </c>
      <c r="AQ305" s="23">
        <f t="shared" si="357"/>
        <v>0</v>
      </c>
      <c r="AR305" s="6">
        <f t="shared" si="344"/>
        <v>0</v>
      </c>
      <c r="AS305" s="6">
        <f t="shared" si="345"/>
        <v>-4.4362860761135661</v>
      </c>
      <c r="AT305" s="6">
        <f t="shared" si="346"/>
        <v>-8.6234303261925938</v>
      </c>
      <c r="AU305" s="60"/>
      <c r="AV305" s="6">
        <f t="shared" si="347"/>
        <v>0</v>
      </c>
      <c r="AW305" s="61" t="e">
        <f t="shared" si="348"/>
        <v>#DIV/0!</v>
      </c>
      <c r="AX305" s="62" t="e">
        <f t="shared" si="349"/>
        <v>#DIV/0!</v>
      </c>
      <c r="AY305" s="63" t="e">
        <f t="shared" si="350"/>
        <v>#DIV/0!</v>
      </c>
      <c r="AZ305" s="6" t="e">
        <f t="shared" si="351"/>
        <v>#DIV/0!</v>
      </c>
      <c r="BA305" s="6" t="e">
        <f t="shared" si="352"/>
        <v>#DIV/0!</v>
      </c>
      <c r="BB305" s="62"/>
      <c r="BC305" s="63"/>
      <c r="BD305" s="1"/>
      <c r="BE305" s="1">
        <f t="shared" si="358"/>
        <v>0</v>
      </c>
      <c r="BF305" s="1">
        <f t="shared" si="359"/>
        <v>-6.4999999999999997E-3</v>
      </c>
      <c r="BG305" s="1">
        <f t="shared" si="360"/>
        <v>101325</v>
      </c>
      <c r="BH305" s="1">
        <f t="shared" si="361"/>
        <v>1.2250000000000001</v>
      </c>
      <c r="BI305" s="1">
        <f t="shared" si="362"/>
        <v>288.14999999999998</v>
      </c>
      <c r="BJ305" s="1">
        <f t="shared" si="363"/>
        <v>1.2350000000000001</v>
      </c>
      <c r="BK305" s="1">
        <f t="shared" si="364"/>
        <v>9.81</v>
      </c>
      <c r="BL305" s="1">
        <f t="shared" si="365"/>
        <v>293.14999999999998</v>
      </c>
      <c r="BM305" s="1">
        <f t="shared" si="366"/>
        <v>100600</v>
      </c>
      <c r="BN305" s="24">
        <f t="shared" si="367"/>
        <v>28</v>
      </c>
    </row>
    <row r="306" spans="28:66" x14ac:dyDescent="0.2">
      <c r="AB306" s="30">
        <v>3.8</v>
      </c>
      <c r="AC306" s="64">
        <v>613</v>
      </c>
      <c r="AD306" s="64">
        <f t="shared" si="335"/>
        <v>276.95</v>
      </c>
      <c r="AE306" s="64">
        <f t="shared" si="353"/>
        <v>0</v>
      </c>
      <c r="AF306" s="64">
        <f t="shared" si="336"/>
        <v>0</v>
      </c>
      <c r="AG306" s="64">
        <f t="shared" si="354"/>
        <v>3646</v>
      </c>
      <c r="AH306" s="64">
        <f t="shared" si="337"/>
        <v>8038.0445199999995</v>
      </c>
      <c r="AI306" s="136">
        <f t="shared" si="355"/>
        <v>320</v>
      </c>
      <c r="AJ306" s="64">
        <f t="shared" si="338"/>
        <v>284.16549999999995</v>
      </c>
      <c r="AK306" s="64">
        <f t="shared" si="339"/>
        <v>1.1545131675742191</v>
      </c>
      <c r="AL306" s="64">
        <f t="shared" si="340"/>
        <v>1.1845922062477403</v>
      </c>
      <c r="AM306" s="64">
        <f t="shared" si="341"/>
        <v>94174.243509214182</v>
      </c>
      <c r="AN306" s="64">
        <f t="shared" si="356"/>
        <v>-1426</v>
      </c>
      <c r="AO306" s="64">
        <f t="shared" si="342"/>
        <v>-4678.4778399999996</v>
      </c>
      <c r="AP306" s="64" t="e">
        <f t="shared" si="343"/>
        <v>#DIV/0!</v>
      </c>
      <c r="AQ306" s="23">
        <f t="shared" si="357"/>
        <v>0</v>
      </c>
      <c r="AR306" s="65">
        <f t="shared" si="344"/>
        <v>0</v>
      </c>
      <c r="AS306" s="65">
        <f t="shared" si="345"/>
        <v>-4.357038162524268</v>
      </c>
      <c r="AT306" s="65">
        <f t="shared" si="346"/>
        <v>-8.469385061841173</v>
      </c>
      <c r="AU306" s="66"/>
      <c r="AV306" s="65">
        <f t="shared" si="347"/>
        <v>0</v>
      </c>
      <c r="AW306" s="67" t="e">
        <f t="shared" si="348"/>
        <v>#DIV/0!</v>
      </c>
      <c r="AX306" s="68" t="e">
        <f t="shared" si="349"/>
        <v>#DIV/0!</v>
      </c>
      <c r="AY306" s="69" t="e">
        <f t="shared" si="350"/>
        <v>#DIV/0!</v>
      </c>
      <c r="AZ306" s="65" t="e">
        <f t="shared" si="351"/>
        <v>#DIV/0!</v>
      </c>
      <c r="BA306" s="65" t="e">
        <f t="shared" si="352"/>
        <v>#DIV/0!</v>
      </c>
      <c r="BB306" s="68"/>
      <c r="BC306" s="69"/>
      <c r="BD306" s="1"/>
      <c r="BE306" s="1">
        <f t="shared" si="358"/>
        <v>0</v>
      </c>
      <c r="BF306" s="1">
        <f t="shared" si="359"/>
        <v>-6.4999999999999997E-3</v>
      </c>
      <c r="BG306" s="1">
        <f t="shared" si="360"/>
        <v>101325</v>
      </c>
      <c r="BH306" s="1">
        <f t="shared" si="361"/>
        <v>1.2250000000000001</v>
      </c>
      <c r="BI306" s="1">
        <f t="shared" si="362"/>
        <v>288.14999999999998</v>
      </c>
      <c r="BJ306" s="1">
        <f t="shared" si="363"/>
        <v>1.2350000000000001</v>
      </c>
      <c r="BK306" s="1">
        <f t="shared" si="364"/>
        <v>9.81</v>
      </c>
      <c r="BL306" s="1">
        <f t="shared" si="365"/>
        <v>293.14999999999998</v>
      </c>
      <c r="BM306" s="1">
        <f t="shared" si="366"/>
        <v>100600</v>
      </c>
      <c r="BN306" s="24">
        <f t="shared" si="367"/>
        <v>28</v>
      </c>
    </row>
    <row r="307" spans="28:66" x14ac:dyDescent="0.2">
      <c r="AB307" s="90"/>
      <c r="AC307" s="6"/>
      <c r="AD307" s="6"/>
      <c r="AE307" s="6"/>
      <c r="AF307" s="1"/>
      <c r="AG307" s="6"/>
      <c r="AH307" s="1"/>
      <c r="AI307" s="6"/>
      <c r="AJ307" s="6"/>
      <c r="AK307" s="6"/>
      <c r="AL307" s="6"/>
      <c r="AM307" s="6"/>
      <c r="AN307" s="6"/>
      <c r="AO307" s="1"/>
      <c r="AP307" s="6"/>
      <c r="AQ307" s="1"/>
      <c r="AR307" s="1"/>
      <c r="AS307" s="6"/>
      <c r="AT307" s="1"/>
      <c r="AU307" s="6"/>
      <c r="AV307" s="1"/>
      <c r="AW307" s="6"/>
      <c r="AX307" s="6"/>
      <c r="AY307" s="6"/>
      <c r="AZ307" s="6"/>
      <c r="BA307" s="6"/>
      <c r="BB307" s="6"/>
      <c r="BC307" s="6"/>
      <c r="BD307" s="1"/>
      <c r="BE307" s="1">
        <f t="shared" si="358"/>
        <v>0</v>
      </c>
      <c r="BF307" s="1">
        <f t="shared" si="359"/>
        <v>-6.4999999999999997E-3</v>
      </c>
      <c r="BG307" s="1">
        <f t="shared" si="360"/>
        <v>101325</v>
      </c>
      <c r="BH307" s="1">
        <f t="shared" si="361"/>
        <v>1.2250000000000001</v>
      </c>
      <c r="BI307" s="1">
        <f t="shared" si="362"/>
        <v>288.14999999999998</v>
      </c>
      <c r="BJ307" s="1">
        <f t="shared" si="363"/>
        <v>1.2350000000000001</v>
      </c>
      <c r="BK307" s="1">
        <f t="shared" si="364"/>
        <v>9.81</v>
      </c>
      <c r="BL307" s="1">
        <f t="shared" si="365"/>
        <v>293.14999999999998</v>
      </c>
      <c r="BM307" s="1">
        <f t="shared" si="366"/>
        <v>100600</v>
      </c>
      <c r="BN307" s="24">
        <f t="shared" si="367"/>
        <v>28</v>
      </c>
    </row>
    <row r="308" spans="28:66" x14ac:dyDescent="0.2">
      <c r="AB308" s="43" t="s">
        <v>56</v>
      </c>
      <c r="AC308" s="3" t="s">
        <v>57</v>
      </c>
      <c r="AD308" s="3" t="s">
        <v>58</v>
      </c>
      <c r="AE308" s="3" t="s">
        <v>59</v>
      </c>
      <c r="AF308" s="44" t="s">
        <v>60</v>
      </c>
      <c r="AG308" s="3" t="s">
        <v>61</v>
      </c>
      <c r="AH308" s="44" t="s">
        <v>62</v>
      </c>
      <c r="AI308" s="8" t="s">
        <v>63</v>
      </c>
      <c r="AJ308" s="3" t="s">
        <v>64</v>
      </c>
      <c r="AK308" s="3" t="s">
        <v>65</v>
      </c>
      <c r="AL308" s="3" t="s">
        <v>66</v>
      </c>
      <c r="AM308" s="3" t="s">
        <v>67</v>
      </c>
      <c r="AN308" s="3" t="s">
        <v>68</v>
      </c>
      <c r="AO308" s="44" t="s">
        <v>69</v>
      </c>
      <c r="AP308" s="3" t="s">
        <v>70</v>
      </c>
      <c r="AQ308" s="45" t="s">
        <v>71</v>
      </c>
      <c r="AR308" s="46" t="s">
        <v>72</v>
      </c>
      <c r="AS308" s="47" t="s">
        <v>73</v>
      </c>
      <c r="AT308" s="46" t="s">
        <v>74</v>
      </c>
      <c r="AU308" s="45" t="s">
        <v>75</v>
      </c>
      <c r="AV308" s="46" t="s">
        <v>76</v>
      </c>
      <c r="AW308" s="47" t="s">
        <v>77</v>
      </c>
      <c r="AX308" s="48" t="s">
        <v>78</v>
      </c>
      <c r="AY308" s="49" t="s">
        <v>79</v>
      </c>
      <c r="AZ308" s="47" t="s">
        <v>80</v>
      </c>
      <c r="BA308" s="47" t="s">
        <v>81</v>
      </c>
      <c r="BB308" s="48" t="s">
        <v>82</v>
      </c>
      <c r="BC308" s="49" t="s">
        <v>83</v>
      </c>
      <c r="BD308" s="1"/>
      <c r="BE308" s="6">
        <f t="shared" si="358"/>
        <v>0</v>
      </c>
      <c r="BF308" s="6">
        <f t="shared" si="359"/>
        <v>-6.4999999999999997E-3</v>
      </c>
      <c r="BG308" s="6">
        <f t="shared" si="360"/>
        <v>101325</v>
      </c>
      <c r="BH308" s="6">
        <f t="shared" si="361"/>
        <v>1.2250000000000001</v>
      </c>
      <c r="BI308" s="6">
        <f t="shared" si="362"/>
        <v>288.14999999999998</v>
      </c>
      <c r="BJ308" s="6">
        <f t="shared" si="363"/>
        <v>1.2350000000000001</v>
      </c>
      <c r="BK308" s="6">
        <f t="shared" si="364"/>
        <v>9.81</v>
      </c>
      <c r="BL308" s="6">
        <f t="shared" si="365"/>
        <v>293.14999999999998</v>
      </c>
      <c r="BM308" s="6">
        <f t="shared" si="366"/>
        <v>100600</v>
      </c>
      <c r="BN308" s="92">
        <f t="shared" si="367"/>
        <v>28</v>
      </c>
    </row>
    <row r="309" spans="28:66" x14ac:dyDescent="0.2">
      <c r="AB309" s="50">
        <v>6.2</v>
      </c>
      <c r="AC309" s="51">
        <v>2069</v>
      </c>
      <c r="AD309" s="51">
        <f t="shared" ref="AD309:AD335" si="368">AB309+273.15</f>
        <v>279.34999999999997</v>
      </c>
      <c r="AE309" s="51">
        <v>0</v>
      </c>
      <c r="AF309" s="51">
        <f t="shared" ref="AF309:AF335" si="369">AE309*1.94384</f>
        <v>0</v>
      </c>
      <c r="AG309" s="51">
        <v>3616</v>
      </c>
      <c r="AH309" s="51">
        <f t="shared" ref="AH309:AH335" si="370">AG309 * 2.20462</f>
        <v>7971.9059199999992</v>
      </c>
      <c r="AI309" s="129">
        <v>0</v>
      </c>
      <c r="AJ309" s="51">
        <f t="shared" ref="AJ309:AJ335" si="371">BI309+(AC309*BF309)</f>
        <v>274.70149999999995</v>
      </c>
      <c r="AK309" s="51">
        <f t="shared" ref="AK309:AK335" si="372">BH309 * ( ( 1 + ( BF309 * ( AC309 / BI309 ) ) ) ^ 4.256 )</f>
        <v>0.99952065392452827</v>
      </c>
      <c r="AL309" s="51">
        <f t="shared" ref="AL309:AL335" si="373">( AK309 * AJ309 ) / AD309</f>
        <v>0.98288821519258562</v>
      </c>
      <c r="AM309" s="51">
        <f t="shared" ref="AM309:AM335" si="374">BG309 * ( ( 1+ ( BF309 * ( AC309 / BI309 ) ) ) ^ 5.256 )</f>
        <v>78816.05684897957</v>
      </c>
      <c r="AN309" s="51">
        <v>0</v>
      </c>
      <c r="AO309" s="51">
        <f t="shared" ref="AO309:AO335" si="375">AN309 * 3.28084</f>
        <v>0</v>
      </c>
      <c r="AP309" s="51" t="e">
        <f t="shared" ref="AP309:AP335" si="376" xml:space="preserve"> AG309 * BK309 * COS( AZ309 )</f>
        <v>#DIV/0!</v>
      </c>
      <c r="AQ309" s="55">
        <f>SQRT( ( AU309 * 2 ) / AL309 )</f>
        <v>0</v>
      </c>
      <c r="AR309" s="51">
        <f t="shared" ref="AR309:AR335" si="377">AQ309 * 1.94384</f>
        <v>0</v>
      </c>
      <c r="AS309" s="51" t="e">
        <f t="shared" ref="AS309:AS335" si="378" xml:space="preserve"> ( AN309 / AI309 ) * ( ( ( AD308 + AD309 ) / 2 ) / ( ( AJ308 + AJ309 ) / 2 ) )</f>
        <v>#DIV/0!</v>
      </c>
      <c r="AT309" s="51" t="e">
        <f t="shared" ref="AT309:AT335" si="379">AS309 * 1.94384</f>
        <v>#DIV/0!</v>
      </c>
      <c r="AU309" s="52"/>
      <c r="AV309" s="51">
        <f t="shared" ref="AV309:AV335" si="380">AU309 * 100</f>
        <v>0</v>
      </c>
      <c r="AW309" s="53" t="e">
        <f t="shared" ref="AW309:AW335" si="381" xml:space="preserve"> - ( AG309 * BK309 * SIN( AZ309 ) )</f>
        <v>#DIV/0!</v>
      </c>
      <c r="AX309" s="50" t="e">
        <f t="shared" ref="AX309:AX335" si="382" xml:space="preserve"> - ( ( 2 * AW309 ) / ( ( ( AQ309 ) ^ 2 ) * BN309 * AL309 ) )</f>
        <v>#DIV/0!</v>
      </c>
      <c r="AY309" s="54" t="e">
        <f t="shared" ref="AY309:AY335" si="383" xml:space="preserve"> ( ( 2 * AP309 ) / ( ( ( AQ309 ) ^ 2 ) * BN309 * AL309 ) )</f>
        <v>#DIV/0!</v>
      </c>
      <c r="AZ309" s="51" t="e">
        <f t="shared" ref="AZ309:AZ335" si="384">ASIN( - ( AS309 / AQ309 ) )</f>
        <v>#DIV/0!</v>
      </c>
      <c r="BA309" s="51" t="e">
        <f t="shared" ref="BA309:BA335" si="385">AZ309 * ( 180 / 3.14159265359 )</f>
        <v>#DIV/0!</v>
      </c>
      <c r="BB309" s="50"/>
      <c r="BC309" s="54"/>
      <c r="BD309" s="1"/>
      <c r="BE309" s="1">
        <f t="shared" si="358"/>
        <v>0</v>
      </c>
      <c r="BF309" s="1">
        <f t="shared" si="359"/>
        <v>-6.4999999999999997E-3</v>
      </c>
      <c r="BG309" s="1">
        <f t="shared" si="360"/>
        <v>101325</v>
      </c>
      <c r="BH309" s="1">
        <f t="shared" si="361"/>
        <v>1.2250000000000001</v>
      </c>
      <c r="BI309" s="1">
        <f t="shared" si="362"/>
        <v>288.14999999999998</v>
      </c>
      <c r="BJ309" s="1">
        <f t="shared" si="363"/>
        <v>1.2350000000000001</v>
      </c>
      <c r="BK309" s="1">
        <f t="shared" si="364"/>
        <v>9.81</v>
      </c>
      <c r="BL309" s="1">
        <f t="shared" si="365"/>
        <v>293.14999999999998</v>
      </c>
      <c r="BM309" s="1">
        <f t="shared" si="366"/>
        <v>100600</v>
      </c>
      <c r="BN309" s="24">
        <f t="shared" si="367"/>
        <v>28</v>
      </c>
    </row>
    <row r="310" spans="28:66" x14ac:dyDescent="0.2">
      <c r="AB310" s="23">
        <v>6.4</v>
      </c>
      <c r="AC310" s="1">
        <v>2043</v>
      </c>
      <c r="AD310" s="1">
        <f t="shared" si="368"/>
        <v>279.54999999999995</v>
      </c>
      <c r="AE310" s="1">
        <f t="shared" ref="AE310:AE335" si="386">AE309</f>
        <v>0</v>
      </c>
      <c r="AF310" s="1">
        <f t="shared" si="369"/>
        <v>0</v>
      </c>
      <c r="AG310" s="1">
        <f t="shared" ref="AG310:AG335" si="387">AG309-0.38461</f>
        <v>3615.6153899999999</v>
      </c>
      <c r="AH310" s="1">
        <f t="shared" si="370"/>
        <v>7971.0580011017992</v>
      </c>
      <c r="AI310" s="130">
        <f t="shared" ref="AI310:AI335" si="388">AI309+11.15384</f>
        <v>11.153840000000001</v>
      </c>
      <c r="AJ310" s="1">
        <f t="shared" si="371"/>
        <v>274.87049999999999</v>
      </c>
      <c r="AK310" s="1">
        <f t="shared" si="372"/>
        <v>1.0021403687884545</v>
      </c>
      <c r="AL310" s="1">
        <f t="shared" si="373"/>
        <v>0.98536513768222833</v>
      </c>
      <c r="AM310" s="1">
        <f t="shared" si="374"/>
        <v>79071.247234535433</v>
      </c>
      <c r="AN310" s="1">
        <f t="shared" ref="AN310:AN335" si="389">AN309 + (AC310-AC309)</f>
        <v>-26</v>
      </c>
      <c r="AO310" s="1">
        <f t="shared" si="375"/>
        <v>-85.301839999999999</v>
      </c>
      <c r="AP310" s="1" t="e">
        <f t="shared" si="376"/>
        <v>#DIV/0!</v>
      </c>
      <c r="AQ310" s="23">
        <f t="shared" ref="AQ310:AQ335" si="390">SQRT( ( AV310 * 2 ) / AL310 )</f>
        <v>0</v>
      </c>
      <c r="AR310" s="6">
        <f t="shared" si="377"/>
        <v>0</v>
      </c>
      <c r="AS310" s="6">
        <f t="shared" si="378"/>
        <v>-2.3706009243716335</v>
      </c>
      <c r="AT310" s="6">
        <f t="shared" si="379"/>
        <v>-4.6080689008305562</v>
      </c>
      <c r="AU310" s="60"/>
      <c r="AV310" s="6">
        <f t="shared" si="380"/>
        <v>0</v>
      </c>
      <c r="AW310" s="61" t="e">
        <f t="shared" si="381"/>
        <v>#DIV/0!</v>
      </c>
      <c r="AX310" s="62" t="e">
        <f t="shared" si="382"/>
        <v>#DIV/0!</v>
      </c>
      <c r="AY310" s="63" t="e">
        <f t="shared" si="383"/>
        <v>#DIV/0!</v>
      </c>
      <c r="AZ310" s="6" t="e">
        <f t="shared" si="384"/>
        <v>#DIV/0!</v>
      </c>
      <c r="BA310" s="6" t="e">
        <f t="shared" si="385"/>
        <v>#DIV/0!</v>
      </c>
      <c r="BB310" s="62"/>
      <c r="BC310" s="63"/>
      <c r="BD310" s="1"/>
      <c r="BE310" s="1">
        <f t="shared" si="358"/>
        <v>0</v>
      </c>
      <c r="BF310" s="1">
        <f t="shared" si="359"/>
        <v>-6.4999999999999997E-3</v>
      </c>
      <c r="BG310" s="1">
        <f t="shared" si="360"/>
        <v>101325</v>
      </c>
      <c r="BH310" s="1">
        <f t="shared" si="361"/>
        <v>1.2250000000000001</v>
      </c>
      <c r="BI310" s="1">
        <f t="shared" si="362"/>
        <v>288.14999999999998</v>
      </c>
      <c r="BJ310" s="1">
        <f t="shared" si="363"/>
        <v>1.2350000000000001</v>
      </c>
      <c r="BK310" s="1">
        <f t="shared" si="364"/>
        <v>9.81</v>
      </c>
      <c r="BL310" s="1">
        <f t="shared" si="365"/>
        <v>293.14999999999998</v>
      </c>
      <c r="BM310" s="1">
        <f t="shared" si="366"/>
        <v>100600</v>
      </c>
      <c r="BN310" s="24">
        <f t="shared" si="367"/>
        <v>28</v>
      </c>
    </row>
    <row r="311" spans="28:66" x14ac:dyDescent="0.2">
      <c r="AB311" s="23">
        <v>6.7</v>
      </c>
      <c r="AC311" s="1">
        <v>1907</v>
      </c>
      <c r="AD311" s="1">
        <f t="shared" si="368"/>
        <v>279.84999999999997</v>
      </c>
      <c r="AE311" s="1">
        <f t="shared" si="386"/>
        <v>0</v>
      </c>
      <c r="AF311" s="1">
        <f t="shared" si="369"/>
        <v>0</v>
      </c>
      <c r="AG311" s="1">
        <f t="shared" si="387"/>
        <v>3615.2307799999999</v>
      </c>
      <c r="AH311" s="1">
        <f t="shared" si="370"/>
        <v>7970.2100822035991</v>
      </c>
      <c r="AI311" s="130">
        <f t="shared" si="388"/>
        <v>22.307680000000001</v>
      </c>
      <c r="AJ311" s="1">
        <f t="shared" si="371"/>
        <v>275.75449999999995</v>
      </c>
      <c r="AK311" s="1">
        <f t="shared" si="372"/>
        <v>1.015929208030856</v>
      </c>
      <c r="AL311" s="1">
        <f t="shared" si="373"/>
        <v>1.0010614643414137</v>
      </c>
      <c r="AM311" s="1">
        <f t="shared" si="374"/>
        <v>80417.016142808527</v>
      </c>
      <c r="AN311" s="1">
        <f t="shared" si="389"/>
        <v>-162</v>
      </c>
      <c r="AO311" s="1">
        <f t="shared" si="375"/>
        <v>-531.49608000000001</v>
      </c>
      <c r="AP311" s="1" t="e">
        <f t="shared" si="376"/>
        <v>#DIV/0!</v>
      </c>
      <c r="AQ311" s="23">
        <f t="shared" si="390"/>
        <v>0</v>
      </c>
      <c r="AR311" s="6">
        <f t="shared" si="377"/>
        <v>0</v>
      </c>
      <c r="AS311" s="6">
        <f t="shared" si="378"/>
        <v>-7.3778045323704502</v>
      </c>
      <c r="AT311" s="6">
        <f t="shared" si="379"/>
        <v>-14.341271562202976</v>
      </c>
      <c r="AU311" s="60"/>
      <c r="AV311" s="6">
        <f t="shared" si="380"/>
        <v>0</v>
      </c>
      <c r="AW311" s="61" t="e">
        <f t="shared" si="381"/>
        <v>#DIV/0!</v>
      </c>
      <c r="AX311" s="62" t="e">
        <f t="shared" si="382"/>
        <v>#DIV/0!</v>
      </c>
      <c r="AY311" s="63" t="e">
        <f t="shared" si="383"/>
        <v>#DIV/0!</v>
      </c>
      <c r="AZ311" s="6" t="e">
        <f t="shared" si="384"/>
        <v>#DIV/0!</v>
      </c>
      <c r="BA311" s="6" t="e">
        <f t="shared" si="385"/>
        <v>#DIV/0!</v>
      </c>
      <c r="BB311" s="62"/>
      <c r="BC311" s="63"/>
      <c r="BD311" s="1"/>
      <c r="BE311" s="1">
        <f t="shared" si="358"/>
        <v>0</v>
      </c>
      <c r="BF311" s="1">
        <f t="shared" si="359"/>
        <v>-6.4999999999999997E-3</v>
      </c>
      <c r="BG311" s="1">
        <f t="shared" si="360"/>
        <v>101325</v>
      </c>
      <c r="BH311" s="1">
        <f t="shared" si="361"/>
        <v>1.2250000000000001</v>
      </c>
      <c r="BI311" s="1">
        <f t="shared" si="362"/>
        <v>288.14999999999998</v>
      </c>
      <c r="BJ311" s="1">
        <f t="shared" si="363"/>
        <v>1.2350000000000001</v>
      </c>
      <c r="BK311" s="1">
        <f t="shared" si="364"/>
        <v>9.81</v>
      </c>
      <c r="BL311" s="1">
        <f t="shared" si="365"/>
        <v>293.14999999999998</v>
      </c>
      <c r="BM311" s="1">
        <f t="shared" si="366"/>
        <v>100600</v>
      </c>
      <c r="BN311" s="24">
        <f t="shared" si="367"/>
        <v>28</v>
      </c>
    </row>
    <row r="312" spans="28:66" x14ac:dyDescent="0.2">
      <c r="AB312" s="23">
        <v>7.6</v>
      </c>
      <c r="AC312" s="1">
        <v>1724</v>
      </c>
      <c r="AD312" s="1">
        <f t="shared" si="368"/>
        <v>280.75</v>
      </c>
      <c r="AE312" s="1">
        <f t="shared" si="386"/>
        <v>0</v>
      </c>
      <c r="AF312" s="1">
        <f t="shared" si="369"/>
        <v>0</v>
      </c>
      <c r="AG312" s="1">
        <f t="shared" si="387"/>
        <v>3614.8461699999998</v>
      </c>
      <c r="AH312" s="1">
        <f t="shared" si="370"/>
        <v>7969.362163305399</v>
      </c>
      <c r="AI312" s="130">
        <f t="shared" si="388"/>
        <v>33.46152</v>
      </c>
      <c r="AJ312" s="1">
        <f t="shared" si="371"/>
        <v>276.94399999999996</v>
      </c>
      <c r="AK312" s="1">
        <f t="shared" si="372"/>
        <v>1.0347118182810831</v>
      </c>
      <c r="AL312" s="1">
        <f t="shared" si="373"/>
        <v>1.0206847009867719</v>
      </c>
      <c r="AM312" s="1">
        <f t="shared" si="374"/>
        <v>82257.076450945169</v>
      </c>
      <c r="AN312" s="1">
        <f t="shared" si="389"/>
        <v>-345</v>
      </c>
      <c r="AO312" s="1">
        <f t="shared" si="375"/>
        <v>-1131.8897999999999</v>
      </c>
      <c r="AP312" s="1">
        <f t="shared" si="376"/>
        <v>35063.559973301381</v>
      </c>
      <c r="AQ312" s="23">
        <f t="shared" si="390"/>
        <v>69.990516683643804</v>
      </c>
      <c r="AR312" s="6">
        <f t="shared" si="377"/>
        <v>136.05036595033417</v>
      </c>
      <c r="AS312" s="6">
        <f t="shared" si="378"/>
        <v>-10.457749567441724</v>
      </c>
      <c r="AT312" s="6">
        <f t="shared" si="379"/>
        <v>-20.328191919175921</v>
      </c>
      <c r="AU312" s="60">
        <v>25</v>
      </c>
      <c r="AV312" s="6">
        <f t="shared" si="380"/>
        <v>2500</v>
      </c>
      <c r="AW312" s="61">
        <f t="shared" si="381"/>
        <v>-5298.5601142031946</v>
      </c>
      <c r="AX312" s="62">
        <f t="shared" si="382"/>
        <v>7.56937159171885E-2</v>
      </c>
      <c r="AY312" s="63">
        <f t="shared" si="383"/>
        <v>0.50090799961859112</v>
      </c>
      <c r="AZ312" s="6">
        <f t="shared" si="384"/>
        <v>0.14997828852144152</v>
      </c>
      <c r="BA312" s="6">
        <f t="shared" si="385"/>
        <v>8.5931229508733935</v>
      </c>
      <c r="BB312" s="131">
        <v>2.5</v>
      </c>
      <c r="BC312" s="135">
        <v>-0.25</v>
      </c>
      <c r="BD312" s="1"/>
      <c r="BE312" s="1">
        <f t="shared" si="358"/>
        <v>0</v>
      </c>
      <c r="BF312" s="1">
        <f t="shared" si="359"/>
        <v>-6.4999999999999997E-3</v>
      </c>
      <c r="BG312" s="1">
        <f t="shared" si="360"/>
        <v>101325</v>
      </c>
      <c r="BH312" s="1">
        <f t="shared" si="361"/>
        <v>1.2250000000000001</v>
      </c>
      <c r="BI312" s="1">
        <f t="shared" si="362"/>
        <v>288.14999999999998</v>
      </c>
      <c r="BJ312" s="1">
        <f t="shared" si="363"/>
        <v>1.2350000000000001</v>
      </c>
      <c r="BK312" s="1">
        <f t="shared" si="364"/>
        <v>9.81</v>
      </c>
      <c r="BL312" s="1">
        <f t="shared" si="365"/>
        <v>293.14999999999998</v>
      </c>
      <c r="BM312" s="1">
        <f t="shared" si="366"/>
        <v>100600</v>
      </c>
      <c r="BN312" s="24">
        <f t="shared" si="367"/>
        <v>28</v>
      </c>
    </row>
    <row r="313" spans="28:66" x14ac:dyDescent="0.2">
      <c r="AB313" s="23">
        <v>8.1999999999999993</v>
      </c>
      <c r="AC313" s="1">
        <v>1599</v>
      </c>
      <c r="AD313" s="1">
        <f t="shared" si="368"/>
        <v>281.34999999999997</v>
      </c>
      <c r="AE313" s="1">
        <f t="shared" si="386"/>
        <v>0</v>
      </c>
      <c r="AF313" s="1">
        <f t="shared" si="369"/>
        <v>0</v>
      </c>
      <c r="AG313" s="1">
        <f t="shared" si="387"/>
        <v>3614.4615599999997</v>
      </c>
      <c r="AH313" s="1">
        <f t="shared" si="370"/>
        <v>7968.5142444071989</v>
      </c>
      <c r="AI313" s="130">
        <f t="shared" si="388"/>
        <v>44.615360000000003</v>
      </c>
      <c r="AJ313" s="1">
        <f t="shared" si="371"/>
        <v>277.75649999999996</v>
      </c>
      <c r="AK313" s="1">
        <f t="shared" si="372"/>
        <v>1.0476933623447764</v>
      </c>
      <c r="AL313" s="1">
        <f t="shared" si="373"/>
        <v>1.0343118585324929</v>
      </c>
      <c r="AM313" s="1">
        <f t="shared" si="374"/>
        <v>83533.431679685513</v>
      </c>
      <c r="AN313" s="1">
        <f t="shared" si="389"/>
        <v>-470</v>
      </c>
      <c r="AO313" s="1">
        <f t="shared" si="375"/>
        <v>-1541.9947999999999</v>
      </c>
      <c r="AP313" s="1" t="e">
        <f t="shared" si="376"/>
        <v>#DIV/0!</v>
      </c>
      <c r="AQ313" s="23">
        <f t="shared" si="390"/>
        <v>0</v>
      </c>
      <c r="AR313" s="6">
        <f t="shared" si="377"/>
        <v>0</v>
      </c>
      <c r="AS313" s="6">
        <f t="shared" si="378"/>
        <v>-10.675014761334946</v>
      </c>
      <c r="AT313" s="6">
        <f t="shared" si="379"/>
        <v>-20.750520693673323</v>
      </c>
      <c r="AU313" s="60"/>
      <c r="AV313" s="6">
        <f t="shared" si="380"/>
        <v>0</v>
      </c>
      <c r="AW313" s="61" t="e">
        <f t="shared" si="381"/>
        <v>#DIV/0!</v>
      </c>
      <c r="AX313" s="62" t="e">
        <f t="shared" si="382"/>
        <v>#DIV/0!</v>
      </c>
      <c r="AY313" s="63" t="e">
        <f t="shared" si="383"/>
        <v>#DIV/0!</v>
      </c>
      <c r="AZ313" s="6" t="e">
        <f t="shared" si="384"/>
        <v>#DIV/0!</v>
      </c>
      <c r="BA313" s="6" t="e">
        <f t="shared" si="385"/>
        <v>#DIV/0!</v>
      </c>
      <c r="BB313" s="62"/>
      <c r="BC313" s="63"/>
      <c r="BD313" s="1"/>
      <c r="BE313" s="1">
        <f t="shared" si="358"/>
        <v>0</v>
      </c>
      <c r="BF313" s="1">
        <f t="shared" si="359"/>
        <v>-6.4999999999999997E-3</v>
      </c>
      <c r="BG313" s="1">
        <f t="shared" si="360"/>
        <v>101325</v>
      </c>
      <c r="BH313" s="1">
        <f t="shared" si="361"/>
        <v>1.2250000000000001</v>
      </c>
      <c r="BI313" s="1">
        <f t="shared" si="362"/>
        <v>288.14999999999998</v>
      </c>
      <c r="BJ313" s="1">
        <f t="shared" si="363"/>
        <v>1.2350000000000001</v>
      </c>
      <c r="BK313" s="1">
        <f t="shared" si="364"/>
        <v>9.81</v>
      </c>
      <c r="BL313" s="1">
        <f t="shared" si="365"/>
        <v>293.14999999999998</v>
      </c>
      <c r="BM313" s="1">
        <f t="shared" si="366"/>
        <v>100600</v>
      </c>
      <c r="BN313" s="24">
        <f t="shared" si="367"/>
        <v>28</v>
      </c>
    </row>
    <row r="314" spans="28:66" x14ac:dyDescent="0.2">
      <c r="AB314" s="23">
        <v>8.6999999999999993</v>
      </c>
      <c r="AC314" s="1">
        <v>1479</v>
      </c>
      <c r="AD314" s="1">
        <f t="shared" si="368"/>
        <v>281.84999999999997</v>
      </c>
      <c r="AE314" s="1">
        <f t="shared" si="386"/>
        <v>0</v>
      </c>
      <c r="AF314" s="1">
        <f t="shared" si="369"/>
        <v>0</v>
      </c>
      <c r="AG314" s="1">
        <f t="shared" si="387"/>
        <v>3614.0769499999997</v>
      </c>
      <c r="AH314" s="1">
        <f t="shared" si="370"/>
        <v>7967.6663255089989</v>
      </c>
      <c r="AI314" s="130">
        <f t="shared" si="388"/>
        <v>55.769200000000005</v>
      </c>
      <c r="AJ314" s="1">
        <f t="shared" si="371"/>
        <v>278.53649999999999</v>
      </c>
      <c r="AK314" s="1">
        <f t="shared" si="372"/>
        <v>1.0602725134021995</v>
      </c>
      <c r="AL314" s="1">
        <f t="shared" si="373"/>
        <v>1.0478076811397969</v>
      </c>
      <c r="AM314" s="1">
        <f t="shared" si="374"/>
        <v>84773.773810285697</v>
      </c>
      <c r="AN314" s="1">
        <f t="shared" si="389"/>
        <v>-590</v>
      </c>
      <c r="AO314" s="1">
        <f t="shared" si="375"/>
        <v>-1935.6956</v>
      </c>
      <c r="AP314" s="1">
        <f t="shared" si="376"/>
        <v>35053.543966803169</v>
      </c>
      <c r="AQ314" s="23">
        <f t="shared" si="390"/>
        <v>71.455572332781827</v>
      </c>
      <c r="AR314" s="6">
        <f t="shared" si="377"/>
        <v>138.89819972335462</v>
      </c>
      <c r="AS314" s="6">
        <f t="shared" si="378"/>
        <v>-10.710670228690201</v>
      </c>
      <c r="AT314" s="6">
        <f t="shared" si="379"/>
        <v>-20.819829217337162</v>
      </c>
      <c r="AU314" s="60">
        <v>26.75</v>
      </c>
      <c r="AV314" s="6">
        <f t="shared" si="380"/>
        <v>2675</v>
      </c>
      <c r="AW314" s="61">
        <f t="shared" si="381"/>
        <v>-5314.3107824049375</v>
      </c>
      <c r="AX314" s="62">
        <f t="shared" si="382"/>
        <v>7.095207987189503E-2</v>
      </c>
      <c r="AY314" s="63">
        <f t="shared" si="383"/>
        <v>0.46800459234717179</v>
      </c>
      <c r="AZ314" s="6">
        <f t="shared" si="384"/>
        <v>0.15045976789014323</v>
      </c>
      <c r="BA314" s="6">
        <f t="shared" si="385"/>
        <v>8.6207096866226216</v>
      </c>
      <c r="BB314" s="131">
        <v>2.5</v>
      </c>
      <c r="BC314" s="135">
        <v>0</v>
      </c>
      <c r="BD314" s="1"/>
      <c r="BE314" s="1">
        <f t="shared" si="358"/>
        <v>0</v>
      </c>
      <c r="BF314" s="1">
        <f t="shared" si="359"/>
        <v>-6.4999999999999997E-3</v>
      </c>
      <c r="BG314" s="1">
        <f t="shared" si="360"/>
        <v>101325</v>
      </c>
      <c r="BH314" s="1">
        <f t="shared" si="361"/>
        <v>1.2250000000000001</v>
      </c>
      <c r="BI314" s="1">
        <f t="shared" si="362"/>
        <v>288.14999999999998</v>
      </c>
      <c r="BJ314" s="1">
        <f t="shared" si="363"/>
        <v>1.2350000000000001</v>
      </c>
      <c r="BK314" s="1">
        <f t="shared" si="364"/>
        <v>9.81</v>
      </c>
      <c r="BL314" s="1">
        <f t="shared" si="365"/>
        <v>293.14999999999998</v>
      </c>
      <c r="BM314" s="1">
        <f t="shared" si="366"/>
        <v>100600</v>
      </c>
      <c r="BN314" s="24">
        <f t="shared" si="367"/>
        <v>28</v>
      </c>
    </row>
    <row r="315" spans="28:66" x14ac:dyDescent="0.2">
      <c r="AB315" s="23">
        <v>9.6</v>
      </c>
      <c r="AC315" s="1">
        <v>1375</v>
      </c>
      <c r="AD315" s="1">
        <f t="shared" si="368"/>
        <v>282.75</v>
      </c>
      <c r="AE315" s="1">
        <f t="shared" si="386"/>
        <v>0</v>
      </c>
      <c r="AF315" s="1">
        <f t="shared" si="369"/>
        <v>0</v>
      </c>
      <c r="AG315" s="1">
        <f t="shared" si="387"/>
        <v>3613.6923399999996</v>
      </c>
      <c r="AH315" s="1">
        <f t="shared" si="370"/>
        <v>7966.8184066107988</v>
      </c>
      <c r="AI315" s="130">
        <f t="shared" si="388"/>
        <v>66.92304</v>
      </c>
      <c r="AJ315" s="1">
        <f t="shared" si="371"/>
        <v>279.21249999999998</v>
      </c>
      <c r="AK315" s="1">
        <f t="shared" si="372"/>
        <v>1.0712676186141423</v>
      </c>
      <c r="AL315" s="1">
        <f t="shared" si="373"/>
        <v>1.0578649335536734</v>
      </c>
      <c r="AM315" s="1">
        <f t="shared" si="374"/>
        <v>85860.76124447702</v>
      </c>
      <c r="AN315" s="1">
        <f t="shared" si="389"/>
        <v>-694</v>
      </c>
      <c r="AO315" s="1">
        <f t="shared" si="375"/>
        <v>-2276.9029599999999</v>
      </c>
      <c r="AP315" s="1" t="e">
        <f t="shared" si="376"/>
        <v>#DIV/0!</v>
      </c>
      <c r="AQ315" s="23">
        <f t="shared" si="390"/>
        <v>0</v>
      </c>
      <c r="AR315" s="6">
        <f t="shared" si="377"/>
        <v>0</v>
      </c>
      <c r="AS315" s="6">
        <f t="shared" si="378"/>
        <v>-10.497499998888513</v>
      </c>
      <c r="AT315" s="6">
        <f t="shared" si="379"/>
        <v>-20.405460397839448</v>
      </c>
      <c r="AU315" s="60"/>
      <c r="AV315" s="6">
        <f t="shared" si="380"/>
        <v>0</v>
      </c>
      <c r="AW315" s="61" t="e">
        <f t="shared" si="381"/>
        <v>#DIV/0!</v>
      </c>
      <c r="AX315" s="62" t="e">
        <f t="shared" si="382"/>
        <v>#DIV/0!</v>
      </c>
      <c r="AY315" s="63" t="e">
        <f t="shared" si="383"/>
        <v>#DIV/0!</v>
      </c>
      <c r="AZ315" s="6" t="e">
        <f t="shared" si="384"/>
        <v>#DIV/0!</v>
      </c>
      <c r="BA315" s="6" t="e">
        <f t="shared" si="385"/>
        <v>#DIV/0!</v>
      </c>
      <c r="BB315" s="62"/>
      <c r="BC315" s="63"/>
      <c r="BD315" s="1"/>
      <c r="BE315" s="1">
        <f t="shared" ref="BE315:BE346" si="391">BE314</f>
        <v>0</v>
      </c>
      <c r="BF315" s="1">
        <f t="shared" ref="BF315:BF346" si="392">BF314</f>
        <v>-6.4999999999999997E-3</v>
      </c>
      <c r="BG315" s="1">
        <f t="shared" ref="BG315:BG346" si="393">BG314</f>
        <v>101325</v>
      </c>
      <c r="BH315" s="1">
        <f t="shared" ref="BH315:BH346" si="394">BH314</f>
        <v>1.2250000000000001</v>
      </c>
      <c r="BI315" s="1">
        <f t="shared" ref="BI315:BI346" si="395">BI314</f>
        <v>288.14999999999998</v>
      </c>
      <c r="BJ315" s="1">
        <f t="shared" ref="BJ315:BJ346" si="396">BJ314</f>
        <v>1.2350000000000001</v>
      </c>
      <c r="BK315" s="1">
        <f t="shared" ref="BK315:BK346" si="397">BK314</f>
        <v>9.81</v>
      </c>
      <c r="BL315" s="1">
        <f t="shared" ref="BL315:BL346" si="398">BL314</f>
        <v>293.14999999999998</v>
      </c>
      <c r="BM315" s="1">
        <f t="shared" ref="BM315:BM346" si="399">BM314</f>
        <v>100600</v>
      </c>
      <c r="BN315" s="24">
        <f t="shared" ref="BN315:BN346" si="400">BN314</f>
        <v>28</v>
      </c>
    </row>
    <row r="316" spans="28:66" x14ac:dyDescent="0.2">
      <c r="AB316" s="23">
        <v>10.6</v>
      </c>
      <c r="AC316" s="1">
        <v>1283</v>
      </c>
      <c r="AD316" s="1">
        <f t="shared" si="368"/>
        <v>283.75</v>
      </c>
      <c r="AE316" s="1">
        <f t="shared" si="386"/>
        <v>0</v>
      </c>
      <c r="AF316" s="1">
        <f t="shared" si="369"/>
        <v>0</v>
      </c>
      <c r="AG316" s="1">
        <f t="shared" si="387"/>
        <v>3613.3077299999995</v>
      </c>
      <c r="AH316" s="1">
        <f t="shared" si="370"/>
        <v>7965.9704877125987</v>
      </c>
      <c r="AI316" s="130">
        <f t="shared" si="388"/>
        <v>78.076880000000003</v>
      </c>
      <c r="AJ316" s="1">
        <f t="shared" si="371"/>
        <v>279.81049999999999</v>
      </c>
      <c r="AK316" s="1">
        <f t="shared" si="372"/>
        <v>1.0810665789079204</v>
      </c>
      <c r="AL316" s="1">
        <f t="shared" si="373"/>
        <v>1.0660573743700956</v>
      </c>
      <c r="AM316" s="1">
        <f t="shared" si="374"/>
        <v>86831.708984398501</v>
      </c>
      <c r="AN316" s="1">
        <f t="shared" si="389"/>
        <v>-786</v>
      </c>
      <c r="AO316" s="1">
        <f t="shared" si="375"/>
        <v>-2578.7402400000001</v>
      </c>
      <c r="AP316" s="1" t="e">
        <f t="shared" si="376"/>
        <v>#DIV/0!</v>
      </c>
      <c r="AQ316" s="23">
        <f t="shared" si="390"/>
        <v>0</v>
      </c>
      <c r="AR316" s="6">
        <f t="shared" si="377"/>
        <v>0</v>
      </c>
      <c r="AS316" s="6">
        <f t="shared" si="378"/>
        <v>-10.201647974802487</v>
      </c>
      <c r="AT316" s="6">
        <f t="shared" si="379"/>
        <v>-19.830371399340066</v>
      </c>
      <c r="AU316" s="60"/>
      <c r="AV316" s="6">
        <f t="shared" si="380"/>
        <v>0</v>
      </c>
      <c r="AW316" s="61" t="e">
        <f t="shared" si="381"/>
        <v>#DIV/0!</v>
      </c>
      <c r="AX316" s="62" t="e">
        <f t="shared" si="382"/>
        <v>#DIV/0!</v>
      </c>
      <c r="AY316" s="63" t="e">
        <f t="shared" si="383"/>
        <v>#DIV/0!</v>
      </c>
      <c r="AZ316" s="6" t="e">
        <f t="shared" si="384"/>
        <v>#DIV/0!</v>
      </c>
      <c r="BA316" s="6" t="e">
        <f t="shared" si="385"/>
        <v>#DIV/0!</v>
      </c>
      <c r="BB316" s="62"/>
      <c r="BC316" s="63"/>
      <c r="BD316" s="1"/>
      <c r="BE316" s="1">
        <f t="shared" si="391"/>
        <v>0</v>
      </c>
      <c r="BF316" s="1">
        <f t="shared" si="392"/>
        <v>-6.4999999999999997E-3</v>
      </c>
      <c r="BG316" s="1">
        <f t="shared" si="393"/>
        <v>101325</v>
      </c>
      <c r="BH316" s="1">
        <f t="shared" si="394"/>
        <v>1.2250000000000001</v>
      </c>
      <c r="BI316" s="1">
        <f t="shared" si="395"/>
        <v>288.14999999999998</v>
      </c>
      <c r="BJ316" s="1">
        <f t="shared" si="396"/>
        <v>1.2350000000000001</v>
      </c>
      <c r="BK316" s="1">
        <f t="shared" si="397"/>
        <v>9.81</v>
      </c>
      <c r="BL316" s="1">
        <f t="shared" si="398"/>
        <v>293.14999999999998</v>
      </c>
      <c r="BM316" s="1">
        <f t="shared" si="399"/>
        <v>100600</v>
      </c>
      <c r="BN316" s="24">
        <f t="shared" si="400"/>
        <v>28</v>
      </c>
    </row>
    <row r="317" spans="28:66" x14ac:dyDescent="0.2">
      <c r="AB317" s="23">
        <v>11.1</v>
      </c>
      <c r="AC317" s="1">
        <v>1216</v>
      </c>
      <c r="AD317" s="1">
        <f t="shared" si="368"/>
        <v>284.25</v>
      </c>
      <c r="AE317" s="1">
        <f t="shared" si="386"/>
        <v>0</v>
      </c>
      <c r="AF317" s="1">
        <f t="shared" si="369"/>
        <v>0</v>
      </c>
      <c r="AG317" s="1">
        <f t="shared" si="387"/>
        <v>3612.9231199999995</v>
      </c>
      <c r="AH317" s="1">
        <f t="shared" si="370"/>
        <v>7965.1225688143977</v>
      </c>
      <c r="AI317" s="130">
        <f t="shared" si="388"/>
        <v>89.230720000000005</v>
      </c>
      <c r="AJ317" s="1">
        <f t="shared" si="371"/>
        <v>280.24599999999998</v>
      </c>
      <c r="AK317" s="1">
        <f t="shared" si="372"/>
        <v>1.0882458199857845</v>
      </c>
      <c r="AL317" s="1">
        <f t="shared" si="373"/>
        <v>1.0729165807132319</v>
      </c>
      <c r="AM317" s="1">
        <f t="shared" si="374"/>
        <v>87544.391830256674</v>
      </c>
      <c r="AN317" s="1">
        <f t="shared" si="389"/>
        <v>-853</v>
      </c>
      <c r="AO317" s="1">
        <f t="shared" si="375"/>
        <v>-2798.5565200000001</v>
      </c>
      <c r="AP317" s="1">
        <f t="shared" si="376"/>
        <v>35064.510897369248</v>
      </c>
      <c r="AQ317" s="23">
        <f t="shared" si="390"/>
        <v>66.537093569600543</v>
      </c>
      <c r="AR317" s="6">
        <f t="shared" si="377"/>
        <v>129.33746396433233</v>
      </c>
      <c r="AS317" s="6">
        <f t="shared" si="378"/>
        <v>-9.6950739838611266</v>
      </c>
      <c r="AT317" s="6">
        <f t="shared" si="379"/>
        <v>-18.845672612788611</v>
      </c>
      <c r="AU317" s="60">
        <v>23.75</v>
      </c>
      <c r="AV317" s="6">
        <f t="shared" si="380"/>
        <v>2375</v>
      </c>
      <c r="AW317" s="61">
        <f t="shared" si="381"/>
        <v>-5164.3424022536574</v>
      </c>
      <c r="AX317" s="62">
        <f t="shared" si="382"/>
        <v>7.7659284244415913E-2</v>
      </c>
      <c r="AY317" s="63">
        <f t="shared" si="383"/>
        <v>0.52728587815592864</v>
      </c>
      <c r="AZ317" s="6">
        <f t="shared" si="384"/>
        <v>0.14622989638373243</v>
      </c>
      <c r="BA317" s="6">
        <f t="shared" si="385"/>
        <v>8.3783559014226565</v>
      </c>
      <c r="BB317" s="131">
        <v>2.75</v>
      </c>
      <c r="BC317" s="135">
        <v>0</v>
      </c>
      <c r="BD317" s="1"/>
      <c r="BE317" s="1">
        <f t="shared" si="391"/>
        <v>0</v>
      </c>
      <c r="BF317" s="1">
        <f t="shared" si="392"/>
        <v>-6.4999999999999997E-3</v>
      </c>
      <c r="BG317" s="1">
        <f t="shared" si="393"/>
        <v>101325</v>
      </c>
      <c r="BH317" s="1">
        <f t="shared" si="394"/>
        <v>1.2250000000000001</v>
      </c>
      <c r="BI317" s="1">
        <f t="shared" si="395"/>
        <v>288.14999999999998</v>
      </c>
      <c r="BJ317" s="1">
        <f t="shared" si="396"/>
        <v>1.2350000000000001</v>
      </c>
      <c r="BK317" s="1">
        <f t="shared" si="397"/>
        <v>9.81</v>
      </c>
      <c r="BL317" s="1">
        <f t="shared" si="398"/>
        <v>293.14999999999998</v>
      </c>
      <c r="BM317" s="1">
        <f t="shared" si="399"/>
        <v>100600</v>
      </c>
      <c r="BN317" s="24">
        <f t="shared" si="400"/>
        <v>28</v>
      </c>
    </row>
    <row r="318" spans="28:66" x14ac:dyDescent="0.2">
      <c r="AB318" s="23">
        <v>11.5</v>
      </c>
      <c r="AC318" s="1">
        <v>1127</v>
      </c>
      <c r="AD318" s="1">
        <f t="shared" si="368"/>
        <v>284.64999999999998</v>
      </c>
      <c r="AE318" s="1">
        <f t="shared" si="386"/>
        <v>0</v>
      </c>
      <c r="AF318" s="1">
        <f t="shared" si="369"/>
        <v>0</v>
      </c>
      <c r="AG318" s="1">
        <f t="shared" si="387"/>
        <v>3612.5385099999994</v>
      </c>
      <c r="AH318" s="1">
        <f t="shared" si="370"/>
        <v>7964.2746499161976</v>
      </c>
      <c r="AI318" s="130">
        <f t="shared" si="388"/>
        <v>100.38456000000001</v>
      </c>
      <c r="AJ318" s="1">
        <f t="shared" si="371"/>
        <v>280.8245</v>
      </c>
      <c r="AK318" s="1">
        <f t="shared" si="372"/>
        <v>1.0978387632386126</v>
      </c>
      <c r="AL318" s="1">
        <f t="shared" si="373"/>
        <v>1.0830845661939288</v>
      </c>
      <c r="AM318" s="1">
        <f t="shared" si="374"/>
        <v>88498.407378672768</v>
      </c>
      <c r="AN318" s="1">
        <f t="shared" si="389"/>
        <v>-942</v>
      </c>
      <c r="AO318" s="1">
        <f t="shared" si="375"/>
        <v>-3090.5512800000001</v>
      </c>
      <c r="AP318" s="1" t="e">
        <f t="shared" si="376"/>
        <v>#DIV/0!</v>
      </c>
      <c r="AQ318" s="23">
        <f t="shared" si="390"/>
        <v>0</v>
      </c>
      <c r="AR318" s="6">
        <f t="shared" si="377"/>
        <v>0</v>
      </c>
      <c r="AS318" s="6">
        <f t="shared" si="378"/>
        <v>-9.5148617379458962</v>
      </c>
      <c r="AT318" s="6">
        <f t="shared" si="379"/>
        <v>-18.495368840688752</v>
      </c>
      <c r="AU318" s="60"/>
      <c r="AV318" s="6">
        <f t="shared" si="380"/>
        <v>0</v>
      </c>
      <c r="AW318" s="61" t="e">
        <f t="shared" si="381"/>
        <v>#DIV/0!</v>
      </c>
      <c r="AX318" s="62" t="e">
        <f t="shared" si="382"/>
        <v>#DIV/0!</v>
      </c>
      <c r="AY318" s="63" t="e">
        <f t="shared" si="383"/>
        <v>#DIV/0!</v>
      </c>
      <c r="AZ318" s="6" t="e">
        <f t="shared" si="384"/>
        <v>#DIV/0!</v>
      </c>
      <c r="BA318" s="6" t="e">
        <f t="shared" si="385"/>
        <v>#DIV/0!</v>
      </c>
      <c r="BB318" s="62"/>
      <c r="BC318" s="63"/>
      <c r="BD318" s="1"/>
      <c r="BE318" s="1">
        <f t="shared" si="391"/>
        <v>0</v>
      </c>
      <c r="BF318" s="1">
        <f t="shared" si="392"/>
        <v>-6.4999999999999997E-3</v>
      </c>
      <c r="BG318" s="1">
        <f t="shared" si="393"/>
        <v>101325</v>
      </c>
      <c r="BH318" s="1">
        <f t="shared" si="394"/>
        <v>1.2250000000000001</v>
      </c>
      <c r="BI318" s="1">
        <f t="shared" si="395"/>
        <v>288.14999999999998</v>
      </c>
      <c r="BJ318" s="1">
        <f t="shared" si="396"/>
        <v>1.2350000000000001</v>
      </c>
      <c r="BK318" s="1">
        <f t="shared" si="397"/>
        <v>9.81</v>
      </c>
      <c r="BL318" s="1">
        <f t="shared" si="398"/>
        <v>293.14999999999998</v>
      </c>
      <c r="BM318" s="1">
        <f t="shared" si="399"/>
        <v>100600</v>
      </c>
      <c r="BN318" s="24">
        <f t="shared" si="400"/>
        <v>28</v>
      </c>
    </row>
    <row r="319" spans="28:66" x14ac:dyDescent="0.2">
      <c r="AB319" s="23">
        <v>11.3</v>
      </c>
      <c r="AC319" s="1">
        <v>1047</v>
      </c>
      <c r="AD319" s="1">
        <f t="shared" si="368"/>
        <v>284.45</v>
      </c>
      <c r="AE319" s="1">
        <f t="shared" si="386"/>
        <v>0</v>
      </c>
      <c r="AF319" s="1">
        <f t="shared" si="369"/>
        <v>0</v>
      </c>
      <c r="AG319" s="1">
        <f t="shared" si="387"/>
        <v>3612.1538999999993</v>
      </c>
      <c r="AH319" s="1">
        <f t="shared" si="370"/>
        <v>7963.4267310179976</v>
      </c>
      <c r="AI319" s="130">
        <f t="shared" si="388"/>
        <v>111.53840000000001</v>
      </c>
      <c r="AJ319" s="1">
        <f t="shared" si="371"/>
        <v>281.34449999999998</v>
      </c>
      <c r="AK319" s="1">
        <f t="shared" si="372"/>
        <v>1.1065167220029943</v>
      </c>
      <c r="AL319" s="1">
        <f t="shared" si="373"/>
        <v>1.0944362590739021</v>
      </c>
      <c r="AM319" s="1">
        <f t="shared" si="374"/>
        <v>89363.117455877582</v>
      </c>
      <c r="AN319" s="1">
        <f t="shared" si="389"/>
        <v>-1022</v>
      </c>
      <c r="AO319" s="1">
        <f t="shared" si="375"/>
        <v>-3353.0184800000002</v>
      </c>
      <c r="AP319" s="1" t="e">
        <f t="shared" si="376"/>
        <v>#DIV/0!</v>
      </c>
      <c r="AQ319" s="23">
        <f t="shared" si="390"/>
        <v>0</v>
      </c>
      <c r="AR319" s="6">
        <f t="shared" si="377"/>
        <v>0</v>
      </c>
      <c r="AS319" s="6">
        <f t="shared" si="378"/>
        <v>-9.2757316892533961</v>
      </c>
      <c r="AT319" s="6">
        <f t="shared" si="379"/>
        <v>-18.030538286838322</v>
      </c>
      <c r="AU319" s="60"/>
      <c r="AV319" s="6">
        <f t="shared" si="380"/>
        <v>0</v>
      </c>
      <c r="AW319" s="61" t="e">
        <f t="shared" si="381"/>
        <v>#DIV/0!</v>
      </c>
      <c r="AX319" s="62" t="e">
        <f t="shared" si="382"/>
        <v>#DIV/0!</v>
      </c>
      <c r="AY319" s="63" t="e">
        <f t="shared" si="383"/>
        <v>#DIV/0!</v>
      </c>
      <c r="AZ319" s="6" t="e">
        <f t="shared" si="384"/>
        <v>#DIV/0!</v>
      </c>
      <c r="BA319" s="6" t="e">
        <f t="shared" si="385"/>
        <v>#DIV/0!</v>
      </c>
      <c r="BB319" s="62"/>
      <c r="BC319" s="63"/>
      <c r="BD319" s="1"/>
      <c r="BE319" s="1">
        <f t="shared" si="391"/>
        <v>0</v>
      </c>
      <c r="BF319" s="1">
        <f t="shared" si="392"/>
        <v>-6.4999999999999997E-3</v>
      </c>
      <c r="BG319" s="1">
        <f t="shared" si="393"/>
        <v>101325</v>
      </c>
      <c r="BH319" s="1">
        <f t="shared" si="394"/>
        <v>1.2250000000000001</v>
      </c>
      <c r="BI319" s="1">
        <f t="shared" si="395"/>
        <v>288.14999999999998</v>
      </c>
      <c r="BJ319" s="1">
        <f t="shared" si="396"/>
        <v>1.2350000000000001</v>
      </c>
      <c r="BK319" s="1">
        <f t="shared" si="397"/>
        <v>9.81</v>
      </c>
      <c r="BL319" s="1">
        <f t="shared" si="398"/>
        <v>293.14999999999998</v>
      </c>
      <c r="BM319" s="1">
        <f t="shared" si="399"/>
        <v>100600</v>
      </c>
      <c r="BN319" s="24">
        <f t="shared" si="400"/>
        <v>28</v>
      </c>
    </row>
    <row r="320" spans="28:66" x14ac:dyDescent="0.2">
      <c r="AB320" s="23">
        <v>11.6</v>
      </c>
      <c r="AC320" s="1">
        <v>984</v>
      </c>
      <c r="AD320" s="1">
        <f t="shared" si="368"/>
        <v>284.75</v>
      </c>
      <c r="AE320" s="1">
        <f t="shared" si="386"/>
        <v>0</v>
      </c>
      <c r="AF320" s="1">
        <f t="shared" si="369"/>
        <v>0</v>
      </c>
      <c r="AG320" s="1">
        <f t="shared" si="387"/>
        <v>3611.7692899999993</v>
      </c>
      <c r="AH320" s="1">
        <f t="shared" si="370"/>
        <v>7962.5788121197975</v>
      </c>
      <c r="AI320" s="130">
        <f t="shared" si="388"/>
        <v>122.69224000000001</v>
      </c>
      <c r="AJ320" s="1">
        <f t="shared" si="371"/>
        <v>281.75399999999996</v>
      </c>
      <c r="AK320" s="1">
        <f t="shared" si="372"/>
        <v>1.1133874708902571</v>
      </c>
      <c r="AL320" s="1">
        <f t="shared" si="373"/>
        <v>1.101672953373884</v>
      </c>
      <c r="AM320" s="1">
        <f t="shared" si="374"/>
        <v>90048.880910731314</v>
      </c>
      <c r="AN320" s="1">
        <f t="shared" si="389"/>
        <v>-1085</v>
      </c>
      <c r="AO320" s="1">
        <f t="shared" si="375"/>
        <v>-3559.7114000000001</v>
      </c>
      <c r="AP320" s="1">
        <f t="shared" si="376"/>
        <v>35090.787373726176</v>
      </c>
      <c r="AQ320" s="23">
        <f t="shared" si="390"/>
        <v>64.61786016103234</v>
      </c>
      <c r="AR320" s="6">
        <f t="shared" si="377"/>
        <v>125.6067812954211</v>
      </c>
      <c r="AS320" s="6">
        <f t="shared" si="378"/>
        <v>-8.9390869913713509</v>
      </c>
      <c r="AT320" s="6">
        <f t="shared" si="379"/>
        <v>-17.376154857307288</v>
      </c>
      <c r="AU320" s="60">
        <v>23</v>
      </c>
      <c r="AV320" s="6">
        <f t="shared" si="380"/>
        <v>2300</v>
      </c>
      <c r="AW320" s="61">
        <f t="shared" si="381"/>
        <v>-4901.5066917254808</v>
      </c>
      <c r="AX320" s="62">
        <f t="shared" si="382"/>
        <v>7.6110352355985705E-2</v>
      </c>
      <c r="AY320" s="63">
        <f t="shared" si="383"/>
        <v>0.54488800269761128</v>
      </c>
      <c r="AZ320" s="6">
        <f t="shared" si="384"/>
        <v>0.13878279223090403</v>
      </c>
      <c r="BA320" s="6">
        <f t="shared" si="385"/>
        <v>7.9516682638712686</v>
      </c>
      <c r="BB320" s="131">
        <v>2.5</v>
      </c>
      <c r="BC320" s="135">
        <v>0</v>
      </c>
      <c r="BD320" s="1"/>
      <c r="BE320" s="1">
        <f t="shared" si="391"/>
        <v>0</v>
      </c>
      <c r="BF320" s="1">
        <f t="shared" si="392"/>
        <v>-6.4999999999999997E-3</v>
      </c>
      <c r="BG320" s="1">
        <f t="shared" si="393"/>
        <v>101325</v>
      </c>
      <c r="BH320" s="1">
        <f t="shared" si="394"/>
        <v>1.2250000000000001</v>
      </c>
      <c r="BI320" s="1">
        <f t="shared" si="395"/>
        <v>288.14999999999998</v>
      </c>
      <c r="BJ320" s="1">
        <f t="shared" si="396"/>
        <v>1.2350000000000001</v>
      </c>
      <c r="BK320" s="1">
        <f t="shared" si="397"/>
        <v>9.81</v>
      </c>
      <c r="BL320" s="1">
        <f t="shared" si="398"/>
        <v>293.14999999999998</v>
      </c>
      <c r="BM320" s="1">
        <f t="shared" si="399"/>
        <v>100600</v>
      </c>
      <c r="BN320" s="24">
        <f t="shared" si="400"/>
        <v>28</v>
      </c>
    </row>
    <row r="321" spans="28:66" x14ac:dyDescent="0.2">
      <c r="AB321" s="23">
        <v>10.8</v>
      </c>
      <c r="AC321" s="1">
        <v>920</v>
      </c>
      <c r="AD321" s="1">
        <f t="shared" si="368"/>
        <v>283.95</v>
      </c>
      <c r="AE321" s="1">
        <f t="shared" si="386"/>
        <v>0</v>
      </c>
      <c r="AF321" s="1">
        <f t="shared" si="369"/>
        <v>0</v>
      </c>
      <c r="AG321" s="1">
        <f t="shared" si="387"/>
        <v>3611.3846799999992</v>
      </c>
      <c r="AH321" s="1">
        <f t="shared" si="370"/>
        <v>7961.7308932215974</v>
      </c>
      <c r="AI321" s="130">
        <f t="shared" si="388"/>
        <v>133.84608</v>
      </c>
      <c r="AJ321" s="1">
        <f t="shared" si="371"/>
        <v>282.16999999999996</v>
      </c>
      <c r="AK321" s="1">
        <f t="shared" si="372"/>
        <v>1.1204006511374123</v>
      </c>
      <c r="AL321" s="1">
        <f t="shared" si="373"/>
        <v>1.1133771851785299</v>
      </c>
      <c r="AM321" s="1">
        <f t="shared" si="374"/>
        <v>90749.886493892496</v>
      </c>
      <c r="AN321" s="1">
        <f t="shared" si="389"/>
        <v>-1149</v>
      </c>
      <c r="AO321" s="1">
        <f t="shared" si="375"/>
        <v>-3769.68516</v>
      </c>
      <c r="AP321" s="1" t="e">
        <f t="shared" si="376"/>
        <v>#DIV/0!</v>
      </c>
      <c r="AQ321" s="23">
        <f t="shared" si="390"/>
        <v>0</v>
      </c>
      <c r="AR321" s="6">
        <f t="shared" si="377"/>
        <v>0</v>
      </c>
      <c r="AS321" s="6">
        <f t="shared" si="378"/>
        <v>-8.6571914625796129</v>
      </c>
      <c r="AT321" s="6">
        <f t="shared" si="379"/>
        <v>-16.828195052620757</v>
      </c>
      <c r="AU321" s="60"/>
      <c r="AV321" s="6">
        <f t="shared" si="380"/>
        <v>0</v>
      </c>
      <c r="AW321" s="61" t="e">
        <f t="shared" si="381"/>
        <v>#DIV/0!</v>
      </c>
      <c r="AX321" s="62" t="e">
        <f t="shared" si="382"/>
        <v>#DIV/0!</v>
      </c>
      <c r="AY321" s="63" t="e">
        <f t="shared" si="383"/>
        <v>#DIV/0!</v>
      </c>
      <c r="AZ321" s="6" t="e">
        <f t="shared" si="384"/>
        <v>#DIV/0!</v>
      </c>
      <c r="BA321" s="6" t="e">
        <f t="shared" si="385"/>
        <v>#DIV/0!</v>
      </c>
      <c r="BB321" s="62"/>
      <c r="BC321" s="63"/>
      <c r="BD321" s="1"/>
      <c r="BE321" s="1">
        <f t="shared" si="391"/>
        <v>0</v>
      </c>
      <c r="BF321" s="1">
        <f t="shared" si="392"/>
        <v>-6.4999999999999997E-3</v>
      </c>
      <c r="BG321" s="1">
        <f t="shared" si="393"/>
        <v>101325</v>
      </c>
      <c r="BH321" s="1">
        <f t="shared" si="394"/>
        <v>1.2250000000000001</v>
      </c>
      <c r="BI321" s="1">
        <f t="shared" si="395"/>
        <v>288.14999999999998</v>
      </c>
      <c r="BJ321" s="1">
        <f t="shared" si="396"/>
        <v>1.2350000000000001</v>
      </c>
      <c r="BK321" s="1">
        <f t="shared" si="397"/>
        <v>9.81</v>
      </c>
      <c r="BL321" s="1">
        <f t="shared" si="398"/>
        <v>293.14999999999998</v>
      </c>
      <c r="BM321" s="1">
        <f t="shared" si="399"/>
        <v>100600</v>
      </c>
      <c r="BN321" s="24">
        <f t="shared" si="400"/>
        <v>28</v>
      </c>
    </row>
    <row r="322" spans="28:66" x14ac:dyDescent="0.2">
      <c r="AB322" s="23">
        <v>8.6999999999999993</v>
      </c>
      <c r="AC322" s="1">
        <v>862</v>
      </c>
      <c r="AD322" s="1">
        <f t="shared" si="368"/>
        <v>281.84999999999997</v>
      </c>
      <c r="AE322" s="1">
        <f t="shared" si="386"/>
        <v>0</v>
      </c>
      <c r="AF322" s="1">
        <f t="shared" si="369"/>
        <v>0</v>
      </c>
      <c r="AG322" s="1">
        <f t="shared" si="387"/>
        <v>3611.0000699999991</v>
      </c>
      <c r="AH322" s="1">
        <f t="shared" si="370"/>
        <v>7960.8829743233973</v>
      </c>
      <c r="AI322" s="130">
        <f t="shared" si="388"/>
        <v>144.99992</v>
      </c>
      <c r="AJ322" s="1">
        <f t="shared" si="371"/>
        <v>282.54699999999997</v>
      </c>
      <c r="AK322" s="1">
        <f t="shared" si="372"/>
        <v>1.126785491624672</v>
      </c>
      <c r="AL322" s="1">
        <f t="shared" si="373"/>
        <v>1.1295719719782729</v>
      </c>
      <c r="AM322" s="1">
        <f t="shared" si="374"/>
        <v>91388.983473340821</v>
      </c>
      <c r="AN322" s="1">
        <f t="shared" si="389"/>
        <v>-1207</v>
      </c>
      <c r="AO322" s="1">
        <f t="shared" si="375"/>
        <v>-3959.97388</v>
      </c>
      <c r="AP322" s="1" t="e">
        <f t="shared" si="376"/>
        <v>#DIV/0!</v>
      </c>
      <c r="AQ322" s="23">
        <f t="shared" si="390"/>
        <v>0</v>
      </c>
      <c r="AR322" s="6">
        <f t="shared" si="377"/>
        <v>0</v>
      </c>
      <c r="AS322" s="6">
        <f t="shared" si="378"/>
        <v>-8.3401063539605982</v>
      </c>
      <c r="AT322" s="6">
        <f t="shared" si="379"/>
        <v>-16.211832335082768</v>
      </c>
      <c r="AU322" s="60"/>
      <c r="AV322" s="6">
        <f t="shared" si="380"/>
        <v>0</v>
      </c>
      <c r="AW322" s="61" t="e">
        <f t="shared" si="381"/>
        <v>#DIV/0!</v>
      </c>
      <c r="AX322" s="62" t="e">
        <f t="shared" si="382"/>
        <v>#DIV/0!</v>
      </c>
      <c r="AY322" s="63" t="e">
        <f t="shared" si="383"/>
        <v>#DIV/0!</v>
      </c>
      <c r="AZ322" s="6" t="e">
        <f t="shared" si="384"/>
        <v>#DIV/0!</v>
      </c>
      <c r="BA322" s="6" t="e">
        <f t="shared" si="385"/>
        <v>#DIV/0!</v>
      </c>
      <c r="BB322" s="62"/>
      <c r="BC322" s="63"/>
      <c r="BD322" s="1"/>
      <c r="BE322" s="1">
        <f t="shared" si="391"/>
        <v>0</v>
      </c>
      <c r="BF322" s="1">
        <f t="shared" si="392"/>
        <v>-6.4999999999999997E-3</v>
      </c>
      <c r="BG322" s="1">
        <f t="shared" si="393"/>
        <v>101325</v>
      </c>
      <c r="BH322" s="1">
        <f t="shared" si="394"/>
        <v>1.2250000000000001</v>
      </c>
      <c r="BI322" s="1">
        <f t="shared" si="395"/>
        <v>288.14999999999998</v>
      </c>
      <c r="BJ322" s="1">
        <f t="shared" si="396"/>
        <v>1.2350000000000001</v>
      </c>
      <c r="BK322" s="1">
        <f t="shared" si="397"/>
        <v>9.81</v>
      </c>
      <c r="BL322" s="1">
        <f t="shared" si="398"/>
        <v>293.14999999999998</v>
      </c>
      <c r="BM322" s="1">
        <f t="shared" si="399"/>
        <v>100600</v>
      </c>
      <c r="BN322" s="24">
        <f t="shared" si="400"/>
        <v>28</v>
      </c>
    </row>
    <row r="323" spans="28:66" x14ac:dyDescent="0.2">
      <c r="AB323" s="23">
        <v>7.6</v>
      </c>
      <c r="AC323" s="1">
        <v>798</v>
      </c>
      <c r="AD323" s="1">
        <f t="shared" si="368"/>
        <v>280.75</v>
      </c>
      <c r="AE323" s="1">
        <f t="shared" si="386"/>
        <v>0</v>
      </c>
      <c r="AF323" s="1">
        <f t="shared" si="369"/>
        <v>0</v>
      </c>
      <c r="AG323" s="1">
        <f t="shared" si="387"/>
        <v>3610.6154599999991</v>
      </c>
      <c r="AH323" s="1">
        <f t="shared" si="370"/>
        <v>7960.0350554251972</v>
      </c>
      <c r="AI323" s="130">
        <f t="shared" si="388"/>
        <v>156.15376000000001</v>
      </c>
      <c r="AJ323" s="1">
        <f t="shared" si="371"/>
        <v>282.96299999999997</v>
      </c>
      <c r="AK323" s="1">
        <f t="shared" si="372"/>
        <v>1.1338630975543844</v>
      </c>
      <c r="AL323" s="1">
        <f t="shared" si="373"/>
        <v>1.1428007254613757</v>
      </c>
      <c r="AM323" s="1">
        <f t="shared" si="374"/>
        <v>92098.418396584049</v>
      </c>
      <c r="AN323" s="1">
        <f t="shared" si="389"/>
        <v>-1271</v>
      </c>
      <c r="AO323" s="1">
        <f t="shared" si="375"/>
        <v>-4169.9476400000003</v>
      </c>
      <c r="AP323" s="1" t="e">
        <f t="shared" si="376"/>
        <v>#DIV/0!</v>
      </c>
      <c r="AQ323" s="23">
        <f t="shared" si="390"/>
        <v>0</v>
      </c>
      <c r="AR323" s="6">
        <f t="shared" si="377"/>
        <v>0</v>
      </c>
      <c r="AS323" s="6">
        <f t="shared" si="378"/>
        <v>-8.0975295839955681</v>
      </c>
      <c r="AT323" s="6">
        <f t="shared" si="379"/>
        <v>-15.740301906553945</v>
      </c>
      <c r="AU323" s="60"/>
      <c r="AV323" s="6">
        <f t="shared" si="380"/>
        <v>0</v>
      </c>
      <c r="AW323" s="61" t="e">
        <f t="shared" si="381"/>
        <v>#DIV/0!</v>
      </c>
      <c r="AX323" s="62" t="e">
        <f t="shared" si="382"/>
        <v>#DIV/0!</v>
      </c>
      <c r="AY323" s="63" t="e">
        <f t="shared" si="383"/>
        <v>#DIV/0!</v>
      </c>
      <c r="AZ323" s="6" t="e">
        <f t="shared" si="384"/>
        <v>#DIV/0!</v>
      </c>
      <c r="BA323" s="6" t="e">
        <f t="shared" si="385"/>
        <v>#DIV/0!</v>
      </c>
      <c r="BB323" s="62"/>
      <c r="BC323" s="63"/>
      <c r="BD323" s="1"/>
      <c r="BE323" s="1">
        <f t="shared" si="391"/>
        <v>0</v>
      </c>
      <c r="BF323" s="1">
        <f t="shared" si="392"/>
        <v>-6.4999999999999997E-3</v>
      </c>
      <c r="BG323" s="1">
        <f t="shared" si="393"/>
        <v>101325</v>
      </c>
      <c r="BH323" s="1">
        <f t="shared" si="394"/>
        <v>1.2250000000000001</v>
      </c>
      <c r="BI323" s="1">
        <f t="shared" si="395"/>
        <v>288.14999999999998</v>
      </c>
      <c r="BJ323" s="1">
        <f t="shared" si="396"/>
        <v>1.2350000000000001</v>
      </c>
      <c r="BK323" s="1">
        <f t="shared" si="397"/>
        <v>9.81</v>
      </c>
      <c r="BL323" s="1">
        <f t="shared" si="398"/>
        <v>293.14999999999998</v>
      </c>
      <c r="BM323" s="1">
        <f t="shared" si="399"/>
        <v>100600</v>
      </c>
      <c r="BN323" s="24">
        <f t="shared" si="400"/>
        <v>28</v>
      </c>
    </row>
    <row r="324" spans="28:66" x14ac:dyDescent="0.2">
      <c r="AB324" s="23">
        <v>7.3</v>
      </c>
      <c r="AC324" s="1">
        <v>794</v>
      </c>
      <c r="AD324" s="1">
        <f t="shared" si="368"/>
        <v>280.45</v>
      </c>
      <c r="AE324" s="1">
        <f t="shared" si="386"/>
        <v>0</v>
      </c>
      <c r="AF324" s="1">
        <f t="shared" si="369"/>
        <v>0</v>
      </c>
      <c r="AG324" s="1">
        <f t="shared" si="387"/>
        <v>3610.230849999999</v>
      </c>
      <c r="AH324" s="1">
        <f t="shared" si="370"/>
        <v>7959.1871365269972</v>
      </c>
      <c r="AI324" s="130">
        <f t="shared" si="388"/>
        <v>167.30760000000001</v>
      </c>
      <c r="AJ324" s="1">
        <f t="shared" si="371"/>
        <v>282.98899999999998</v>
      </c>
      <c r="AK324" s="1">
        <f t="shared" si="372"/>
        <v>1.1343065743513436</v>
      </c>
      <c r="AL324" s="1">
        <f t="shared" si="373"/>
        <v>1.1445758002107769</v>
      </c>
      <c r="AM324" s="1">
        <f t="shared" si="374"/>
        <v>92142.905706311722</v>
      </c>
      <c r="AN324" s="1">
        <f t="shared" si="389"/>
        <v>-1275</v>
      </c>
      <c r="AO324" s="1">
        <f t="shared" si="375"/>
        <v>-4183.0709999999999</v>
      </c>
      <c r="AP324" s="1" t="e">
        <f t="shared" si="376"/>
        <v>#DIV/0!</v>
      </c>
      <c r="AQ324" s="23">
        <f t="shared" si="390"/>
        <v>0</v>
      </c>
      <c r="AR324" s="6">
        <f t="shared" si="377"/>
        <v>0</v>
      </c>
      <c r="AS324" s="6">
        <f t="shared" si="378"/>
        <v>-7.5567069187136084</v>
      </c>
      <c r="AT324" s="6">
        <f t="shared" si="379"/>
        <v>-14.689029176872261</v>
      </c>
      <c r="AU324" s="60"/>
      <c r="AV324" s="6">
        <f t="shared" si="380"/>
        <v>0</v>
      </c>
      <c r="AW324" s="61" t="e">
        <f t="shared" si="381"/>
        <v>#DIV/0!</v>
      </c>
      <c r="AX324" s="62" t="e">
        <f t="shared" si="382"/>
        <v>#DIV/0!</v>
      </c>
      <c r="AY324" s="63" t="e">
        <f t="shared" si="383"/>
        <v>#DIV/0!</v>
      </c>
      <c r="AZ324" s="6" t="e">
        <f t="shared" si="384"/>
        <v>#DIV/0!</v>
      </c>
      <c r="BA324" s="6" t="e">
        <f t="shared" si="385"/>
        <v>#DIV/0!</v>
      </c>
      <c r="BB324" s="62"/>
      <c r="BC324" s="63"/>
      <c r="BD324" s="1"/>
      <c r="BE324" s="1">
        <f t="shared" si="391"/>
        <v>0</v>
      </c>
      <c r="BF324" s="1">
        <f t="shared" si="392"/>
        <v>-6.4999999999999997E-3</v>
      </c>
      <c r="BG324" s="1">
        <f t="shared" si="393"/>
        <v>101325</v>
      </c>
      <c r="BH324" s="1">
        <f t="shared" si="394"/>
        <v>1.2250000000000001</v>
      </c>
      <c r="BI324" s="1">
        <f t="shared" si="395"/>
        <v>288.14999999999998</v>
      </c>
      <c r="BJ324" s="1">
        <f t="shared" si="396"/>
        <v>1.2350000000000001</v>
      </c>
      <c r="BK324" s="1">
        <f t="shared" si="397"/>
        <v>9.81</v>
      </c>
      <c r="BL324" s="1">
        <f t="shared" si="398"/>
        <v>293.14999999999998</v>
      </c>
      <c r="BM324" s="1">
        <f t="shared" si="399"/>
        <v>100600</v>
      </c>
      <c r="BN324" s="24">
        <f t="shared" si="400"/>
        <v>28</v>
      </c>
    </row>
    <row r="325" spans="28:66" x14ac:dyDescent="0.2">
      <c r="AB325" s="23">
        <v>7</v>
      </c>
      <c r="AC325" s="1">
        <v>786</v>
      </c>
      <c r="AD325" s="1">
        <f t="shared" si="368"/>
        <v>280.14999999999998</v>
      </c>
      <c r="AE325" s="1">
        <f t="shared" si="386"/>
        <v>0</v>
      </c>
      <c r="AF325" s="1">
        <f t="shared" si="369"/>
        <v>0</v>
      </c>
      <c r="AG325" s="1">
        <f t="shared" si="387"/>
        <v>3609.8462399999989</v>
      </c>
      <c r="AH325" s="1">
        <f t="shared" si="370"/>
        <v>7958.3392176287971</v>
      </c>
      <c r="AI325" s="130">
        <f t="shared" si="388"/>
        <v>178.46144000000001</v>
      </c>
      <c r="AJ325" s="1">
        <f t="shared" si="371"/>
        <v>283.041</v>
      </c>
      <c r="AK325" s="1">
        <f t="shared" si="372"/>
        <v>1.1351939260298041</v>
      </c>
      <c r="AL325" s="1">
        <f t="shared" si="373"/>
        <v>1.1469085276366295</v>
      </c>
      <c r="AM325" s="1">
        <f t="shared" si="374"/>
        <v>92231.932528234625</v>
      </c>
      <c r="AN325" s="1">
        <f t="shared" si="389"/>
        <v>-1283</v>
      </c>
      <c r="AO325" s="1">
        <f t="shared" si="375"/>
        <v>-4209.31772</v>
      </c>
      <c r="AP325" s="1" t="e">
        <f t="shared" si="376"/>
        <v>#DIV/0!</v>
      </c>
      <c r="AQ325" s="23">
        <f t="shared" si="390"/>
        <v>0</v>
      </c>
      <c r="AR325" s="6">
        <f t="shared" si="377"/>
        <v>0</v>
      </c>
      <c r="AS325" s="6">
        <f t="shared" si="378"/>
        <v>-7.1202608966443464</v>
      </c>
      <c r="AT325" s="6">
        <f t="shared" si="379"/>
        <v>-13.840647941333147</v>
      </c>
      <c r="AU325" s="60"/>
      <c r="AV325" s="6">
        <f t="shared" si="380"/>
        <v>0</v>
      </c>
      <c r="AW325" s="61" t="e">
        <f t="shared" si="381"/>
        <v>#DIV/0!</v>
      </c>
      <c r="AX325" s="62" t="e">
        <f t="shared" si="382"/>
        <v>#DIV/0!</v>
      </c>
      <c r="AY325" s="63" t="e">
        <f t="shared" si="383"/>
        <v>#DIV/0!</v>
      </c>
      <c r="AZ325" s="6" t="e">
        <f t="shared" si="384"/>
        <v>#DIV/0!</v>
      </c>
      <c r="BA325" s="6" t="e">
        <f t="shared" si="385"/>
        <v>#DIV/0!</v>
      </c>
      <c r="BB325" s="62"/>
      <c r="BC325" s="63"/>
      <c r="BD325" s="1"/>
      <c r="BE325" s="1">
        <f t="shared" si="391"/>
        <v>0</v>
      </c>
      <c r="BF325" s="1">
        <f t="shared" si="392"/>
        <v>-6.4999999999999997E-3</v>
      </c>
      <c r="BG325" s="1">
        <f t="shared" si="393"/>
        <v>101325</v>
      </c>
      <c r="BH325" s="1">
        <f t="shared" si="394"/>
        <v>1.2250000000000001</v>
      </c>
      <c r="BI325" s="1">
        <f t="shared" si="395"/>
        <v>288.14999999999998</v>
      </c>
      <c r="BJ325" s="1">
        <f t="shared" si="396"/>
        <v>1.2350000000000001</v>
      </c>
      <c r="BK325" s="1">
        <f t="shared" si="397"/>
        <v>9.81</v>
      </c>
      <c r="BL325" s="1">
        <f t="shared" si="398"/>
        <v>293.14999999999998</v>
      </c>
      <c r="BM325" s="1">
        <f t="shared" si="399"/>
        <v>100600</v>
      </c>
      <c r="BN325" s="24">
        <f t="shared" si="400"/>
        <v>28</v>
      </c>
    </row>
    <row r="326" spans="28:66" x14ac:dyDescent="0.2">
      <c r="AB326" s="23">
        <v>6.3</v>
      </c>
      <c r="AC326" s="1">
        <v>731</v>
      </c>
      <c r="AD326" s="1">
        <f t="shared" si="368"/>
        <v>279.45</v>
      </c>
      <c r="AE326" s="1">
        <f t="shared" si="386"/>
        <v>0</v>
      </c>
      <c r="AF326" s="1">
        <f t="shared" si="369"/>
        <v>0</v>
      </c>
      <c r="AG326" s="1">
        <f t="shared" si="387"/>
        <v>3609.4616299999989</v>
      </c>
      <c r="AH326" s="1">
        <f t="shared" si="370"/>
        <v>7957.491298730597</v>
      </c>
      <c r="AI326" s="130">
        <f t="shared" si="388"/>
        <v>189.61528000000001</v>
      </c>
      <c r="AJ326" s="1">
        <f t="shared" si="371"/>
        <v>283.39849999999996</v>
      </c>
      <c r="AK326" s="1">
        <f t="shared" si="372"/>
        <v>1.1413088538181864</v>
      </c>
      <c r="AL326" s="1">
        <f t="shared" si="373"/>
        <v>1.1574350231125183</v>
      </c>
      <c r="AM326" s="1">
        <f t="shared" si="374"/>
        <v>92845.879261243565</v>
      </c>
      <c r="AN326" s="1">
        <f t="shared" si="389"/>
        <v>-1338</v>
      </c>
      <c r="AO326" s="1">
        <f t="shared" si="375"/>
        <v>-4389.7639200000003</v>
      </c>
      <c r="AP326" s="1" t="e">
        <f t="shared" si="376"/>
        <v>#DIV/0!</v>
      </c>
      <c r="AQ326" s="23">
        <f t="shared" si="390"/>
        <v>0</v>
      </c>
      <c r="AR326" s="6">
        <f t="shared" si="377"/>
        <v>0</v>
      </c>
      <c r="AS326" s="6">
        <f t="shared" si="378"/>
        <v>-6.9711905969663155</v>
      </c>
      <c r="AT326" s="6">
        <f t="shared" si="379"/>
        <v>-13.550879130007003</v>
      </c>
      <c r="AU326" s="60"/>
      <c r="AV326" s="6">
        <f t="shared" si="380"/>
        <v>0</v>
      </c>
      <c r="AW326" s="61" t="e">
        <f t="shared" si="381"/>
        <v>#DIV/0!</v>
      </c>
      <c r="AX326" s="62" t="e">
        <f t="shared" si="382"/>
        <v>#DIV/0!</v>
      </c>
      <c r="AY326" s="63" t="e">
        <f t="shared" si="383"/>
        <v>#DIV/0!</v>
      </c>
      <c r="AZ326" s="6" t="e">
        <f t="shared" si="384"/>
        <v>#DIV/0!</v>
      </c>
      <c r="BA326" s="6" t="e">
        <f t="shared" si="385"/>
        <v>#DIV/0!</v>
      </c>
      <c r="BB326" s="62"/>
      <c r="BC326" s="63"/>
      <c r="BD326" s="1"/>
      <c r="BE326" s="1">
        <f t="shared" si="391"/>
        <v>0</v>
      </c>
      <c r="BF326" s="1">
        <f t="shared" si="392"/>
        <v>-6.4999999999999997E-3</v>
      </c>
      <c r="BG326" s="1">
        <f t="shared" si="393"/>
        <v>101325</v>
      </c>
      <c r="BH326" s="1">
        <f t="shared" si="394"/>
        <v>1.2250000000000001</v>
      </c>
      <c r="BI326" s="1">
        <f t="shared" si="395"/>
        <v>288.14999999999998</v>
      </c>
      <c r="BJ326" s="1">
        <f t="shared" si="396"/>
        <v>1.2350000000000001</v>
      </c>
      <c r="BK326" s="1">
        <f t="shared" si="397"/>
        <v>9.81</v>
      </c>
      <c r="BL326" s="1">
        <f t="shared" si="398"/>
        <v>293.14999999999998</v>
      </c>
      <c r="BM326" s="1">
        <f t="shared" si="399"/>
        <v>100600</v>
      </c>
      <c r="BN326" s="24">
        <f t="shared" si="400"/>
        <v>28</v>
      </c>
    </row>
    <row r="327" spans="28:66" x14ac:dyDescent="0.2">
      <c r="AB327" s="23">
        <v>6.1</v>
      </c>
      <c r="AC327" s="1">
        <v>718</v>
      </c>
      <c r="AD327" s="1">
        <f t="shared" si="368"/>
        <v>279.25</v>
      </c>
      <c r="AE327" s="1">
        <f t="shared" si="386"/>
        <v>0</v>
      </c>
      <c r="AF327" s="1">
        <f t="shared" si="369"/>
        <v>0</v>
      </c>
      <c r="AG327" s="1">
        <f t="shared" si="387"/>
        <v>3609.0770199999988</v>
      </c>
      <c r="AH327" s="1">
        <f t="shared" si="370"/>
        <v>7956.6433798323969</v>
      </c>
      <c r="AI327" s="130">
        <f t="shared" si="388"/>
        <v>200.76912000000002</v>
      </c>
      <c r="AJ327" s="1">
        <f t="shared" si="371"/>
        <v>283.483</v>
      </c>
      <c r="AK327" s="1">
        <f t="shared" si="372"/>
        <v>1.1427578751423151</v>
      </c>
      <c r="AL327" s="1">
        <f t="shared" si="373"/>
        <v>1.1600803248664957</v>
      </c>
      <c r="AM327" s="1">
        <f t="shared" si="374"/>
        <v>92991.476357196385</v>
      </c>
      <c r="AN327" s="1">
        <f t="shared" si="389"/>
        <v>-1351</v>
      </c>
      <c r="AO327" s="1">
        <f t="shared" si="375"/>
        <v>-4432.4148400000004</v>
      </c>
      <c r="AP327" s="1" t="e">
        <f t="shared" si="376"/>
        <v>#DIV/0!</v>
      </c>
      <c r="AQ327" s="23">
        <f t="shared" si="390"/>
        <v>0</v>
      </c>
      <c r="AR327" s="6">
        <f t="shared" si="377"/>
        <v>0</v>
      </c>
      <c r="AS327" s="6">
        <f t="shared" si="378"/>
        <v>-6.6320046310282423</v>
      </c>
      <c r="AT327" s="6">
        <f t="shared" si="379"/>
        <v>-12.891555881977938</v>
      </c>
      <c r="AU327" s="60"/>
      <c r="AV327" s="6">
        <f t="shared" si="380"/>
        <v>0</v>
      </c>
      <c r="AW327" s="61" t="e">
        <f t="shared" si="381"/>
        <v>#DIV/0!</v>
      </c>
      <c r="AX327" s="62" t="e">
        <f t="shared" si="382"/>
        <v>#DIV/0!</v>
      </c>
      <c r="AY327" s="63" t="e">
        <f t="shared" si="383"/>
        <v>#DIV/0!</v>
      </c>
      <c r="AZ327" s="6" t="e">
        <f t="shared" si="384"/>
        <v>#DIV/0!</v>
      </c>
      <c r="BA327" s="6" t="e">
        <f t="shared" si="385"/>
        <v>#DIV/0!</v>
      </c>
      <c r="BB327" s="62"/>
      <c r="BC327" s="63"/>
      <c r="BD327" s="1"/>
      <c r="BE327" s="1">
        <f t="shared" si="391"/>
        <v>0</v>
      </c>
      <c r="BF327" s="1">
        <f t="shared" si="392"/>
        <v>-6.4999999999999997E-3</v>
      </c>
      <c r="BG327" s="1">
        <f t="shared" si="393"/>
        <v>101325</v>
      </c>
      <c r="BH327" s="1">
        <f t="shared" si="394"/>
        <v>1.2250000000000001</v>
      </c>
      <c r="BI327" s="1">
        <f t="shared" si="395"/>
        <v>288.14999999999998</v>
      </c>
      <c r="BJ327" s="1">
        <f t="shared" si="396"/>
        <v>1.2350000000000001</v>
      </c>
      <c r="BK327" s="1">
        <f t="shared" si="397"/>
        <v>9.81</v>
      </c>
      <c r="BL327" s="1">
        <f t="shared" si="398"/>
        <v>293.14999999999998</v>
      </c>
      <c r="BM327" s="1">
        <f t="shared" si="399"/>
        <v>100600</v>
      </c>
      <c r="BN327" s="24">
        <f t="shared" si="400"/>
        <v>28</v>
      </c>
    </row>
    <row r="328" spans="28:66" x14ac:dyDescent="0.2">
      <c r="AB328" s="23">
        <v>5.8</v>
      </c>
      <c r="AC328" s="1">
        <v>687</v>
      </c>
      <c r="AD328" s="1">
        <f t="shared" si="368"/>
        <v>278.95</v>
      </c>
      <c r="AE328" s="1">
        <f t="shared" si="386"/>
        <v>0</v>
      </c>
      <c r="AF328" s="1">
        <f t="shared" si="369"/>
        <v>0</v>
      </c>
      <c r="AG328" s="1">
        <f t="shared" si="387"/>
        <v>3608.6924099999987</v>
      </c>
      <c r="AH328" s="1">
        <f t="shared" si="370"/>
        <v>7955.7954609341969</v>
      </c>
      <c r="AI328" s="130">
        <f t="shared" si="388"/>
        <v>211.92296000000002</v>
      </c>
      <c r="AJ328" s="1">
        <f t="shared" si="371"/>
        <v>283.68449999999996</v>
      </c>
      <c r="AK328" s="1">
        <f t="shared" si="372"/>
        <v>1.1462189134720713</v>
      </c>
      <c r="AL328" s="1">
        <f t="shared" si="373"/>
        <v>1.1656732007846129</v>
      </c>
      <c r="AM328" s="1">
        <f t="shared" si="374"/>
        <v>93339.415626179049</v>
      </c>
      <c r="AN328" s="1">
        <f t="shared" si="389"/>
        <v>-1382</v>
      </c>
      <c r="AO328" s="1">
        <f t="shared" si="375"/>
        <v>-4534.1208800000004</v>
      </c>
      <c r="AP328" s="1">
        <f t="shared" si="376"/>
        <v>34765.99532833905</v>
      </c>
      <c r="AQ328" s="23">
        <f t="shared" si="390"/>
        <v>34.031295198487832</v>
      </c>
      <c r="AR328" s="6">
        <f t="shared" si="377"/>
        <v>66.151392858628583</v>
      </c>
      <c r="AS328" s="6">
        <f t="shared" si="378"/>
        <v>-6.4181302596212797</v>
      </c>
      <c r="AT328" s="6">
        <f t="shared" si="379"/>
        <v>-12.475818323862228</v>
      </c>
      <c r="AU328" s="60">
        <v>6.75</v>
      </c>
      <c r="AV328" s="6">
        <f t="shared" si="380"/>
        <v>675</v>
      </c>
      <c r="AW328" s="61">
        <f t="shared" si="381"/>
        <v>-6676.5010619298409</v>
      </c>
      <c r="AX328" s="62">
        <f t="shared" si="382"/>
        <v>0.35325402444073245</v>
      </c>
      <c r="AY328" s="63">
        <f t="shared" si="383"/>
        <v>1.8394706522930722</v>
      </c>
      <c r="AZ328" s="6">
        <f t="shared" si="384"/>
        <v>0.18973122033984829</v>
      </c>
      <c r="BA328" s="6">
        <f t="shared" si="385"/>
        <v>10.870798167339272</v>
      </c>
      <c r="BB328" s="131">
        <v>17</v>
      </c>
      <c r="BC328" s="135">
        <v>-13.75</v>
      </c>
      <c r="BD328" s="1"/>
      <c r="BE328" s="1">
        <f t="shared" si="391"/>
        <v>0</v>
      </c>
      <c r="BF328" s="1">
        <f t="shared" si="392"/>
        <v>-6.4999999999999997E-3</v>
      </c>
      <c r="BG328" s="1">
        <f t="shared" si="393"/>
        <v>101325</v>
      </c>
      <c r="BH328" s="1">
        <f t="shared" si="394"/>
        <v>1.2250000000000001</v>
      </c>
      <c r="BI328" s="1">
        <f t="shared" si="395"/>
        <v>288.14999999999998</v>
      </c>
      <c r="BJ328" s="1">
        <f t="shared" si="396"/>
        <v>1.2350000000000001</v>
      </c>
      <c r="BK328" s="1">
        <f t="shared" si="397"/>
        <v>9.81</v>
      </c>
      <c r="BL328" s="1">
        <f t="shared" si="398"/>
        <v>293.14999999999998</v>
      </c>
      <c r="BM328" s="1">
        <f t="shared" si="399"/>
        <v>100600</v>
      </c>
      <c r="BN328" s="24">
        <f t="shared" si="400"/>
        <v>28</v>
      </c>
    </row>
    <row r="329" spans="28:66" x14ac:dyDescent="0.2">
      <c r="AB329" s="23">
        <v>5.2</v>
      </c>
      <c r="AC329" s="1">
        <v>650</v>
      </c>
      <c r="AD329" s="1">
        <f t="shared" si="368"/>
        <v>278.34999999999997</v>
      </c>
      <c r="AE329" s="1">
        <f t="shared" si="386"/>
        <v>0</v>
      </c>
      <c r="AF329" s="1">
        <f t="shared" si="369"/>
        <v>0</v>
      </c>
      <c r="AG329" s="1">
        <f t="shared" si="387"/>
        <v>3608.3077999999987</v>
      </c>
      <c r="AH329" s="1">
        <f t="shared" si="370"/>
        <v>7954.9475420359968</v>
      </c>
      <c r="AI329" s="130">
        <f t="shared" si="388"/>
        <v>223.07680000000002</v>
      </c>
      <c r="AJ329" s="1">
        <f t="shared" si="371"/>
        <v>283.92499999999995</v>
      </c>
      <c r="AK329" s="1">
        <f t="shared" si="372"/>
        <v>1.1503603216181821</v>
      </c>
      <c r="AL329" s="1">
        <f t="shared" si="373"/>
        <v>1.1734005903195341</v>
      </c>
      <c r="AM329" s="1">
        <f t="shared" si="374"/>
        <v>93756.077166476345</v>
      </c>
      <c r="AN329" s="1">
        <f t="shared" si="389"/>
        <v>-1419</v>
      </c>
      <c r="AO329" s="1">
        <f t="shared" si="375"/>
        <v>-4655.5119599999998</v>
      </c>
      <c r="AP329" s="1" t="e">
        <f t="shared" si="376"/>
        <v>#DIV/0!</v>
      </c>
      <c r="AQ329" s="23">
        <f t="shared" si="390"/>
        <v>0</v>
      </c>
      <c r="AR329" s="6">
        <f t="shared" si="377"/>
        <v>0</v>
      </c>
      <c r="AS329" s="6">
        <f t="shared" si="378"/>
        <v>-6.2455023622878398</v>
      </c>
      <c r="AT329" s="6">
        <f t="shared" si="379"/>
        <v>-12.140257311909595</v>
      </c>
      <c r="AU329" s="60"/>
      <c r="AV329" s="6">
        <f t="shared" si="380"/>
        <v>0</v>
      </c>
      <c r="AW329" s="61" t="e">
        <f t="shared" si="381"/>
        <v>#DIV/0!</v>
      </c>
      <c r="AX329" s="62" t="e">
        <f t="shared" si="382"/>
        <v>#DIV/0!</v>
      </c>
      <c r="AY329" s="63" t="e">
        <f t="shared" si="383"/>
        <v>#DIV/0!</v>
      </c>
      <c r="AZ329" s="6" t="e">
        <f t="shared" si="384"/>
        <v>#DIV/0!</v>
      </c>
      <c r="BA329" s="6" t="e">
        <f t="shared" si="385"/>
        <v>#DIV/0!</v>
      </c>
      <c r="BB329" s="62"/>
      <c r="BC329" s="63"/>
      <c r="BD329" s="1"/>
      <c r="BE329" s="1">
        <f t="shared" si="391"/>
        <v>0</v>
      </c>
      <c r="BF329" s="1">
        <f t="shared" si="392"/>
        <v>-6.4999999999999997E-3</v>
      </c>
      <c r="BG329" s="1">
        <f t="shared" si="393"/>
        <v>101325</v>
      </c>
      <c r="BH329" s="1">
        <f t="shared" si="394"/>
        <v>1.2250000000000001</v>
      </c>
      <c r="BI329" s="1">
        <f t="shared" si="395"/>
        <v>288.14999999999998</v>
      </c>
      <c r="BJ329" s="1">
        <f t="shared" si="396"/>
        <v>1.2350000000000001</v>
      </c>
      <c r="BK329" s="1">
        <f t="shared" si="397"/>
        <v>9.81</v>
      </c>
      <c r="BL329" s="1">
        <f t="shared" si="398"/>
        <v>293.14999999999998</v>
      </c>
      <c r="BM329" s="1">
        <f t="shared" si="399"/>
        <v>100600</v>
      </c>
      <c r="BN329" s="24">
        <f t="shared" si="400"/>
        <v>28</v>
      </c>
    </row>
    <row r="330" spans="28:66" x14ac:dyDescent="0.2">
      <c r="AB330" s="23">
        <v>4</v>
      </c>
      <c r="AC330" s="1">
        <v>600</v>
      </c>
      <c r="AD330" s="1">
        <f t="shared" si="368"/>
        <v>277.14999999999998</v>
      </c>
      <c r="AE330" s="1">
        <f t="shared" si="386"/>
        <v>0</v>
      </c>
      <c r="AF330" s="1">
        <f t="shared" si="369"/>
        <v>0</v>
      </c>
      <c r="AG330" s="1">
        <f t="shared" si="387"/>
        <v>3607.9231899999986</v>
      </c>
      <c r="AH330" s="1">
        <f t="shared" si="370"/>
        <v>7954.0996231377958</v>
      </c>
      <c r="AI330" s="130">
        <f t="shared" si="388"/>
        <v>234.23064000000002</v>
      </c>
      <c r="AJ330" s="1">
        <f t="shared" si="371"/>
        <v>284.25</v>
      </c>
      <c r="AK330" s="1">
        <f t="shared" si="372"/>
        <v>1.1559749950123086</v>
      </c>
      <c r="AL330" s="1">
        <f t="shared" si="373"/>
        <v>1.1855886427286622</v>
      </c>
      <c r="AM330" s="1">
        <f t="shared" si="374"/>
        <v>94321.524831001705</v>
      </c>
      <c r="AN330" s="1">
        <f t="shared" si="389"/>
        <v>-1469</v>
      </c>
      <c r="AO330" s="1">
        <f t="shared" si="375"/>
        <v>-4819.5539600000002</v>
      </c>
      <c r="AP330" s="1" t="e">
        <f t="shared" si="376"/>
        <v>#DIV/0!</v>
      </c>
      <c r="AQ330" s="23">
        <f t="shared" si="390"/>
        <v>0</v>
      </c>
      <c r="AR330" s="6">
        <f t="shared" si="377"/>
        <v>0</v>
      </c>
      <c r="AS330" s="6">
        <f t="shared" si="378"/>
        <v>-6.1316877875151468</v>
      </c>
      <c r="AT330" s="6">
        <f t="shared" si="379"/>
        <v>-11.919019988883443</v>
      </c>
      <c r="AU330" s="60"/>
      <c r="AV330" s="6">
        <f t="shared" si="380"/>
        <v>0</v>
      </c>
      <c r="AW330" s="61" t="e">
        <f t="shared" si="381"/>
        <v>#DIV/0!</v>
      </c>
      <c r="AX330" s="62" t="e">
        <f t="shared" si="382"/>
        <v>#DIV/0!</v>
      </c>
      <c r="AY330" s="63" t="e">
        <f t="shared" si="383"/>
        <v>#DIV/0!</v>
      </c>
      <c r="AZ330" s="6" t="e">
        <f t="shared" si="384"/>
        <v>#DIV/0!</v>
      </c>
      <c r="BA330" s="6" t="e">
        <f t="shared" si="385"/>
        <v>#DIV/0!</v>
      </c>
      <c r="BB330" s="62"/>
      <c r="BC330" s="63"/>
      <c r="BD330" s="1"/>
      <c r="BE330" s="1">
        <f t="shared" si="391"/>
        <v>0</v>
      </c>
      <c r="BF330" s="1">
        <f t="shared" si="392"/>
        <v>-6.4999999999999997E-3</v>
      </c>
      <c r="BG330" s="1">
        <f t="shared" si="393"/>
        <v>101325</v>
      </c>
      <c r="BH330" s="1">
        <f t="shared" si="394"/>
        <v>1.2250000000000001</v>
      </c>
      <c r="BI330" s="1">
        <f t="shared" si="395"/>
        <v>288.14999999999998</v>
      </c>
      <c r="BJ330" s="1">
        <f t="shared" si="396"/>
        <v>1.2350000000000001</v>
      </c>
      <c r="BK330" s="1">
        <f t="shared" si="397"/>
        <v>9.81</v>
      </c>
      <c r="BL330" s="1">
        <f t="shared" si="398"/>
        <v>293.14999999999998</v>
      </c>
      <c r="BM330" s="1">
        <f t="shared" si="399"/>
        <v>100600</v>
      </c>
      <c r="BN330" s="24">
        <f t="shared" si="400"/>
        <v>28</v>
      </c>
    </row>
    <row r="331" spans="28:66" x14ac:dyDescent="0.2">
      <c r="AB331" s="23">
        <v>2.4</v>
      </c>
      <c r="AC331" s="1">
        <v>556</v>
      </c>
      <c r="AD331" s="1">
        <f t="shared" si="368"/>
        <v>275.54999999999995</v>
      </c>
      <c r="AE331" s="1">
        <f t="shared" si="386"/>
        <v>0</v>
      </c>
      <c r="AF331" s="1">
        <f t="shared" si="369"/>
        <v>0</v>
      </c>
      <c r="AG331" s="1">
        <f t="shared" si="387"/>
        <v>3607.5385799999985</v>
      </c>
      <c r="AH331" s="1">
        <f t="shared" si="370"/>
        <v>7953.2517042395957</v>
      </c>
      <c r="AI331" s="130">
        <f t="shared" si="388"/>
        <v>245.38448000000002</v>
      </c>
      <c r="AJ331" s="1">
        <f t="shared" si="371"/>
        <v>284.536</v>
      </c>
      <c r="AK331" s="1">
        <f t="shared" si="372"/>
        <v>1.1609332283240772</v>
      </c>
      <c r="AL331" s="1">
        <f t="shared" si="373"/>
        <v>1.1987925859351103</v>
      </c>
      <c r="AM331" s="1">
        <f t="shared" si="374"/>
        <v>94821.400061728229</v>
      </c>
      <c r="AN331" s="1">
        <f t="shared" si="389"/>
        <v>-1513</v>
      </c>
      <c r="AO331" s="1">
        <f t="shared" si="375"/>
        <v>-4963.9109200000003</v>
      </c>
      <c r="AP331" s="1">
        <f t="shared" si="376"/>
        <v>34821.325543086685</v>
      </c>
      <c r="AQ331" s="23">
        <f t="shared" si="390"/>
        <v>33.557906531505878</v>
      </c>
      <c r="AR331" s="6">
        <f t="shared" si="377"/>
        <v>65.231201032202392</v>
      </c>
      <c r="AS331" s="6">
        <f t="shared" si="378"/>
        <v>-5.9914563995863679</v>
      </c>
      <c r="AT331" s="6">
        <f t="shared" si="379"/>
        <v>-11.646432607771965</v>
      </c>
      <c r="AU331" s="60">
        <v>6.75</v>
      </c>
      <c r="AV331" s="6">
        <f t="shared" si="380"/>
        <v>675</v>
      </c>
      <c r="AW331" s="61">
        <f t="shared" si="381"/>
        <v>-6318.5515758745378</v>
      </c>
      <c r="AX331" s="62">
        <f t="shared" si="382"/>
        <v>0.33431489819442006</v>
      </c>
      <c r="AY331" s="63">
        <f t="shared" si="383"/>
        <v>1.8423981768828936</v>
      </c>
      <c r="AZ331" s="6">
        <f t="shared" si="384"/>
        <v>0.17950325045332532</v>
      </c>
      <c r="BA331" s="6">
        <f t="shared" si="385"/>
        <v>10.284778659854645</v>
      </c>
      <c r="BB331" s="131">
        <v>17</v>
      </c>
      <c r="BC331" s="135">
        <v>-14</v>
      </c>
      <c r="BD331" s="1"/>
      <c r="BE331" s="1">
        <f t="shared" si="391"/>
        <v>0</v>
      </c>
      <c r="BF331" s="1">
        <f t="shared" si="392"/>
        <v>-6.4999999999999997E-3</v>
      </c>
      <c r="BG331" s="1">
        <f t="shared" si="393"/>
        <v>101325</v>
      </c>
      <c r="BH331" s="1">
        <f t="shared" si="394"/>
        <v>1.2250000000000001</v>
      </c>
      <c r="BI331" s="1">
        <f t="shared" si="395"/>
        <v>288.14999999999998</v>
      </c>
      <c r="BJ331" s="1">
        <f t="shared" si="396"/>
        <v>1.2350000000000001</v>
      </c>
      <c r="BK331" s="1">
        <f t="shared" si="397"/>
        <v>9.81</v>
      </c>
      <c r="BL331" s="1">
        <f t="shared" si="398"/>
        <v>293.14999999999998</v>
      </c>
      <c r="BM331" s="1">
        <f t="shared" si="399"/>
        <v>100600</v>
      </c>
      <c r="BN331" s="24">
        <f t="shared" si="400"/>
        <v>28</v>
      </c>
    </row>
    <row r="332" spans="28:66" x14ac:dyDescent="0.2">
      <c r="AB332" s="23">
        <v>1.9</v>
      </c>
      <c r="AC332" s="1">
        <v>498</v>
      </c>
      <c r="AD332" s="1">
        <f t="shared" si="368"/>
        <v>275.04999999999995</v>
      </c>
      <c r="AE332" s="1">
        <f t="shared" si="386"/>
        <v>0</v>
      </c>
      <c r="AF332" s="1">
        <f t="shared" si="369"/>
        <v>0</v>
      </c>
      <c r="AG332" s="1">
        <f t="shared" si="387"/>
        <v>3607.1539699999985</v>
      </c>
      <c r="AH332" s="1">
        <f t="shared" si="370"/>
        <v>7952.4037853413956</v>
      </c>
      <c r="AI332" s="130">
        <f t="shared" si="388"/>
        <v>256.53832</v>
      </c>
      <c r="AJ332" s="1">
        <f t="shared" si="371"/>
        <v>284.91299999999995</v>
      </c>
      <c r="AK332" s="1">
        <f t="shared" si="372"/>
        <v>1.1674939211365702</v>
      </c>
      <c r="AL332" s="1">
        <f t="shared" si="373"/>
        <v>1.2093590094629472</v>
      </c>
      <c r="AM332" s="1">
        <f t="shared" si="374"/>
        <v>95483.6019062798</v>
      </c>
      <c r="AN332" s="1">
        <f t="shared" si="389"/>
        <v>-1571</v>
      </c>
      <c r="AO332" s="1">
        <f t="shared" si="375"/>
        <v>-5154.1996399999998</v>
      </c>
      <c r="AP332" s="1" t="e">
        <f t="shared" si="376"/>
        <v>#DIV/0!</v>
      </c>
      <c r="AQ332" s="23">
        <f t="shared" si="390"/>
        <v>0</v>
      </c>
      <c r="AR332" s="6">
        <f t="shared" si="377"/>
        <v>0</v>
      </c>
      <c r="AS332" s="6">
        <f t="shared" si="378"/>
        <v>-5.9211397467949656</v>
      </c>
      <c r="AT332" s="6">
        <f t="shared" si="379"/>
        <v>-11.509748285409925</v>
      </c>
      <c r="AU332" s="60"/>
      <c r="AV332" s="6">
        <f t="shared" si="380"/>
        <v>0</v>
      </c>
      <c r="AW332" s="61" t="e">
        <f t="shared" si="381"/>
        <v>#DIV/0!</v>
      </c>
      <c r="AX332" s="62" t="e">
        <f t="shared" si="382"/>
        <v>#DIV/0!</v>
      </c>
      <c r="AY332" s="63" t="e">
        <f t="shared" si="383"/>
        <v>#DIV/0!</v>
      </c>
      <c r="AZ332" s="6" t="e">
        <f t="shared" si="384"/>
        <v>#DIV/0!</v>
      </c>
      <c r="BA332" s="6" t="e">
        <f t="shared" si="385"/>
        <v>#DIV/0!</v>
      </c>
      <c r="BB332" s="62"/>
      <c r="BC332" s="63"/>
      <c r="BD332" s="1"/>
      <c r="BE332" s="1">
        <f t="shared" si="391"/>
        <v>0</v>
      </c>
      <c r="BF332" s="1">
        <f t="shared" si="392"/>
        <v>-6.4999999999999997E-3</v>
      </c>
      <c r="BG332" s="1">
        <f t="shared" si="393"/>
        <v>101325</v>
      </c>
      <c r="BH332" s="1">
        <f t="shared" si="394"/>
        <v>1.2250000000000001</v>
      </c>
      <c r="BI332" s="1">
        <f t="shared" si="395"/>
        <v>288.14999999999998</v>
      </c>
      <c r="BJ332" s="1">
        <f t="shared" si="396"/>
        <v>1.2350000000000001</v>
      </c>
      <c r="BK332" s="1">
        <f t="shared" si="397"/>
        <v>9.81</v>
      </c>
      <c r="BL332" s="1">
        <f t="shared" si="398"/>
        <v>293.14999999999998</v>
      </c>
      <c r="BM332" s="1">
        <f t="shared" si="399"/>
        <v>100600</v>
      </c>
      <c r="BN332" s="24">
        <f t="shared" si="400"/>
        <v>28</v>
      </c>
    </row>
    <row r="333" spans="28:66" x14ac:dyDescent="0.2">
      <c r="AB333" s="23">
        <v>1.7</v>
      </c>
      <c r="AC333" s="1">
        <v>435</v>
      </c>
      <c r="AD333" s="1">
        <f t="shared" si="368"/>
        <v>274.84999999999997</v>
      </c>
      <c r="AE333" s="1">
        <f t="shared" si="386"/>
        <v>0</v>
      </c>
      <c r="AF333" s="1">
        <f t="shared" si="369"/>
        <v>0</v>
      </c>
      <c r="AG333" s="1">
        <f t="shared" si="387"/>
        <v>3606.7693599999984</v>
      </c>
      <c r="AH333" s="1">
        <f t="shared" si="370"/>
        <v>7951.5558664431956</v>
      </c>
      <c r="AI333" s="130">
        <f t="shared" si="388"/>
        <v>267.69216</v>
      </c>
      <c r="AJ333" s="1">
        <f t="shared" si="371"/>
        <v>285.32249999999999</v>
      </c>
      <c r="AK333" s="1">
        <f t="shared" si="372"/>
        <v>1.1746522887845152</v>
      </c>
      <c r="AL333" s="1">
        <f t="shared" si="373"/>
        <v>1.2194095967499359</v>
      </c>
      <c r="AM333" s="1">
        <f t="shared" si="374"/>
        <v>96207.127894217178</v>
      </c>
      <c r="AN333" s="1">
        <f t="shared" si="389"/>
        <v>-1634</v>
      </c>
      <c r="AO333" s="1">
        <f t="shared" si="375"/>
        <v>-5360.8925600000002</v>
      </c>
      <c r="AP333" s="1">
        <f t="shared" si="376"/>
        <v>34880.528969348823</v>
      </c>
      <c r="AQ333" s="23">
        <f t="shared" si="390"/>
        <v>35.072831214839908</v>
      </c>
      <c r="AR333" s="6">
        <f t="shared" si="377"/>
        <v>68.175972228654402</v>
      </c>
      <c r="AS333" s="6">
        <f t="shared" si="378"/>
        <v>-5.8863471202666426</v>
      </c>
      <c r="AT333" s="6">
        <f t="shared" si="379"/>
        <v>-11.44211698625911</v>
      </c>
      <c r="AU333" s="60">
        <v>7.5</v>
      </c>
      <c r="AV333" s="6">
        <f t="shared" si="380"/>
        <v>750</v>
      </c>
      <c r="AW333" s="61">
        <f t="shared" si="381"/>
        <v>-5938.3039469625783</v>
      </c>
      <c r="AX333" s="62">
        <f t="shared" si="382"/>
        <v>0.28277637842678943</v>
      </c>
      <c r="AY333" s="63">
        <f t="shared" si="383"/>
        <v>1.6609775699689915</v>
      </c>
      <c r="AZ333" s="6">
        <f t="shared" si="384"/>
        <v>0.16863016863412023</v>
      </c>
      <c r="BA333" s="6">
        <f t="shared" si="385"/>
        <v>9.6617969613138062</v>
      </c>
      <c r="BB333" s="131">
        <v>13.5</v>
      </c>
      <c r="BC333" s="135">
        <v>-7.75</v>
      </c>
      <c r="BD333" s="1"/>
      <c r="BE333" s="1">
        <f t="shared" si="391"/>
        <v>0</v>
      </c>
      <c r="BF333" s="1">
        <f t="shared" si="392"/>
        <v>-6.4999999999999997E-3</v>
      </c>
      <c r="BG333" s="1">
        <f t="shared" si="393"/>
        <v>101325</v>
      </c>
      <c r="BH333" s="1">
        <f t="shared" si="394"/>
        <v>1.2250000000000001</v>
      </c>
      <c r="BI333" s="1">
        <f t="shared" si="395"/>
        <v>288.14999999999998</v>
      </c>
      <c r="BJ333" s="1">
        <f t="shared" si="396"/>
        <v>1.2350000000000001</v>
      </c>
      <c r="BK333" s="1">
        <f t="shared" si="397"/>
        <v>9.81</v>
      </c>
      <c r="BL333" s="1">
        <f t="shared" si="398"/>
        <v>293.14999999999998</v>
      </c>
      <c r="BM333" s="1">
        <f t="shared" si="399"/>
        <v>100600</v>
      </c>
      <c r="BN333" s="24">
        <f t="shared" si="400"/>
        <v>28</v>
      </c>
    </row>
    <row r="334" spans="28:66" x14ac:dyDescent="0.2">
      <c r="AB334" s="23">
        <v>1.7</v>
      </c>
      <c r="AC334" s="1">
        <v>381</v>
      </c>
      <c r="AD334" s="1">
        <f t="shared" si="368"/>
        <v>274.84999999999997</v>
      </c>
      <c r="AE334" s="1">
        <f t="shared" si="386"/>
        <v>0</v>
      </c>
      <c r="AF334" s="1">
        <f t="shared" si="369"/>
        <v>0</v>
      </c>
      <c r="AG334" s="1">
        <f t="shared" si="387"/>
        <v>3606.3847499999983</v>
      </c>
      <c r="AH334" s="1">
        <f t="shared" si="370"/>
        <v>7950.7079475449955</v>
      </c>
      <c r="AI334" s="130">
        <f t="shared" si="388"/>
        <v>278.846</v>
      </c>
      <c r="AJ334" s="1">
        <f t="shared" si="371"/>
        <v>285.67349999999999</v>
      </c>
      <c r="AK334" s="1">
        <f t="shared" si="372"/>
        <v>1.1808147153725077</v>
      </c>
      <c r="AL334" s="1">
        <f t="shared" si="373"/>
        <v>1.2273147993158744</v>
      </c>
      <c r="AM334" s="1">
        <f t="shared" si="374"/>
        <v>96830.820570015378</v>
      </c>
      <c r="AN334" s="1">
        <f t="shared" si="389"/>
        <v>-1688</v>
      </c>
      <c r="AO334" s="1">
        <f t="shared" si="375"/>
        <v>-5538.0579200000002</v>
      </c>
      <c r="AP334" s="1" t="e">
        <f t="shared" si="376"/>
        <v>#DIV/0!</v>
      </c>
      <c r="AQ334" s="23">
        <f t="shared" si="390"/>
        <v>0</v>
      </c>
      <c r="AR334" s="6">
        <f t="shared" si="377"/>
        <v>0</v>
      </c>
      <c r="AS334" s="6">
        <f t="shared" si="378"/>
        <v>-5.8277470656793184</v>
      </c>
      <c r="AT334" s="6">
        <f t="shared" si="379"/>
        <v>-11.328207856150087</v>
      </c>
      <c r="AU334" s="60"/>
      <c r="AV334" s="6">
        <f t="shared" si="380"/>
        <v>0</v>
      </c>
      <c r="AW334" s="61" t="e">
        <f t="shared" si="381"/>
        <v>#DIV/0!</v>
      </c>
      <c r="AX334" s="62" t="e">
        <f t="shared" si="382"/>
        <v>#DIV/0!</v>
      </c>
      <c r="AY334" s="63" t="e">
        <f t="shared" si="383"/>
        <v>#DIV/0!</v>
      </c>
      <c r="AZ334" s="6" t="e">
        <f t="shared" si="384"/>
        <v>#DIV/0!</v>
      </c>
      <c r="BA334" s="6" t="e">
        <f t="shared" si="385"/>
        <v>#DIV/0!</v>
      </c>
      <c r="BB334" s="62"/>
      <c r="BC334" s="63"/>
      <c r="BD334" s="1"/>
      <c r="BE334" s="1">
        <f t="shared" si="391"/>
        <v>0</v>
      </c>
      <c r="BF334" s="1">
        <f t="shared" si="392"/>
        <v>-6.4999999999999997E-3</v>
      </c>
      <c r="BG334" s="1">
        <f t="shared" si="393"/>
        <v>101325</v>
      </c>
      <c r="BH334" s="1">
        <f t="shared" si="394"/>
        <v>1.2250000000000001</v>
      </c>
      <c r="BI334" s="1">
        <f t="shared" si="395"/>
        <v>288.14999999999998</v>
      </c>
      <c r="BJ334" s="1">
        <f t="shared" si="396"/>
        <v>1.2350000000000001</v>
      </c>
      <c r="BK334" s="1">
        <f t="shared" si="397"/>
        <v>9.81</v>
      </c>
      <c r="BL334" s="1">
        <f t="shared" si="398"/>
        <v>293.14999999999998</v>
      </c>
      <c r="BM334" s="1">
        <f t="shared" si="399"/>
        <v>100600</v>
      </c>
      <c r="BN334" s="24">
        <f t="shared" si="400"/>
        <v>28</v>
      </c>
    </row>
    <row r="335" spans="28:66" x14ac:dyDescent="0.2">
      <c r="AB335" s="30">
        <v>2.1</v>
      </c>
      <c r="AC335" s="64">
        <v>340</v>
      </c>
      <c r="AD335" s="64">
        <f t="shared" si="368"/>
        <v>275.25</v>
      </c>
      <c r="AE335" s="64">
        <f t="shared" si="386"/>
        <v>0</v>
      </c>
      <c r="AF335" s="64">
        <f t="shared" si="369"/>
        <v>0</v>
      </c>
      <c r="AG335" s="64">
        <f t="shared" si="387"/>
        <v>3606.0001399999983</v>
      </c>
      <c r="AH335" s="64">
        <f t="shared" si="370"/>
        <v>7949.8600286467954</v>
      </c>
      <c r="AI335" s="136">
        <f t="shared" si="388"/>
        <v>289.99984000000001</v>
      </c>
      <c r="AJ335" s="64">
        <f t="shared" si="371"/>
        <v>285.94</v>
      </c>
      <c r="AK335" s="64">
        <f t="shared" si="372"/>
        <v>1.1855100891821579</v>
      </c>
      <c r="AL335" s="64">
        <f t="shared" si="373"/>
        <v>1.2315522430544823</v>
      </c>
      <c r="AM335" s="64">
        <f t="shared" si="374"/>
        <v>97306.548220188924</v>
      </c>
      <c r="AN335" s="64">
        <f t="shared" si="389"/>
        <v>-1729</v>
      </c>
      <c r="AO335" s="64">
        <f t="shared" si="375"/>
        <v>-5672.5723600000001</v>
      </c>
      <c r="AP335" s="64" t="e">
        <f t="shared" si="376"/>
        <v>#DIV/0!</v>
      </c>
      <c r="AQ335" s="23">
        <f t="shared" si="390"/>
        <v>0</v>
      </c>
      <c r="AR335" s="65">
        <f t="shared" si="377"/>
        <v>0</v>
      </c>
      <c r="AS335" s="65">
        <f t="shared" si="378"/>
        <v>-5.737681050990787</v>
      </c>
      <c r="AT335" s="65">
        <f t="shared" si="379"/>
        <v>-11.153133934157932</v>
      </c>
      <c r="AU335" s="66"/>
      <c r="AV335" s="65">
        <f t="shared" si="380"/>
        <v>0</v>
      </c>
      <c r="AW335" s="67" t="e">
        <f t="shared" si="381"/>
        <v>#DIV/0!</v>
      </c>
      <c r="AX335" s="68" t="e">
        <f t="shared" si="382"/>
        <v>#DIV/0!</v>
      </c>
      <c r="AY335" s="69" t="e">
        <f t="shared" si="383"/>
        <v>#DIV/0!</v>
      </c>
      <c r="AZ335" s="65" t="e">
        <f t="shared" si="384"/>
        <v>#DIV/0!</v>
      </c>
      <c r="BA335" s="65" t="e">
        <f t="shared" si="385"/>
        <v>#DIV/0!</v>
      </c>
      <c r="BB335" s="68"/>
      <c r="BC335" s="69"/>
      <c r="BD335" s="1"/>
      <c r="BE335" s="1">
        <f t="shared" si="391"/>
        <v>0</v>
      </c>
      <c r="BF335" s="1">
        <f t="shared" si="392"/>
        <v>-6.4999999999999997E-3</v>
      </c>
      <c r="BG335" s="1">
        <f t="shared" si="393"/>
        <v>101325</v>
      </c>
      <c r="BH335" s="1">
        <f t="shared" si="394"/>
        <v>1.2250000000000001</v>
      </c>
      <c r="BI335" s="1">
        <f t="shared" si="395"/>
        <v>288.14999999999998</v>
      </c>
      <c r="BJ335" s="1">
        <f t="shared" si="396"/>
        <v>1.2350000000000001</v>
      </c>
      <c r="BK335" s="1">
        <f t="shared" si="397"/>
        <v>9.81</v>
      </c>
      <c r="BL335" s="1">
        <f t="shared" si="398"/>
        <v>293.14999999999998</v>
      </c>
      <c r="BM335" s="1">
        <f t="shared" si="399"/>
        <v>100600</v>
      </c>
      <c r="BN335" s="24">
        <f t="shared" si="400"/>
        <v>28</v>
      </c>
    </row>
    <row r="336" spans="28:66" x14ac:dyDescent="0.2">
      <c r="AB336" s="90"/>
      <c r="AC336" s="6"/>
      <c r="AD336" s="6"/>
      <c r="AE336" s="6"/>
      <c r="AF336" s="1"/>
      <c r="AG336" s="6"/>
      <c r="AH336" s="1"/>
      <c r="AI336" s="6"/>
      <c r="AJ336" s="6"/>
      <c r="AK336" s="6"/>
      <c r="AL336" s="6"/>
      <c r="AM336" s="6"/>
      <c r="AN336" s="6"/>
      <c r="AO336" s="1"/>
      <c r="AP336" s="6"/>
      <c r="AQ336" s="1"/>
      <c r="AR336" s="1"/>
      <c r="AS336" s="6"/>
      <c r="AT336" s="1"/>
      <c r="AU336" s="6"/>
      <c r="AV336" s="1"/>
      <c r="AW336" s="6"/>
      <c r="AX336" s="6"/>
      <c r="AY336" s="6"/>
      <c r="AZ336" s="6"/>
      <c r="BA336" s="6"/>
      <c r="BB336" s="6"/>
      <c r="BC336" s="6"/>
      <c r="BD336" s="1"/>
      <c r="BE336" s="1">
        <f t="shared" si="391"/>
        <v>0</v>
      </c>
      <c r="BF336" s="1">
        <f t="shared" si="392"/>
        <v>-6.4999999999999997E-3</v>
      </c>
      <c r="BG336" s="1">
        <f t="shared" si="393"/>
        <v>101325</v>
      </c>
      <c r="BH336" s="1">
        <f t="shared" si="394"/>
        <v>1.2250000000000001</v>
      </c>
      <c r="BI336" s="1">
        <f t="shared" si="395"/>
        <v>288.14999999999998</v>
      </c>
      <c r="BJ336" s="1">
        <f t="shared" si="396"/>
        <v>1.2350000000000001</v>
      </c>
      <c r="BK336" s="1">
        <f t="shared" si="397"/>
        <v>9.81</v>
      </c>
      <c r="BL336" s="1">
        <f t="shared" si="398"/>
        <v>293.14999999999998</v>
      </c>
      <c r="BM336" s="1">
        <f t="shared" si="399"/>
        <v>100600</v>
      </c>
      <c r="BN336" s="24">
        <f t="shared" si="400"/>
        <v>28</v>
      </c>
    </row>
    <row r="337" spans="28:66" x14ac:dyDescent="0.2">
      <c r="AB337" s="43" t="s">
        <v>56</v>
      </c>
      <c r="AC337" s="3" t="s">
        <v>57</v>
      </c>
      <c r="AD337" s="3" t="s">
        <v>58</v>
      </c>
      <c r="AE337" s="3" t="s">
        <v>59</v>
      </c>
      <c r="AF337" s="44" t="s">
        <v>60</v>
      </c>
      <c r="AG337" s="3" t="s">
        <v>61</v>
      </c>
      <c r="AH337" s="44" t="s">
        <v>62</v>
      </c>
      <c r="AI337" s="8" t="s">
        <v>63</v>
      </c>
      <c r="AJ337" s="3" t="s">
        <v>64</v>
      </c>
      <c r="AK337" s="3" t="s">
        <v>65</v>
      </c>
      <c r="AL337" s="3" t="s">
        <v>66</v>
      </c>
      <c r="AM337" s="3" t="s">
        <v>67</v>
      </c>
      <c r="AN337" s="3" t="s">
        <v>68</v>
      </c>
      <c r="AO337" s="44" t="s">
        <v>69</v>
      </c>
      <c r="AP337" s="3" t="s">
        <v>70</v>
      </c>
      <c r="AQ337" s="45" t="s">
        <v>71</v>
      </c>
      <c r="AR337" s="46" t="s">
        <v>72</v>
      </c>
      <c r="AS337" s="47" t="s">
        <v>73</v>
      </c>
      <c r="AT337" s="46" t="s">
        <v>74</v>
      </c>
      <c r="AU337" s="45" t="s">
        <v>75</v>
      </c>
      <c r="AV337" s="46" t="s">
        <v>76</v>
      </c>
      <c r="AW337" s="47" t="s">
        <v>77</v>
      </c>
      <c r="AX337" s="48" t="s">
        <v>78</v>
      </c>
      <c r="AY337" s="49" t="s">
        <v>79</v>
      </c>
      <c r="AZ337" s="47" t="s">
        <v>80</v>
      </c>
      <c r="BA337" s="47" t="s">
        <v>81</v>
      </c>
      <c r="BB337" s="48" t="s">
        <v>82</v>
      </c>
      <c r="BC337" s="49" t="s">
        <v>83</v>
      </c>
      <c r="BD337" s="1"/>
      <c r="BE337" s="6">
        <f t="shared" si="391"/>
        <v>0</v>
      </c>
      <c r="BF337" s="6">
        <f t="shared" si="392"/>
        <v>-6.4999999999999997E-3</v>
      </c>
      <c r="BG337" s="6">
        <f t="shared" si="393"/>
        <v>101325</v>
      </c>
      <c r="BH337" s="6">
        <f t="shared" si="394"/>
        <v>1.2250000000000001</v>
      </c>
      <c r="BI337" s="6">
        <f t="shared" si="395"/>
        <v>288.14999999999998</v>
      </c>
      <c r="BJ337" s="6">
        <f t="shared" si="396"/>
        <v>1.2350000000000001</v>
      </c>
      <c r="BK337" s="6">
        <f t="shared" si="397"/>
        <v>9.81</v>
      </c>
      <c r="BL337" s="6">
        <f t="shared" si="398"/>
        <v>293.14999999999998</v>
      </c>
      <c r="BM337" s="6">
        <f t="shared" si="399"/>
        <v>100600</v>
      </c>
      <c r="BN337" s="92">
        <f t="shared" si="400"/>
        <v>28</v>
      </c>
    </row>
    <row r="338" spans="28:66" x14ac:dyDescent="0.2">
      <c r="AB338" s="50">
        <v>8</v>
      </c>
      <c r="AC338" s="51">
        <v>1613</v>
      </c>
      <c r="AD338" s="51">
        <f t="shared" ref="AD338:AD353" si="401">AB338+273.15</f>
        <v>281.14999999999998</v>
      </c>
      <c r="AE338" s="51">
        <v>0</v>
      </c>
      <c r="AF338" s="51">
        <f t="shared" ref="AF338:AF353" si="402">AE338*1.94384</f>
        <v>0</v>
      </c>
      <c r="AG338" s="51">
        <v>3582</v>
      </c>
      <c r="AH338" s="51">
        <f t="shared" ref="AH338:AH353" si="403">AG338 * 2.20462</f>
        <v>7896.9488399999991</v>
      </c>
      <c r="AI338" s="129">
        <v>0</v>
      </c>
      <c r="AJ338" s="51">
        <f t="shared" ref="AJ338:AJ353" si="404">BI338+(AC338*BF338)</f>
        <v>277.66549999999995</v>
      </c>
      <c r="AK338" s="51">
        <f t="shared" ref="AK338:AK353" si="405">BH338 * ( ( 1 + ( BF338 * ( AC338 / BI338 ) ) ) ^ 4.256 )</f>
        <v>1.0462332666274439</v>
      </c>
      <c r="AL338" s="51">
        <f t="shared" ref="AL338:AL353" si="406">( AK338 * AJ338 ) / AD338</f>
        <v>1.0332665235452339</v>
      </c>
      <c r="AM338" s="51">
        <f t="shared" ref="AM338:AM353" si="407">BG338 * ( ( 1+ ( BF338 * ( AC338 / BI338 ) ) ) ^ 5.256 )</f>
        <v>83389.687569398826</v>
      </c>
      <c r="AN338" s="51">
        <v>0</v>
      </c>
      <c r="AO338" s="51">
        <f t="shared" ref="AO338:AO353" si="408">AN338 * 3.28084</f>
        <v>0</v>
      </c>
      <c r="AP338" s="51" t="e">
        <f t="shared" ref="AP338:AP353" si="409" xml:space="preserve"> AG338 * BK338 * COS( AZ338 )</f>
        <v>#DIV/0!</v>
      </c>
      <c r="AQ338" s="55">
        <f>SQRT( ( AU338 * 2 ) / AL338 )</f>
        <v>0</v>
      </c>
      <c r="AR338" s="51">
        <f t="shared" ref="AR338:AR353" si="410">AQ338 * 1.94384</f>
        <v>0</v>
      </c>
      <c r="AS338" s="51" t="e">
        <f t="shared" ref="AS338:AS353" si="411" xml:space="preserve"> ( AN338 / AI338 ) * ( ( ( AD337 + AD338 ) / 2 ) / ( ( AJ337 + AJ338 ) / 2 ) )</f>
        <v>#DIV/0!</v>
      </c>
      <c r="AT338" s="51" t="e">
        <f t="shared" ref="AT338:AT353" si="412">AS338 * 1.94384</f>
        <v>#DIV/0!</v>
      </c>
      <c r="AU338" s="52"/>
      <c r="AV338" s="51">
        <f t="shared" ref="AV338:AV353" si="413">AU338 * 100</f>
        <v>0</v>
      </c>
      <c r="AW338" s="53" t="e">
        <f t="shared" ref="AW338:AW353" si="414" xml:space="preserve"> - ( AG338 * BK338 * SIN( AZ338 ) )</f>
        <v>#DIV/0!</v>
      </c>
      <c r="AX338" s="50" t="e">
        <f t="shared" ref="AX338:AX353" si="415" xml:space="preserve"> - ( ( 2 * AW338 ) / ( ( ( AQ338 ) ^ 2 ) * BN338 * AL338 ) )</f>
        <v>#DIV/0!</v>
      </c>
      <c r="AY338" s="54" t="e">
        <f t="shared" ref="AY338:AY353" si="416" xml:space="preserve"> ( ( 2 * AP338 ) / ( ( ( AQ338 ) ^ 2 ) * BN338 * AL338 ) )</f>
        <v>#DIV/0!</v>
      </c>
      <c r="AZ338" s="51" t="e">
        <f t="shared" ref="AZ338:AZ353" si="417">ASIN( - ( AS338 / AQ338 ) )</f>
        <v>#DIV/0!</v>
      </c>
      <c r="BA338" s="51" t="e">
        <f t="shared" ref="BA338:BA353" si="418">AZ338 * ( 180 / 3.14159265359 )</f>
        <v>#DIV/0!</v>
      </c>
      <c r="BB338" s="50"/>
      <c r="BC338" s="54"/>
      <c r="BD338" s="1"/>
      <c r="BE338" s="1">
        <f t="shared" si="391"/>
        <v>0</v>
      </c>
      <c r="BF338" s="1">
        <f t="shared" si="392"/>
        <v>-6.4999999999999997E-3</v>
      </c>
      <c r="BG338" s="1">
        <f t="shared" si="393"/>
        <v>101325</v>
      </c>
      <c r="BH338" s="1">
        <f t="shared" si="394"/>
        <v>1.2250000000000001</v>
      </c>
      <c r="BI338" s="1">
        <f t="shared" si="395"/>
        <v>288.14999999999998</v>
      </c>
      <c r="BJ338" s="1">
        <f t="shared" si="396"/>
        <v>1.2350000000000001</v>
      </c>
      <c r="BK338" s="1">
        <f t="shared" si="397"/>
        <v>9.81</v>
      </c>
      <c r="BL338" s="1">
        <f t="shared" si="398"/>
        <v>293.14999999999998</v>
      </c>
      <c r="BM338" s="1">
        <f t="shared" si="399"/>
        <v>100600</v>
      </c>
      <c r="BN338" s="24">
        <f t="shared" si="400"/>
        <v>28</v>
      </c>
    </row>
    <row r="339" spans="28:66" x14ac:dyDescent="0.2">
      <c r="AB339" s="23">
        <v>8.4</v>
      </c>
      <c r="AC339" s="1">
        <v>1576</v>
      </c>
      <c r="AD339" s="1">
        <f t="shared" si="401"/>
        <v>281.54999999999995</v>
      </c>
      <c r="AE339" s="1">
        <f t="shared" ref="AE339:AE353" si="419">AE338</f>
        <v>0</v>
      </c>
      <c r="AF339" s="1">
        <f t="shared" si="402"/>
        <v>0</v>
      </c>
      <c r="AG339" s="1">
        <f t="shared" ref="AG339:AG353" si="420">AG338-0.26666</f>
        <v>3581.7333400000002</v>
      </c>
      <c r="AH339" s="1">
        <f t="shared" si="403"/>
        <v>7896.3609560307996</v>
      </c>
      <c r="AI339" s="130">
        <f t="shared" ref="AI339:AI353" si="421">AI338+8</f>
        <v>8</v>
      </c>
      <c r="AJ339" s="1">
        <f t="shared" si="404"/>
        <v>277.90599999999995</v>
      </c>
      <c r="AK339" s="1">
        <f t="shared" si="405"/>
        <v>1.0500954746840963</v>
      </c>
      <c r="AL339" s="1">
        <f t="shared" si="406"/>
        <v>1.0365044680787017</v>
      </c>
      <c r="AM339" s="1">
        <f t="shared" si="407"/>
        <v>83770.018244364954</v>
      </c>
      <c r="AN339" s="1">
        <f t="shared" ref="AN339:AN353" si="422">AN338 + (AC339-AC338)</f>
        <v>-37</v>
      </c>
      <c r="AO339" s="1">
        <f t="shared" si="408"/>
        <v>-121.39108</v>
      </c>
      <c r="AP339" s="1" t="e">
        <f t="shared" si="409"/>
        <v>#DIV/0!</v>
      </c>
      <c r="AQ339" s="23">
        <f t="shared" ref="AQ339:AQ353" si="423">SQRT( ( AV339 * 2 ) / AL339 )</f>
        <v>0</v>
      </c>
      <c r="AR339" s="6">
        <f t="shared" si="410"/>
        <v>0</v>
      </c>
      <c r="AS339" s="6">
        <f t="shared" si="411"/>
        <v>-4.6843430593541973</v>
      </c>
      <c r="AT339" s="6">
        <f t="shared" si="412"/>
        <v>-9.1056134124950621</v>
      </c>
      <c r="AU339" s="60"/>
      <c r="AV339" s="6">
        <f t="shared" si="413"/>
        <v>0</v>
      </c>
      <c r="AW339" s="61" t="e">
        <f t="shared" si="414"/>
        <v>#DIV/0!</v>
      </c>
      <c r="AX339" s="62" t="e">
        <f t="shared" si="415"/>
        <v>#DIV/0!</v>
      </c>
      <c r="AY339" s="63" t="e">
        <f t="shared" si="416"/>
        <v>#DIV/0!</v>
      </c>
      <c r="AZ339" s="6" t="e">
        <f t="shared" si="417"/>
        <v>#DIV/0!</v>
      </c>
      <c r="BA339" s="6" t="e">
        <f t="shared" si="418"/>
        <v>#DIV/0!</v>
      </c>
      <c r="BB339" s="62"/>
      <c r="BC339" s="63"/>
      <c r="BD339" s="1"/>
      <c r="BE339" s="1">
        <f t="shared" si="391"/>
        <v>0</v>
      </c>
      <c r="BF339" s="1">
        <f t="shared" si="392"/>
        <v>-6.4999999999999997E-3</v>
      </c>
      <c r="BG339" s="1">
        <f t="shared" si="393"/>
        <v>101325</v>
      </c>
      <c r="BH339" s="1">
        <f t="shared" si="394"/>
        <v>1.2250000000000001</v>
      </c>
      <c r="BI339" s="1">
        <f t="shared" si="395"/>
        <v>288.14999999999998</v>
      </c>
      <c r="BJ339" s="1">
        <f t="shared" si="396"/>
        <v>1.2350000000000001</v>
      </c>
      <c r="BK339" s="1">
        <f t="shared" si="397"/>
        <v>9.81</v>
      </c>
      <c r="BL339" s="1">
        <f t="shared" si="398"/>
        <v>293.14999999999998</v>
      </c>
      <c r="BM339" s="1">
        <f t="shared" si="399"/>
        <v>100600</v>
      </c>
      <c r="BN339" s="24">
        <f t="shared" si="400"/>
        <v>28</v>
      </c>
    </row>
    <row r="340" spans="28:66" x14ac:dyDescent="0.2">
      <c r="AB340" s="23">
        <v>9.1</v>
      </c>
      <c r="AC340" s="1">
        <v>1426</v>
      </c>
      <c r="AD340" s="1">
        <f t="shared" si="401"/>
        <v>282.25</v>
      </c>
      <c r="AE340" s="1">
        <f t="shared" si="419"/>
        <v>0</v>
      </c>
      <c r="AF340" s="1">
        <f t="shared" si="402"/>
        <v>0</v>
      </c>
      <c r="AG340" s="1">
        <f t="shared" si="420"/>
        <v>3581.4666800000005</v>
      </c>
      <c r="AH340" s="1">
        <f t="shared" si="403"/>
        <v>7895.7730720616</v>
      </c>
      <c r="AI340" s="130">
        <f t="shared" si="421"/>
        <v>16</v>
      </c>
      <c r="AJ340" s="1">
        <f t="shared" si="404"/>
        <v>278.88099999999997</v>
      </c>
      <c r="AK340" s="1">
        <f t="shared" si="405"/>
        <v>1.0658649444602819</v>
      </c>
      <c r="AL340" s="1">
        <f t="shared" si="406"/>
        <v>1.0531425387990359</v>
      </c>
      <c r="AM340" s="1">
        <f t="shared" si="407"/>
        <v>85326.318054842544</v>
      </c>
      <c r="AN340" s="1">
        <f t="shared" si="422"/>
        <v>-187</v>
      </c>
      <c r="AO340" s="1">
        <f t="shared" si="408"/>
        <v>-613.51707999999996</v>
      </c>
      <c r="AP340" s="1">
        <f t="shared" si="409"/>
        <v>33963.020128091368</v>
      </c>
      <c r="AQ340" s="23">
        <f t="shared" si="423"/>
        <v>46.221888057008101</v>
      </c>
      <c r="AR340" s="6">
        <f t="shared" si="410"/>
        <v>89.847954880734633</v>
      </c>
      <c r="AS340" s="6">
        <f t="shared" si="411"/>
        <v>-11.834709682517733</v>
      </c>
      <c r="AT340" s="6">
        <f t="shared" si="412"/>
        <v>-23.004782069265271</v>
      </c>
      <c r="AU340" s="60">
        <v>11.25</v>
      </c>
      <c r="AV340" s="6">
        <f t="shared" si="413"/>
        <v>1125</v>
      </c>
      <c r="AW340" s="61">
        <f t="shared" si="414"/>
        <v>-8995.801208858993</v>
      </c>
      <c r="AX340" s="62">
        <f t="shared" si="415"/>
        <v>0.28558099075742838</v>
      </c>
      <c r="AY340" s="63">
        <f t="shared" si="416"/>
        <v>1.0781911151775039</v>
      </c>
      <c r="AZ340" s="6">
        <f t="shared" si="417"/>
        <v>0.25892469886987535</v>
      </c>
      <c r="BA340" s="6">
        <f t="shared" si="418"/>
        <v>14.835292456938637</v>
      </c>
      <c r="BB340" s="62"/>
      <c r="BC340" s="63"/>
      <c r="BD340" s="1"/>
      <c r="BE340" s="1">
        <f t="shared" si="391"/>
        <v>0</v>
      </c>
      <c r="BF340" s="1">
        <f t="shared" si="392"/>
        <v>-6.4999999999999997E-3</v>
      </c>
      <c r="BG340" s="1">
        <f t="shared" si="393"/>
        <v>101325</v>
      </c>
      <c r="BH340" s="1">
        <f t="shared" si="394"/>
        <v>1.2250000000000001</v>
      </c>
      <c r="BI340" s="1">
        <f t="shared" si="395"/>
        <v>288.14999999999998</v>
      </c>
      <c r="BJ340" s="1">
        <f t="shared" si="396"/>
        <v>1.2350000000000001</v>
      </c>
      <c r="BK340" s="1">
        <f t="shared" si="397"/>
        <v>9.81</v>
      </c>
      <c r="BL340" s="1">
        <f t="shared" si="398"/>
        <v>293.14999999999998</v>
      </c>
      <c r="BM340" s="1">
        <f t="shared" si="399"/>
        <v>100600</v>
      </c>
      <c r="BN340" s="24">
        <f t="shared" si="400"/>
        <v>28</v>
      </c>
    </row>
    <row r="341" spans="28:66" x14ac:dyDescent="0.2">
      <c r="AB341" s="23">
        <v>10.6</v>
      </c>
      <c r="AC341" s="1">
        <v>1098</v>
      </c>
      <c r="AD341" s="1">
        <f t="shared" si="401"/>
        <v>283.75</v>
      </c>
      <c r="AE341" s="1">
        <f t="shared" si="419"/>
        <v>0</v>
      </c>
      <c r="AF341" s="1">
        <f t="shared" si="402"/>
        <v>0</v>
      </c>
      <c r="AG341" s="1">
        <f t="shared" si="420"/>
        <v>3581.2000200000007</v>
      </c>
      <c r="AH341" s="1">
        <f t="shared" si="403"/>
        <v>7895.1851880924005</v>
      </c>
      <c r="AI341" s="130">
        <f t="shared" si="421"/>
        <v>24</v>
      </c>
      <c r="AJ341" s="1">
        <f t="shared" si="404"/>
        <v>281.01299999999998</v>
      </c>
      <c r="AK341" s="1">
        <f t="shared" si="405"/>
        <v>1.1009784845944501</v>
      </c>
      <c r="AL341" s="1">
        <f t="shared" si="406"/>
        <v>1.0903586498373223</v>
      </c>
      <c r="AM341" s="1">
        <f t="shared" si="407"/>
        <v>88811.078322344998</v>
      </c>
      <c r="AN341" s="1">
        <f t="shared" si="422"/>
        <v>-515</v>
      </c>
      <c r="AO341" s="1">
        <f t="shared" si="408"/>
        <v>-1689.6325999999999</v>
      </c>
      <c r="AP341" s="1" t="e">
        <f t="shared" si="409"/>
        <v>#DIV/0!</v>
      </c>
      <c r="AQ341" s="23">
        <f t="shared" si="423"/>
        <v>0</v>
      </c>
      <c r="AR341" s="6">
        <f t="shared" si="410"/>
        <v>0</v>
      </c>
      <c r="AS341" s="6">
        <f t="shared" si="411"/>
        <v>-21.692350099602184</v>
      </c>
      <c r="AT341" s="6">
        <f t="shared" si="412"/>
        <v>-42.166457817610706</v>
      </c>
      <c r="AU341" s="60"/>
      <c r="AV341" s="6">
        <f t="shared" si="413"/>
        <v>0</v>
      </c>
      <c r="AW341" s="61" t="e">
        <f t="shared" si="414"/>
        <v>#DIV/0!</v>
      </c>
      <c r="AX341" s="62" t="e">
        <f t="shared" si="415"/>
        <v>#DIV/0!</v>
      </c>
      <c r="AY341" s="63" t="e">
        <f t="shared" si="416"/>
        <v>#DIV/0!</v>
      </c>
      <c r="AZ341" s="6" t="e">
        <f t="shared" si="417"/>
        <v>#DIV/0!</v>
      </c>
      <c r="BA341" s="6" t="e">
        <f t="shared" si="418"/>
        <v>#DIV/0!</v>
      </c>
      <c r="BB341" s="62"/>
      <c r="BC341" s="63"/>
      <c r="BD341" s="1"/>
      <c r="BE341" s="1">
        <f t="shared" si="391"/>
        <v>0</v>
      </c>
      <c r="BF341" s="1">
        <f t="shared" si="392"/>
        <v>-6.4999999999999997E-3</v>
      </c>
      <c r="BG341" s="1">
        <f t="shared" si="393"/>
        <v>101325</v>
      </c>
      <c r="BH341" s="1">
        <f t="shared" si="394"/>
        <v>1.2250000000000001</v>
      </c>
      <c r="BI341" s="1">
        <f t="shared" si="395"/>
        <v>288.14999999999998</v>
      </c>
      <c r="BJ341" s="1">
        <f t="shared" si="396"/>
        <v>1.2350000000000001</v>
      </c>
      <c r="BK341" s="1">
        <f t="shared" si="397"/>
        <v>9.81</v>
      </c>
      <c r="BL341" s="1">
        <f t="shared" si="398"/>
        <v>293.14999999999998</v>
      </c>
      <c r="BM341" s="1">
        <f t="shared" si="399"/>
        <v>100600</v>
      </c>
      <c r="BN341" s="24">
        <f t="shared" si="400"/>
        <v>28</v>
      </c>
    </row>
    <row r="342" spans="28:66" x14ac:dyDescent="0.2">
      <c r="AB342" s="23">
        <v>11.2</v>
      </c>
      <c r="AC342" s="1">
        <v>975</v>
      </c>
      <c r="AD342" s="1">
        <f t="shared" si="401"/>
        <v>284.34999999999997</v>
      </c>
      <c r="AE342" s="1">
        <f t="shared" si="419"/>
        <v>0</v>
      </c>
      <c r="AF342" s="1">
        <f t="shared" si="402"/>
        <v>0</v>
      </c>
      <c r="AG342" s="1">
        <f t="shared" si="420"/>
        <v>3580.9333600000009</v>
      </c>
      <c r="AH342" s="1">
        <f t="shared" si="403"/>
        <v>7894.597304123201</v>
      </c>
      <c r="AI342" s="130">
        <f t="shared" si="421"/>
        <v>32</v>
      </c>
      <c r="AJ342" s="1">
        <f t="shared" si="404"/>
        <v>281.8125</v>
      </c>
      <c r="AK342" s="1">
        <f t="shared" si="405"/>
        <v>1.1143716644581672</v>
      </c>
      <c r="AL342" s="1">
        <f t="shared" si="406"/>
        <v>1.1044271661336988</v>
      </c>
      <c r="AM342" s="1">
        <f t="shared" si="407"/>
        <v>90147.193998947885</v>
      </c>
      <c r="AN342" s="1">
        <f t="shared" si="422"/>
        <v>-638</v>
      </c>
      <c r="AO342" s="1">
        <f t="shared" si="408"/>
        <v>-2093.1759200000001</v>
      </c>
      <c r="AP342" s="1">
        <f t="shared" si="409"/>
        <v>31831.711104766124</v>
      </c>
      <c r="AQ342" s="23">
        <f t="shared" si="423"/>
        <v>47.577483137919856</v>
      </c>
      <c r="AR342" s="6">
        <f t="shared" si="410"/>
        <v>92.483014822814127</v>
      </c>
      <c r="AS342" s="6">
        <f t="shared" si="411"/>
        <v>-20.124343602057831</v>
      </c>
      <c r="AT342" s="6">
        <f t="shared" si="412"/>
        <v>-39.118504067424091</v>
      </c>
      <c r="AU342" s="60">
        <v>12.5</v>
      </c>
      <c r="AV342" s="6">
        <f t="shared" si="413"/>
        <v>1250</v>
      </c>
      <c r="AW342" s="61">
        <f t="shared" si="414"/>
        <v>-14858.860527379467</v>
      </c>
      <c r="AX342" s="62">
        <f t="shared" si="415"/>
        <v>0.42453887221084186</v>
      </c>
      <c r="AY342" s="63">
        <f t="shared" si="416"/>
        <v>0.90947746013617481</v>
      </c>
      <c r="AZ342" s="6">
        <f t="shared" si="417"/>
        <v>0.43673194307572627</v>
      </c>
      <c r="BA342" s="6">
        <f t="shared" si="418"/>
        <v>25.022897116785185</v>
      </c>
      <c r="BB342" s="62"/>
      <c r="BC342" s="63"/>
      <c r="BD342" s="1"/>
      <c r="BE342" s="1">
        <f t="shared" si="391"/>
        <v>0</v>
      </c>
      <c r="BF342" s="1">
        <f t="shared" si="392"/>
        <v>-6.4999999999999997E-3</v>
      </c>
      <c r="BG342" s="1">
        <f t="shared" si="393"/>
        <v>101325</v>
      </c>
      <c r="BH342" s="1">
        <f t="shared" si="394"/>
        <v>1.2250000000000001</v>
      </c>
      <c r="BI342" s="1">
        <f t="shared" si="395"/>
        <v>288.14999999999998</v>
      </c>
      <c r="BJ342" s="1">
        <f t="shared" si="396"/>
        <v>1.2350000000000001</v>
      </c>
      <c r="BK342" s="1">
        <f t="shared" si="397"/>
        <v>9.81</v>
      </c>
      <c r="BL342" s="1">
        <f t="shared" si="398"/>
        <v>293.14999999999998</v>
      </c>
      <c r="BM342" s="1">
        <f t="shared" si="399"/>
        <v>100600</v>
      </c>
      <c r="BN342" s="24">
        <f t="shared" si="400"/>
        <v>28</v>
      </c>
    </row>
    <row r="343" spans="28:66" x14ac:dyDescent="0.2">
      <c r="AB343" s="23">
        <v>11</v>
      </c>
      <c r="AC343" s="1">
        <v>866</v>
      </c>
      <c r="AD343" s="1">
        <f t="shared" si="401"/>
        <v>284.14999999999998</v>
      </c>
      <c r="AE343" s="1">
        <f t="shared" si="419"/>
        <v>0</v>
      </c>
      <c r="AF343" s="1">
        <f t="shared" si="402"/>
        <v>0</v>
      </c>
      <c r="AG343" s="1">
        <f t="shared" si="420"/>
        <v>3580.6667000000011</v>
      </c>
      <c r="AH343" s="1">
        <f t="shared" si="403"/>
        <v>7894.0094201540014</v>
      </c>
      <c r="AI343" s="130">
        <f t="shared" si="421"/>
        <v>40</v>
      </c>
      <c r="AJ343" s="1">
        <f t="shared" si="404"/>
        <v>282.52099999999996</v>
      </c>
      <c r="AK343" s="1">
        <f t="shared" si="405"/>
        <v>1.1263442662792629</v>
      </c>
      <c r="AL343" s="1">
        <f t="shared" si="406"/>
        <v>1.1198870612475227</v>
      </c>
      <c r="AM343" s="1">
        <f t="shared" si="407"/>
        <v>91344.79115270669</v>
      </c>
      <c r="AN343" s="1">
        <f t="shared" si="422"/>
        <v>-747</v>
      </c>
      <c r="AO343" s="1">
        <f t="shared" si="408"/>
        <v>-2450.78748</v>
      </c>
      <c r="AP343" s="1" t="e">
        <f t="shared" si="409"/>
        <v>#DIV/0!</v>
      </c>
      <c r="AQ343" s="23">
        <f t="shared" si="423"/>
        <v>0</v>
      </c>
      <c r="AR343" s="6">
        <f t="shared" si="410"/>
        <v>0</v>
      </c>
      <c r="AS343" s="6">
        <f t="shared" si="411"/>
        <v>-18.81287837776776</v>
      </c>
      <c r="AT343" s="6">
        <f t="shared" si="412"/>
        <v>-36.56922550584008</v>
      </c>
      <c r="AU343" s="60"/>
      <c r="AV343" s="6">
        <f t="shared" si="413"/>
        <v>0</v>
      </c>
      <c r="AW343" s="61" t="e">
        <f t="shared" si="414"/>
        <v>#DIV/0!</v>
      </c>
      <c r="AX343" s="62" t="e">
        <f t="shared" si="415"/>
        <v>#DIV/0!</v>
      </c>
      <c r="AY343" s="63" t="e">
        <f t="shared" si="416"/>
        <v>#DIV/0!</v>
      </c>
      <c r="AZ343" s="6" t="e">
        <f t="shared" si="417"/>
        <v>#DIV/0!</v>
      </c>
      <c r="BA343" s="6" t="e">
        <f t="shared" si="418"/>
        <v>#DIV/0!</v>
      </c>
      <c r="BB343" s="62"/>
      <c r="BC343" s="63"/>
      <c r="BD343" s="1"/>
      <c r="BE343" s="1">
        <f t="shared" si="391"/>
        <v>0</v>
      </c>
      <c r="BF343" s="1">
        <f t="shared" si="392"/>
        <v>-6.4999999999999997E-3</v>
      </c>
      <c r="BG343" s="1">
        <f t="shared" si="393"/>
        <v>101325</v>
      </c>
      <c r="BH343" s="1">
        <f t="shared" si="394"/>
        <v>1.2250000000000001</v>
      </c>
      <c r="BI343" s="1">
        <f t="shared" si="395"/>
        <v>288.14999999999998</v>
      </c>
      <c r="BJ343" s="1">
        <f t="shared" si="396"/>
        <v>1.2350000000000001</v>
      </c>
      <c r="BK343" s="1">
        <f t="shared" si="397"/>
        <v>9.81</v>
      </c>
      <c r="BL343" s="1">
        <f t="shared" si="398"/>
        <v>293.14999999999998</v>
      </c>
      <c r="BM343" s="1">
        <f t="shared" si="399"/>
        <v>100600</v>
      </c>
      <c r="BN343" s="24">
        <f t="shared" si="400"/>
        <v>28</v>
      </c>
    </row>
    <row r="344" spans="28:66" x14ac:dyDescent="0.2">
      <c r="AB344" s="23">
        <v>9.6999999999999993</v>
      </c>
      <c r="AC344" s="1">
        <v>759</v>
      </c>
      <c r="AD344" s="1">
        <f t="shared" si="401"/>
        <v>282.84999999999997</v>
      </c>
      <c r="AE344" s="1">
        <f t="shared" si="419"/>
        <v>0</v>
      </c>
      <c r="AF344" s="1">
        <f t="shared" si="402"/>
        <v>0</v>
      </c>
      <c r="AG344" s="1">
        <f t="shared" si="420"/>
        <v>3580.4000400000014</v>
      </c>
      <c r="AH344" s="1">
        <f t="shared" si="403"/>
        <v>7893.4215361848019</v>
      </c>
      <c r="AI344" s="130">
        <f t="shared" si="421"/>
        <v>48</v>
      </c>
      <c r="AJ344" s="1">
        <f t="shared" si="404"/>
        <v>283.2165</v>
      </c>
      <c r="AK344" s="1">
        <f t="shared" si="405"/>
        <v>1.1381926592296239</v>
      </c>
      <c r="AL344" s="1">
        <f t="shared" si="406"/>
        <v>1.1396674607484774</v>
      </c>
      <c r="AM344" s="1">
        <f t="shared" si="407"/>
        <v>92532.912420067529</v>
      </c>
      <c r="AN344" s="1">
        <f t="shared" si="422"/>
        <v>-854</v>
      </c>
      <c r="AO344" s="1">
        <f t="shared" si="408"/>
        <v>-2801.83736</v>
      </c>
      <c r="AP344" s="1" t="e">
        <f t="shared" si="409"/>
        <v>#DIV/0!</v>
      </c>
      <c r="AQ344" s="23">
        <f t="shared" si="423"/>
        <v>0</v>
      </c>
      <c r="AR344" s="6">
        <f t="shared" si="410"/>
        <v>0</v>
      </c>
      <c r="AS344" s="6">
        <f t="shared" si="411"/>
        <v>-17.831370556132484</v>
      </c>
      <c r="AT344" s="6">
        <f t="shared" si="412"/>
        <v>-34.661331341832565</v>
      </c>
      <c r="AU344" s="60"/>
      <c r="AV344" s="6">
        <f t="shared" si="413"/>
        <v>0</v>
      </c>
      <c r="AW344" s="61" t="e">
        <f t="shared" si="414"/>
        <v>#DIV/0!</v>
      </c>
      <c r="AX344" s="62" t="e">
        <f t="shared" si="415"/>
        <v>#DIV/0!</v>
      </c>
      <c r="AY344" s="63" t="e">
        <f t="shared" si="416"/>
        <v>#DIV/0!</v>
      </c>
      <c r="AZ344" s="6" t="e">
        <f t="shared" si="417"/>
        <v>#DIV/0!</v>
      </c>
      <c r="BA344" s="6" t="e">
        <f t="shared" si="418"/>
        <v>#DIV/0!</v>
      </c>
      <c r="BB344" s="62"/>
      <c r="BC344" s="63"/>
      <c r="BD344" s="1"/>
      <c r="BE344" s="1">
        <f t="shared" si="391"/>
        <v>0</v>
      </c>
      <c r="BF344" s="1">
        <f t="shared" si="392"/>
        <v>-6.4999999999999997E-3</v>
      </c>
      <c r="BG344" s="1">
        <f t="shared" si="393"/>
        <v>101325</v>
      </c>
      <c r="BH344" s="1">
        <f t="shared" si="394"/>
        <v>1.2250000000000001</v>
      </c>
      <c r="BI344" s="1">
        <f t="shared" si="395"/>
        <v>288.14999999999998</v>
      </c>
      <c r="BJ344" s="1">
        <f t="shared" si="396"/>
        <v>1.2350000000000001</v>
      </c>
      <c r="BK344" s="1">
        <f t="shared" si="397"/>
        <v>9.81</v>
      </c>
      <c r="BL344" s="1">
        <f t="shared" si="398"/>
        <v>293.14999999999998</v>
      </c>
      <c r="BM344" s="1">
        <f t="shared" si="399"/>
        <v>100600</v>
      </c>
      <c r="BN344" s="24">
        <f t="shared" si="400"/>
        <v>28</v>
      </c>
    </row>
    <row r="345" spans="28:66" x14ac:dyDescent="0.2">
      <c r="AB345" s="23">
        <v>7.4</v>
      </c>
      <c r="AC345" s="1">
        <v>718</v>
      </c>
      <c r="AD345" s="1">
        <f t="shared" si="401"/>
        <v>280.54999999999995</v>
      </c>
      <c r="AE345" s="1">
        <f t="shared" si="419"/>
        <v>0</v>
      </c>
      <c r="AF345" s="1">
        <f t="shared" si="402"/>
        <v>0</v>
      </c>
      <c r="AG345" s="1">
        <f t="shared" si="420"/>
        <v>3580.1333800000016</v>
      </c>
      <c r="AH345" s="1">
        <f t="shared" si="403"/>
        <v>7892.8336522156023</v>
      </c>
      <c r="AI345" s="130">
        <f t="shared" si="421"/>
        <v>56</v>
      </c>
      <c r="AJ345" s="1">
        <f t="shared" si="404"/>
        <v>283.483</v>
      </c>
      <c r="AK345" s="1">
        <f t="shared" si="405"/>
        <v>1.1427578751423151</v>
      </c>
      <c r="AL345" s="1">
        <f t="shared" si="406"/>
        <v>1.1547047967170521</v>
      </c>
      <c r="AM345" s="1">
        <f t="shared" si="407"/>
        <v>92991.476357196385</v>
      </c>
      <c r="AN345" s="1">
        <f t="shared" si="422"/>
        <v>-895</v>
      </c>
      <c r="AO345" s="1">
        <f t="shared" si="408"/>
        <v>-2936.3517999999999</v>
      </c>
      <c r="AP345" s="1" t="e">
        <f t="shared" si="409"/>
        <v>#DIV/0!</v>
      </c>
      <c r="AQ345" s="23">
        <f t="shared" si="423"/>
        <v>0</v>
      </c>
      <c r="AR345" s="6">
        <f t="shared" si="410"/>
        <v>0</v>
      </c>
      <c r="AS345" s="6">
        <f t="shared" si="411"/>
        <v>-15.88908987164147</v>
      </c>
      <c r="AT345" s="6">
        <f t="shared" si="412"/>
        <v>-30.885848456091555</v>
      </c>
      <c r="AU345" s="60"/>
      <c r="AV345" s="6">
        <f t="shared" si="413"/>
        <v>0</v>
      </c>
      <c r="AW345" s="61" t="e">
        <f t="shared" si="414"/>
        <v>#DIV/0!</v>
      </c>
      <c r="AX345" s="62" t="e">
        <f t="shared" si="415"/>
        <v>#DIV/0!</v>
      </c>
      <c r="AY345" s="63" t="e">
        <f t="shared" si="416"/>
        <v>#DIV/0!</v>
      </c>
      <c r="AZ345" s="6" t="e">
        <f t="shared" si="417"/>
        <v>#DIV/0!</v>
      </c>
      <c r="BA345" s="6" t="e">
        <f t="shared" si="418"/>
        <v>#DIV/0!</v>
      </c>
      <c r="BB345" s="62"/>
      <c r="BC345" s="63"/>
      <c r="BD345" s="1"/>
      <c r="BE345" s="1">
        <f t="shared" si="391"/>
        <v>0</v>
      </c>
      <c r="BF345" s="1">
        <f t="shared" si="392"/>
        <v>-6.4999999999999997E-3</v>
      </c>
      <c r="BG345" s="1">
        <f t="shared" si="393"/>
        <v>101325</v>
      </c>
      <c r="BH345" s="1">
        <f t="shared" si="394"/>
        <v>1.2250000000000001</v>
      </c>
      <c r="BI345" s="1">
        <f t="shared" si="395"/>
        <v>288.14999999999998</v>
      </c>
      <c r="BJ345" s="1">
        <f t="shared" si="396"/>
        <v>1.2350000000000001</v>
      </c>
      <c r="BK345" s="1">
        <f t="shared" si="397"/>
        <v>9.81</v>
      </c>
      <c r="BL345" s="1">
        <f t="shared" si="398"/>
        <v>293.14999999999998</v>
      </c>
      <c r="BM345" s="1">
        <f t="shared" si="399"/>
        <v>100600</v>
      </c>
      <c r="BN345" s="24">
        <f t="shared" si="400"/>
        <v>28</v>
      </c>
    </row>
    <row r="346" spans="28:66" x14ac:dyDescent="0.2">
      <c r="AB346" s="23">
        <v>6.1</v>
      </c>
      <c r="AC346" s="1">
        <v>689</v>
      </c>
      <c r="AD346" s="1">
        <f t="shared" si="401"/>
        <v>279.25</v>
      </c>
      <c r="AE346" s="1">
        <f t="shared" si="419"/>
        <v>0</v>
      </c>
      <c r="AF346" s="1">
        <f t="shared" si="402"/>
        <v>0</v>
      </c>
      <c r="AG346" s="1">
        <f t="shared" si="420"/>
        <v>3579.8667200000018</v>
      </c>
      <c r="AH346" s="1">
        <f t="shared" si="403"/>
        <v>7892.2457682464037</v>
      </c>
      <c r="AI346" s="130">
        <f t="shared" si="421"/>
        <v>64</v>
      </c>
      <c r="AJ346" s="1">
        <f t="shared" si="404"/>
        <v>283.67149999999998</v>
      </c>
      <c r="AK346" s="1">
        <f t="shared" si="405"/>
        <v>1.1459953789857993</v>
      </c>
      <c r="AL346" s="1">
        <f t="shared" si="406"/>
        <v>1.1641404768127845</v>
      </c>
      <c r="AM346" s="1">
        <f t="shared" si="407"/>
        <v>93316.936168579225</v>
      </c>
      <c r="AN346" s="1">
        <f t="shared" si="422"/>
        <v>-924</v>
      </c>
      <c r="AO346" s="1">
        <f t="shared" si="408"/>
        <v>-3031.4961600000001</v>
      </c>
      <c r="AP346" s="1">
        <f t="shared" si="409"/>
        <v>34388.993503005426</v>
      </c>
      <c r="AQ346" s="23">
        <f t="shared" si="423"/>
        <v>70.279914981600484</v>
      </c>
      <c r="AR346" s="6">
        <f t="shared" si="410"/>
        <v>136.61290993783427</v>
      </c>
      <c r="AS346" s="6">
        <f t="shared" si="411"/>
        <v>-14.250283652867076</v>
      </c>
      <c r="AT346" s="6">
        <f t="shared" si="412"/>
        <v>-27.700271375789136</v>
      </c>
      <c r="AU346" s="60">
        <v>28.75</v>
      </c>
      <c r="AV346" s="6">
        <f t="shared" si="413"/>
        <v>2875</v>
      </c>
      <c r="AW346" s="61">
        <f t="shared" si="414"/>
        <v>-7120.7894893969478</v>
      </c>
      <c r="AX346" s="62">
        <f t="shared" si="415"/>
        <v>8.8457012290645315E-2</v>
      </c>
      <c r="AY346" s="63">
        <f t="shared" si="416"/>
        <v>0.42719246587584381</v>
      </c>
      <c r="AZ346" s="6">
        <f t="shared" si="417"/>
        <v>0.20418041543073517</v>
      </c>
      <c r="BA346" s="6">
        <f t="shared" si="418"/>
        <v>11.698676063408184</v>
      </c>
      <c r="BB346" s="131">
        <v>2.75</v>
      </c>
      <c r="BC346" s="135">
        <v>-0.1</v>
      </c>
      <c r="BD346" s="1"/>
      <c r="BE346" s="1">
        <f t="shared" si="391"/>
        <v>0</v>
      </c>
      <c r="BF346" s="1">
        <f t="shared" si="392"/>
        <v>-6.4999999999999997E-3</v>
      </c>
      <c r="BG346" s="1">
        <f t="shared" si="393"/>
        <v>101325</v>
      </c>
      <c r="BH346" s="1">
        <f t="shared" si="394"/>
        <v>1.2250000000000001</v>
      </c>
      <c r="BI346" s="1">
        <f t="shared" si="395"/>
        <v>288.14999999999998</v>
      </c>
      <c r="BJ346" s="1">
        <f t="shared" si="396"/>
        <v>1.2350000000000001</v>
      </c>
      <c r="BK346" s="1">
        <f t="shared" si="397"/>
        <v>9.81</v>
      </c>
      <c r="BL346" s="1">
        <f t="shared" si="398"/>
        <v>293.14999999999998</v>
      </c>
      <c r="BM346" s="1">
        <f t="shared" si="399"/>
        <v>100600</v>
      </c>
      <c r="BN346" s="24">
        <f t="shared" si="400"/>
        <v>28</v>
      </c>
    </row>
    <row r="347" spans="28:66" x14ac:dyDescent="0.2">
      <c r="AB347" s="23">
        <v>4.5</v>
      </c>
      <c r="AC347" s="1">
        <v>646</v>
      </c>
      <c r="AD347" s="1">
        <f t="shared" si="401"/>
        <v>277.64999999999998</v>
      </c>
      <c r="AE347" s="1">
        <f t="shared" si="419"/>
        <v>0</v>
      </c>
      <c r="AF347" s="1">
        <f t="shared" si="402"/>
        <v>0</v>
      </c>
      <c r="AG347" s="1">
        <f t="shared" si="420"/>
        <v>3579.600060000002</v>
      </c>
      <c r="AH347" s="1">
        <f t="shared" si="403"/>
        <v>7891.6578842772042</v>
      </c>
      <c r="AI347" s="130">
        <f t="shared" si="421"/>
        <v>72</v>
      </c>
      <c r="AJ347" s="1">
        <f t="shared" si="404"/>
        <v>283.95099999999996</v>
      </c>
      <c r="AK347" s="1">
        <f t="shared" si="405"/>
        <v>1.1508087261274453</v>
      </c>
      <c r="AL347" s="1">
        <f t="shared" si="406"/>
        <v>1.1769252245366979</v>
      </c>
      <c r="AM347" s="1">
        <f t="shared" si="407"/>
        <v>93801.211717668702</v>
      </c>
      <c r="AN347" s="1">
        <f t="shared" si="422"/>
        <v>-967</v>
      </c>
      <c r="AO347" s="1">
        <f t="shared" si="408"/>
        <v>-3172.5722799999999</v>
      </c>
      <c r="AP347" s="1">
        <f t="shared" si="409"/>
        <v>34502.391716521874</v>
      </c>
      <c r="AQ347" s="23">
        <f t="shared" si="423"/>
        <v>70.802985443691654</v>
      </c>
      <c r="AR347" s="6">
        <f t="shared" si="410"/>
        <v>137.62967522486559</v>
      </c>
      <c r="AS347" s="6">
        <f t="shared" si="411"/>
        <v>-13.176849735323897</v>
      </c>
      <c r="AT347" s="6">
        <f t="shared" si="412"/>
        <v>-25.613687589512004</v>
      </c>
      <c r="AU347" s="60">
        <v>29.5</v>
      </c>
      <c r="AV347" s="6">
        <f t="shared" si="413"/>
        <v>2950</v>
      </c>
      <c r="AW347" s="61">
        <f t="shared" si="414"/>
        <v>-6535.2700346251786</v>
      </c>
      <c r="AX347" s="62">
        <f t="shared" si="415"/>
        <v>7.9119491944614762E-2</v>
      </c>
      <c r="AY347" s="63">
        <f t="shared" si="416"/>
        <v>0.41770450020002275</v>
      </c>
      <c r="AZ347" s="6">
        <f t="shared" si="417"/>
        <v>0.18719725490551459</v>
      </c>
      <c r="BA347" s="6">
        <f t="shared" si="418"/>
        <v>10.725612642519925</v>
      </c>
      <c r="BB347" s="131">
        <v>2.75</v>
      </c>
      <c r="BC347" s="135">
        <v>0.25</v>
      </c>
      <c r="BD347" s="1"/>
      <c r="BE347" s="1">
        <f t="shared" ref="BE347:BE353" si="424">BE346</f>
        <v>0</v>
      </c>
      <c r="BF347" s="1">
        <f t="shared" ref="BF347:BF353" si="425">BF346</f>
        <v>-6.4999999999999997E-3</v>
      </c>
      <c r="BG347" s="1">
        <f t="shared" ref="BG347:BG353" si="426">BG346</f>
        <v>101325</v>
      </c>
      <c r="BH347" s="1">
        <f t="shared" ref="BH347:BH353" si="427">BH346</f>
        <v>1.2250000000000001</v>
      </c>
      <c r="BI347" s="1">
        <f t="shared" ref="BI347:BI353" si="428">BI346</f>
        <v>288.14999999999998</v>
      </c>
      <c r="BJ347" s="1">
        <f t="shared" ref="BJ347:BJ353" si="429">BJ346</f>
        <v>1.2350000000000001</v>
      </c>
      <c r="BK347" s="1">
        <f t="shared" ref="BK347:BK353" si="430">BK346</f>
        <v>9.81</v>
      </c>
      <c r="BL347" s="1">
        <f t="shared" ref="BL347:BL353" si="431">BL346</f>
        <v>293.14999999999998</v>
      </c>
      <c r="BM347" s="1">
        <f t="shared" ref="BM347:BM353" si="432">BM346</f>
        <v>100600</v>
      </c>
      <c r="BN347" s="24">
        <f t="shared" ref="BN347:BN353" si="433">BN346</f>
        <v>28</v>
      </c>
    </row>
    <row r="348" spans="28:66" x14ac:dyDescent="0.2">
      <c r="AB348" s="23">
        <v>1.3</v>
      </c>
      <c r="AC348" s="1">
        <v>588</v>
      </c>
      <c r="AD348" s="1">
        <f t="shared" si="401"/>
        <v>274.45</v>
      </c>
      <c r="AE348" s="1">
        <f t="shared" si="419"/>
        <v>0</v>
      </c>
      <c r="AF348" s="1">
        <f t="shared" si="402"/>
        <v>0</v>
      </c>
      <c r="AG348" s="1">
        <f t="shared" si="420"/>
        <v>3579.3334000000023</v>
      </c>
      <c r="AH348" s="1">
        <f t="shared" si="403"/>
        <v>7891.0700003080046</v>
      </c>
      <c r="AI348" s="130">
        <f t="shared" si="421"/>
        <v>80</v>
      </c>
      <c r="AJ348" s="1">
        <f t="shared" si="404"/>
        <v>284.32799999999997</v>
      </c>
      <c r="AK348" s="1">
        <f t="shared" si="405"/>
        <v>1.1573256306324886</v>
      </c>
      <c r="AL348" s="1">
        <f t="shared" si="406"/>
        <v>1.1989800761758944</v>
      </c>
      <c r="AM348" s="1">
        <f t="shared" si="407"/>
        <v>94457.64231122112</v>
      </c>
      <c r="AN348" s="1">
        <f t="shared" si="422"/>
        <v>-1025</v>
      </c>
      <c r="AO348" s="1">
        <f t="shared" si="408"/>
        <v>-3362.8609999999999</v>
      </c>
      <c r="AP348" s="1" t="e">
        <f t="shared" si="409"/>
        <v>#DIV/0!</v>
      </c>
      <c r="AQ348" s="23">
        <f t="shared" si="423"/>
        <v>0</v>
      </c>
      <c r="AR348" s="6">
        <f t="shared" si="410"/>
        <v>0</v>
      </c>
      <c r="AS348" s="6">
        <f t="shared" si="411"/>
        <v>-12.447725940955056</v>
      </c>
      <c r="AT348" s="6">
        <f t="shared" si="412"/>
        <v>-24.196387593066078</v>
      </c>
      <c r="AU348" s="60"/>
      <c r="AV348" s="6">
        <f t="shared" si="413"/>
        <v>0</v>
      </c>
      <c r="AW348" s="61" t="e">
        <f t="shared" si="414"/>
        <v>#DIV/0!</v>
      </c>
      <c r="AX348" s="62" t="e">
        <f t="shared" si="415"/>
        <v>#DIV/0!</v>
      </c>
      <c r="AY348" s="63" t="e">
        <f t="shared" si="416"/>
        <v>#DIV/0!</v>
      </c>
      <c r="AZ348" s="6" t="e">
        <f t="shared" si="417"/>
        <v>#DIV/0!</v>
      </c>
      <c r="BA348" s="6" t="e">
        <f t="shared" si="418"/>
        <v>#DIV/0!</v>
      </c>
      <c r="BB348" s="62"/>
      <c r="BC348" s="63"/>
      <c r="BD348" s="1"/>
      <c r="BE348" s="1">
        <f t="shared" si="424"/>
        <v>0</v>
      </c>
      <c r="BF348" s="1">
        <f t="shared" si="425"/>
        <v>-6.4999999999999997E-3</v>
      </c>
      <c r="BG348" s="1">
        <f t="shared" si="426"/>
        <v>101325</v>
      </c>
      <c r="BH348" s="1">
        <f t="shared" si="427"/>
        <v>1.2250000000000001</v>
      </c>
      <c r="BI348" s="1">
        <f t="shared" si="428"/>
        <v>288.14999999999998</v>
      </c>
      <c r="BJ348" s="1">
        <f t="shared" si="429"/>
        <v>1.2350000000000001</v>
      </c>
      <c r="BK348" s="1">
        <f t="shared" si="430"/>
        <v>9.81</v>
      </c>
      <c r="BL348" s="1">
        <f t="shared" si="431"/>
        <v>293.14999999999998</v>
      </c>
      <c r="BM348" s="1">
        <f t="shared" si="432"/>
        <v>100600</v>
      </c>
      <c r="BN348" s="24">
        <f t="shared" si="433"/>
        <v>28</v>
      </c>
    </row>
    <row r="349" spans="28:66" x14ac:dyDescent="0.2">
      <c r="AB349" s="23">
        <v>0.6</v>
      </c>
      <c r="AC349" s="1">
        <v>550</v>
      </c>
      <c r="AD349" s="1">
        <f t="shared" si="401"/>
        <v>273.75</v>
      </c>
      <c r="AE349" s="1">
        <f t="shared" si="419"/>
        <v>0</v>
      </c>
      <c r="AF349" s="1">
        <f t="shared" si="402"/>
        <v>0</v>
      </c>
      <c r="AG349" s="1">
        <f t="shared" si="420"/>
        <v>3579.0667400000025</v>
      </c>
      <c r="AH349" s="1">
        <f t="shared" si="403"/>
        <v>7890.4821163388051</v>
      </c>
      <c r="AI349" s="130">
        <f t="shared" si="421"/>
        <v>88</v>
      </c>
      <c r="AJ349" s="1">
        <f t="shared" si="404"/>
        <v>284.57499999999999</v>
      </c>
      <c r="AK349" s="1">
        <f t="shared" si="405"/>
        <v>1.1616106095485803</v>
      </c>
      <c r="AL349" s="1">
        <f t="shared" si="406"/>
        <v>1.2075446181270768</v>
      </c>
      <c r="AM349" s="1">
        <f t="shared" si="407"/>
        <v>94889.730747336114</v>
      </c>
      <c r="AN349" s="1">
        <f t="shared" si="422"/>
        <v>-1063</v>
      </c>
      <c r="AO349" s="1">
        <f t="shared" si="408"/>
        <v>-3487.5329200000001</v>
      </c>
      <c r="AP349" s="1">
        <f t="shared" si="409"/>
        <v>34574.664697740431</v>
      </c>
      <c r="AQ349" s="23">
        <f t="shared" si="423"/>
        <v>66.872150029735593</v>
      </c>
      <c r="AR349" s="6">
        <f t="shared" si="410"/>
        <v>129.98876011380125</v>
      </c>
      <c r="AS349" s="6">
        <f t="shared" si="411"/>
        <v>-11.639957634573589</v>
      </c>
      <c r="AT349" s="6">
        <f t="shared" si="412"/>
        <v>-22.626215248389524</v>
      </c>
      <c r="AU349" s="60">
        <v>27</v>
      </c>
      <c r="AV349" s="6">
        <f t="shared" si="413"/>
        <v>2700</v>
      </c>
      <c r="AW349" s="61">
        <f t="shared" si="414"/>
        <v>-6111.459207976015</v>
      </c>
      <c r="AX349" s="62">
        <f t="shared" si="415"/>
        <v>8.0839407512910258E-2</v>
      </c>
      <c r="AY349" s="63">
        <f t="shared" si="416"/>
        <v>0.45733683462619618</v>
      </c>
      <c r="AZ349" s="6">
        <f t="shared" si="417"/>
        <v>0.17495401950231337</v>
      </c>
      <c r="BA349" s="6">
        <f t="shared" si="418"/>
        <v>10.024126926331391</v>
      </c>
      <c r="BB349" s="131">
        <v>3</v>
      </c>
      <c r="BC349" s="135">
        <v>0</v>
      </c>
      <c r="BD349" s="1"/>
      <c r="BE349" s="1">
        <f t="shared" si="424"/>
        <v>0</v>
      </c>
      <c r="BF349" s="1">
        <f t="shared" si="425"/>
        <v>-6.4999999999999997E-3</v>
      </c>
      <c r="BG349" s="1">
        <f t="shared" si="426"/>
        <v>101325</v>
      </c>
      <c r="BH349" s="1">
        <f t="shared" si="427"/>
        <v>1.2250000000000001</v>
      </c>
      <c r="BI349" s="1">
        <f t="shared" si="428"/>
        <v>288.14999999999998</v>
      </c>
      <c r="BJ349" s="1">
        <f t="shared" si="429"/>
        <v>1.2350000000000001</v>
      </c>
      <c r="BK349" s="1">
        <f t="shared" si="430"/>
        <v>9.81</v>
      </c>
      <c r="BL349" s="1">
        <f t="shared" si="431"/>
        <v>293.14999999999998</v>
      </c>
      <c r="BM349" s="1">
        <f t="shared" si="432"/>
        <v>100600</v>
      </c>
      <c r="BN349" s="24">
        <f t="shared" si="433"/>
        <v>28</v>
      </c>
    </row>
    <row r="350" spans="28:66" x14ac:dyDescent="0.2">
      <c r="AB350" s="23">
        <v>0.7</v>
      </c>
      <c r="AC350" s="1">
        <v>545</v>
      </c>
      <c r="AD350" s="1">
        <f t="shared" si="401"/>
        <v>273.84999999999997</v>
      </c>
      <c r="AE350" s="1">
        <f t="shared" si="419"/>
        <v>0</v>
      </c>
      <c r="AF350" s="1">
        <f t="shared" si="402"/>
        <v>0</v>
      </c>
      <c r="AG350" s="1">
        <f t="shared" si="420"/>
        <v>3578.8000800000027</v>
      </c>
      <c r="AH350" s="1">
        <f t="shared" si="403"/>
        <v>7889.8942323696056</v>
      </c>
      <c r="AI350" s="130">
        <f t="shared" si="421"/>
        <v>96</v>
      </c>
      <c r="AJ350" s="1">
        <f t="shared" si="404"/>
        <v>284.60749999999996</v>
      </c>
      <c r="AK350" s="1">
        <f t="shared" si="405"/>
        <v>1.162175324845462</v>
      </c>
      <c r="AL350" s="1">
        <f t="shared" si="406"/>
        <v>1.2078284234652359</v>
      </c>
      <c r="AM350" s="1">
        <f t="shared" si="407"/>
        <v>94946.703438431286</v>
      </c>
      <c r="AN350" s="1">
        <f t="shared" si="422"/>
        <v>-1068</v>
      </c>
      <c r="AO350" s="1">
        <f t="shared" si="408"/>
        <v>-3503.93712</v>
      </c>
      <c r="AP350" s="1" t="e">
        <f t="shared" si="409"/>
        <v>#DIV/0!</v>
      </c>
      <c r="AQ350" s="23">
        <f t="shared" si="423"/>
        <v>0</v>
      </c>
      <c r="AR350" s="6">
        <f t="shared" si="410"/>
        <v>0</v>
      </c>
      <c r="AS350" s="6">
        <f t="shared" si="411"/>
        <v>-10.703157598836928</v>
      </c>
      <c r="AT350" s="6">
        <f t="shared" si="412"/>
        <v>-20.805225866923173</v>
      </c>
      <c r="AU350" s="60"/>
      <c r="AV350" s="6">
        <f t="shared" si="413"/>
        <v>0</v>
      </c>
      <c r="AW350" s="61" t="e">
        <f t="shared" si="414"/>
        <v>#DIV/0!</v>
      </c>
      <c r="AX350" s="62" t="e">
        <f t="shared" si="415"/>
        <v>#DIV/0!</v>
      </c>
      <c r="AY350" s="63" t="e">
        <f t="shared" si="416"/>
        <v>#DIV/0!</v>
      </c>
      <c r="AZ350" s="6" t="e">
        <f t="shared" si="417"/>
        <v>#DIV/0!</v>
      </c>
      <c r="BA350" s="6" t="e">
        <f t="shared" si="418"/>
        <v>#DIV/0!</v>
      </c>
      <c r="BB350" s="62"/>
      <c r="BC350" s="63"/>
      <c r="BD350" s="1"/>
      <c r="BE350" s="1">
        <f t="shared" si="424"/>
        <v>0</v>
      </c>
      <c r="BF350" s="1">
        <f t="shared" si="425"/>
        <v>-6.4999999999999997E-3</v>
      </c>
      <c r="BG350" s="1">
        <f t="shared" si="426"/>
        <v>101325</v>
      </c>
      <c r="BH350" s="1">
        <f t="shared" si="427"/>
        <v>1.2250000000000001</v>
      </c>
      <c r="BI350" s="1">
        <f t="shared" si="428"/>
        <v>288.14999999999998</v>
      </c>
      <c r="BJ350" s="1">
        <f t="shared" si="429"/>
        <v>1.2350000000000001</v>
      </c>
      <c r="BK350" s="1">
        <f t="shared" si="430"/>
        <v>9.81</v>
      </c>
      <c r="BL350" s="1">
        <f t="shared" si="431"/>
        <v>293.14999999999998</v>
      </c>
      <c r="BM350" s="1">
        <f t="shared" si="432"/>
        <v>100600</v>
      </c>
      <c r="BN350" s="24">
        <f t="shared" si="433"/>
        <v>28</v>
      </c>
    </row>
    <row r="351" spans="28:66" x14ac:dyDescent="0.2">
      <c r="AB351" s="23">
        <v>1.1000000000000001</v>
      </c>
      <c r="AC351" s="1">
        <v>546</v>
      </c>
      <c r="AD351" s="1">
        <f t="shared" si="401"/>
        <v>274.25</v>
      </c>
      <c r="AE351" s="1">
        <f t="shared" si="419"/>
        <v>0</v>
      </c>
      <c r="AF351" s="1">
        <f t="shared" si="402"/>
        <v>0</v>
      </c>
      <c r="AG351" s="1">
        <f t="shared" si="420"/>
        <v>3578.5334200000029</v>
      </c>
      <c r="AH351" s="1">
        <f t="shared" si="403"/>
        <v>7889.306348400406</v>
      </c>
      <c r="AI351" s="130">
        <f t="shared" si="421"/>
        <v>104</v>
      </c>
      <c r="AJ351" s="1">
        <f t="shared" si="404"/>
        <v>284.601</v>
      </c>
      <c r="AK351" s="1">
        <f t="shared" si="405"/>
        <v>1.1620623649873367</v>
      </c>
      <c r="AL351" s="1">
        <f t="shared" si="406"/>
        <v>1.2059220096180896</v>
      </c>
      <c r="AM351" s="1">
        <f t="shared" si="407"/>
        <v>94935.30668489309</v>
      </c>
      <c r="AN351" s="1">
        <f t="shared" si="422"/>
        <v>-1067</v>
      </c>
      <c r="AO351" s="1">
        <f t="shared" si="408"/>
        <v>-3500.6562800000002</v>
      </c>
      <c r="AP351" s="1" t="e">
        <f t="shared" si="409"/>
        <v>#DIV/0!</v>
      </c>
      <c r="AQ351" s="23">
        <f t="shared" si="423"/>
        <v>0</v>
      </c>
      <c r="AR351" s="6">
        <f t="shared" si="410"/>
        <v>0</v>
      </c>
      <c r="AS351" s="6">
        <f t="shared" si="411"/>
        <v>-9.8791483126265547</v>
      </c>
      <c r="AT351" s="6">
        <f t="shared" si="412"/>
        <v>-19.203483656016001</v>
      </c>
      <c r="AU351" s="60"/>
      <c r="AV351" s="6">
        <f t="shared" si="413"/>
        <v>0</v>
      </c>
      <c r="AW351" s="61" t="e">
        <f t="shared" si="414"/>
        <v>#DIV/0!</v>
      </c>
      <c r="AX351" s="62" t="e">
        <f t="shared" si="415"/>
        <v>#DIV/0!</v>
      </c>
      <c r="AY351" s="63" t="e">
        <f t="shared" si="416"/>
        <v>#DIV/0!</v>
      </c>
      <c r="AZ351" s="6" t="e">
        <f t="shared" si="417"/>
        <v>#DIV/0!</v>
      </c>
      <c r="BA351" s="6" t="e">
        <f t="shared" si="418"/>
        <v>#DIV/0!</v>
      </c>
      <c r="BB351" s="62"/>
      <c r="BC351" s="63"/>
      <c r="BD351" s="1"/>
      <c r="BE351" s="1">
        <f t="shared" si="424"/>
        <v>0</v>
      </c>
      <c r="BF351" s="1">
        <f t="shared" si="425"/>
        <v>-6.4999999999999997E-3</v>
      </c>
      <c r="BG351" s="1">
        <f t="shared" si="426"/>
        <v>101325</v>
      </c>
      <c r="BH351" s="1">
        <f t="shared" si="427"/>
        <v>1.2250000000000001</v>
      </c>
      <c r="BI351" s="1">
        <f t="shared" si="428"/>
        <v>288.14999999999998</v>
      </c>
      <c r="BJ351" s="1">
        <f t="shared" si="429"/>
        <v>1.2350000000000001</v>
      </c>
      <c r="BK351" s="1">
        <f t="shared" si="430"/>
        <v>9.81</v>
      </c>
      <c r="BL351" s="1">
        <f t="shared" si="431"/>
        <v>293.14999999999998</v>
      </c>
      <c r="BM351" s="1">
        <f t="shared" si="432"/>
        <v>100600</v>
      </c>
      <c r="BN351" s="24">
        <f t="shared" si="433"/>
        <v>28</v>
      </c>
    </row>
    <row r="352" spans="28:66" x14ac:dyDescent="0.2">
      <c r="AB352" s="23">
        <v>0.8</v>
      </c>
      <c r="AC352" s="1">
        <v>539</v>
      </c>
      <c r="AD352" s="1">
        <f t="shared" si="401"/>
        <v>273.95</v>
      </c>
      <c r="AE352" s="1">
        <f t="shared" si="419"/>
        <v>0</v>
      </c>
      <c r="AF352" s="1">
        <f t="shared" si="402"/>
        <v>0</v>
      </c>
      <c r="AG352" s="1">
        <f t="shared" si="420"/>
        <v>3578.2667600000032</v>
      </c>
      <c r="AH352" s="1">
        <f t="shared" si="403"/>
        <v>7888.7184644312065</v>
      </c>
      <c r="AI352" s="130">
        <f t="shared" si="421"/>
        <v>112</v>
      </c>
      <c r="AJ352" s="1">
        <f t="shared" si="404"/>
        <v>284.6465</v>
      </c>
      <c r="AK352" s="1">
        <f t="shared" si="405"/>
        <v>1.1628532604144044</v>
      </c>
      <c r="AL352" s="1">
        <f t="shared" si="406"/>
        <v>1.2082573848897564</v>
      </c>
      <c r="AM352" s="1">
        <f t="shared" si="407"/>
        <v>95015.107226854918</v>
      </c>
      <c r="AN352" s="1">
        <f t="shared" si="422"/>
        <v>-1074</v>
      </c>
      <c r="AO352" s="1">
        <f t="shared" si="408"/>
        <v>-3523.6221599999999</v>
      </c>
      <c r="AP352" s="1" t="e">
        <f t="shared" si="409"/>
        <v>#DIV/0!</v>
      </c>
      <c r="AQ352" s="23">
        <f t="shared" si="423"/>
        <v>0</v>
      </c>
      <c r="AR352" s="6">
        <f t="shared" si="410"/>
        <v>0</v>
      </c>
      <c r="AS352" s="6">
        <f t="shared" si="411"/>
        <v>-9.2347290564674047</v>
      </c>
      <c r="AT352" s="6">
        <f t="shared" si="412"/>
        <v>-17.9508357291236</v>
      </c>
      <c r="AU352" s="60"/>
      <c r="AV352" s="6">
        <f t="shared" si="413"/>
        <v>0</v>
      </c>
      <c r="AW352" s="61" t="e">
        <f t="shared" si="414"/>
        <v>#DIV/0!</v>
      </c>
      <c r="AX352" s="62" t="e">
        <f t="shared" si="415"/>
        <v>#DIV/0!</v>
      </c>
      <c r="AY352" s="63" t="e">
        <f t="shared" si="416"/>
        <v>#DIV/0!</v>
      </c>
      <c r="AZ352" s="6" t="e">
        <f t="shared" si="417"/>
        <v>#DIV/0!</v>
      </c>
      <c r="BA352" s="6" t="e">
        <f t="shared" si="418"/>
        <v>#DIV/0!</v>
      </c>
      <c r="BB352" s="62"/>
      <c r="BC352" s="63"/>
      <c r="BD352" s="1"/>
      <c r="BE352" s="1">
        <f t="shared" si="424"/>
        <v>0</v>
      </c>
      <c r="BF352" s="1">
        <f t="shared" si="425"/>
        <v>-6.4999999999999997E-3</v>
      </c>
      <c r="BG352" s="1">
        <f t="shared" si="426"/>
        <v>101325</v>
      </c>
      <c r="BH352" s="1">
        <f t="shared" si="427"/>
        <v>1.2250000000000001</v>
      </c>
      <c r="BI352" s="1">
        <f t="shared" si="428"/>
        <v>288.14999999999998</v>
      </c>
      <c r="BJ352" s="1">
        <f t="shared" si="429"/>
        <v>1.2350000000000001</v>
      </c>
      <c r="BK352" s="1">
        <f t="shared" si="430"/>
        <v>9.81</v>
      </c>
      <c r="BL352" s="1">
        <f t="shared" si="431"/>
        <v>293.14999999999998</v>
      </c>
      <c r="BM352" s="1">
        <f t="shared" si="432"/>
        <v>100600</v>
      </c>
      <c r="BN352" s="24">
        <f t="shared" si="433"/>
        <v>28</v>
      </c>
    </row>
    <row r="353" spans="28:66" x14ac:dyDescent="0.2">
      <c r="AB353" s="30">
        <v>0.9</v>
      </c>
      <c r="AC353" s="64">
        <v>532</v>
      </c>
      <c r="AD353" s="64">
        <f t="shared" si="401"/>
        <v>274.04999999999995</v>
      </c>
      <c r="AE353" s="64">
        <f t="shared" si="419"/>
        <v>0</v>
      </c>
      <c r="AF353" s="64">
        <f t="shared" si="402"/>
        <v>0</v>
      </c>
      <c r="AG353" s="64">
        <f t="shared" si="420"/>
        <v>3578.0001000000034</v>
      </c>
      <c r="AH353" s="64">
        <f t="shared" si="403"/>
        <v>7888.1305804620069</v>
      </c>
      <c r="AI353" s="136">
        <f t="shared" si="421"/>
        <v>120</v>
      </c>
      <c r="AJ353" s="64">
        <f t="shared" si="404"/>
        <v>284.69199999999995</v>
      </c>
      <c r="AK353" s="64">
        <f t="shared" si="405"/>
        <v>1.1636445675804954</v>
      </c>
      <c r="AL353" s="64">
        <f t="shared" si="406"/>
        <v>1.2088315972765058</v>
      </c>
      <c r="AM353" s="64">
        <f t="shared" si="407"/>
        <v>95094.96207643325</v>
      </c>
      <c r="AN353" s="64">
        <f t="shared" si="422"/>
        <v>-1081</v>
      </c>
      <c r="AO353" s="64">
        <f t="shared" si="408"/>
        <v>-3546.5880400000001</v>
      </c>
      <c r="AP353" s="64" t="e">
        <f t="shared" si="409"/>
        <v>#DIV/0!</v>
      </c>
      <c r="AQ353" s="23">
        <f t="shared" si="423"/>
        <v>0</v>
      </c>
      <c r="AR353" s="65">
        <f t="shared" si="410"/>
        <v>0</v>
      </c>
      <c r="AS353" s="65">
        <f t="shared" si="411"/>
        <v>-8.6707058571775253</v>
      </c>
      <c r="AT353" s="65">
        <f t="shared" si="412"/>
        <v>-16.85446487341596</v>
      </c>
      <c r="AU353" s="66"/>
      <c r="AV353" s="65">
        <f t="shared" si="413"/>
        <v>0</v>
      </c>
      <c r="AW353" s="67" t="e">
        <f t="shared" si="414"/>
        <v>#DIV/0!</v>
      </c>
      <c r="AX353" s="68" t="e">
        <f t="shared" si="415"/>
        <v>#DIV/0!</v>
      </c>
      <c r="AY353" s="69" t="e">
        <f t="shared" si="416"/>
        <v>#DIV/0!</v>
      </c>
      <c r="AZ353" s="65" t="e">
        <f t="shared" si="417"/>
        <v>#DIV/0!</v>
      </c>
      <c r="BA353" s="65" t="e">
        <f t="shared" si="418"/>
        <v>#DIV/0!</v>
      </c>
      <c r="BB353" s="68"/>
      <c r="BC353" s="69"/>
      <c r="BD353" s="1"/>
      <c r="BE353" s="1">
        <f t="shared" si="424"/>
        <v>0</v>
      </c>
      <c r="BF353" s="1">
        <f t="shared" si="425"/>
        <v>-6.4999999999999997E-3</v>
      </c>
      <c r="BG353" s="1">
        <f t="shared" si="426"/>
        <v>101325</v>
      </c>
      <c r="BH353" s="1">
        <f t="shared" si="427"/>
        <v>1.2250000000000001</v>
      </c>
      <c r="BI353" s="1">
        <f t="shared" si="428"/>
        <v>288.14999999999998</v>
      </c>
      <c r="BJ353" s="1">
        <f t="shared" si="429"/>
        <v>1.2350000000000001</v>
      </c>
      <c r="BK353" s="1">
        <f t="shared" si="430"/>
        <v>9.81</v>
      </c>
      <c r="BL353" s="1">
        <f t="shared" si="431"/>
        <v>293.14999999999998</v>
      </c>
      <c r="BM353" s="1">
        <f t="shared" si="432"/>
        <v>100600</v>
      </c>
      <c r="BN353" s="24">
        <f t="shared" si="433"/>
        <v>28</v>
      </c>
    </row>
    <row r="354" spans="28:66" x14ac:dyDescent="0.2">
      <c r="AB354" s="25"/>
      <c r="BN354" s="26"/>
    </row>
    <row r="355" spans="28:66" x14ac:dyDescent="0.2">
      <c r="AB355" s="25"/>
      <c r="BN355" s="26"/>
    </row>
    <row r="356" spans="28:66" x14ac:dyDescent="0.2">
      <c r="AB356" s="25"/>
      <c r="BN356" s="26"/>
    </row>
    <row r="357" spans="28:66" x14ac:dyDescent="0.2">
      <c r="AB357" s="25"/>
      <c r="BN357" s="26"/>
    </row>
    <row r="358" spans="28:66" x14ac:dyDescent="0.2">
      <c r="AB358" s="25"/>
      <c r="BN358" s="26"/>
    </row>
    <row r="359" spans="28:66" x14ac:dyDescent="0.2">
      <c r="AB359" s="25"/>
      <c r="BN359" s="26"/>
    </row>
    <row r="360" spans="28:66" x14ac:dyDescent="0.2">
      <c r="AB360" s="25"/>
      <c r="BN360" s="26"/>
    </row>
    <row r="361" spans="28:66" x14ac:dyDescent="0.2">
      <c r="AB361" s="25"/>
      <c r="BN361" s="26"/>
    </row>
    <row r="362" spans="28:66" x14ac:dyDescent="0.2">
      <c r="AB362" s="25"/>
      <c r="BN362" s="26"/>
    </row>
    <row r="363" spans="28:66" x14ac:dyDescent="0.2">
      <c r="AB363" s="25"/>
      <c r="BN363" s="26"/>
    </row>
    <row r="364" spans="28:66" x14ac:dyDescent="0.2">
      <c r="AB364" s="25"/>
      <c r="BN364" s="26"/>
    </row>
    <row r="365" spans="28:66" x14ac:dyDescent="0.2">
      <c r="AB365" s="25"/>
      <c r="BN365" s="26"/>
    </row>
    <row r="366" spans="28:66" x14ac:dyDescent="0.2">
      <c r="AB366" s="25"/>
      <c r="AR366" s="138" t="s">
        <v>75</v>
      </c>
      <c r="AT366" s="139" t="s">
        <v>189</v>
      </c>
      <c r="AU366" s="140" t="s">
        <v>77</v>
      </c>
      <c r="AX366" s="139" t="s">
        <v>78</v>
      </c>
      <c r="AY366" s="140" t="s">
        <v>79</v>
      </c>
      <c r="BA366" s="1" t="s">
        <v>8</v>
      </c>
      <c r="BB366" s="35" t="s">
        <v>82</v>
      </c>
      <c r="BC366" s="21" t="s">
        <v>83</v>
      </c>
      <c r="BE366" s="1" t="s">
        <v>6</v>
      </c>
      <c r="BN366" s="26"/>
    </row>
    <row r="367" spans="28:66" x14ac:dyDescent="0.2">
      <c r="AB367" s="25"/>
      <c r="AR367" s="138" t="s">
        <v>191</v>
      </c>
      <c r="AT367" s="35" t="s">
        <v>191</v>
      </c>
      <c r="AU367" s="21"/>
      <c r="AX367" s="25" t="s">
        <v>191</v>
      </c>
      <c r="AY367" s="26"/>
      <c r="BA367" s="1" t="s">
        <v>16</v>
      </c>
      <c r="BB367" s="139" t="s">
        <v>191</v>
      </c>
      <c r="BC367" s="140"/>
      <c r="BE367" s="1" t="s">
        <v>14</v>
      </c>
      <c r="BN367" s="26"/>
    </row>
    <row r="368" spans="28:66" x14ac:dyDescent="0.2">
      <c r="AB368" s="25"/>
      <c r="AR368" s="155">
        <f>AU258</f>
        <v>19.25</v>
      </c>
      <c r="AT368" s="35">
        <f>AQ258</f>
        <v>59.768353638244712</v>
      </c>
      <c r="AU368" s="21">
        <f>AW258</f>
        <v>-4935.7316868728976</v>
      </c>
      <c r="AX368" s="35">
        <f>AX258</f>
        <v>9.1572016454042629E-2</v>
      </c>
      <c r="AY368" s="21">
        <f>AY258</f>
        <v>0.66586387530391122</v>
      </c>
      <c r="BA368" s="1" t="s">
        <v>25</v>
      </c>
      <c r="BB368" s="35">
        <f>BB258</f>
        <v>3.75</v>
      </c>
      <c r="BC368" s="21">
        <f>BC258</f>
        <v>-0.65</v>
      </c>
      <c r="BE368" s="1" t="s">
        <v>23</v>
      </c>
      <c r="BN368" s="26"/>
    </row>
    <row r="369" spans="28:66" x14ac:dyDescent="0.2">
      <c r="AB369" s="25"/>
      <c r="AR369" s="155">
        <f>AU259</f>
        <v>19.25</v>
      </c>
      <c r="AT369" s="25">
        <f>AQ259</f>
        <v>59.535226878284767</v>
      </c>
      <c r="AU369" s="26">
        <f>AW259</f>
        <v>-4822.2747467967984</v>
      </c>
      <c r="AX369" s="25">
        <f>AX259</f>
        <v>8.9467063947992545E-2</v>
      </c>
      <c r="AY369" s="26">
        <f>AY259</f>
        <v>0.66608001052386057</v>
      </c>
      <c r="BA369" s="1" t="s">
        <v>37</v>
      </c>
      <c r="BB369" s="25">
        <f>BB259</f>
        <v>4</v>
      </c>
      <c r="BC369" s="26">
        <f>BC259</f>
        <v>-0.65</v>
      </c>
      <c r="BE369" s="1" t="s">
        <v>35</v>
      </c>
      <c r="BN369" s="26"/>
    </row>
    <row r="370" spans="28:66" x14ac:dyDescent="0.2">
      <c r="AB370" s="25"/>
      <c r="AR370" s="155">
        <f>AU262</f>
        <v>19.5</v>
      </c>
      <c r="AT370" s="25">
        <f>AQ262</f>
        <v>59.225015496174926</v>
      </c>
      <c r="AU370" s="26">
        <f>AW262</f>
        <v>-4401.7878375345454</v>
      </c>
      <c r="AX370" s="25">
        <f>AX262</f>
        <v>8.0618824863270072E-2</v>
      </c>
      <c r="AY370" s="26">
        <f>AY262</f>
        <v>0.65832223065414353</v>
      </c>
      <c r="BB370" s="25">
        <f>BB262</f>
        <v>4.5</v>
      </c>
      <c r="BC370" s="26">
        <f>BC262</f>
        <v>-0.65</v>
      </c>
      <c r="BN370" s="26"/>
    </row>
    <row r="371" spans="28:66" x14ac:dyDescent="0.2">
      <c r="AB371" s="25"/>
      <c r="AR371" s="155">
        <f>AU263</f>
        <v>17</v>
      </c>
      <c r="AT371" s="25">
        <f>AQ263</f>
        <v>55.223550909409184</v>
      </c>
      <c r="AU371" s="26">
        <f>AW263</f>
        <v>-4503.2709221759378</v>
      </c>
      <c r="AX371" s="25">
        <f>AX263</f>
        <v>9.4606531978486091E-2</v>
      </c>
      <c r="AY371" s="26">
        <f>AY263</f>
        <v>0.75479105571982663</v>
      </c>
      <c r="BB371" s="25">
        <f>BB263</f>
        <v>5</v>
      </c>
      <c r="BC371" s="26">
        <f>BC263</f>
        <v>-0.75</v>
      </c>
      <c r="BE371" s="1" t="s">
        <v>7</v>
      </c>
      <c r="BN371" s="26"/>
    </row>
    <row r="372" spans="28:66" x14ac:dyDescent="0.2">
      <c r="AB372" s="25"/>
      <c r="AR372" s="155"/>
      <c r="AT372" s="25"/>
      <c r="AU372" s="26"/>
      <c r="AX372" s="25"/>
      <c r="AY372" s="26"/>
      <c r="BB372" s="25"/>
      <c r="BC372" s="26"/>
      <c r="BE372" s="1" t="s">
        <v>15</v>
      </c>
      <c r="BN372" s="26"/>
    </row>
    <row r="373" spans="28:66" x14ac:dyDescent="0.2">
      <c r="AB373" s="25"/>
      <c r="AR373" s="155">
        <f>AU264</f>
        <v>17</v>
      </c>
      <c r="AT373" s="25">
        <f>AQ264</f>
        <v>54.962902925047572</v>
      </c>
      <c r="AU373" s="26">
        <f>AW264</f>
        <v>-4408.1866313499268</v>
      </c>
      <c r="AX373" s="25">
        <f>AX264</f>
        <v>9.2608962843485881E-2</v>
      </c>
      <c r="AY373" s="26">
        <f>AY264</f>
        <v>0.75495965045726898</v>
      </c>
      <c r="BB373" s="25">
        <f>BB264</f>
        <v>5</v>
      </c>
      <c r="BC373" s="26">
        <f>BC264</f>
        <v>-0.75</v>
      </c>
      <c r="BE373" s="1" t="s">
        <v>24</v>
      </c>
      <c r="BN373" s="26"/>
    </row>
    <row r="374" spans="28:66" x14ac:dyDescent="0.2">
      <c r="AB374" s="25"/>
      <c r="AR374" s="155">
        <f>AU266</f>
        <v>17.25</v>
      </c>
      <c r="AT374" s="25">
        <f>AQ266</f>
        <v>54.71988946745762</v>
      </c>
      <c r="AU374" s="26">
        <f>AW266</f>
        <v>-4237.9907740849685</v>
      </c>
      <c r="AX374" s="25">
        <f t="shared" ref="AX374:AY376" si="434">AX266</f>
        <v>8.7743080208798507E-2</v>
      </c>
      <c r="AY374" s="26">
        <f t="shared" si="434"/>
        <v>0.74428616987312479</v>
      </c>
      <c r="BB374" s="25">
        <f t="shared" ref="BB374:BC376" si="435">BB266</f>
        <v>5</v>
      </c>
      <c r="BC374" s="26">
        <f t="shared" si="435"/>
        <v>-0.75</v>
      </c>
      <c r="BE374" s="1" t="s">
        <v>36</v>
      </c>
      <c r="BN374" s="26"/>
    </row>
    <row r="375" spans="28:66" x14ac:dyDescent="0.2">
      <c r="AB375" s="25"/>
      <c r="AR375" s="155">
        <f>AU267</f>
        <v>17.25</v>
      </c>
      <c r="AT375" s="25">
        <f>AQ267</f>
        <v>54.516027421926267</v>
      </c>
      <c r="AU375" s="26">
        <f>AW267</f>
        <v>-4191.672498258954</v>
      </c>
      <c r="AX375" s="25">
        <f t="shared" si="434"/>
        <v>8.6784109694802353E-2</v>
      </c>
      <c r="AY375" s="26">
        <f t="shared" si="434"/>
        <v>0.74432069840957193</v>
      </c>
      <c r="BB375" s="25">
        <f t="shared" si="435"/>
        <v>4.75</v>
      </c>
      <c r="BC375" s="26">
        <f t="shared" si="435"/>
        <v>-0.75</v>
      </c>
      <c r="BN375" s="26"/>
    </row>
    <row r="376" spans="28:66" x14ac:dyDescent="0.2">
      <c r="AB376" s="25"/>
      <c r="AR376" s="156">
        <f>AU268</f>
        <v>16.5</v>
      </c>
      <c r="AT376" s="41">
        <f>AQ268</f>
        <v>53.11635438520964</v>
      </c>
      <c r="AU376" s="32">
        <f>AW268</f>
        <v>-4231.1221905535022</v>
      </c>
      <c r="AX376" s="41">
        <f t="shared" si="434"/>
        <v>9.1582731397261946E-2</v>
      </c>
      <c r="AY376" s="32">
        <f t="shared" si="434"/>
        <v>0.77797197468575907</v>
      </c>
      <c r="BB376" s="41">
        <f t="shared" si="435"/>
        <v>4.75</v>
      </c>
      <c r="BC376" s="32">
        <f t="shared" si="435"/>
        <v>-0.75</v>
      </c>
      <c r="BN376" s="26"/>
    </row>
    <row r="377" spans="28:66" x14ac:dyDescent="0.2">
      <c r="AB377" s="25"/>
      <c r="AR377" s="155"/>
      <c r="AT377" s="25"/>
      <c r="AU377" s="26"/>
      <c r="AX377" s="25"/>
      <c r="AY377" s="26"/>
      <c r="BB377" s="25"/>
      <c r="BC377" s="26"/>
      <c r="BN377" s="26"/>
    </row>
    <row r="378" spans="28:66" x14ac:dyDescent="0.2">
      <c r="AB378" s="25"/>
      <c r="AR378" s="155" t="s">
        <v>200</v>
      </c>
      <c r="AT378" s="25" t="s">
        <v>200</v>
      </c>
      <c r="AU378" s="26"/>
      <c r="AX378" s="25" t="s">
        <v>200</v>
      </c>
      <c r="AY378" s="26"/>
      <c r="BB378" s="25" t="s">
        <v>200</v>
      </c>
      <c r="BC378" s="26"/>
      <c r="BN378" s="26"/>
    </row>
    <row r="379" spans="28:66" x14ac:dyDescent="0.2">
      <c r="AB379" s="25"/>
      <c r="AR379" s="138">
        <f>AU284</f>
        <v>11</v>
      </c>
      <c r="AT379" s="35">
        <f>AQ284</f>
        <v>45.719122631282126</v>
      </c>
      <c r="AU379" s="21">
        <f>AW284</f>
        <v>-4848.26576258769</v>
      </c>
      <c r="AX379" s="35">
        <f>AX284</f>
        <v>0.15741122605804189</v>
      </c>
      <c r="AY379" s="21">
        <f>AY284</f>
        <v>1.1529877347075161</v>
      </c>
      <c r="BB379" s="35">
        <f>BB284</f>
        <v>8.75</v>
      </c>
      <c r="BC379" s="21">
        <f>BC284</f>
        <v>-2.5</v>
      </c>
      <c r="BN379" s="26"/>
    </row>
    <row r="380" spans="28:66" x14ac:dyDescent="0.2">
      <c r="AB380" s="25"/>
      <c r="AR380" s="155">
        <f>AU286</f>
        <v>10.5</v>
      </c>
      <c r="AT380" s="25">
        <f>AQ286</f>
        <v>44.480699933031332</v>
      </c>
      <c r="AU380" s="26">
        <f>AW286</f>
        <v>-4738.3506331644021</v>
      </c>
      <c r="AX380" s="25">
        <f>AX286</f>
        <v>0.16116838888314292</v>
      </c>
      <c r="AY380" s="26">
        <f>AY286</f>
        <v>1.2081650014770107</v>
      </c>
      <c r="BB380" s="25">
        <f>BB286</f>
        <v>9.5</v>
      </c>
      <c r="BC380" s="26">
        <f>BC286</f>
        <v>-2.5</v>
      </c>
      <c r="BN380" s="26"/>
    </row>
    <row r="381" spans="28:66" x14ac:dyDescent="0.2">
      <c r="AB381" s="25"/>
      <c r="AR381" s="155">
        <f>AU288</f>
        <v>10.25</v>
      </c>
      <c r="AT381" s="25">
        <f>AQ288</f>
        <v>43.757863120204064</v>
      </c>
      <c r="AU381" s="26">
        <f>AW288</f>
        <v>-4704.9432822298004</v>
      </c>
      <c r="AX381" s="25">
        <f>AX288</f>
        <v>0.16393530600103834</v>
      </c>
      <c r="AY381" s="26">
        <f>AY288</f>
        <v>1.2375501147430619</v>
      </c>
      <c r="BB381" s="25">
        <f>BB288</f>
        <v>9.5</v>
      </c>
      <c r="BC381" s="26">
        <f>BC288</f>
        <v>-2.75</v>
      </c>
      <c r="BN381" s="26"/>
    </row>
    <row r="382" spans="28:66" x14ac:dyDescent="0.2">
      <c r="AB382" s="25"/>
      <c r="AR382" s="155">
        <f>AU290</f>
        <v>10.25</v>
      </c>
      <c r="AT382" s="25">
        <f>AQ290</f>
        <v>43.558630283722678</v>
      </c>
      <c r="AU382" s="26">
        <f>AW290</f>
        <v>-4648.7857465866182</v>
      </c>
      <c r="AX382" s="25">
        <f>AX290</f>
        <v>0.16197859744204243</v>
      </c>
      <c r="AY382" s="26">
        <f>AY290</f>
        <v>1.2375707420078277</v>
      </c>
      <c r="BB382" s="25">
        <f>BB290</f>
        <v>9.5</v>
      </c>
      <c r="BC382" s="26">
        <f>BC290</f>
        <v>-3</v>
      </c>
      <c r="BN382" s="26"/>
    </row>
    <row r="383" spans="28:66" x14ac:dyDescent="0.2">
      <c r="AB383" s="25"/>
      <c r="AR383" s="155"/>
      <c r="AT383" s="25"/>
      <c r="AU383" s="26"/>
      <c r="AX383" s="25"/>
      <c r="AY383" s="26"/>
      <c r="BB383" s="25"/>
      <c r="BC383" s="26"/>
      <c r="BN383" s="26"/>
    </row>
    <row r="384" spans="28:66" x14ac:dyDescent="0.2">
      <c r="AB384" s="25"/>
      <c r="AR384" s="155">
        <f>AU298</f>
        <v>7.25</v>
      </c>
      <c r="AT384" s="25">
        <f>AQ298</f>
        <v>35.961739899758598</v>
      </c>
      <c r="AU384" s="26">
        <f>AW298</f>
        <v>-4741.3167017399728</v>
      </c>
      <c r="AX384" s="25">
        <f>AX298</f>
        <v>0.23356239910049123</v>
      </c>
      <c r="AY384" s="26">
        <f>AY298</f>
        <v>1.7477255990820579</v>
      </c>
      <c r="BB384" s="25">
        <f>BB298</f>
        <v>14.5</v>
      </c>
      <c r="BC384" s="26">
        <f>BC298</f>
        <v>-7.75</v>
      </c>
      <c r="BN384" s="26"/>
    </row>
    <row r="385" spans="28:66" x14ac:dyDescent="0.2">
      <c r="AB385" s="25"/>
      <c r="AR385" s="155">
        <f>AU300</f>
        <v>7.25</v>
      </c>
      <c r="AT385" s="25">
        <f>AQ300</f>
        <v>35.75266742467295</v>
      </c>
      <c r="AU385" s="26">
        <f>AW300</f>
        <v>-4653.4674007506501</v>
      </c>
      <c r="AX385" s="25">
        <f>AX300</f>
        <v>0.22923484732761823</v>
      </c>
      <c r="AY385" s="26">
        <f>AY300</f>
        <v>1.7479633929260974</v>
      </c>
      <c r="BB385" s="25">
        <f>BB300</f>
        <v>15</v>
      </c>
      <c r="BC385" s="26">
        <f>BC300</f>
        <v>-8.25</v>
      </c>
      <c r="BN385" s="26"/>
    </row>
    <row r="386" spans="28:66" x14ac:dyDescent="0.2">
      <c r="AB386" s="25"/>
      <c r="AR386" s="155">
        <f>AU302</f>
        <v>7</v>
      </c>
      <c r="AT386" s="25">
        <f>AQ302</f>
        <v>34.93092345018453</v>
      </c>
      <c r="AU386" s="26">
        <f>AW302</f>
        <v>-4665.8979338296112</v>
      </c>
      <c r="AX386" s="25">
        <f>AX302</f>
        <v>0.23805601703212304</v>
      </c>
      <c r="AY386" s="26">
        <f>AY302</f>
        <v>1.8099603072963262</v>
      </c>
      <c r="BB386" s="25">
        <f>BB302</f>
        <v>15.5</v>
      </c>
      <c r="BC386" s="26">
        <f>BC302</f>
        <v>-8.5</v>
      </c>
      <c r="BN386" s="26"/>
    </row>
    <row r="387" spans="28:66" x14ac:dyDescent="0.2">
      <c r="AB387" s="25"/>
      <c r="AR387" s="156">
        <f>AU304</f>
        <v>7</v>
      </c>
      <c r="AT387" s="41">
        <f>AQ304</f>
        <v>34.694852117464201</v>
      </c>
      <c r="AU387" s="32">
        <f>AW304</f>
        <v>-4645.2987995068343</v>
      </c>
      <c r="AX387" s="41">
        <f>AX304</f>
        <v>0.23700504079116505</v>
      </c>
      <c r="AY387" s="32">
        <f>AY304</f>
        <v>1.8097511887194266</v>
      </c>
      <c r="BB387" s="41">
        <f>BB304</f>
        <v>15</v>
      </c>
      <c r="BC387" s="32">
        <f>BC304</f>
        <v>-8</v>
      </c>
      <c r="BN387" s="26"/>
    </row>
    <row r="388" spans="28:66" x14ac:dyDescent="0.2">
      <c r="AB388" s="25"/>
      <c r="AR388" s="155"/>
      <c r="AT388" s="25"/>
      <c r="AU388" s="26"/>
      <c r="AX388" s="25"/>
      <c r="AY388" s="26"/>
      <c r="BB388" s="25"/>
      <c r="BC388" s="26"/>
      <c r="BN388" s="26"/>
    </row>
    <row r="389" spans="28:66" x14ac:dyDescent="0.2">
      <c r="AB389" s="25"/>
      <c r="AR389" s="155" t="s">
        <v>201</v>
      </c>
      <c r="AT389" s="25" t="s">
        <v>201</v>
      </c>
      <c r="AU389" s="26"/>
      <c r="AX389" s="25" t="s">
        <v>201</v>
      </c>
      <c r="AY389" s="26"/>
      <c r="BB389" s="25" t="s">
        <v>201</v>
      </c>
      <c r="BC389" s="26"/>
      <c r="BN389" s="26"/>
    </row>
    <row r="390" spans="28:66" x14ac:dyDescent="0.2">
      <c r="AB390" s="25"/>
      <c r="AR390" s="138">
        <f>AU312</f>
        <v>25</v>
      </c>
      <c r="AT390" s="35">
        <f>AQ312</f>
        <v>69.990516683643804</v>
      </c>
      <c r="AU390" s="21">
        <f>AW312</f>
        <v>-5298.5601142031946</v>
      </c>
      <c r="AX390" s="35">
        <f>AX312</f>
        <v>7.56937159171885E-2</v>
      </c>
      <c r="AY390" s="21">
        <f>AY312</f>
        <v>0.50090799961859112</v>
      </c>
      <c r="BB390" s="35">
        <f>BB312</f>
        <v>2.5</v>
      </c>
      <c r="BC390" s="21">
        <f>BC312</f>
        <v>-0.25</v>
      </c>
      <c r="BN390" s="26"/>
    </row>
    <row r="391" spans="28:66" x14ac:dyDescent="0.2">
      <c r="AB391" s="25"/>
      <c r="AR391" s="155">
        <f>AU314</f>
        <v>26.75</v>
      </c>
      <c r="AT391" s="25">
        <f>AQ314</f>
        <v>71.455572332781827</v>
      </c>
      <c r="AU391" s="26">
        <f>AW314</f>
        <v>-5314.3107824049375</v>
      </c>
      <c r="AX391" s="25">
        <f>AX314</f>
        <v>7.095207987189503E-2</v>
      </c>
      <c r="AY391" s="26">
        <f>AY314</f>
        <v>0.46800459234717179</v>
      </c>
      <c r="BB391" s="25">
        <f>BB314</f>
        <v>2.5</v>
      </c>
      <c r="BC391" s="26">
        <f>BC314</f>
        <v>0</v>
      </c>
      <c r="BN391" s="26"/>
    </row>
    <row r="392" spans="28:66" x14ac:dyDescent="0.2">
      <c r="AB392" s="25"/>
      <c r="AR392" s="155">
        <f>AU317</f>
        <v>23.75</v>
      </c>
      <c r="AT392" s="25">
        <f>AQ317</f>
        <v>66.537093569600543</v>
      </c>
      <c r="AU392" s="26">
        <f>AW317</f>
        <v>-5164.3424022536574</v>
      </c>
      <c r="AX392" s="25">
        <f>AX317</f>
        <v>7.7659284244415913E-2</v>
      </c>
      <c r="AY392" s="26">
        <f>AY317</f>
        <v>0.52728587815592864</v>
      </c>
      <c r="BB392" s="25">
        <f>BB317</f>
        <v>2.75</v>
      </c>
      <c r="BC392" s="26">
        <f>BC317</f>
        <v>0</v>
      </c>
      <c r="BN392" s="26"/>
    </row>
    <row r="393" spans="28:66" x14ac:dyDescent="0.2">
      <c r="AB393" s="25"/>
      <c r="AR393" s="155">
        <f>AU320</f>
        <v>23</v>
      </c>
      <c r="AT393" s="25">
        <f>AQ320</f>
        <v>64.61786016103234</v>
      </c>
      <c r="AU393" s="26">
        <f>AW320</f>
        <v>-4901.5066917254808</v>
      </c>
      <c r="AX393" s="25">
        <f>AX320</f>
        <v>7.6110352355985705E-2</v>
      </c>
      <c r="AY393" s="26">
        <f>AY320</f>
        <v>0.54488800269761128</v>
      </c>
      <c r="BB393" s="25">
        <f>BB320</f>
        <v>2.5</v>
      </c>
      <c r="BC393" s="26">
        <f>BC320</f>
        <v>0</v>
      </c>
      <c r="BN393" s="26"/>
    </row>
    <row r="394" spans="28:66" x14ac:dyDescent="0.2">
      <c r="AB394" s="25"/>
      <c r="AR394" s="155"/>
      <c r="AT394" s="25"/>
      <c r="AU394" s="26"/>
      <c r="AX394" s="25"/>
      <c r="AY394" s="26"/>
      <c r="BB394" s="25"/>
      <c r="BC394" s="26"/>
      <c r="BN394" s="26"/>
    </row>
    <row r="395" spans="28:66" x14ac:dyDescent="0.2">
      <c r="AB395" s="25"/>
      <c r="AR395" s="155">
        <f>AU328</f>
        <v>6.75</v>
      </c>
      <c r="AT395" s="25">
        <f>AQ328</f>
        <v>34.031295198487832</v>
      </c>
      <c r="AU395" s="26">
        <f>AW328</f>
        <v>-6676.5010619298409</v>
      </c>
      <c r="AX395" s="25">
        <f>AX328</f>
        <v>0.35325402444073245</v>
      </c>
      <c r="AY395" s="26">
        <f>AY328</f>
        <v>1.8394706522930722</v>
      </c>
      <c r="BB395" s="25">
        <f>BB328</f>
        <v>17</v>
      </c>
      <c r="BC395" s="26">
        <f>BC328</f>
        <v>-13.75</v>
      </c>
      <c r="BN395" s="26"/>
    </row>
    <row r="396" spans="28:66" x14ac:dyDescent="0.2">
      <c r="AB396" s="25"/>
      <c r="AR396" s="155">
        <f>AU331</f>
        <v>6.75</v>
      </c>
      <c r="AT396" s="25">
        <f>AQ331</f>
        <v>33.557906531505878</v>
      </c>
      <c r="AU396" s="26">
        <f>AW331</f>
        <v>-6318.5515758745378</v>
      </c>
      <c r="AX396" s="25">
        <f>AX331</f>
        <v>0.33431489819442006</v>
      </c>
      <c r="AY396" s="26">
        <f>AY331</f>
        <v>1.8423981768828936</v>
      </c>
      <c r="BB396" s="25">
        <f>BB331</f>
        <v>17</v>
      </c>
      <c r="BC396" s="26">
        <f>BC331</f>
        <v>-14</v>
      </c>
      <c r="BN396" s="26"/>
    </row>
    <row r="397" spans="28:66" x14ac:dyDescent="0.2">
      <c r="AB397" s="25"/>
      <c r="AR397" s="156">
        <f>AU333</f>
        <v>7.5</v>
      </c>
      <c r="AT397" s="41">
        <f>AQ333</f>
        <v>35.072831214839908</v>
      </c>
      <c r="AU397" s="32">
        <f>AW333</f>
        <v>-5938.3039469625783</v>
      </c>
      <c r="AX397" s="41">
        <f>AX333</f>
        <v>0.28277637842678943</v>
      </c>
      <c r="AY397" s="32">
        <f>AY333</f>
        <v>1.6609775699689915</v>
      </c>
      <c r="BB397" s="41">
        <f>BB333</f>
        <v>13.5</v>
      </c>
      <c r="BC397" s="32">
        <f>BC333</f>
        <v>-7.75</v>
      </c>
      <c r="BN397" s="26"/>
    </row>
    <row r="398" spans="28:66" x14ac:dyDescent="0.2">
      <c r="AB398" s="25"/>
      <c r="AR398" s="155"/>
      <c r="AT398" s="25"/>
      <c r="AU398" s="26"/>
      <c r="AX398" s="25"/>
      <c r="AY398" s="26"/>
      <c r="BB398" s="25"/>
      <c r="BC398" s="26"/>
      <c r="BN398" s="26"/>
    </row>
    <row r="399" spans="28:66" x14ac:dyDescent="0.2">
      <c r="AB399" s="25"/>
      <c r="AR399" s="155" t="s">
        <v>204</v>
      </c>
      <c r="AT399" s="25" t="s">
        <v>204</v>
      </c>
      <c r="AU399" s="26"/>
      <c r="AX399" s="25" t="s">
        <v>204</v>
      </c>
      <c r="AY399" s="26"/>
      <c r="BB399" s="25" t="s">
        <v>204</v>
      </c>
      <c r="BC399" s="26"/>
      <c r="BN399" s="26"/>
    </row>
    <row r="400" spans="28:66" x14ac:dyDescent="0.2">
      <c r="AB400" s="25"/>
      <c r="AR400" s="138">
        <f>AU346</f>
        <v>28.75</v>
      </c>
      <c r="AT400" s="35">
        <f>AQ346</f>
        <v>70.279914981600484</v>
      </c>
      <c r="AU400" s="21">
        <f>AW346</f>
        <v>-7120.7894893969478</v>
      </c>
      <c r="AX400" s="35">
        <f>AX346</f>
        <v>8.8457012290645315E-2</v>
      </c>
      <c r="AY400" s="21">
        <f>AY346</f>
        <v>0.42719246587584381</v>
      </c>
      <c r="BB400" s="35">
        <f>BB346</f>
        <v>2.75</v>
      </c>
      <c r="BC400" s="21">
        <f>BC346</f>
        <v>-0.1</v>
      </c>
      <c r="BN400" s="26"/>
    </row>
    <row r="401" spans="28:66" x14ac:dyDescent="0.2">
      <c r="AB401" s="25"/>
      <c r="AR401" s="155">
        <f>AU347</f>
        <v>29.5</v>
      </c>
      <c r="AT401" s="25">
        <f>AQ347</f>
        <v>70.802985443691654</v>
      </c>
      <c r="AU401" s="26">
        <f>AW347</f>
        <v>-6535.2700346251786</v>
      </c>
      <c r="AX401" s="25">
        <f>AX347</f>
        <v>7.9119491944614762E-2</v>
      </c>
      <c r="AY401" s="26">
        <f>AY347</f>
        <v>0.41770450020002275</v>
      </c>
      <c r="BB401" s="25">
        <f>BB347</f>
        <v>2.75</v>
      </c>
      <c r="BC401" s="26">
        <f>BC347</f>
        <v>0.25</v>
      </c>
      <c r="BN401" s="26"/>
    </row>
    <row r="402" spans="28:66" x14ac:dyDescent="0.2">
      <c r="AB402" s="25"/>
      <c r="AR402" s="156">
        <f>AU349</f>
        <v>27</v>
      </c>
      <c r="AT402" s="41">
        <f>AQ349</f>
        <v>66.872150029735593</v>
      </c>
      <c r="AU402" s="32">
        <f>AW349</f>
        <v>-6111.459207976015</v>
      </c>
      <c r="AX402" s="41">
        <f>AX349</f>
        <v>8.0839407512910258E-2</v>
      </c>
      <c r="AY402" s="32">
        <f>AY349</f>
        <v>0.45733683462619618</v>
      </c>
      <c r="BB402" s="41">
        <f>BB349</f>
        <v>3</v>
      </c>
      <c r="BC402" s="32">
        <f>BC349</f>
        <v>0</v>
      </c>
      <c r="BN402" s="26"/>
    </row>
    <row r="403" spans="28:66" x14ac:dyDescent="0.2">
      <c r="AB403" s="25"/>
      <c r="BN403" s="26"/>
    </row>
    <row r="404" spans="28:66" x14ac:dyDescent="0.2">
      <c r="AB404" s="25"/>
      <c r="BN404" s="26"/>
    </row>
    <row r="405" spans="28:66" x14ac:dyDescent="0.2">
      <c r="AB405" s="25"/>
      <c r="BN405" s="26"/>
    </row>
    <row r="406" spans="28:66" x14ac:dyDescent="0.2">
      <c r="AB406" s="25"/>
      <c r="BN406" s="26"/>
    </row>
    <row r="407" spans="28:66" x14ac:dyDescent="0.2">
      <c r="AB407" s="25"/>
      <c r="BN407" s="26"/>
    </row>
    <row r="408" spans="28:66" x14ac:dyDescent="0.2">
      <c r="AB408" s="25"/>
      <c r="BN408" s="26"/>
    </row>
    <row r="409" spans="28:66" x14ac:dyDescent="0.2">
      <c r="AB409" s="25"/>
      <c r="BN409" s="26"/>
    </row>
    <row r="410" spans="28:66" x14ac:dyDescent="0.2">
      <c r="AB410" s="25"/>
      <c r="BN410" s="26"/>
    </row>
    <row r="411" spans="28:66" x14ac:dyDescent="0.2">
      <c r="AB411" s="25"/>
      <c r="BN411" s="26"/>
    </row>
    <row r="412" spans="28:66" x14ac:dyDescent="0.2">
      <c r="AB412" s="25"/>
      <c r="BN412" s="26"/>
    </row>
    <row r="413" spans="28:66" x14ac:dyDescent="0.2">
      <c r="AB413" s="25"/>
      <c r="BN413" s="26"/>
    </row>
    <row r="414" spans="28:66" x14ac:dyDescent="0.2">
      <c r="AB414" s="25"/>
      <c r="BN414" s="26"/>
    </row>
    <row r="415" spans="28:66" x14ac:dyDescent="0.2">
      <c r="AB415" s="25"/>
      <c r="BN415" s="26"/>
    </row>
    <row r="416" spans="28:66" x14ac:dyDescent="0.2">
      <c r="AB416" s="25"/>
      <c r="BN416" s="26"/>
    </row>
    <row r="417" spans="28:66" x14ac:dyDescent="0.2">
      <c r="AB417" s="25"/>
      <c r="BN417" s="26"/>
    </row>
    <row r="418" spans="28:66" x14ac:dyDescent="0.2">
      <c r="AB418" s="25"/>
      <c r="BN418" s="26"/>
    </row>
    <row r="419" spans="28:66" x14ac:dyDescent="0.2">
      <c r="AB419" s="25"/>
      <c r="BN419" s="26"/>
    </row>
    <row r="420" spans="28:66" x14ac:dyDescent="0.2">
      <c r="AB420" s="25"/>
      <c r="BN420" s="26"/>
    </row>
    <row r="421" spans="28:66" x14ac:dyDescent="0.2">
      <c r="AB421" s="25"/>
      <c r="BN421" s="26"/>
    </row>
    <row r="422" spans="28:66" x14ac:dyDescent="0.2">
      <c r="AB422" s="25"/>
      <c r="BN422" s="26"/>
    </row>
    <row r="423" spans="28:66" x14ac:dyDescent="0.2">
      <c r="AB423" s="25"/>
      <c r="BN423" s="26"/>
    </row>
    <row r="424" spans="28:66" x14ac:dyDescent="0.2">
      <c r="AB424" s="25"/>
      <c r="BN424" s="26"/>
    </row>
    <row r="425" spans="28:66" x14ac:dyDescent="0.2">
      <c r="AB425" s="25"/>
      <c r="BN425" s="26"/>
    </row>
    <row r="426" spans="28:66" x14ac:dyDescent="0.2">
      <c r="AB426" s="25"/>
      <c r="BN426" s="26"/>
    </row>
    <row r="427" spans="28:66" x14ac:dyDescent="0.2">
      <c r="AB427" s="25"/>
      <c r="BN427" s="26"/>
    </row>
    <row r="428" spans="28:66" x14ac:dyDescent="0.2">
      <c r="AB428" s="25"/>
      <c r="BN428" s="26"/>
    </row>
    <row r="429" spans="28:66" x14ac:dyDescent="0.2">
      <c r="AB429" s="25"/>
      <c r="BN429" s="26"/>
    </row>
    <row r="430" spans="28:66" x14ac:dyDescent="0.2">
      <c r="AB430" s="25"/>
      <c r="BN430" s="26"/>
    </row>
    <row r="431" spans="28:66" x14ac:dyDescent="0.2">
      <c r="AB431" s="25"/>
      <c r="BN431" s="26"/>
    </row>
    <row r="432" spans="28:66" x14ac:dyDescent="0.2">
      <c r="AB432" s="25"/>
      <c r="BN432" s="26"/>
    </row>
    <row r="433" spans="28:66" x14ac:dyDescent="0.2">
      <c r="AB433" s="25"/>
      <c r="BN433" s="26"/>
    </row>
    <row r="434" spans="28:66" x14ac:dyDescent="0.2">
      <c r="AB434" s="25"/>
      <c r="BN434" s="26"/>
    </row>
    <row r="435" spans="28:66" x14ac:dyDescent="0.2">
      <c r="AB435" s="25"/>
      <c r="BN435" s="26"/>
    </row>
    <row r="436" spans="28:66" x14ac:dyDescent="0.2">
      <c r="AB436" s="25"/>
      <c r="BN436" s="26"/>
    </row>
    <row r="437" spans="28:66" x14ac:dyDescent="0.2">
      <c r="AB437" s="25"/>
      <c r="BN437" s="26"/>
    </row>
    <row r="438" spans="28:66" x14ac:dyDescent="0.2">
      <c r="AB438" s="25"/>
      <c r="BN438" s="26"/>
    </row>
    <row r="439" spans="28:66" x14ac:dyDescent="0.2">
      <c r="AB439" s="25"/>
      <c r="BN439" s="26"/>
    </row>
    <row r="440" spans="28:66" x14ac:dyDescent="0.2">
      <c r="AB440" s="25"/>
      <c r="BN440" s="26"/>
    </row>
    <row r="441" spans="28:66" x14ac:dyDescent="0.2">
      <c r="AB441" s="25"/>
      <c r="BN441" s="26"/>
    </row>
    <row r="442" spans="28:66" x14ac:dyDescent="0.2">
      <c r="AB442" s="25"/>
      <c r="BN442" s="26"/>
    </row>
    <row r="443" spans="28:66" x14ac:dyDescent="0.2">
      <c r="AB443" s="25"/>
      <c r="BN443" s="26"/>
    </row>
    <row r="444" spans="28:66" x14ac:dyDescent="0.2">
      <c r="AB444" s="25"/>
      <c r="BN444" s="26"/>
    </row>
    <row r="445" spans="28:66" x14ac:dyDescent="0.2">
      <c r="AB445" s="25"/>
      <c r="BN445" s="26"/>
    </row>
    <row r="446" spans="28:66" x14ac:dyDescent="0.2">
      <c r="AB446" s="25"/>
      <c r="BN446" s="26"/>
    </row>
    <row r="447" spans="28:66" x14ac:dyDescent="0.2">
      <c r="AB447" s="25"/>
      <c r="BN447" s="26"/>
    </row>
    <row r="448" spans="28:66" x14ac:dyDescent="0.2">
      <c r="AB448" s="25"/>
      <c r="BN448" s="26"/>
    </row>
    <row r="449" spans="28:66" x14ac:dyDescent="0.2">
      <c r="AB449" s="25"/>
      <c r="BN449" s="26"/>
    </row>
    <row r="450" spans="28:66" x14ac:dyDescent="0.2">
      <c r="AB450" s="25"/>
      <c r="BN450" s="26"/>
    </row>
    <row r="451" spans="28:66" x14ac:dyDescent="0.2">
      <c r="AB451" s="25"/>
      <c r="BN451" s="26"/>
    </row>
    <row r="452" spans="28:66" x14ac:dyDescent="0.2">
      <c r="AB452" s="25"/>
      <c r="BN452" s="26"/>
    </row>
    <row r="453" spans="28:66" x14ac:dyDescent="0.2">
      <c r="AB453" s="25"/>
      <c r="BN453" s="26"/>
    </row>
    <row r="454" spans="28:66" x14ac:dyDescent="0.2">
      <c r="AB454" s="25"/>
      <c r="BN454" s="26"/>
    </row>
    <row r="455" spans="28:66" x14ac:dyDescent="0.2">
      <c r="AB455" s="25"/>
      <c r="BN455" s="26"/>
    </row>
    <row r="456" spans="28:66" x14ac:dyDescent="0.2">
      <c r="AB456" s="25"/>
      <c r="BN456" s="26"/>
    </row>
    <row r="457" spans="28:66" x14ac:dyDescent="0.2">
      <c r="AB457" s="25"/>
      <c r="BN457" s="26"/>
    </row>
    <row r="458" spans="28:66" x14ac:dyDescent="0.2">
      <c r="AB458" s="25"/>
      <c r="BN458" s="26"/>
    </row>
    <row r="459" spans="28:66" x14ac:dyDescent="0.2">
      <c r="AB459" s="25"/>
      <c r="BN459" s="26"/>
    </row>
    <row r="460" spans="28:66" x14ac:dyDescent="0.2">
      <c r="AB460" s="25"/>
      <c r="BN460" s="26"/>
    </row>
    <row r="461" spans="28:66" x14ac:dyDescent="0.2">
      <c r="AB461" s="4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S461" s="71"/>
      <c r="AV461" s="71"/>
      <c r="AW461" s="71"/>
      <c r="AX461" s="71"/>
      <c r="AY461" s="71"/>
      <c r="AZ461" s="71"/>
      <c r="BA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32"/>
    </row>
  </sheetData>
  <mergeCells count="4">
    <mergeCell ref="BQ3:BV3"/>
    <mergeCell ref="BQ17:BV17"/>
    <mergeCell ref="BQ31:BV31"/>
    <mergeCell ref="BQ45:BV45"/>
  </mergeCells>
  <pageMargins left="0" right="0" top="0.39409448818897608" bottom="0.39409448818897608" header="0" footer="0"/>
  <headerFooter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1"/>
  <sheetViews>
    <sheetView workbookViewId="0"/>
  </sheetViews>
  <sheetFormatPr baseColWidth="10" defaultRowHeight="14.25" x14ac:dyDescent="0.2"/>
  <cols>
    <col min="1" max="1" width="10.25" style="1" customWidth="1"/>
    <col min="2" max="2" width="11.25" style="1" customWidth="1"/>
    <col min="3" max="3" width="10.25" style="1" customWidth="1"/>
    <col min="4" max="4" width="10.875" style="1" customWidth="1"/>
    <col min="5" max="5" width="9.875" style="1" customWidth="1"/>
    <col min="6" max="7" width="11.25" style="1" customWidth="1"/>
    <col min="8" max="9" width="10.25" style="1" customWidth="1"/>
    <col min="10" max="10" width="13.875" style="1" customWidth="1"/>
    <col min="11" max="11" width="14" style="1" customWidth="1"/>
    <col min="12" max="12" width="12.25" style="1" customWidth="1"/>
    <col min="13" max="13" width="14.875" style="1" customWidth="1"/>
    <col min="14" max="14" width="14.375" style="1" customWidth="1"/>
    <col min="15" max="15" width="16.5" style="1" customWidth="1"/>
    <col min="16" max="16" width="11.625" style="6" customWidth="1"/>
    <col min="17" max="17" width="10.5" style="1" customWidth="1"/>
    <col min="18" max="18" width="12.5" style="6" customWidth="1"/>
    <col min="19" max="19" width="12" style="1" customWidth="1"/>
    <col min="20" max="20" width="9.125" style="6" customWidth="1"/>
    <col min="21" max="21" width="11.25" style="1" customWidth="1"/>
    <col min="22" max="22" width="12.875" style="6" customWidth="1"/>
    <col min="23" max="23" width="8.125" style="6" customWidth="1"/>
    <col min="24" max="24" width="11.25" style="6" customWidth="1"/>
    <col min="25" max="25" width="15.75" style="6" customWidth="1"/>
    <col min="26" max="26" width="14" style="6" customWidth="1"/>
    <col min="27" max="27" width="9.125" style="6" customWidth="1"/>
    <col min="28" max="28" width="8.625" style="6" customWidth="1"/>
    <col min="29" max="29" width="10.75" style="1" customWidth="1"/>
    <col min="30" max="30" width="10.25" style="1" customWidth="1"/>
    <col min="31" max="32" width="13.375" style="1" customWidth="1"/>
    <col min="33" max="33" width="8.125" style="1" customWidth="1"/>
    <col min="34" max="34" width="10.25" style="1" customWidth="1"/>
    <col min="35" max="35" width="8.625" style="1" customWidth="1"/>
    <col min="36" max="36" width="13.375" style="1" customWidth="1"/>
    <col min="37" max="37" width="10.25" style="1" customWidth="1"/>
    <col min="38" max="38" width="13.375" style="1" customWidth="1"/>
    <col min="39" max="39" width="9.125" style="1" customWidth="1"/>
    <col min="40" max="1024" width="10.75" style="1" customWidth="1"/>
    <col min="1025" max="1025" width="11" customWidth="1"/>
  </cols>
  <sheetData>
    <row r="1" spans="1:39" ht="15" x14ac:dyDescent="0.25">
      <c r="P1" s="1"/>
      <c r="R1" s="1"/>
      <c r="T1" s="1"/>
      <c r="V1" s="1"/>
      <c r="W1" s="1"/>
      <c r="X1" s="1"/>
      <c r="Y1" s="1"/>
      <c r="Z1" s="1"/>
      <c r="AA1" s="1"/>
      <c r="AB1" s="1"/>
      <c r="AD1" s="2" t="s">
        <v>0</v>
      </c>
      <c r="AE1" s="3">
        <v>-6.4999999999999997E-3</v>
      </c>
      <c r="AF1" s="4" t="s">
        <v>1</v>
      </c>
      <c r="AG1" s="5"/>
      <c r="AH1" s="6"/>
      <c r="AI1" s="7" t="s">
        <v>2</v>
      </c>
      <c r="AJ1" s="8">
        <v>9.81</v>
      </c>
      <c r="AK1" s="9" t="s">
        <v>3</v>
      </c>
    </row>
    <row r="2" spans="1:39" x14ac:dyDescent="0.2">
      <c r="B2" s="1" t="s">
        <v>206</v>
      </c>
      <c r="P2" s="1"/>
      <c r="R2" s="1"/>
      <c r="T2" s="1"/>
      <c r="V2" s="1"/>
      <c r="W2" s="1"/>
      <c r="X2" s="1"/>
      <c r="Y2" s="1"/>
      <c r="Z2" s="1"/>
      <c r="AA2" s="1"/>
      <c r="AB2" s="1"/>
      <c r="AF2" s="12"/>
      <c r="AG2" s="5"/>
      <c r="AH2" s="6"/>
      <c r="AI2" s="6"/>
      <c r="AJ2" s="6"/>
      <c r="AK2" s="13"/>
    </row>
    <row r="3" spans="1:39" ht="15" x14ac:dyDescent="0.25">
      <c r="B3" s="1" t="s">
        <v>207</v>
      </c>
      <c r="P3" s="1"/>
      <c r="R3" s="1"/>
      <c r="T3" s="1"/>
      <c r="V3" s="1"/>
      <c r="W3" s="1"/>
      <c r="X3" s="1"/>
      <c r="Y3" s="1"/>
      <c r="Z3" s="1"/>
      <c r="AA3" s="1"/>
      <c r="AB3" s="1"/>
      <c r="AD3" s="2" t="s">
        <v>17</v>
      </c>
      <c r="AE3" s="3">
        <v>101325</v>
      </c>
      <c r="AF3" s="4" t="s">
        <v>18</v>
      </c>
      <c r="AG3" s="5"/>
      <c r="AH3" s="6"/>
      <c r="AI3" s="7" t="s">
        <v>19</v>
      </c>
      <c r="AJ3" s="8">
        <v>293.14999999999998</v>
      </c>
      <c r="AK3" s="9" t="s">
        <v>20</v>
      </c>
    </row>
    <row r="4" spans="1:39" ht="15" x14ac:dyDescent="0.25">
      <c r="B4" s="1" t="s">
        <v>208</v>
      </c>
      <c r="F4" s="11"/>
      <c r="P4" s="1"/>
      <c r="R4" s="1"/>
      <c r="T4" s="1"/>
      <c r="V4" s="1"/>
      <c r="W4" s="1"/>
      <c r="X4" s="1"/>
      <c r="Y4" s="1"/>
      <c r="Z4" s="1"/>
      <c r="AA4" s="1"/>
      <c r="AB4" s="1"/>
      <c r="AF4" s="12"/>
      <c r="AG4" s="5"/>
      <c r="AH4" s="6"/>
      <c r="AI4" s="6"/>
      <c r="AJ4" s="6"/>
      <c r="AK4" s="6"/>
    </row>
    <row r="5" spans="1:39" ht="15" x14ac:dyDescent="0.25">
      <c r="B5" s="1" t="s">
        <v>209</v>
      </c>
      <c r="P5" s="1"/>
      <c r="R5" s="1"/>
      <c r="T5" s="1"/>
      <c r="V5" s="1"/>
      <c r="W5" s="1"/>
      <c r="X5" s="1"/>
      <c r="Y5" s="1"/>
      <c r="Z5" s="1"/>
      <c r="AA5" s="1"/>
      <c r="AB5" s="1"/>
      <c r="AD5" s="2" t="s">
        <v>38</v>
      </c>
      <c r="AE5" s="3">
        <v>1.2250000000000001</v>
      </c>
      <c r="AF5" s="4" t="s">
        <v>39</v>
      </c>
      <c r="AG5" s="5"/>
      <c r="AH5" s="6"/>
      <c r="AI5" s="7" t="s">
        <v>40</v>
      </c>
      <c r="AJ5" s="8">
        <v>100600</v>
      </c>
      <c r="AK5" s="9" t="s">
        <v>18</v>
      </c>
    </row>
    <row r="6" spans="1:39" ht="15" x14ac:dyDescent="0.25">
      <c r="B6" s="1" t="s">
        <v>210</v>
      </c>
      <c r="F6" s="11"/>
      <c r="P6" s="1"/>
      <c r="R6" s="1"/>
      <c r="T6" s="1"/>
      <c r="V6" s="1"/>
      <c r="W6" s="1"/>
      <c r="X6" s="1"/>
      <c r="Y6" s="1"/>
      <c r="Z6" s="1"/>
      <c r="AA6" s="1"/>
      <c r="AB6" s="1"/>
      <c r="AF6" s="12"/>
      <c r="AG6" s="5"/>
      <c r="AH6" s="6"/>
      <c r="AI6" s="6"/>
      <c r="AJ6" s="6"/>
      <c r="AK6" s="6"/>
    </row>
    <row r="7" spans="1:39" ht="15" x14ac:dyDescent="0.25">
      <c r="B7" s="1" t="s">
        <v>211</v>
      </c>
      <c r="P7" s="1"/>
      <c r="R7" s="1"/>
      <c r="T7" s="1"/>
      <c r="V7" s="1"/>
      <c r="W7" s="1"/>
      <c r="X7" s="1"/>
      <c r="Y7" s="1"/>
      <c r="Z7" s="1"/>
      <c r="AA7" s="1"/>
      <c r="AB7" s="1"/>
      <c r="AD7" s="2" t="s">
        <v>47</v>
      </c>
      <c r="AE7" s="3">
        <v>288.14999999999998</v>
      </c>
      <c r="AF7" s="4" t="s">
        <v>20</v>
      </c>
      <c r="AG7" s="5"/>
      <c r="AH7" s="6"/>
      <c r="AI7" s="7" t="s">
        <v>48</v>
      </c>
      <c r="AJ7" s="8">
        <v>28</v>
      </c>
      <c r="AK7" s="9" t="s">
        <v>49</v>
      </c>
    </row>
    <row r="8" spans="1:39" x14ac:dyDescent="0.2">
      <c r="P8" s="1"/>
      <c r="R8" s="1"/>
      <c r="T8" s="1"/>
      <c r="V8" s="1"/>
      <c r="W8" s="1"/>
      <c r="X8" s="1"/>
      <c r="Y8" s="1"/>
      <c r="Z8" s="1"/>
      <c r="AA8" s="1"/>
      <c r="AB8" s="1"/>
      <c r="AF8" s="12"/>
      <c r="AG8" s="5"/>
      <c r="AH8" s="6"/>
      <c r="AI8" s="6"/>
      <c r="AJ8" s="6"/>
      <c r="AK8" s="6"/>
    </row>
    <row r="9" spans="1:39" ht="15" x14ac:dyDescent="0.25">
      <c r="B9" s="1" t="s">
        <v>212</v>
      </c>
      <c r="P9" s="1"/>
      <c r="R9" s="1"/>
      <c r="T9" s="1"/>
      <c r="V9" s="1"/>
      <c r="W9" s="1"/>
      <c r="X9" s="1"/>
      <c r="Y9" s="1"/>
      <c r="Z9" s="1"/>
      <c r="AA9" s="1"/>
      <c r="AB9" s="1"/>
      <c r="AD9" s="2" t="s">
        <v>54</v>
      </c>
      <c r="AE9" s="3">
        <v>1.2350000000000001</v>
      </c>
      <c r="AF9" s="4" t="s">
        <v>55</v>
      </c>
      <c r="AG9" s="5"/>
      <c r="AH9" s="6"/>
      <c r="AI9" s="6"/>
      <c r="AJ9" s="6"/>
      <c r="AK9" s="6"/>
    </row>
    <row r="10" spans="1:39" x14ac:dyDescent="0.2">
      <c r="P10" s="1"/>
      <c r="R10" s="1"/>
      <c r="T10" s="1"/>
      <c r="V10" s="1"/>
      <c r="W10" s="1"/>
      <c r="X10" s="1"/>
      <c r="Y10" s="1"/>
      <c r="Z10" s="1"/>
      <c r="AA10" s="1"/>
      <c r="AB10" s="1"/>
    </row>
    <row r="11" spans="1:39" ht="15" x14ac:dyDescent="0.25">
      <c r="A11" s="43" t="s">
        <v>56</v>
      </c>
      <c r="B11" s="3" t="s">
        <v>57</v>
      </c>
      <c r="C11" s="3" t="s">
        <v>58</v>
      </c>
      <c r="D11" s="3" t="s">
        <v>59</v>
      </c>
      <c r="E11" s="44" t="s">
        <v>60</v>
      </c>
      <c r="F11" s="3" t="s">
        <v>61</v>
      </c>
      <c r="G11" s="44" t="s">
        <v>62</v>
      </c>
      <c r="H11" s="8" t="s">
        <v>63</v>
      </c>
      <c r="I11" s="3" t="s">
        <v>64</v>
      </c>
      <c r="J11" s="3" t="s">
        <v>65</v>
      </c>
      <c r="K11" s="3" t="s">
        <v>66</v>
      </c>
      <c r="L11" s="3" t="s">
        <v>67</v>
      </c>
      <c r="M11" s="3" t="s">
        <v>68</v>
      </c>
      <c r="N11" s="44" t="s">
        <v>69</v>
      </c>
      <c r="O11" s="3" t="s">
        <v>70</v>
      </c>
      <c r="P11" s="45" t="s">
        <v>71</v>
      </c>
      <c r="Q11" s="46" t="s">
        <v>72</v>
      </c>
      <c r="R11" s="47" t="s">
        <v>73</v>
      </c>
      <c r="S11" s="46" t="s">
        <v>74</v>
      </c>
      <c r="T11" s="45" t="s">
        <v>75</v>
      </c>
      <c r="U11" s="46" t="s">
        <v>76</v>
      </c>
      <c r="V11" s="47" t="s">
        <v>77</v>
      </c>
      <c r="W11" s="48" t="s">
        <v>78</v>
      </c>
      <c r="X11" s="49" t="s">
        <v>79</v>
      </c>
      <c r="Y11" s="47" t="s">
        <v>80</v>
      </c>
      <c r="Z11" s="47" t="s">
        <v>81</v>
      </c>
      <c r="AA11" s="48" t="s">
        <v>82</v>
      </c>
      <c r="AB11" s="49" t="s">
        <v>83</v>
      </c>
      <c r="AD11" s="1" t="s">
        <v>84</v>
      </c>
      <c r="AE11" s="1" t="s">
        <v>85</v>
      </c>
      <c r="AF11" s="1" t="s">
        <v>86</v>
      </c>
      <c r="AG11" s="1" t="s">
        <v>87</v>
      </c>
      <c r="AH11" s="1" t="s">
        <v>88</v>
      </c>
      <c r="AI11" s="1" t="s">
        <v>54</v>
      </c>
      <c r="AJ11" s="1" t="s">
        <v>2</v>
      </c>
      <c r="AK11" s="1" t="s">
        <v>89</v>
      </c>
      <c r="AL11" s="1" t="s">
        <v>90</v>
      </c>
      <c r="AM11" s="1" t="s">
        <v>91</v>
      </c>
    </row>
    <row r="12" spans="1:39" x14ac:dyDescent="0.2">
      <c r="A12" s="50">
        <v>7</v>
      </c>
      <c r="B12" s="51">
        <v>1917</v>
      </c>
      <c r="C12" s="51">
        <f t="shared" ref="C12:C33" si="0">A12+273.15</f>
        <v>280.14999999999998</v>
      </c>
      <c r="D12" s="51">
        <v>0</v>
      </c>
      <c r="E12" s="51">
        <f t="shared" ref="E12:E33" si="1">D12*1.94384</f>
        <v>0</v>
      </c>
      <c r="F12" s="51">
        <v>3696</v>
      </c>
      <c r="G12" s="51">
        <f t="shared" ref="G12:G33" si="2">F12 * 2.20462</f>
        <v>8148.2755199999992</v>
      </c>
      <c r="H12" s="51">
        <v>0</v>
      </c>
      <c r="I12" s="51">
        <f t="shared" ref="I12:I33" si="3">AH12+(B12*AE12)</f>
        <v>275.68949999999995</v>
      </c>
      <c r="J12" s="51">
        <f t="shared" ref="J12:J33" si="4">AG12 * ( ( 1 + ( AE12 * ( B12 / AH12 ) ) ) ^ 4.256 )</f>
        <v>1.0149104075239699</v>
      </c>
      <c r="K12" s="51">
        <f t="shared" ref="K12:K33" si="5">( J12 * I12 ) / C12</f>
        <v>0.99875117899368016</v>
      </c>
      <c r="L12" s="51">
        <f t="shared" ref="L12:L33" si="6">AF12 * ( ( 1+ ( AE12 * ( B12 / AH12 ) ) ) ^ 5.256 )</f>
        <v>80317.435204060894</v>
      </c>
      <c r="M12" s="51">
        <v>0</v>
      </c>
      <c r="N12" s="51">
        <f t="shared" ref="N12:N33" si="7">M12 * 3.28084</f>
        <v>0</v>
      </c>
      <c r="O12" s="51" t="e">
        <f xml:space="preserve"> F12 * AJ12 * COS( Y12 )</f>
        <v>#DIV/0!</v>
      </c>
      <c r="P12" s="52">
        <f t="shared" ref="P12:P33" si="8">-0.0125 * H12 + 57.3</f>
        <v>57.3</v>
      </c>
      <c r="Q12" s="51">
        <f t="shared" ref="Q12:Q33" si="9">P12 * 1.94384</f>
        <v>111.382032</v>
      </c>
      <c r="R12" s="51" t="e">
        <f t="shared" ref="R12:R33" si="10" xml:space="preserve"> ( M12 / H12 ) * ( ( ( C11 + C12 ) / 2 ) / ( ( I11 + I12 ) / 2 ) )</f>
        <v>#DIV/0!</v>
      </c>
      <c r="S12" s="51" t="e">
        <f t="shared" ref="S12:S33" si="11">R12 * 1.94384</f>
        <v>#DIV/0!</v>
      </c>
      <c r="T12" s="52">
        <f t="shared" ref="T12:T33" si="12">-0.009861 * H12 + 18.766667</f>
        <v>18.766667000000002</v>
      </c>
      <c r="U12" s="51">
        <f t="shared" ref="U12:U33" si="13">T12 * 100</f>
        <v>1876.6667000000002</v>
      </c>
      <c r="V12" s="53" t="e">
        <f t="shared" ref="V12:V33" si="14" xml:space="preserve"> - ( F12 * AJ12 * SIN( Y12 ) )</f>
        <v>#DIV/0!</v>
      </c>
      <c r="W12" s="50" t="e">
        <f t="shared" ref="W12:W33" si="15" xml:space="preserve"> - ( ( 2 * V12 ) / ( ( ( P12 ) ^ 2 ) * AM12 * K12 ) )</f>
        <v>#DIV/0!</v>
      </c>
      <c r="X12" s="54" t="e">
        <f t="shared" ref="X12:X33" si="16" xml:space="preserve"> ( ( 2 * O12 ) / ( ( ( P12 ) ^ 2 ) * AM12 * K12 ) )</f>
        <v>#DIV/0!</v>
      </c>
      <c r="Y12" s="51" t="e">
        <f t="shared" ref="Y12:Y33" si="17">ASIN( - ( R12 / P12 ) )</f>
        <v>#DIV/0!</v>
      </c>
      <c r="Z12" s="51" t="e">
        <f t="shared" ref="Z12:Z33" si="18">Y12 * ( 180 / 3.14159265359 )</f>
        <v>#DIV/0!</v>
      </c>
      <c r="AA12" s="50">
        <f t="shared" ref="AA12:AA33" si="19">-0.000139*H12+4.988889</f>
        <v>4.9888890000000004</v>
      </c>
      <c r="AB12" s="54">
        <f t="shared" ref="AB12:AB33" si="20">-0.000333 *H12 - 0.776667</f>
        <v>-0.776667</v>
      </c>
      <c r="AD12" s="1">
        <f>C6</f>
        <v>0</v>
      </c>
      <c r="AE12" s="1">
        <f>AE1</f>
        <v>-6.4999999999999997E-3</v>
      </c>
      <c r="AF12" s="1">
        <f>AE3</f>
        <v>101325</v>
      </c>
      <c r="AG12" s="1">
        <f>AE5</f>
        <v>1.2250000000000001</v>
      </c>
      <c r="AH12" s="1">
        <f>AE7</f>
        <v>288.14999999999998</v>
      </c>
      <c r="AI12" s="1">
        <f>AE9</f>
        <v>1.2350000000000001</v>
      </c>
      <c r="AJ12" s="1">
        <f>AJ1</f>
        <v>9.81</v>
      </c>
      <c r="AK12" s="1">
        <f>AJ3</f>
        <v>293.14999999999998</v>
      </c>
      <c r="AL12" s="1">
        <f>AJ5</f>
        <v>100600</v>
      </c>
      <c r="AM12" s="1">
        <f>AJ7</f>
        <v>28</v>
      </c>
    </row>
    <row r="13" spans="1:39" s="6" customFormat="1" x14ac:dyDescent="0.2">
      <c r="A13" s="55">
        <v>7.2</v>
      </c>
      <c r="B13" s="56">
        <v>1822</v>
      </c>
      <c r="C13" s="56">
        <f t="shared" si="0"/>
        <v>280.34999999999997</v>
      </c>
      <c r="D13" s="56">
        <f t="shared" ref="D13:D33" si="21">D12</f>
        <v>0</v>
      </c>
      <c r="E13" s="56">
        <f t="shared" si="1"/>
        <v>0</v>
      </c>
      <c r="F13" s="56">
        <f t="shared" ref="F13:F33" si="22">F12-0.38095</f>
        <v>3695.6190499999998</v>
      </c>
      <c r="G13" s="56">
        <f t="shared" si="2"/>
        <v>8147.4356700109984</v>
      </c>
      <c r="H13" s="56">
        <f t="shared" ref="H13:H33" si="23">H12+11.42857</f>
        <v>11.428570000000001</v>
      </c>
      <c r="I13" s="56">
        <f t="shared" si="3"/>
        <v>276.30699999999996</v>
      </c>
      <c r="J13" s="56">
        <f t="shared" si="4"/>
        <v>1.0246206366341153</v>
      </c>
      <c r="K13" s="56">
        <f t="shared" si="5"/>
        <v>1.0098443169126539</v>
      </c>
      <c r="L13" s="56">
        <f t="shared" si="6"/>
        <v>81267.497389108728</v>
      </c>
      <c r="M13" s="56">
        <f>B13-B12</f>
        <v>-95</v>
      </c>
      <c r="N13" s="56">
        <f t="shared" si="7"/>
        <v>-311.6798</v>
      </c>
      <c r="O13" s="56">
        <f xml:space="preserve"> F13 * AF13 * COS( Y13 )</f>
        <v>370353137.69256043</v>
      </c>
      <c r="P13" s="57">
        <f t="shared" si="8"/>
        <v>57.157142874999998</v>
      </c>
      <c r="Q13" s="56">
        <f t="shared" si="9"/>
        <v>111.10434060614</v>
      </c>
      <c r="R13" s="56">
        <f t="shared" si="10"/>
        <v>-8.440555025973179</v>
      </c>
      <c r="S13" s="56">
        <f t="shared" si="11"/>
        <v>-16.407088481687705</v>
      </c>
      <c r="T13" s="57">
        <f t="shared" si="12"/>
        <v>18.65396987123</v>
      </c>
      <c r="U13" s="56">
        <f t="shared" si="13"/>
        <v>1865.3969871229999</v>
      </c>
      <c r="V13" s="58">
        <f t="shared" si="14"/>
        <v>-5353.7328782330414</v>
      </c>
      <c r="W13" s="55">
        <f t="shared" si="15"/>
        <v>0.11591328502404073</v>
      </c>
      <c r="X13" s="59">
        <f t="shared" si="16"/>
        <v>8018.4891150329295</v>
      </c>
      <c r="Y13" s="56">
        <f t="shared" si="17"/>
        <v>0.14821485414554758</v>
      </c>
      <c r="Z13" s="56">
        <f t="shared" si="18"/>
        <v>8.492085603686391</v>
      </c>
      <c r="AA13" s="55">
        <f t="shared" si="19"/>
        <v>4.9873004287700002</v>
      </c>
      <c r="AB13" s="59">
        <f t="shared" si="20"/>
        <v>-0.78047271381000005</v>
      </c>
      <c r="AC13" s="1"/>
      <c r="AD13" s="6">
        <f t="shared" ref="AD13:AD44" si="24">AD12</f>
        <v>0</v>
      </c>
      <c r="AE13" s="6">
        <f t="shared" ref="AE13:AE44" si="25">AE12</f>
        <v>-6.4999999999999997E-3</v>
      </c>
      <c r="AF13" s="6">
        <f t="shared" ref="AF13:AF44" si="26">AF12</f>
        <v>101325</v>
      </c>
      <c r="AG13" s="6">
        <f t="shared" ref="AG13:AG44" si="27">AG12</f>
        <v>1.2250000000000001</v>
      </c>
      <c r="AH13" s="6">
        <f t="shared" ref="AH13:AH44" si="28">AH12</f>
        <v>288.14999999999998</v>
      </c>
      <c r="AI13" s="6">
        <f t="shared" ref="AI13:AI44" si="29">AI12</f>
        <v>1.2350000000000001</v>
      </c>
      <c r="AJ13" s="6">
        <f t="shared" ref="AJ13:AJ44" si="30">AJ12</f>
        <v>9.81</v>
      </c>
      <c r="AK13" s="6">
        <f t="shared" ref="AK13:AK44" si="31">AK12</f>
        <v>293.14999999999998</v>
      </c>
      <c r="AL13" s="6">
        <f t="shared" ref="AL13:AL44" si="32">AL12</f>
        <v>100600</v>
      </c>
      <c r="AM13" s="6">
        <f t="shared" ref="AM13:AM44" si="33">AM12</f>
        <v>28</v>
      </c>
    </row>
    <row r="14" spans="1:39" x14ac:dyDescent="0.2">
      <c r="A14" s="23">
        <v>8</v>
      </c>
      <c r="B14" s="1">
        <v>1663</v>
      </c>
      <c r="C14" s="1">
        <f t="shared" si="0"/>
        <v>281.14999999999998</v>
      </c>
      <c r="D14" s="1">
        <f t="shared" si="21"/>
        <v>0</v>
      </c>
      <c r="E14" s="1">
        <f t="shared" si="1"/>
        <v>0</v>
      </c>
      <c r="F14" s="1">
        <f t="shared" si="22"/>
        <v>3695.2380999999996</v>
      </c>
      <c r="G14" s="1">
        <f t="shared" si="2"/>
        <v>8146.5958200219984</v>
      </c>
      <c r="H14" s="6">
        <f t="shared" si="23"/>
        <v>22.857140000000001</v>
      </c>
      <c r="I14" s="1">
        <f t="shared" si="3"/>
        <v>277.34049999999996</v>
      </c>
      <c r="J14" s="1">
        <f t="shared" si="4"/>
        <v>1.0410313431153384</v>
      </c>
      <c r="K14" s="1">
        <f t="shared" si="5"/>
        <v>1.0269256738939339</v>
      </c>
      <c r="L14" s="1">
        <f t="shared" si="6"/>
        <v>82877.949833492879</v>
      </c>
      <c r="M14" s="1">
        <f t="shared" ref="M14:M33" si="34">M13 + (B14-B13)</f>
        <v>-254</v>
      </c>
      <c r="N14" s="1">
        <f t="shared" si="7"/>
        <v>-833.33335999999997</v>
      </c>
      <c r="O14" s="1">
        <f t="shared" ref="O14:O33" si="35" xml:space="preserve"> F14 * AJ14 * COS( Y14 )</f>
        <v>35535.005039172756</v>
      </c>
      <c r="P14" s="60">
        <f t="shared" si="8"/>
        <v>57.014285749999999</v>
      </c>
      <c r="Q14" s="6">
        <f t="shared" si="9"/>
        <v>110.82664921228</v>
      </c>
      <c r="R14" s="6">
        <f t="shared" si="10"/>
        <v>-11.270112354808234</v>
      </c>
      <c r="S14" s="6">
        <f t="shared" si="11"/>
        <v>-21.907295199770438</v>
      </c>
      <c r="T14" s="60">
        <f t="shared" si="12"/>
        <v>18.541272742460002</v>
      </c>
      <c r="U14" s="6">
        <f t="shared" si="13"/>
        <v>1854.1272742460003</v>
      </c>
      <c r="V14" s="61">
        <f t="shared" si="14"/>
        <v>-7165.6566077454545</v>
      </c>
      <c r="W14" s="62">
        <f t="shared" si="15"/>
        <v>0.1533280345459776</v>
      </c>
      <c r="X14" s="63">
        <f t="shared" si="16"/>
        <v>0.76036472001022182</v>
      </c>
      <c r="Y14" s="6">
        <f t="shared" si="17"/>
        <v>0.19898221139534825</v>
      </c>
      <c r="Z14" s="6">
        <f t="shared" si="18"/>
        <v>11.40084091113266</v>
      </c>
      <c r="AA14" s="62">
        <f t="shared" si="19"/>
        <v>4.9857118575400001</v>
      </c>
      <c r="AB14" s="63">
        <f t="shared" si="20"/>
        <v>-0.78427842762</v>
      </c>
      <c r="AD14" s="1">
        <f t="shared" si="24"/>
        <v>0</v>
      </c>
      <c r="AE14" s="1">
        <f t="shared" si="25"/>
        <v>-6.4999999999999997E-3</v>
      </c>
      <c r="AF14" s="1">
        <f t="shared" si="26"/>
        <v>101325</v>
      </c>
      <c r="AG14" s="1">
        <f t="shared" si="27"/>
        <v>1.2250000000000001</v>
      </c>
      <c r="AH14" s="1">
        <f t="shared" si="28"/>
        <v>288.14999999999998</v>
      </c>
      <c r="AI14" s="1">
        <f t="shared" si="29"/>
        <v>1.2350000000000001</v>
      </c>
      <c r="AJ14" s="1">
        <f t="shared" si="30"/>
        <v>9.81</v>
      </c>
      <c r="AK14" s="1">
        <f t="shared" si="31"/>
        <v>293.14999999999998</v>
      </c>
      <c r="AL14" s="1">
        <f t="shared" si="32"/>
        <v>100600</v>
      </c>
      <c r="AM14" s="1">
        <f t="shared" si="33"/>
        <v>28</v>
      </c>
    </row>
    <row r="15" spans="1:39" x14ac:dyDescent="0.2">
      <c r="A15" s="23">
        <v>8.5</v>
      </c>
      <c r="B15" s="1">
        <v>1585</v>
      </c>
      <c r="C15" s="1">
        <f t="shared" si="0"/>
        <v>281.64999999999998</v>
      </c>
      <c r="D15" s="1">
        <f t="shared" si="21"/>
        <v>0</v>
      </c>
      <c r="E15" s="1">
        <f t="shared" si="1"/>
        <v>0</v>
      </c>
      <c r="F15" s="1">
        <f t="shared" si="22"/>
        <v>3694.8571499999994</v>
      </c>
      <c r="G15" s="1">
        <f t="shared" si="2"/>
        <v>8145.7559700329975</v>
      </c>
      <c r="H15" s="6">
        <f t="shared" si="23"/>
        <v>34.285710000000002</v>
      </c>
      <c r="I15" s="1">
        <f t="shared" si="3"/>
        <v>277.84749999999997</v>
      </c>
      <c r="J15" s="1">
        <f t="shared" si="4"/>
        <v>1.0491550164463275</v>
      </c>
      <c r="K15" s="1">
        <f t="shared" si="5"/>
        <v>1.034990585592299</v>
      </c>
      <c r="L15" s="1">
        <f t="shared" si="6"/>
        <v>83677.376362593452</v>
      </c>
      <c r="M15" s="1">
        <f t="shared" si="34"/>
        <v>-332</v>
      </c>
      <c r="N15" s="1">
        <f t="shared" si="7"/>
        <v>-1089.2388799999999</v>
      </c>
      <c r="O15" s="1">
        <f t="shared" si="35"/>
        <v>35702.550277829927</v>
      </c>
      <c r="P15" s="60">
        <f t="shared" si="8"/>
        <v>56.871428625</v>
      </c>
      <c r="Q15" s="6">
        <f t="shared" si="9"/>
        <v>110.54895781842001</v>
      </c>
      <c r="R15" s="6">
        <f t="shared" si="10"/>
        <v>-9.8160995576680072</v>
      </c>
      <c r="S15" s="6">
        <f t="shared" si="11"/>
        <v>-19.08092696417738</v>
      </c>
      <c r="T15" s="60">
        <f t="shared" si="12"/>
        <v>18.428575613690001</v>
      </c>
      <c r="U15" s="6">
        <f t="shared" si="13"/>
        <v>1842.857561369</v>
      </c>
      <c r="V15" s="61">
        <f t="shared" si="14"/>
        <v>-6256.2122789793038</v>
      </c>
      <c r="W15" s="62">
        <f t="shared" si="15"/>
        <v>0.13349308365393175</v>
      </c>
      <c r="X15" s="63">
        <f t="shared" si="16"/>
        <v>0.76180975298917308</v>
      </c>
      <c r="Y15" s="6">
        <f t="shared" si="17"/>
        <v>0.17347030142778289</v>
      </c>
      <c r="Z15" s="6">
        <f t="shared" si="18"/>
        <v>9.9391161426735231</v>
      </c>
      <c r="AA15" s="62">
        <f t="shared" si="19"/>
        <v>4.98412328631</v>
      </c>
      <c r="AB15" s="63">
        <f t="shared" si="20"/>
        <v>-0.78808414143000005</v>
      </c>
      <c r="AD15" s="1">
        <f t="shared" si="24"/>
        <v>0</v>
      </c>
      <c r="AE15" s="1">
        <f t="shared" si="25"/>
        <v>-6.4999999999999997E-3</v>
      </c>
      <c r="AF15" s="1">
        <f t="shared" si="26"/>
        <v>101325</v>
      </c>
      <c r="AG15" s="1">
        <f t="shared" si="27"/>
        <v>1.2250000000000001</v>
      </c>
      <c r="AH15" s="1">
        <f t="shared" si="28"/>
        <v>288.14999999999998</v>
      </c>
      <c r="AI15" s="1">
        <f t="shared" si="29"/>
        <v>1.2350000000000001</v>
      </c>
      <c r="AJ15" s="1">
        <f t="shared" si="30"/>
        <v>9.81</v>
      </c>
      <c r="AK15" s="1">
        <f t="shared" si="31"/>
        <v>293.14999999999998</v>
      </c>
      <c r="AL15" s="1">
        <f t="shared" si="32"/>
        <v>100600</v>
      </c>
      <c r="AM15" s="1">
        <f t="shared" si="33"/>
        <v>28</v>
      </c>
    </row>
    <row r="16" spans="1:39" x14ac:dyDescent="0.2">
      <c r="A16" s="23">
        <v>8.6</v>
      </c>
      <c r="B16" s="1">
        <v>1482</v>
      </c>
      <c r="C16" s="1">
        <f t="shared" si="0"/>
        <v>281.75</v>
      </c>
      <c r="D16" s="1">
        <f t="shared" si="21"/>
        <v>0</v>
      </c>
      <c r="E16" s="1">
        <f t="shared" si="1"/>
        <v>0</v>
      </c>
      <c r="F16" s="1">
        <f t="shared" si="22"/>
        <v>3694.4761999999992</v>
      </c>
      <c r="G16" s="1">
        <f t="shared" si="2"/>
        <v>8144.9161200439976</v>
      </c>
      <c r="H16" s="6">
        <f t="shared" si="23"/>
        <v>45.714280000000002</v>
      </c>
      <c r="I16" s="1">
        <f t="shared" si="3"/>
        <v>278.517</v>
      </c>
      <c r="J16" s="1">
        <f t="shared" si="4"/>
        <v>1.059956633408407</v>
      </c>
      <c r="K16" s="1">
        <f t="shared" si="5"/>
        <v>1.0477939367063329</v>
      </c>
      <c r="L16" s="1">
        <f t="shared" si="6"/>
        <v>84742.584579062677</v>
      </c>
      <c r="M16" s="1">
        <f t="shared" si="34"/>
        <v>-435</v>
      </c>
      <c r="N16" s="1">
        <f t="shared" si="7"/>
        <v>-1427.1654000000001</v>
      </c>
      <c r="O16" s="1">
        <f t="shared" si="35"/>
        <v>35716.133877097389</v>
      </c>
      <c r="P16" s="60">
        <f t="shared" si="8"/>
        <v>56.728571499999994</v>
      </c>
      <c r="Q16" s="6">
        <f t="shared" si="9"/>
        <v>110.27126642455998</v>
      </c>
      <c r="R16" s="6">
        <f t="shared" si="10"/>
        <v>-9.6359559158393022</v>
      </c>
      <c r="S16" s="6">
        <f t="shared" si="11"/>
        <v>-18.730756547445068</v>
      </c>
      <c r="T16" s="60">
        <f t="shared" si="12"/>
        <v>18.315878484920002</v>
      </c>
      <c r="U16" s="6">
        <f t="shared" si="13"/>
        <v>1831.5878484920001</v>
      </c>
      <c r="V16" s="61">
        <f t="shared" si="14"/>
        <v>-6156.2300064627007</v>
      </c>
      <c r="W16" s="62">
        <f t="shared" si="15"/>
        <v>0.13040889816595039</v>
      </c>
      <c r="X16" s="63">
        <f t="shared" si="16"/>
        <v>0.75658343836573216</v>
      </c>
      <c r="Y16" s="6">
        <f t="shared" si="17"/>
        <v>0.17068833205716893</v>
      </c>
      <c r="Z16" s="6">
        <f t="shared" si="18"/>
        <v>9.7797210390026894</v>
      </c>
      <c r="AA16" s="62">
        <f t="shared" si="19"/>
        <v>4.9825347150800008</v>
      </c>
      <c r="AB16" s="63">
        <f t="shared" si="20"/>
        <v>-0.79188985524</v>
      </c>
      <c r="AD16" s="1">
        <f t="shared" si="24"/>
        <v>0</v>
      </c>
      <c r="AE16" s="1">
        <f t="shared" si="25"/>
        <v>-6.4999999999999997E-3</v>
      </c>
      <c r="AF16" s="1">
        <f t="shared" si="26"/>
        <v>101325</v>
      </c>
      <c r="AG16" s="1">
        <f t="shared" si="27"/>
        <v>1.2250000000000001</v>
      </c>
      <c r="AH16" s="1">
        <f t="shared" si="28"/>
        <v>288.14999999999998</v>
      </c>
      <c r="AI16" s="1">
        <f t="shared" si="29"/>
        <v>1.2350000000000001</v>
      </c>
      <c r="AJ16" s="1">
        <f t="shared" si="30"/>
        <v>9.81</v>
      </c>
      <c r="AK16" s="1">
        <f t="shared" si="31"/>
        <v>293.14999999999998</v>
      </c>
      <c r="AL16" s="1">
        <f t="shared" si="32"/>
        <v>100600</v>
      </c>
      <c r="AM16" s="1">
        <f t="shared" si="33"/>
        <v>28</v>
      </c>
    </row>
    <row r="17" spans="1:39" x14ac:dyDescent="0.2">
      <c r="A17" s="23">
        <v>9.4</v>
      </c>
      <c r="B17" s="1">
        <v>1382</v>
      </c>
      <c r="C17" s="1">
        <f t="shared" si="0"/>
        <v>282.54999999999995</v>
      </c>
      <c r="D17" s="1">
        <f t="shared" si="21"/>
        <v>0</v>
      </c>
      <c r="E17" s="1">
        <f t="shared" si="1"/>
        <v>0</v>
      </c>
      <c r="F17" s="1">
        <f t="shared" si="22"/>
        <v>3694.0952499999989</v>
      </c>
      <c r="G17" s="1">
        <f t="shared" si="2"/>
        <v>8144.0762700549967</v>
      </c>
      <c r="H17" s="6">
        <f t="shared" si="23"/>
        <v>57.142850000000003</v>
      </c>
      <c r="I17" s="1">
        <f t="shared" si="3"/>
        <v>279.16699999999997</v>
      </c>
      <c r="J17" s="1">
        <f t="shared" si="4"/>
        <v>1.0705248373877361</v>
      </c>
      <c r="K17" s="1">
        <f t="shared" si="5"/>
        <v>1.0577073342028742</v>
      </c>
      <c r="L17" s="1">
        <f t="shared" si="6"/>
        <v>85787.246233139391</v>
      </c>
      <c r="M17" s="1">
        <f t="shared" si="34"/>
        <v>-535</v>
      </c>
      <c r="N17" s="1">
        <f t="shared" si="7"/>
        <v>-1755.2493999999999</v>
      </c>
      <c r="O17" s="1">
        <f t="shared" si="35"/>
        <v>35727.584876152636</v>
      </c>
      <c r="P17" s="60">
        <f t="shared" si="8"/>
        <v>56.585714374999995</v>
      </c>
      <c r="Q17" s="6">
        <f t="shared" si="9"/>
        <v>109.99357503069999</v>
      </c>
      <c r="R17" s="6">
        <f t="shared" si="10"/>
        <v>-9.4735717904896433</v>
      </c>
      <c r="S17" s="6">
        <f t="shared" si="11"/>
        <v>-18.415107789225388</v>
      </c>
      <c r="T17" s="60">
        <f t="shared" si="12"/>
        <v>18.203181356150001</v>
      </c>
      <c r="U17" s="6">
        <f t="shared" si="13"/>
        <v>1820.3181356150001</v>
      </c>
      <c r="V17" s="61">
        <f t="shared" si="14"/>
        <v>-6067.1403863137903</v>
      </c>
      <c r="W17" s="62">
        <f t="shared" si="15"/>
        <v>0.12796078229304306</v>
      </c>
      <c r="X17" s="63">
        <f t="shared" si="16"/>
        <v>0.75352298102520576</v>
      </c>
      <c r="Y17" s="6">
        <f t="shared" si="17"/>
        <v>0.16821199553304028</v>
      </c>
      <c r="Z17" s="6">
        <f t="shared" si="18"/>
        <v>9.6378374075160291</v>
      </c>
      <c r="AA17" s="62">
        <f t="shared" si="19"/>
        <v>4.9809461438500007</v>
      </c>
      <c r="AB17" s="63">
        <f t="shared" si="20"/>
        <v>-0.79569556905000005</v>
      </c>
      <c r="AD17" s="1">
        <f t="shared" si="24"/>
        <v>0</v>
      </c>
      <c r="AE17" s="1">
        <f t="shared" si="25"/>
        <v>-6.4999999999999997E-3</v>
      </c>
      <c r="AF17" s="1">
        <f t="shared" si="26"/>
        <v>101325</v>
      </c>
      <c r="AG17" s="1">
        <f t="shared" si="27"/>
        <v>1.2250000000000001</v>
      </c>
      <c r="AH17" s="1">
        <f t="shared" si="28"/>
        <v>288.14999999999998</v>
      </c>
      <c r="AI17" s="1">
        <f t="shared" si="29"/>
        <v>1.2350000000000001</v>
      </c>
      <c r="AJ17" s="1">
        <f t="shared" si="30"/>
        <v>9.81</v>
      </c>
      <c r="AK17" s="1">
        <f t="shared" si="31"/>
        <v>293.14999999999998</v>
      </c>
      <c r="AL17" s="1">
        <f t="shared" si="32"/>
        <v>100600</v>
      </c>
      <c r="AM17" s="1">
        <f t="shared" si="33"/>
        <v>28</v>
      </c>
    </row>
    <row r="18" spans="1:39" x14ac:dyDescent="0.2">
      <c r="A18" s="23">
        <v>9.8000000000000007</v>
      </c>
      <c r="B18" s="1">
        <v>1328</v>
      </c>
      <c r="C18" s="1">
        <f t="shared" si="0"/>
        <v>282.95</v>
      </c>
      <c r="D18" s="1">
        <f t="shared" si="21"/>
        <v>0</v>
      </c>
      <c r="E18" s="1">
        <f t="shared" si="1"/>
        <v>0</v>
      </c>
      <c r="F18" s="1">
        <f t="shared" si="22"/>
        <v>3693.7142999999987</v>
      </c>
      <c r="G18" s="1">
        <f t="shared" si="2"/>
        <v>8143.2364200659968</v>
      </c>
      <c r="H18" s="6">
        <f t="shared" si="23"/>
        <v>68.571420000000003</v>
      </c>
      <c r="I18" s="1">
        <f t="shared" si="3"/>
        <v>279.51799999999997</v>
      </c>
      <c r="J18" s="1">
        <f t="shared" si="4"/>
        <v>1.0762650805994736</v>
      </c>
      <c r="K18" s="1">
        <f t="shared" si="5"/>
        <v>1.0632106831560475</v>
      </c>
      <c r="L18" s="1">
        <f t="shared" si="6"/>
        <v>86355.684271893653</v>
      </c>
      <c r="M18" s="1">
        <f t="shared" si="34"/>
        <v>-589</v>
      </c>
      <c r="N18" s="1">
        <f t="shared" si="7"/>
        <v>-1932.4147599999999</v>
      </c>
      <c r="O18" s="1">
        <f t="shared" si="35"/>
        <v>35802.864008801385</v>
      </c>
      <c r="P18" s="60">
        <f t="shared" si="8"/>
        <v>56.442857249999996</v>
      </c>
      <c r="Q18" s="6">
        <f t="shared" si="9"/>
        <v>109.71588363683999</v>
      </c>
      <c r="R18" s="6">
        <f t="shared" si="10"/>
        <v>-8.6943626232604192</v>
      </c>
      <c r="S18" s="6">
        <f t="shared" si="11"/>
        <v>-16.900449841598533</v>
      </c>
      <c r="T18" s="60">
        <f t="shared" si="12"/>
        <v>18.090484227380003</v>
      </c>
      <c r="U18" s="6">
        <f t="shared" si="13"/>
        <v>1809.0484227380002</v>
      </c>
      <c r="V18" s="61">
        <f t="shared" si="14"/>
        <v>-5581.630297685716</v>
      </c>
      <c r="W18" s="62">
        <f t="shared" si="15"/>
        <v>0.11770521879776653</v>
      </c>
      <c r="X18" s="63">
        <f t="shared" si="16"/>
        <v>0.75500950743548068</v>
      </c>
      <c r="Y18" s="6">
        <f t="shared" si="17"/>
        <v>0.15465407783827667</v>
      </c>
      <c r="Z18" s="6">
        <f t="shared" si="18"/>
        <v>8.8610259446203887</v>
      </c>
      <c r="AA18" s="62">
        <f t="shared" si="19"/>
        <v>4.9793575726200006</v>
      </c>
      <c r="AB18" s="63">
        <f t="shared" si="20"/>
        <v>-0.79950128286</v>
      </c>
      <c r="AD18" s="1">
        <f t="shared" si="24"/>
        <v>0</v>
      </c>
      <c r="AE18" s="1">
        <f t="shared" si="25"/>
        <v>-6.4999999999999997E-3</v>
      </c>
      <c r="AF18" s="1">
        <f t="shared" si="26"/>
        <v>101325</v>
      </c>
      <c r="AG18" s="1">
        <f t="shared" si="27"/>
        <v>1.2250000000000001</v>
      </c>
      <c r="AH18" s="1">
        <f t="shared" si="28"/>
        <v>288.14999999999998</v>
      </c>
      <c r="AI18" s="1">
        <f t="shared" si="29"/>
        <v>1.2350000000000001</v>
      </c>
      <c r="AJ18" s="1">
        <f t="shared" si="30"/>
        <v>9.81</v>
      </c>
      <c r="AK18" s="1">
        <f t="shared" si="31"/>
        <v>293.14999999999998</v>
      </c>
      <c r="AL18" s="1">
        <f t="shared" si="32"/>
        <v>100600</v>
      </c>
      <c r="AM18" s="1">
        <f t="shared" si="33"/>
        <v>28</v>
      </c>
    </row>
    <row r="19" spans="1:39" x14ac:dyDescent="0.2">
      <c r="A19" s="23">
        <v>10.4</v>
      </c>
      <c r="B19" s="1">
        <v>1255</v>
      </c>
      <c r="C19" s="1">
        <f t="shared" si="0"/>
        <v>283.54999999999995</v>
      </c>
      <c r="D19" s="1">
        <f t="shared" si="21"/>
        <v>0</v>
      </c>
      <c r="E19" s="1">
        <f t="shared" si="1"/>
        <v>0</v>
      </c>
      <c r="F19" s="1">
        <f t="shared" si="22"/>
        <v>3693.3333499999985</v>
      </c>
      <c r="G19" s="1">
        <f t="shared" si="2"/>
        <v>8142.3965700769959</v>
      </c>
      <c r="H19" s="6">
        <f t="shared" si="23"/>
        <v>79.999989999999997</v>
      </c>
      <c r="I19" s="1">
        <f t="shared" si="3"/>
        <v>279.99249999999995</v>
      </c>
      <c r="J19" s="1">
        <f t="shared" si="4"/>
        <v>1.0840624374578407</v>
      </c>
      <c r="K19" s="1">
        <f t="shared" si="5"/>
        <v>1.0704614777637611</v>
      </c>
      <c r="L19" s="1">
        <f t="shared" si="6"/>
        <v>87128.972915659251</v>
      </c>
      <c r="M19" s="1">
        <f t="shared" si="34"/>
        <v>-662</v>
      </c>
      <c r="N19" s="1">
        <f t="shared" si="7"/>
        <v>-2171.91608</v>
      </c>
      <c r="O19" s="1">
        <f t="shared" si="35"/>
        <v>35828.154624093477</v>
      </c>
      <c r="P19" s="60">
        <f t="shared" si="8"/>
        <v>56.300000124999997</v>
      </c>
      <c r="Q19" s="6">
        <f t="shared" si="9"/>
        <v>109.43819224297999</v>
      </c>
      <c r="R19" s="6">
        <f t="shared" si="10"/>
        <v>-8.3783737498644122</v>
      </c>
      <c r="S19" s="6">
        <f t="shared" si="11"/>
        <v>-16.286218029936439</v>
      </c>
      <c r="T19" s="60">
        <f t="shared" si="12"/>
        <v>17.977787098610001</v>
      </c>
      <c r="U19" s="6">
        <f t="shared" si="13"/>
        <v>1797.7787098610002</v>
      </c>
      <c r="V19" s="61">
        <f t="shared" si="14"/>
        <v>-5391.8630026903829</v>
      </c>
      <c r="W19" s="62">
        <f t="shared" si="15"/>
        <v>0.11350708708684014</v>
      </c>
      <c r="X19" s="63">
        <f t="shared" si="16"/>
        <v>0.754238278132913</v>
      </c>
      <c r="Y19" s="6">
        <f t="shared" si="17"/>
        <v>0.14937142369800974</v>
      </c>
      <c r="Z19" s="6">
        <f t="shared" si="18"/>
        <v>8.5583521577558024</v>
      </c>
      <c r="AA19" s="62">
        <f t="shared" si="19"/>
        <v>4.9777690013900004</v>
      </c>
      <c r="AB19" s="63">
        <f t="shared" si="20"/>
        <v>-0.80330699666999994</v>
      </c>
      <c r="AD19" s="1">
        <f t="shared" si="24"/>
        <v>0</v>
      </c>
      <c r="AE19" s="1">
        <f t="shared" si="25"/>
        <v>-6.4999999999999997E-3</v>
      </c>
      <c r="AF19" s="1">
        <f t="shared" si="26"/>
        <v>101325</v>
      </c>
      <c r="AG19" s="1">
        <f t="shared" si="27"/>
        <v>1.2250000000000001</v>
      </c>
      <c r="AH19" s="1">
        <f t="shared" si="28"/>
        <v>288.14999999999998</v>
      </c>
      <c r="AI19" s="1">
        <f t="shared" si="29"/>
        <v>1.2350000000000001</v>
      </c>
      <c r="AJ19" s="1">
        <f t="shared" si="30"/>
        <v>9.81</v>
      </c>
      <c r="AK19" s="1">
        <f t="shared" si="31"/>
        <v>293.14999999999998</v>
      </c>
      <c r="AL19" s="1">
        <f t="shared" si="32"/>
        <v>100600</v>
      </c>
      <c r="AM19" s="1">
        <f t="shared" si="33"/>
        <v>28</v>
      </c>
    </row>
    <row r="20" spans="1:39" x14ac:dyDescent="0.2">
      <c r="A20" s="23">
        <v>11</v>
      </c>
      <c r="B20" s="1">
        <v>1182</v>
      </c>
      <c r="C20" s="1">
        <f t="shared" si="0"/>
        <v>284.14999999999998</v>
      </c>
      <c r="D20" s="1">
        <f t="shared" si="21"/>
        <v>0</v>
      </c>
      <c r="E20" s="1">
        <f t="shared" si="1"/>
        <v>0</v>
      </c>
      <c r="F20" s="1">
        <f t="shared" si="22"/>
        <v>3692.9523999999983</v>
      </c>
      <c r="G20" s="1">
        <f t="shared" si="2"/>
        <v>8141.5567200879959</v>
      </c>
      <c r="H20" s="6">
        <f t="shared" si="23"/>
        <v>91.428560000000004</v>
      </c>
      <c r="I20" s="1">
        <f t="shared" si="3"/>
        <v>280.46699999999998</v>
      </c>
      <c r="J20" s="1">
        <f t="shared" si="4"/>
        <v>1.091902938299929</v>
      </c>
      <c r="K20" s="1">
        <f t="shared" si="5"/>
        <v>1.0777502776567525</v>
      </c>
      <c r="L20" s="1">
        <f t="shared" si="6"/>
        <v>87907.859135063685</v>
      </c>
      <c r="M20" s="1">
        <f t="shared" si="34"/>
        <v>-735</v>
      </c>
      <c r="N20" s="1">
        <f t="shared" si="7"/>
        <v>-2411.4173999999998</v>
      </c>
      <c r="O20" s="1">
        <f t="shared" si="35"/>
        <v>35844.981884349749</v>
      </c>
      <c r="P20" s="60">
        <f t="shared" si="8"/>
        <v>56.157142999999998</v>
      </c>
      <c r="Q20" s="6">
        <f t="shared" si="9"/>
        <v>109.16050084912</v>
      </c>
      <c r="R20" s="6">
        <f t="shared" si="10"/>
        <v>-8.1429190721578344</v>
      </c>
      <c r="S20" s="6">
        <f t="shared" si="11"/>
        <v>-15.828531809223286</v>
      </c>
      <c r="T20" s="60">
        <f t="shared" si="12"/>
        <v>17.865089969840003</v>
      </c>
      <c r="U20" s="6">
        <f t="shared" si="13"/>
        <v>1786.5089969840003</v>
      </c>
      <c r="V20" s="61">
        <f t="shared" si="14"/>
        <v>-5253.1261592939209</v>
      </c>
      <c r="W20" s="62">
        <f t="shared" si="15"/>
        <v>0.11039811092899787</v>
      </c>
      <c r="X20" s="63">
        <f t="shared" si="16"/>
        <v>0.75330730051384431</v>
      </c>
      <c r="Y20" s="6">
        <f t="shared" si="17"/>
        <v>0.14551537222381711</v>
      </c>
      <c r="Z20" s="6">
        <f t="shared" si="18"/>
        <v>8.337416682699379</v>
      </c>
      <c r="AA20" s="62">
        <f t="shared" si="19"/>
        <v>4.9761804301600003</v>
      </c>
      <c r="AB20" s="63">
        <f t="shared" si="20"/>
        <v>-0.80711271048</v>
      </c>
      <c r="AD20" s="1">
        <f t="shared" si="24"/>
        <v>0</v>
      </c>
      <c r="AE20" s="1">
        <f t="shared" si="25"/>
        <v>-6.4999999999999997E-3</v>
      </c>
      <c r="AF20" s="1">
        <f t="shared" si="26"/>
        <v>101325</v>
      </c>
      <c r="AG20" s="1">
        <f t="shared" si="27"/>
        <v>1.2250000000000001</v>
      </c>
      <c r="AH20" s="1">
        <f t="shared" si="28"/>
        <v>288.14999999999998</v>
      </c>
      <c r="AI20" s="1">
        <f t="shared" si="29"/>
        <v>1.2350000000000001</v>
      </c>
      <c r="AJ20" s="1">
        <f t="shared" si="30"/>
        <v>9.81</v>
      </c>
      <c r="AK20" s="1">
        <f t="shared" si="31"/>
        <v>293.14999999999998</v>
      </c>
      <c r="AL20" s="1">
        <f t="shared" si="32"/>
        <v>100600</v>
      </c>
      <c r="AM20" s="1">
        <f t="shared" si="33"/>
        <v>28</v>
      </c>
    </row>
    <row r="21" spans="1:39" x14ac:dyDescent="0.2">
      <c r="A21" s="23">
        <v>11.2</v>
      </c>
      <c r="B21" s="1">
        <v>1112</v>
      </c>
      <c r="C21" s="1">
        <f t="shared" si="0"/>
        <v>284.34999999999997</v>
      </c>
      <c r="D21" s="1">
        <f t="shared" si="21"/>
        <v>0</v>
      </c>
      <c r="E21" s="1">
        <f t="shared" si="1"/>
        <v>0</v>
      </c>
      <c r="F21" s="1">
        <f t="shared" si="22"/>
        <v>3692.5714499999981</v>
      </c>
      <c r="G21" s="1">
        <f t="shared" si="2"/>
        <v>8140.7168700989951</v>
      </c>
      <c r="H21" s="6">
        <f t="shared" si="23"/>
        <v>102.85713000000001</v>
      </c>
      <c r="I21" s="1">
        <f t="shared" si="3"/>
        <v>280.92199999999997</v>
      </c>
      <c r="J21" s="1">
        <f t="shared" si="4"/>
        <v>1.0994619005910882</v>
      </c>
      <c r="K21" s="1">
        <f t="shared" si="5"/>
        <v>1.0862072658267967</v>
      </c>
      <c r="L21" s="1">
        <f t="shared" si="6"/>
        <v>88660.022243333064</v>
      </c>
      <c r="M21" s="1">
        <f t="shared" si="34"/>
        <v>-805</v>
      </c>
      <c r="N21" s="1">
        <f t="shared" si="7"/>
        <v>-2641.0762</v>
      </c>
      <c r="O21" s="1">
        <f t="shared" si="35"/>
        <v>35859.693905290005</v>
      </c>
      <c r="P21" s="60">
        <f t="shared" si="8"/>
        <v>56.014285874999999</v>
      </c>
      <c r="Q21" s="6">
        <f t="shared" si="9"/>
        <v>108.88280945526</v>
      </c>
      <c r="R21" s="6">
        <f t="shared" si="10"/>
        <v>-7.9255251518931864</v>
      </c>
      <c r="S21" s="6">
        <f t="shared" si="11"/>
        <v>-15.405952811256052</v>
      </c>
      <c r="T21" s="60">
        <f t="shared" si="12"/>
        <v>17.752392841070002</v>
      </c>
      <c r="U21" s="6">
        <f t="shared" si="13"/>
        <v>1775.2392841070002</v>
      </c>
      <c r="V21" s="61">
        <f t="shared" si="14"/>
        <v>-5125.3928642533219</v>
      </c>
      <c r="W21" s="62">
        <f t="shared" si="15"/>
        <v>0.10742090666740835</v>
      </c>
      <c r="X21" s="63">
        <f t="shared" si="16"/>
        <v>0.75156791569833525</v>
      </c>
      <c r="Y21" s="6">
        <f t="shared" si="17"/>
        <v>0.14196754697294253</v>
      </c>
      <c r="Z21" s="6">
        <f t="shared" si="18"/>
        <v>8.1341412693743376</v>
      </c>
      <c r="AA21" s="62">
        <f t="shared" si="19"/>
        <v>4.9745918589300002</v>
      </c>
      <c r="AB21" s="63">
        <f t="shared" si="20"/>
        <v>-0.81091842429000005</v>
      </c>
      <c r="AD21" s="1">
        <f t="shared" si="24"/>
        <v>0</v>
      </c>
      <c r="AE21" s="1">
        <f t="shared" si="25"/>
        <v>-6.4999999999999997E-3</v>
      </c>
      <c r="AF21" s="1">
        <f t="shared" si="26"/>
        <v>101325</v>
      </c>
      <c r="AG21" s="1">
        <f t="shared" si="27"/>
        <v>1.2250000000000001</v>
      </c>
      <c r="AH21" s="1">
        <f t="shared" si="28"/>
        <v>288.14999999999998</v>
      </c>
      <c r="AI21" s="1">
        <f t="shared" si="29"/>
        <v>1.2350000000000001</v>
      </c>
      <c r="AJ21" s="1">
        <f t="shared" si="30"/>
        <v>9.81</v>
      </c>
      <c r="AK21" s="1">
        <f t="shared" si="31"/>
        <v>293.14999999999998</v>
      </c>
      <c r="AL21" s="1">
        <f t="shared" si="32"/>
        <v>100600</v>
      </c>
      <c r="AM21" s="1">
        <f t="shared" si="33"/>
        <v>28</v>
      </c>
    </row>
    <row r="22" spans="1:39" x14ac:dyDescent="0.2">
      <c r="A22" s="23">
        <v>11.3</v>
      </c>
      <c r="B22" s="1">
        <v>1043</v>
      </c>
      <c r="C22" s="1">
        <f t="shared" si="0"/>
        <v>284.45</v>
      </c>
      <c r="D22" s="1">
        <f t="shared" si="21"/>
        <v>0</v>
      </c>
      <c r="E22" s="1">
        <f t="shared" si="1"/>
        <v>0</v>
      </c>
      <c r="F22" s="1">
        <f t="shared" si="22"/>
        <v>3692.1904999999979</v>
      </c>
      <c r="G22" s="1">
        <f t="shared" si="2"/>
        <v>8139.8770201099942</v>
      </c>
      <c r="H22" s="6">
        <f t="shared" si="23"/>
        <v>114.28570000000002</v>
      </c>
      <c r="I22" s="1">
        <f t="shared" si="3"/>
        <v>281.37049999999999</v>
      </c>
      <c r="J22" s="1">
        <f t="shared" si="4"/>
        <v>1.1069519931280911</v>
      </c>
      <c r="K22" s="1">
        <f t="shared" si="5"/>
        <v>1.0949679584547287</v>
      </c>
      <c r="L22" s="1">
        <f t="shared" si="6"/>
        <v>89406.531874786015</v>
      </c>
      <c r="M22" s="1">
        <f t="shared" si="34"/>
        <v>-874</v>
      </c>
      <c r="N22" s="1">
        <f t="shared" si="7"/>
        <v>-2867.4541599999998</v>
      </c>
      <c r="O22" s="1">
        <f t="shared" si="35"/>
        <v>35871.510577702626</v>
      </c>
      <c r="P22" s="60">
        <f t="shared" si="8"/>
        <v>55.87142875</v>
      </c>
      <c r="Q22" s="6">
        <f t="shared" si="9"/>
        <v>108.60511806140001</v>
      </c>
      <c r="R22" s="6">
        <f t="shared" si="10"/>
        <v>-7.7360066935577407</v>
      </c>
      <c r="S22" s="6">
        <f t="shared" si="11"/>
        <v>-15.037559251205279</v>
      </c>
      <c r="T22" s="60">
        <f t="shared" si="12"/>
        <v>17.6396957123</v>
      </c>
      <c r="U22" s="6">
        <f t="shared" si="13"/>
        <v>1763.9695712299999</v>
      </c>
      <c r="V22" s="61">
        <f t="shared" si="14"/>
        <v>-5015.1065850225596</v>
      </c>
      <c r="W22" s="62">
        <f t="shared" si="15"/>
        <v>0.10480238505874966</v>
      </c>
      <c r="X22" s="63">
        <f t="shared" si="16"/>
        <v>0.74961913579878403</v>
      </c>
      <c r="Y22" s="6">
        <f t="shared" si="17"/>
        <v>0.13890714707956275</v>
      </c>
      <c r="Z22" s="6">
        <f t="shared" si="18"/>
        <v>7.958793271861401</v>
      </c>
      <c r="AA22" s="62">
        <f t="shared" si="19"/>
        <v>4.9730032877000001</v>
      </c>
      <c r="AB22" s="63">
        <f t="shared" si="20"/>
        <v>-0.81472413809999999</v>
      </c>
      <c r="AD22" s="1">
        <f t="shared" si="24"/>
        <v>0</v>
      </c>
      <c r="AE22" s="1">
        <f t="shared" si="25"/>
        <v>-6.4999999999999997E-3</v>
      </c>
      <c r="AF22" s="1">
        <f t="shared" si="26"/>
        <v>101325</v>
      </c>
      <c r="AG22" s="1">
        <f t="shared" si="27"/>
        <v>1.2250000000000001</v>
      </c>
      <c r="AH22" s="1">
        <f t="shared" si="28"/>
        <v>288.14999999999998</v>
      </c>
      <c r="AI22" s="1">
        <f t="shared" si="29"/>
        <v>1.2350000000000001</v>
      </c>
      <c r="AJ22" s="1">
        <f t="shared" si="30"/>
        <v>9.81</v>
      </c>
      <c r="AK22" s="1">
        <f t="shared" si="31"/>
        <v>293.14999999999998</v>
      </c>
      <c r="AL22" s="1">
        <f t="shared" si="32"/>
        <v>100600</v>
      </c>
      <c r="AM22" s="1">
        <f t="shared" si="33"/>
        <v>28</v>
      </c>
    </row>
    <row r="23" spans="1:39" x14ac:dyDescent="0.2">
      <c r="A23" s="23">
        <v>11.1</v>
      </c>
      <c r="B23" s="1">
        <v>985</v>
      </c>
      <c r="C23" s="1">
        <f t="shared" si="0"/>
        <v>284.25</v>
      </c>
      <c r="D23" s="1">
        <f t="shared" si="21"/>
        <v>0</v>
      </c>
      <c r="E23" s="1">
        <f t="shared" si="1"/>
        <v>0</v>
      </c>
      <c r="F23" s="1">
        <f t="shared" si="22"/>
        <v>3691.8095499999977</v>
      </c>
      <c r="G23" s="1">
        <f t="shared" si="2"/>
        <v>8139.0371701209942</v>
      </c>
      <c r="H23" s="6">
        <f t="shared" si="23"/>
        <v>125.71427000000003</v>
      </c>
      <c r="I23" s="1">
        <f t="shared" si="3"/>
        <v>281.7475</v>
      </c>
      <c r="J23" s="1">
        <f t="shared" si="4"/>
        <v>1.1132781571122345</v>
      </c>
      <c r="K23" s="1">
        <f t="shared" si="5"/>
        <v>1.1034770011292148</v>
      </c>
      <c r="L23" s="1">
        <f t="shared" si="6"/>
        <v>90037.962595670426</v>
      </c>
      <c r="M23" s="1">
        <f t="shared" si="34"/>
        <v>-932</v>
      </c>
      <c r="N23" s="1">
        <f t="shared" si="7"/>
        <v>-3057.7428799999998</v>
      </c>
      <c r="O23" s="1">
        <f t="shared" si="35"/>
        <v>35888.310074959714</v>
      </c>
      <c r="P23" s="60">
        <f t="shared" si="8"/>
        <v>55.728571624999994</v>
      </c>
      <c r="Q23" s="6">
        <f t="shared" si="9"/>
        <v>108.32742666753998</v>
      </c>
      <c r="R23" s="6">
        <f t="shared" si="10"/>
        <v>-7.4871261920537808</v>
      </c>
      <c r="S23" s="6">
        <f t="shared" si="11"/>
        <v>-14.553775377161822</v>
      </c>
      <c r="T23" s="60">
        <f t="shared" si="12"/>
        <v>17.526998583530002</v>
      </c>
      <c r="U23" s="6">
        <f t="shared" si="13"/>
        <v>1752.6998583530003</v>
      </c>
      <c r="V23" s="61">
        <f t="shared" si="14"/>
        <v>-4865.7023411192749</v>
      </c>
      <c r="W23" s="62">
        <f t="shared" si="15"/>
        <v>0.10141411198913913</v>
      </c>
      <c r="X23" s="63">
        <f t="shared" si="16"/>
        <v>0.74800734650070866</v>
      </c>
      <c r="Y23" s="6">
        <f t="shared" si="17"/>
        <v>0.13475735229144448</v>
      </c>
      <c r="Z23" s="6">
        <f t="shared" si="18"/>
        <v>7.7210275446568533</v>
      </c>
      <c r="AA23" s="62">
        <f t="shared" si="19"/>
        <v>4.97141471647</v>
      </c>
      <c r="AB23" s="63">
        <f t="shared" si="20"/>
        <v>-0.81852985191000005</v>
      </c>
      <c r="AD23" s="1">
        <f t="shared" si="24"/>
        <v>0</v>
      </c>
      <c r="AE23" s="1">
        <f t="shared" si="25"/>
        <v>-6.4999999999999997E-3</v>
      </c>
      <c r="AF23" s="1">
        <f t="shared" si="26"/>
        <v>101325</v>
      </c>
      <c r="AG23" s="1">
        <f t="shared" si="27"/>
        <v>1.2250000000000001</v>
      </c>
      <c r="AH23" s="1">
        <f t="shared" si="28"/>
        <v>288.14999999999998</v>
      </c>
      <c r="AI23" s="1">
        <f t="shared" si="29"/>
        <v>1.2350000000000001</v>
      </c>
      <c r="AJ23" s="1">
        <f t="shared" si="30"/>
        <v>9.81</v>
      </c>
      <c r="AK23" s="1">
        <f t="shared" si="31"/>
        <v>293.14999999999998</v>
      </c>
      <c r="AL23" s="1">
        <f t="shared" si="32"/>
        <v>100600</v>
      </c>
      <c r="AM23" s="1">
        <f t="shared" si="33"/>
        <v>28</v>
      </c>
    </row>
    <row r="24" spans="1:39" x14ac:dyDescent="0.2">
      <c r="A24" s="23">
        <v>10.6</v>
      </c>
      <c r="B24" s="1">
        <v>937</v>
      </c>
      <c r="C24" s="1">
        <f t="shared" si="0"/>
        <v>283.75</v>
      </c>
      <c r="D24" s="1">
        <f t="shared" si="21"/>
        <v>0</v>
      </c>
      <c r="E24" s="1">
        <f t="shared" si="1"/>
        <v>0</v>
      </c>
      <c r="F24" s="1">
        <f t="shared" si="22"/>
        <v>3691.4285999999975</v>
      </c>
      <c r="G24" s="1">
        <f t="shared" si="2"/>
        <v>8138.1973201319934</v>
      </c>
      <c r="H24" s="6">
        <f t="shared" si="23"/>
        <v>137.14284000000004</v>
      </c>
      <c r="I24" s="1">
        <f t="shared" si="3"/>
        <v>282.05949999999996</v>
      </c>
      <c r="J24" s="1">
        <f t="shared" si="4"/>
        <v>1.1185344883463821</v>
      </c>
      <c r="K24" s="1">
        <f t="shared" si="5"/>
        <v>1.1118705850774848</v>
      </c>
      <c r="L24" s="1">
        <f t="shared" si="6"/>
        <v>90563.25240356529</v>
      </c>
      <c r="M24" s="1">
        <f t="shared" si="34"/>
        <v>-980</v>
      </c>
      <c r="N24" s="1">
        <f t="shared" si="7"/>
        <v>-3215.2231999999999</v>
      </c>
      <c r="O24" s="1">
        <f t="shared" si="35"/>
        <v>35907.92751234708</v>
      </c>
      <c r="P24" s="60">
        <f t="shared" si="8"/>
        <v>55.585714499999995</v>
      </c>
      <c r="Q24" s="6">
        <f t="shared" si="9"/>
        <v>108.04973527367999</v>
      </c>
      <c r="R24" s="6">
        <f t="shared" si="10"/>
        <v>-7.1989773817770306</v>
      </c>
      <c r="S24" s="6">
        <f t="shared" si="11"/>
        <v>-13.993660193793463</v>
      </c>
      <c r="T24" s="60">
        <f t="shared" si="12"/>
        <v>17.41430145476</v>
      </c>
      <c r="U24" s="6">
        <f t="shared" si="13"/>
        <v>1741.430145476</v>
      </c>
      <c r="V24" s="61">
        <f t="shared" si="14"/>
        <v>-4689.9811441455486</v>
      </c>
      <c r="W24" s="62">
        <f t="shared" si="15"/>
        <v>9.7512981433709386E-2</v>
      </c>
      <c r="X24" s="63">
        <f t="shared" si="16"/>
        <v>0.74658915701726292</v>
      </c>
      <c r="Y24" s="6">
        <f t="shared" si="17"/>
        <v>0.1298760991319558</v>
      </c>
      <c r="Z24" s="6">
        <f t="shared" si="18"/>
        <v>7.4413523398832719</v>
      </c>
      <c r="AA24" s="62">
        <f t="shared" si="19"/>
        <v>4.9698261452400008</v>
      </c>
      <c r="AB24" s="63">
        <f t="shared" si="20"/>
        <v>-0.82233556571999999</v>
      </c>
      <c r="AD24" s="1">
        <f t="shared" si="24"/>
        <v>0</v>
      </c>
      <c r="AE24" s="1">
        <f t="shared" si="25"/>
        <v>-6.4999999999999997E-3</v>
      </c>
      <c r="AF24" s="1">
        <f t="shared" si="26"/>
        <v>101325</v>
      </c>
      <c r="AG24" s="1">
        <f t="shared" si="27"/>
        <v>1.2250000000000001</v>
      </c>
      <c r="AH24" s="1">
        <f t="shared" si="28"/>
        <v>288.14999999999998</v>
      </c>
      <c r="AI24" s="1">
        <f t="shared" si="29"/>
        <v>1.2350000000000001</v>
      </c>
      <c r="AJ24" s="1">
        <f t="shared" si="30"/>
        <v>9.81</v>
      </c>
      <c r="AK24" s="1">
        <f t="shared" si="31"/>
        <v>293.14999999999998</v>
      </c>
      <c r="AL24" s="1">
        <f t="shared" si="32"/>
        <v>100600</v>
      </c>
      <c r="AM24" s="1">
        <f t="shared" si="33"/>
        <v>28</v>
      </c>
    </row>
    <row r="25" spans="1:39" x14ac:dyDescent="0.2">
      <c r="A25" s="23">
        <v>11</v>
      </c>
      <c r="B25" s="1">
        <v>903</v>
      </c>
      <c r="C25" s="1">
        <f t="shared" si="0"/>
        <v>284.14999999999998</v>
      </c>
      <c r="D25" s="1">
        <f t="shared" si="21"/>
        <v>0</v>
      </c>
      <c r="E25" s="1">
        <f t="shared" si="1"/>
        <v>0</v>
      </c>
      <c r="F25" s="1">
        <f t="shared" si="22"/>
        <v>3691.0476499999972</v>
      </c>
      <c r="G25" s="1">
        <f t="shared" si="2"/>
        <v>8137.3574701429934</v>
      </c>
      <c r="H25" s="6">
        <f t="shared" si="23"/>
        <v>148.57141000000004</v>
      </c>
      <c r="I25" s="1">
        <f t="shared" si="3"/>
        <v>282.28049999999996</v>
      </c>
      <c r="J25" s="1">
        <f t="shared" si="4"/>
        <v>1.1222691949441672</v>
      </c>
      <c r="K25" s="1">
        <f t="shared" si="5"/>
        <v>1.1148854812016082</v>
      </c>
      <c r="L25" s="1">
        <f t="shared" si="6"/>
        <v>90936.831903477854</v>
      </c>
      <c r="M25" s="1">
        <f t="shared" si="34"/>
        <v>-1014</v>
      </c>
      <c r="N25" s="1">
        <f t="shared" si="7"/>
        <v>-3326.7717600000001</v>
      </c>
      <c r="O25" s="1">
        <f t="shared" si="35"/>
        <v>35930.282456687099</v>
      </c>
      <c r="P25" s="60">
        <f t="shared" si="8"/>
        <v>55.442857374999996</v>
      </c>
      <c r="Q25" s="6">
        <f t="shared" si="9"/>
        <v>107.77204387981999</v>
      </c>
      <c r="R25" s="6">
        <f t="shared" si="10"/>
        <v>-6.8680546913026683</v>
      </c>
      <c r="S25" s="6">
        <f t="shared" si="11"/>
        <v>-13.35039943114178</v>
      </c>
      <c r="T25" s="60">
        <f t="shared" si="12"/>
        <v>17.301604325990002</v>
      </c>
      <c r="U25" s="6">
        <f t="shared" si="13"/>
        <v>1730.1604325990002</v>
      </c>
      <c r="V25" s="61">
        <f t="shared" si="14"/>
        <v>-4485.4580518388184</v>
      </c>
      <c r="W25" s="62">
        <f t="shared" si="15"/>
        <v>9.3488306954770339E-2</v>
      </c>
      <c r="X25" s="63">
        <f t="shared" si="16"/>
        <v>0.74887809371114555</v>
      </c>
      <c r="Y25" s="6">
        <f t="shared" si="17"/>
        <v>0.12419530418934446</v>
      </c>
      <c r="Z25" s="6">
        <f t="shared" si="18"/>
        <v>7.1158667653924015</v>
      </c>
      <c r="AA25" s="62">
        <f t="shared" si="19"/>
        <v>4.9682375740100007</v>
      </c>
      <c r="AB25" s="63">
        <f t="shared" si="20"/>
        <v>-0.82614127953000005</v>
      </c>
      <c r="AD25" s="1">
        <f t="shared" si="24"/>
        <v>0</v>
      </c>
      <c r="AE25" s="1">
        <f t="shared" si="25"/>
        <v>-6.4999999999999997E-3</v>
      </c>
      <c r="AF25" s="1">
        <f t="shared" si="26"/>
        <v>101325</v>
      </c>
      <c r="AG25" s="1">
        <f t="shared" si="27"/>
        <v>1.2250000000000001</v>
      </c>
      <c r="AH25" s="1">
        <f t="shared" si="28"/>
        <v>288.14999999999998</v>
      </c>
      <c r="AI25" s="1">
        <f t="shared" si="29"/>
        <v>1.2350000000000001</v>
      </c>
      <c r="AJ25" s="1">
        <f t="shared" si="30"/>
        <v>9.81</v>
      </c>
      <c r="AK25" s="1">
        <f t="shared" si="31"/>
        <v>293.14999999999998</v>
      </c>
      <c r="AL25" s="1">
        <f t="shared" si="32"/>
        <v>100600</v>
      </c>
      <c r="AM25" s="1">
        <f t="shared" si="33"/>
        <v>28</v>
      </c>
    </row>
    <row r="26" spans="1:39" x14ac:dyDescent="0.2">
      <c r="A26" s="23">
        <v>10.1</v>
      </c>
      <c r="B26" s="1">
        <v>851</v>
      </c>
      <c r="C26" s="1">
        <f t="shared" si="0"/>
        <v>283.25</v>
      </c>
      <c r="D26" s="1">
        <f t="shared" si="21"/>
        <v>0</v>
      </c>
      <c r="E26" s="1">
        <f t="shared" si="1"/>
        <v>0</v>
      </c>
      <c r="F26" s="1">
        <f t="shared" si="22"/>
        <v>3690.666699999997</v>
      </c>
      <c r="G26" s="1">
        <f t="shared" si="2"/>
        <v>8136.5176201539925</v>
      </c>
      <c r="H26" s="6">
        <f t="shared" si="23"/>
        <v>159.99998000000005</v>
      </c>
      <c r="I26" s="1">
        <f t="shared" si="3"/>
        <v>282.61849999999998</v>
      </c>
      <c r="J26" s="1">
        <f t="shared" si="4"/>
        <v>1.127999543159274</v>
      </c>
      <c r="K26" s="1">
        <f t="shared" si="5"/>
        <v>1.1254846915740839</v>
      </c>
      <c r="L26" s="1">
        <f t="shared" si="6"/>
        <v>91510.601629290308</v>
      </c>
      <c r="M26" s="1">
        <f t="shared" si="34"/>
        <v>-1066</v>
      </c>
      <c r="N26" s="1">
        <f t="shared" si="7"/>
        <v>-3497.3754399999998</v>
      </c>
      <c r="O26" s="1">
        <f t="shared" si="35"/>
        <v>35939.365409470069</v>
      </c>
      <c r="P26" s="60">
        <f t="shared" si="8"/>
        <v>55.300000249999997</v>
      </c>
      <c r="Q26" s="6">
        <f t="shared" si="9"/>
        <v>107.49435248595999</v>
      </c>
      <c r="R26" s="6">
        <f t="shared" si="10"/>
        <v>-6.6919979899732001</v>
      </c>
      <c r="S26" s="6">
        <f t="shared" si="11"/>
        <v>-13.008173372829505</v>
      </c>
      <c r="T26" s="60">
        <f t="shared" si="12"/>
        <v>17.188907197220001</v>
      </c>
      <c r="U26" s="6">
        <f t="shared" si="13"/>
        <v>1718.8907197220001</v>
      </c>
      <c r="V26" s="61">
        <f t="shared" si="14"/>
        <v>-4381.3152404891443</v>
      </c>
      <c r="W26" s="62">
        <f t="shared" si="15"/>
        <v>9.0925690494285213E-2</v>
      </c>
      <c r="X26" s="63">
        <f t="shared" si="16"/>
        <v>0.74585174460481563</v>
      </c>
      <c r="Y26" s="6">
        <f t="shared" si="17"/>
        <v>0.12130993736190768</v>
      </c>
      <c r="Z26" s="6">
        <f t="shared" si="18"/>
        <v>6.9505474238332319</v>
      </c>
      <c r="AA26" s="62">
        <f t="shared" si="19"/>
        <v>4.9666490027800005</v>
      </c>
      <c r="AB26" s="63">
        <f t="shared" si="20"/>
        <v>-0.82994699333999999</v>
      </c>
      <c r="AD26" s="1">
        <f t="shared" si="24"/>
        <v>0</v>
      </c>
      <c r="AE26" s="1">
        <f t="shared" si="25"/>
        <v>-6.4999999999999997E-3</v>
      </c>
      <c r="AF26" s="1">
        <f t="shared" si="26"/>
        <v>101325</v>
      </c>
      <c r="AG26" s="1">
        <f t="shared" si="27"/>
        <v>1.2250000000000001</v>
      </c>
      <c r="AH26" s="1">
        <f t="shared" si="28"/>
        <v>288.14999999999998</v>
      </c>
      <c r="AI26" s="1">
        <f t="shared" si="29"/>
        <v>1.2350000000000001</v>
      </c>
      <c r="AJ26" s="1">
        <f t="shared" si="30"/>
        <v>9.81</v>
      </c>
      <c r="AK26" s="1">
        <f t="shared" si="31"/>
        <v>293.14999999999998</v>
      </c>
      <c r="AL26" s="1">
        <f t="shared" si="32"/>
        <v>100600</v>
      </c>
      <c r="AM26" s="1">
        <f t="shared" si="33"/>
        <v>28</v>
      </c>
    </row>
    <row r="27" spans="1:39" x14ac:dyDescent="0.2">
      <c r="A27" s="23">
        <v>8.1</v>
      </c>
      <c r="B27" s="1">
        <v>792</v>
      </c>
      <c r="C27" s="1">
        <f t="shared" si="0"/>
        <v>281.25</v>
      </c>
      <c r="D27" s="1">
        <f t="shared" si="21"/>
        <v>0</v>
      </c>
      <c r="E27" s="1">
        <f t="shared" si="1"/>
        <v>0</v>
      </c>
      <c r="F27" s="1">
        <f t="shared" si="22"/>
        <v>3690.2857499999968</v>
      </c>
      <c r="G27" s="1">
        <f t="shared" si="2"/>
        <v>8135.6777701649926</v>
      </c>
      <c r="H27" s="6">
        <f t="shared" si="23"/>
        <v>171.42855000000006</v>
      </c>
      <c r="I27" s="1">
        <f t="shared" si="3"/>
        <v>283.00199999999995</v>
      </c>
      <c r="J27" s="1">
        <f t="shared" si="4"/>
        <v>1.1345283625052343</v>
      </c>
      <c r="K27" s="1">
        <f t="shared" si="5"/>
        <v>1.1415957178514</v>
      </c>
      <c r="L27" s="1">
        <f t="shared" si="6"/>
        <v>92165.155885508007</v>
      </c>
      <c r="M27" s="1">
        <f t="shared" si="34"/>
        <v>-1125</v>
      </c>
      <c r="N27" s="1">
        <f t="shared" si="7"/>
        <v>-3690.9450000000002</v>
      </c>
      <c r="O27" s="1">
        <f t="shared" si="35"/>
        <v>35945.578865391632</v>
      </c>
      <c r="P27" s="60">
        <f t="shared" si="8"/>
        <v>55.157143124999997</v>
      </c>
      <c r="Q27" s="6">
        <f t="shared" si="9"/>
        <v>107.2166610921</v>
      </c>
      <c r="R27" s="6">
        <f t="shared" si="10"/>
        <v>-6.5495004390160236</v>
      </c>
      <c r="S27" s="6">
        <f t="shared" si="11"/>
        <v>-12.731180933376907</v>
      </c>
      <c r="T27" s="60">
        <f t="shared" si="12"/>
        <v>17.076210068450003</v>
      </c>
      <c r="U27" s="6">
        <f t="shared" si="13"/>
        <v>1707.6210068450002</v>
      </c>
      <c r="V27" s="61">
        <f t="shared" si="14"/>
        <v>-4298.6829559557409</v>
      </c>
      <c r="W27" s="62">
        <f t="shared" si="15"/>
        <v>8.8407990913752801E-2</v>
      </c>
      <c r="X27" s="63">
        <f t="shared" si="16"/>
        <v>0.73926745523724724</v>
      </c>
      <c r="Y27" s="6">
        <f t="shared" si="17"/>
        <v>0.11902338759586158</v>
      </c>
      <c r="Z27" s="6">
        <f t="shared" si="18"/>
        <v>6.8195377725921738</v>
      </c>
      <c r="AA27" s="62">
        <f t="shared" si="19"/>
        <v>4.9650604315500004</v>
      </c>
      <c r="AB27" s="63">
        <f t="shared" si="20"/>
        <v>-0.83375270715000005</v>
      </c>
      <c r="AD27" s="1">
        <f t="shared" si="24"/>
        <v>0</v>
      </c>
      <c r="AE27" s="1">
        <f t="shared" si="25"/>
        <v>-6.4999999999999997E-3</v>
      </c>
      <c r="AF27" s="1">
        <f t="shared" si="26"/>
        <v>101325</v>
      </c>
      <c r="AG27" s="1">
        <f t="shared" si="27"/>
        <v>1.2250000000000001</v>
      </c>
      <c r="AH27" s="1">
        <f t="shared" si="28"/>
        <v>288.14999999999998</v>
      </c>
      <c r="AI27" s="1">
        <f t="shared" si="29"/>
        <v>1.2350000000000001</v>
      </c>
      <c r="AJ27" s="1">
        <f t="shared" si="30"/>
        <v>9.81</v>
      </c>
      <c r="AK27" s="1">
        <f t="shared" si="31"/>
        <v>293.14999999999998</v>
      </c>
      <c r="AL27" s="1">
        <f t="shared" si="32"/>
        <v>100600</v>
      </c>
      <c r="AM27" s="1">
        <f t="shared" si="33"/>
        <v>28</v>
      </c>
    </row>
    <row r="28" spans="1:39" x14ac:dyDescent="0.2">
      <c r="A28" s="23">
        <v>7.4</v>
      </c>
      <c r="B28" s="1">
        <v>736</v>
      </c>
      <c r="C28" s="1">
        <f t="shared" si="0"/>
        <v>280.54999999999995</v>
      </c>
      <c r="D28" s="1">
        <f t="shared" si="21"/>
        <v>0</v>
      </c>
      <c r="E28" s="1">
        <f t="shared" si="1"/>
        <v>0</v>
      </c>
      <c r="F28" s="1">
        <f t="shared" si="22"/>
        <v>3689.9047999999966</v>
      </c>
      <c r="G28" s="1">
        <f t="shared" si="2"/>
        <v>8134.8379201759917</v>
      </c>
      <c r="H28" s="6">
        <f t="shared" si="23"/>
        <v>182.85712000000007</v>
      </c>
      <c r="I28" s="1">
        <f t="shared" si="3"/>
        <v>283.36599999999999</v>
      </c>
      <c r="J28" s="1">
        <f t="shared" si="4"/>
        <v>1.1407519123737968</v>
      </c>
      <c r="K28" s="1">
        <f t="shared" si="5"/>
        <v>1.152202125830381</v>
      </c>
      <c r="L28" s="1">
        <f t="shared" si="6"/>
        <v>92789.929553849419</v>
      </c>
      <c r="M28" s="1">
        <f t="shared" si="34"/>
        <v>-1181</v>
      </c>
      <c r="N28" s="1">
        <f t="shared" si="7"/>
        <v>-3874.6720399999999</v>
      </c>
      <c r="O28" s="1">
        <f t="shared" si="35"/>
        <v>35951.688313797618</v>
      </c>
      <c r="P28" s="60">
        <f t="shared" si="8"/>
        <v>55.014285999999998</v>
      </c>
      <c r="Q28" s="6">
        <f t="shared" si="9"/>
        <v>106.93896969824</v>
      </c>
      <c r="R28" s="6">
        <f t="shared" si="10"/>
        <v>-6.4065032316529207</v>
      </c>
      <c r="S28" s="6">
        <f t="shared" si="11"/>
        <v>-12.453217241816214</v>
      </c>
      <c r="T28" s="60">
        <f t="shared" si="12"/>
        <v>16.963512939680001</v>
      </c>
      <c r="U28" s="6">
        <f t="shared" si="13"/>
        <v>1696.3512939680002</v>
      </c>
      <c r="V28" s="61">
        <f t="shared" si="14"/>
        <v>-4215.3121231462437</v>
      </c>
      <c r="W28" s="62">
        <f t="shared" si="15"/>
        <v>8.6341992771901424E-2</v>
      </c>
      <c r="X28" s="63">
        <f t="shared" si="16"/>
        <v>0.73639633835956242</v>
      </c>
      <c r="Y28" s="6">
        <f t="shared" si="17"/>
        <v>0.11671644814457915</v>
      </c>
      <c r="Z28" s="6">
        <f t="shared" si="18"/>
        <v>6.6873598784414732</v>
      </c>
      <c r="AA28" s="62">
        <f t="shared" si="19"/>
        <v>4.9634718603200003</v>
      </c>
      <c r="AB28" s="63">
        <f t="shared" si="20"/>
        <v>-0.83755842095999999</v>
      </c>
      <c r="AD28" s="1">
        <f t="shared" si="24"/>
        <v>0</v>
      </c>
      <c r="AE28" s="1">
        <f t="shared" si="25"/>
        <v>-6.4999999999999997E-3</v>
      </c>
      <c r="AF28" s="1">
        <f t="shared" si="26"/>
        <v>101325</v>
      </c>
      <c r="AG28" s="1">
        <f t="shared" si="27"/>
        <v>1.2250000000000001</v>
      </c>
      <c r="AH28" s="1">
        <f t="shared" si="28"/>
        <v>288.14999999999998</v>
      </c>
      <c r="AI28" s="1">
        <f t="shared" si="29"/>
        <v>1.2350000000000001</v>
      </c>
      <c r="AJ28" s="1">
        <f t="shared" si="30"/>
        <v>9.81</v>
      </c>
      <c r="AK28" s="1">
        <f t="shared" si="31"/>
        <v>293.14999999999998</v>
      </c>
      <c r="AL28" s="1">
        <f t="shared" si="32"/>
        <v>100600</v>
      </c>
      <c r="AM28" s="1">
        <f t="shared" si="33"/>
        <v>28</v>
      </c>
    </row>
    <row r="29" spans="1:39" x14ac:dyDescent="0.2">
      <c r="A29" s="23">
        <v>7.3</v>
      </c>
      <c r="B29" s="1">
        <v>677</v>
      </c>
      <c r="C29" s="1">
        <f t="shared" si="0"/>
        <v>280.45</v>
      </c>
      <c r="D29" s="1">
        <f t="shared" si="21"/>
        <v>0</v>
      </c>
      <c r="E29" s="1">
        <f t="shared" si="1"/>
        <v>0</v>
      </c>
      <c r="F29" s="1">
        <f t="shared" si="22"/>
        <v>3689.5238499999964</v>
      </c>
      <c r="G29" s="1">
        <f t="shared" si="2"/>
        <v>8133.9980701869918</v>
      </c>
      <c r="H29" s="6">
        <f t="shared" si="23"/>
        <v>194.28569000000007</v>
      </c>
      <c r="I29" s="1">
        <f t="shared" si="3"/>
        <v>283.74949999999995</v>
      </c>
      <c r="J29" s="1">
        <f t="shared" si="4"/>
        <v>1.1473370863067707</v>
      </c>
      <c r="K29" s="1">
        <f t="shared" si="5"/>
        <v>1.1608355306507505</v>
      </c>
      <c r="L29" s="1">
        <f t="shared" si="6"/>
        <v>93451.878697409964</v>
      </c>
      <c r="M29" s="1">
        <f t="shared" si="34"/>
        <v>-1240</v>
      </c>
      <c r="N29" s="1">
        <f t="shared" si="7"/>
        <v>-4068.2415999999998</v>
      </c>
      <c r="O29" s="1">
        <f t="shared" si="35"/>
        <v>35953.844829271504</v>
      </c>
      <c r="P29" s="60">
        <f t="shared" si="8"/>
        <v>54.871428874999992</v>
      </c>
      <c r="Q29" s="6">
        <f t="shared" si="9"/>
        <v>106.66127830437999</v>
      </c>
      <c r="R29" s="6">
        <f t="shared" si="10"/>
        <v>-6.3135295148211528</v>
      </c>
      <c r="S29" s="6">
        <f t="shared" si="11"/>
        <v>-12.27249121208995</v>
      </c>
      <c r="T29" s="60">
        <f t="shared" si="12"/>
        <v>16.850815810909999</v>
      </c>
      <c r="U29" s="6">
        <f t="shared" si="13"/>
        <v>1685.0815810909999</v>
      </c>
      <c r="V29" s="61">
        <f t="shared" si="14"/>
        <v>-4164.5230959701212</v>
      </c>
      <c r="W29" s="62">
        <f t="shared" si="15"/>
        <v>8.5108709964787518E-2</v>
      </c>
      <c r="X29" s="63">
        <f t="shared" si="16"/>
        <v>0.7347744942643003</v>
      </c>
      <c r="Y29" s="6">
        <f t="shared" si="17"/>
        <v>0.11531582089272366</v>
      </c>
      <c r="Z29" s="6">
        <f t="shared" si="18"/>
        <v>6.6071098482391513</v>
      </c>
      <c r="AA29" s="62">
        <f t="shared" si="19"/>
        <v>4.9618832890900002</v>
      </c>
      <c r="AB29" s="63">
        <f t="shared" si="20"/>
        <v>-0.84136413477000005</v>
      </c>
      <c r="AD29" s="1">
        <f t="shared" si="24"/>
        <v>0</v>
      </c>
      <c r="AE29" s="1">
        <f t="shared" si="25"/>
        <v>-6.4999999999999997E-3</v>
      </c>
      <c r="AF29" s="1">
        <f t="shared" si="26"/>
        <v>101325</v>
      </c>
      <c r="AG29" s="1">
        <f t="shared" si="27"/>
        <v>1.2250000000000001</v>
      </c>
      <c r="AH29" s="1">
        <f t="shared" si="28"/>
        <v>288.14999999999998</v>
      </c>
      <c r="AI29" s="1">
        <f t="shared" si="29"/>
        <v>1.2350000000000001</v>
      </c>
      <c r="AJ29" s="1">
        <f t="shared" si="30"/>
        <v>9.81</v>
      </c>
      <c r="AK29" s="1">
        <f t="shared" si="31"/>
        <v>293.14999999999998</v>
      </c>
      <c r="AL29" s="1">
        <f t="shared" si="32"/>
        <v>100600</v>
      </c>
      <c r="AM29" s="1">
        <f t="shared" si="33"/>
        <v>28</v>
      </c>
    </row>
    <row r="30" spans="1:39" x14ac:dyDescent="0.2">
      <c r="A30" s="23">
        <v>7</v>
      </c>
      <c r="B30" s="1">
        <v>623</v>
      </c>
      <c r="C30" s="1">
        <f t="shared" si="0"/>
        <v>280.14999999999998</v>
      </c>
      <c r="D30" s="1">
        <f t="shared" si="21"/>
        <v>0</v>
      </c>
      <c r="E30" s="1">
        <f t="shared" si="1"/>
        <v>0</v>
      </c>
      <c r="F30" s="1">
        <f t="shared" si="22"/>
        <v>3689.1428999999962</v>
      </c>
      <c r="G30" s="1">
        <f t="shared" si="2"/>
        <v>8133.1582201979909</v>
      </c>
      <c r="H30" s="6">
        <f t="shared" si="23"/>
        <v>205.71426000000008</v>
      </c>
      <c r="I30" s="1">
        <f t="shared" si="3"/>
        <v>284.10049999999995</v>
      </c>
      <c r="J30" s="1">
        <f t="shared" si="4"/>
        <v>1.1533896476255587</v>
      </c>
      <c r="K30" s="1">
        <f t="shared" si="5"/>
        <v>1.1696540267187043</v>
      </c>
      <c r="L30" s="1">
        <f t="shared" si="6"/>
        <v>94061.076950921837</v>
      </c>
      <c r="M30" s="1">
        <f t="shared" si="34"/>
        <v>-1294</v>
      </c>
      <c r="N30" s="1">
        <f t="shared" si="7"/>
        <v>-4245.4069600000003</v>
      </c>
      <c r="O30" s="1">
        <f t="shared" si="35"/>
        <v>35956.759061712059</v>
      </c>
      <c r="P30" s="60">
        <f t="shared" si="8"/>
        <v>54.728571749999993</v>
      </c>
      <c r="Q30" s="6">
        <f t="shared" si="9"/>
        <v>106.38358691051999</v>
      </c>
      <c r="R30" s="6">
        <f t="shared" si="10"/>
        <v>-6.2099677080452427</v>
      </c>
      <c r="S30" s="6">
        <f t="shared" si="11"/>
        <v>-12.071183629606665</v>
      </c>
      <c r="T30" s="60">
        <f t="shared" si="12"/>
        <v>16.738118682140001</v>
      </c>
      <c r="U30" s="6">
        <f t="shared" si="13"/>
        <v>1673.8118682140002</v>
      </c>
      <c r="V30" s="61">
        <f t="shared" si="14"/>
        <v>-4106.480007320205</v>
      </c>
      <c r="W30" s="62">
        <f t="shared" si="15"/>
        <v>8.3725168022823829E-2</v>
      </c>
      <c r="X30" s="63">
        <f t="shared" si="16"/>
        <v>0.73310613679636771</v>
      </c>
      <c r="Y30" s="6">
        <f t="shared" si="17"/>
        <v>0.11371338528421439</v>
      </c>
      <c r="Z30" s="6">
        <f t="shared" si="18"/>
        <v>6.5152970509300987</v>
      </c>
      <c r="AA30" s="62">
        <f t="shared" si="19"/>
        <v>4.9602947178600001</v>
      </c>
      <c r="AB30" s="63">
        <f t="shared" si="20"/>
        <v>-0.84516984857999999</v>
      </c>
      <c r="AD30" s="1">
        <f t="shared" si="24"/>
        <v>0</v>
      </c>
      <c r="AE30" s="1">
        <f t="shared" si="25"/>
        <v>-6.4999999999999997E-3</v>
      </c>
      <c r="AF30" s="1">
        <f t="shared" si="26"/>
        <v>101325</v>
      </c>
      <c r="AG30" s="1">
        <f t="shared" si="27"/>
        <v>1.2250000000000001</v>
      </c>
      <c r="AH30" s="1">
        <f t="shared" si="28"/>
        <v>288.14999999999998</v>
      </c>
      <c r="AI30" s="1">
        <f t="shared" si="29"/>
        <v>1.2350000000000001</v>
      </c>
      <c r="AJ30" s="1">
        <f t="shared" si="30"/>
        <v>9.81</v>
      </c>
      <c r="AK30" s="1">
        <f t="shared" si="31"/>
        <v>293.14999999999998</v>
      </c>
      <c r="AL30" s="1">
        <f t="shared" si="32"/>
        <v>100600</v>
      </c>
      <c r="AM30" s="1">
        <f t="shared" si="33"/>
        <v>28</v>
      </c>
    </row>
    <row r="31" spans="1:39" x14ac:dyDescent="0.2">
      <c r="A31" s="23">
        <v>5.6</v>
      </c>
      <c r="B31" s="1">
        <v>574</v>
      </c>
      <c r="C31" s="1">
        <f t="shared" si="0"/>
        <v>278.75</v>
      </c>
      <c r="D31" s="1">
        <f t="shared" si="21"/>
        <v>0</v>
      </c>
      <c r="E31" s="1">
        <f t="shared" si="1"/>
        <v>0</v>
      </c>
      <c r="F31" s="1">
        <f t="shared" si="22"/>
        <v>3688.761949999996</v>
      </c>
      <c r="G31" s="1">
        <f t="shared" si="2"/>
        <v>8132.31837020899</v>
      </c>
      <c r="H31" s="6">
        <f t="shared" si="23"/>
        <v>217.14283000000009</v>
      </c>
      <c r="I31" s="1">
        <f t="shared" si="3"/>
        <v>284.41899999999998</v>
      </c>
      <c r="J31" s="1">
        <f t="shared" si="4"/>
        <v>1.1589028977004547</v>
      </c>
      <c r="K31" s="1">
        <f t="shared" si="5"/>
        <v>1.1824717605778137</v>
      </c>
      <c r="L31" s="1">
        <f t="shared" si="6"/>
        <v>94616.647028163396</v>
      </c>
      <c r="M31" s="1">
        <f t="shared" si="34"/>
        <v>-1343</v>
      </c>
      <c r="N31" s="1">
        <f t="shared" si="7"/>
        <v>-4406.1681200000003</v>
      </c>
      <c r="O31" s="1">
        <f t="shared" si="35"/>
        <v>35961.562399851005</v>
      </c>
      <c r="P31" s="60">
        <f t="shared" si="8"/>
        <v>54.585714624999994</v>
      </c>
      <c r="Q31" s="6">
        <f t="shared" si="9"/>
        <v>106.10589551665998</v>
      </c>
      <c r="R31" s="6">
        <f t="shared" si="10"/>
        <v>-6.0802195749077015</v>
      </c>
      <c r="S31" s="6">
        <f t="shared" si="11"/>
        <v>-11.818974018488586</v>
      </c>
      <c r="T31" s="60">
        <f t="shared" si="12"/>
        <v>16.62542155337</v>
      </c>
      <c r="U31" s="6">
        <f t="shared" si="13"/>
        <v>1662.5421553369999</v>
      </c>
      <c r="V31" s="61">
        <f t="shared" si="14"/>
        <v>-4030.787468300724</v>
      </c>
      <c r="W31" s="62">
        <f t="shared" si="15"/>
        <v>8.1717126254462563E-2</v>
      </c>
      <c r="X31" s="63">
        <f t="shared" si="16"/>
        <v>0.72905742563877418</v>
      </c>
      <c r="Y31" s="6">
        <f t="shared" si="17"/>
        <v>0.11162011194605087</v>
      </c>
      <c r="Z31" s="6">
        <f t="shared" si="18"/>
        <v>6.3953613232860755</v>
      </c>
      <c r="AA31" s="62">
        <f t="shared" si="19"/>
        <v>4.95870614663</v>
      </c>
      <c r="AB31" s="63">
        <f t="shared" si="20"/>
        <v>-0.84897556239000005</v>
      </c>
      <c r="AD31" s="1">
        <f t="shared" si="24"/>
        <v>0</v>
      </c>
      <c r="AE31" s="1">
        <f t="shared" si="25"/>
        <v>-6.4999999999999997E-3</v>
      </c>
      <c r="AF31" s="1">
        <f t="shared" si="26"/>
        <v>101325</v>
      </c>
      <c r="AG31" s="1">
        <f t="shared" si="27"/>
        <v>1.2250000000000001</v>
      </c>
      <c r="AH31" s="1">
        <f t="shared" si="28"/>
        <v>288.14999999999998</v>
      </c>
      <c r="AI31" s="1">
        <f t="shared" si="29"/>
        <v>1.2350000000000001</v>
      </c>
      <c r="AJ31" s="1">
        <f t="shared" si="30"/>
        <v>9.81</v>
      </c>
      <c r="AK31" s="1">
        <f t="shared" si="31"/>
        <v>293.14999999999998</v>
      </c>
      <c r="AL31" s="1">
        <f t="shared" si="32"/>
        <v>100600</v>
      </c>
      <c r="AM31" s="1">
        <f t="shared" si="33"/>
        <v>28</v>
      </c>
    </row>
    <row r="32" spans="1:39" x14ac:dyDescent="0.2">
      <c r="A32" s="23">
        <v>3.8</v>
      </c>
      <c r="B32" s="1">
        <v>524</v>
      </c>
      <c r="C32" s="1">
        <f t="shared" si="0"/>
        <v>276.95</v>
      </c>
      <c r="D32" s="1">
        <f t="shared" si="21"/>
        <v>0</v>
      </c>
      <c r="E32" s="1">
        <f t="shared" si="1"/>
        <v>0</v>
      </c>
      <c r="F32" s="1">
        <f t="shared" si="22"/>
        <v>3688.3809999999958</v>
      </c>
      <c r="G32" s="1">
        <f t="shared" si="2"/>
        <v>8131.4785202199901</v>
      </c>
      <c r="H32" s="6">
        <f t="shared" si="23"/>
        <v>228.5714000000001</v>
      </c>
      <c r="I32" s="1">
        <f t="shared" si="3"/>
        <v>284.74399999999997</v>
      </c>
      <c r="J32" s="1">
        <f t="shared" si="4"/>
        <v>1.1645494229881794</v>
      </c>
      <c r="K32" s="1">
        <f t="shared" si="5"/>
        <v>1.1973224802287279</v>
      </c>
      <c r="L32" s="1">
        <f t="shared" si="6"/>
        <v>95186.291297053322</v>
      </c>
      <c r="M32" s="1">
        <f t="shared" si="34"/>
        <v>-1393</v>
      </c>
      <c r="N32" s="1">
        <f t="shared" si="7"/>
        <v>-4570.2101199999997</v>
      </c>
      <c r="O32" s="1">
        <f t="shared" si="35"/>
        <v>35966.26634106339</v>
      </c>
      <c r="P32" s="60">
        <f t="shared" si="8"/>
        <v>54.442857499999995</v>
      </c>
      <c r="Q32" s="6">
        <f t="shared" si="9"/>
        <v>105.82820412279999</v>
      </c>
      <c r="R32" s="6">
        <f t="shared" si="10"/>
        <v>-5.9502192005288039</v>
      </c>
      <c r="S32" s="6">
        <f t="shared" si="11"/>
        <v>-11.566274090755911</v>
      </c>
      <c r="T32" s="60">
        <f t="shared" si="12"/>
        <v>16.512724424600002</v>
      </c>
      <c r="U32" s="6">
        <f t="shared" si="13"/>
        <v>1651.2724424600001</v>
      </c>
      <c r="V32" s="61">
        <f t="shared" si="14"/>
        <v>-3954.547869132211</v>
      </c>
      <c r="W32" s="62">
        <f t="shared" si="15"/>
        <v>7.9593177241279872E-2</v>
      </c>
      <c r="X32" s="63">
        <f t="shared" si="16"/>
        <v>0.7238929724270915</v>
      </c>
      <c r="Y32" s="6">
        <f t="shared" si="17"/>
        <v>0.10951168699951425</v>
      </c>
      <c r="Z32" s="6">
        <f t="shared" si="18"/>
        <v>6.2745574724294393</v>
      </c>
      <c r="AA32" s="62">
        <f t="shared" si="19"/>
        <v>4.9571175754000008</v>
      </c>
      <c r="AB32" s="63">
        <f t="shared" si="20"/>
        <v>-0.85278127619999999</v>
      </c>
      <c r="AD32" s="1">
        <f t="shared" si="24"/>
        <v>0</v>
      </c>
      <c r="AE32" s="1">
        <f t="shared" si="25"/>
        <v>-6.4999999999999997E-3</v>
      </c>
      <c r="AF32" s="1">
        <f t="shared" si="26"/>
        <v>101325</v>
      </c>
      <c r="AG32" s="1">
        <f t="shared" si="27"/>
        <v>1.2250000000000001</v>
      </c>
      <c r="AH32" s="1">
        <f t="shared" si="28"/>
        <v>288.14999999999998</v>
      </c>
      <c r="AI32" s="1">
        <f t="shared" si="29"/>
        <v>1.2350000000000001</v>
      </c>
      <c r="AJ32" s="1">
        <f t="shared" si="30"/>
        <v>9.81</v>
      </c>
      <c r="AK32" s="1">
        <f t="shared" si="31"/>
        <v>293.14999999999998</v>
      </c>
      <c r="AL32" s="1">
        <f t="shared" si="32"/>
        <v>100600</v>
      </c>
      <c r="AM32" s="1">
        <f t="shared" si="33"/>
        <v>28</v>
      </c>
    </row>
    <row r="33" spans="1:39" x14ac:dyDescent="0.2">
      <c r="A33" s="30">
        <v>2.1</v>
      </c>
      <c r="B33" s="64">
        <v>476</v>
      </c>
      <c r="C33" s="64">
        <f t="shared" si="0"/>
        <v>275.25</v>
      </c>
      <c r="D33" s="64">
        <f t="shared" si="21"/>
        <v>0</v>
      </c>
      <c r="E33" s="64">
        <f t="shared" si="1"/>
        <v>0</v>
      </c>
      <c r="F33" s="64">
        <f t="shared" si="22"/>
        <v>3688.0000499999956</v>
      </c>
      <c r="G33" s="64">
        <f t="shared" si="2"/>
        <v>8130.6386702309892</v>
      </c>
      <c r="H33" s="65">
        <f t="shared" si="23"/>
        <v>239.9999700000001</v>
      </c>
      <c r="I33" s="64">
        <f t="shared" si="3"/>
        <v>285.05599999999998</v>
      </c>
      <c r="J33" s="64">
        <f t="shared" si="4"/>
        <v>1.1699898653396628</v>
      </c>
      <c r="K33" s="64">
        <f t="shared" si="5"/>
        <v>1.2116716841208461</v>
      </c>
      <c r="L33" s="64">
        <f t="shared" si="6"/>
        <v>95735.759341820085</v>
      </c>
      <c r="M33" s="64">
        <f t="shared" si="34"/>
        <v>-1441</v>
      </c>
      <c r="N33" s="64">
        <f t="shared" si="7"/>
        <v>-4727.6904400000003</v>
      </c>
      <c r="O33" s="64">
        <f t="shared" si="35"/>
        <v>35970.958116514033</v>
      </c>
      <c r="P33" s="66">
        <f t="shared" si="8"/>
        <v>54.300000374999996</v>
      </c>
      <c r="Q33" s="65">
        <f t="shared" si="9"/>
        <v>105.55051272893999</v>
      </c>
      <c r="R33" s="65">
        <f t="shared" si="10"/>
        <v>-5.8187105085485928</v>
      </c>
      <c r="S33" s="65">
        <f t="shared" si="11"/>
        <v>-11.310642234937097</v>
      </c>
      <c r="T33" s="66">
        <f t="shared" si="12"/>
        <v>16.40002729583</v>
      </c>
      <c r="U33" s="65">
        <f t="shared" si="13"/>
        <v>1640.002729583</v>
      </c>
      <c r="V33" s="67">
        <f t="shared" si="14"/>
        <v>-3876.9200391888435</v>
      </c>
      <c r="W33" s="68">
        <f t="shared" si="15"/>
        <v>7.7512935450375881E-2</v>
      </c>
      <c r="X33" s="69">
        <f t="shared" si="16"/>
        <v>0.71918288909484362</v>
      </c>
      <c r="Y33" s="65">
        <f t="shared" si="17"/>
        <v>0.10736472211898235</v>
      </c>
      <c r="Z33" s="65">
        <f t="shared" si="18"/>
        <v>6.1515454460121601</v>
      </c>
      <c r="AA33" s="68">
        <f t="shared" si="19"/>
        <v>4.9555290041700006</v>
      </c>
      <c r="AB33" s="69">
        <f t="shared" si="20"/>
        <v>-0.85658699001000005</v>
      </c>
      <c r="AD33" s="1">
        <f t="shared" si="24"/>
        <v>0</v>
      </c>
      <c r="AE33" s="1">
        <f t="shared" si="25"/>
        <v>-6.4999999999999997E-3</v>
      </c>
      <c r="AF33" s="1">
        <f t="shared" si="26"/>
        <v>101325</v>
      </c>
      <c r="AG33" s="1">
        <f t="shared" si="27"/>
        <v>1.2250000000000001</v>
      </c>
      <c r="AH33" s="1">
        <f t="shared" si="28"/>
        <v>288.14999999999998</v>
      </c>
      <c r="AI33" s="1">
        <f t="shared" si="29"/>
        <v>1.2350000000000001</v>
      </c>
      <c r="AJ33" s="1">
        <f t="shared" si="30"/>
        <v>9.81</v>
      </c>
      <c r="AK33" s="1">
        <f t="shared" si="31"/>
        <v>293.14999999999998</v>
      </c>
      <c r="AL33" s="1">
        <f t="shared" si="32"/>
        <v>100600</v>
      </c>
      <c r="AM33" s="1">
        <f t="shared" si="33"/>
        <v>28</v>
      </c>
    </row>
    <row r="34" spans="1:39" s="6" customFormat="1" x14ac:dyDescent="0.2">
      <c r="E34" s="1"/>
      <c r="G34" s="1"/>
      <c r="N34" s="1"/>
      <c r="Q34" s="1"/>
      <c r="S34" s="1"/>
      <c r="U34" s="1"/>
      <c r="AC34" s="1"/>
      <c r="AD34" s="1">
        <f t="shared" si="24"/>
        <v>0</v>
      </c>
      <c r="AE34" s="1">
        <f t="shared" si="25"/>
        <v>-6.4999999999999997E-3</v>
      </c>
      <c r="AF34" s="1">
        <f t="shared" si="26"/>
        <v>101325</v>
      </c>
      <c r="AG34" s="1">
        <f t="shared" si="27"/>
        <v>1.2250000000000001</v>
      </c>
      <c r="AH34" s="1">
        <f t="shared" si="28"/>
        <v>288.14999999999998</v>
      </c>
      <c r="AI34" s="1">
        <f t="shared" si="29"/>
        <v>1.2350000000000001</v>
      </c>
      <c r="AJ34" s="1">
        <f t="shared" si="30"/>
        <v>9.81</v>
      </c>
      <c r="AK34" s="1">
        <f t="shared" si="31"/>
        <v>293.14999999999998</v>
      </c>
      <c r="AL34" s="1">
        <f t="shared" si="32"/>
        <v>100600</v>
      </c>
      <c r="AM34" s="1">
        <f t="shared" si="33"/>
        <v>28</v>
      </c>
    </row>
    <row r="35" spans="1:39" s="6" customFormat="1" ht="15" x14ac:dyDescent="0.25">
      <c r="A35" s="43" t="s">
        <v>56</v>
      </c>
      <c r="B35" s="3" t="s">
        <v>57</v>
      </c>
      <c r="C35" s="3" t="s">
        <v>58</v>
      </c>
      <c r="D35" s="3" t="s">
        <v>59</v>
      </c>
      <c r="E35" s="44" t="s">
        <v>60</v>
      </c>
      <c r="F35" s="3" t="s">
        <v>61</v>
      </c>
      <c r="G35" s="44" t="s">
        <v>62</v>
      </c>
      <c r="H35" s="8" t="s">
        <v>63</v>
      </c>
      <c r="I35" s="3" t="s">
        <v>64</v>
      </c>
      <c r="J35" s="3" t="s">
        <v>65</v>
      </c>
      <c r="K35" s="3" t="s">
        <v>66</v>
      </c>
      <c r="L35" s="3" t="s">
        <v>67</v>
      </c>
      <c r="M35" s="3" t="s">
        <v>68</v>
      </c>
      <c r="N35" s="44" t="s">
        <v>69</v>
      </c>
      <c r="O35" s="3" t="s">
        <v>70</v>
      </c>
      <c r="P35" s="45" t="s">
        <v>71</v>
      </c>
      <c r="Q35" s="46" t="s">
        <v>72</v>
      </c>
      <c r="R35" s="47" t="s">
        <v>73</v>
      </c>
      <c r="S35" s="46" t="s">
        <v>74</v>
      </c>
      <c r="T35" s="45" t="s">
        <v>75</v>
      </c>
      <c r="U35" s="46" t="s">
        <v>76</v>
      </c>
      <c r="V35" s="47" t="s">
        <v>77</v>
      </c>
      <c r="W35" s="48" t="s">
        <v>78</v>
      </c>
      <c r="X35" s="49" t="s">
        <v>79</v>
      </c>
      <c r="Y35" s="47" t="s">
        <v>80</v>
      </c>
      <c r="Z35" s="47" t="s">
        <v>81</v>
      </c>
      <c r="AA35" s="48" t="s">
        <v>82</v>
      </c>
      <c r="AB35" s="49" t="s">
        <v>83</v>
      </c>
      <c r="AC35" s="1"/>
      <c r="AD35" s="6">
        <f t="shared" si="24"/>
        <v>0</v>
      </c>
      <c r="AE35" s="6">
        <f t="shared" si="25"/>
        <v>-6.4999999999999997E-3</v>
      </c>
      <c r="AF35" s="6">
        <f t="shared" si="26"/>
        <v>101325</v>
      </c>
      <c r="AG35" s="6">
        <f t="shared" si="27"/>
        <v>1.2250000000000001</v>
      </c>
      <c r="AH35" s="6">
        <f t="shared" si="28"/>
        <v>288.14999999999998</v>
      </c>
      <c r="AI35" s="6">
        <f t="shared" si="29"/>
        <v>1.2350000000000001</v>
      </c>
      <c r="AJ35" s="6">
        <f t="shared" si="30"/>
        <v>9.81</v>
      </c>
      <c r="AK35" s="6">
        <f t="shared" si="31"/>
        <v>293.14999999999998</v>
      </c>
      <c r="AL35" s="6">
        <f t="shared" si="32"/>
        <v>100600</v>
      </c>
      <c r="AM35" s="6">
        <f t="shared" si="33"/>
        <v>28</v>
      </c>
    </row>
    <row r="36" spans="1:39" x14ac:dyDescent="0.2">
      <c r="A36" s="50">
        <v>6.2</v>
      </c>
      <c r="B36" s="51">
        <v>2039</v>
      </c>
      <c r="C36" s="51">
        <f t="shared" ref="C36:C68" si="36">A36+273.15</f>
        <v>279.34999999999997</v>
      </c>
      <c r="D36" s="51">
        <v>0</v>
      </c>
      <c r="E36" s="51">
        <f t="shared" ref="E36:E68" si="37">D36*1.94384</f>
        <v>0</v>
      </c>
      <c r="F36" s="51">
        <v>3657</v>
      </c>
      <c r="G36" s="51">
        <f t="shared" ref="G36:G68" si="38">F36 * 2.20462</f>
        <v>8062.2953399999997</v>
      </c>
      <c r="H36" s="51">
        <v>0</v>
      </c>
      <c r="I36" s="51">
        <f t="shared" ref="I36:I68" si="39">AH36+(B36*AE36)</f>
        <v>274.8965</v>
      </c>
      <c r="J36" s="51">
        <f t="shared" ref="J36:J68" si="40">AG36 * ( ( 1 + ( AE36 * ( B36 / AH36 ) ) ) ^ 4.256 )</f>
        <v>1.0025438676089231</v>
      </c>
      <c r="K36" s="51">
        <f t="shared" ref="K36:K68" si="41">( J36 * I36 ) / C36</f>
        <v>0.98656094613265222</v>
      </c>
      <c r="L36" s="51">
        <f t="shared" ref="L36:L68" si="42">AF36 * ( ( 1+ ( AE36 * ( B36 / AH36 ) ) ) ^ 5.256 )</f>
        <v>79110.566607148314</v>
      </c>
      <c r="M36" s="51">
        <v>0</v>
      </c>
      <c r="N36" s="51">
        <f t="shared" ref="N36:N68" si="43">M36 * 3.28084</f>
        <v>0</v>
      </c>
      <c r="O36" s="51" t="e">
        <f t="shared" ref="O36:O68" si="44" xml:space="preserve"> F36 * AJ36 * COS( Y36 )</f>
        <v>#DIV/0!</v>
      </c>
      <c r="P36" s="52">
        <f t="shared" ref="P36:P68" si="45">-0.05 * H36 + 53.8</f>
        <v>53.8</v>
      </c>
      <c r="Q36" s="51">
        <f t="shared" ref="Q36:Q68" si="46">P36 * 1.94384</f>
        <v>104.578592</v>
      </c>
      <c r="R36" s="51" t="e">
        <f t="shared" ref="R36:R68" si="47" xml:space="preserve"> ( M36 / H36 ) * ( ( ( C35 + C36 ) / 2 ) / ( ( I35 + I36 ) / 2 ) )</f>
        <v>#DIV/0!</v>
      </c>
      <c r="S36" s="51" t="e">
        <f t="shared" ref="S36:S68" si="48">R36 * 1.94384</f>
        <v>#DIV/0!</v>
      </c>
      <c r="T36" s="52">
        <f t="shared" ref="T36:T68" si="49">-0.018333 * H36 + 12.85</f>
        <v>12.85</v>
      </c>
      <c r="U36" s="51">
        <f t="shared" ref="U36:U68" si="50">T36 * 100</f>
        <v>1285</v>
      </c>
      <c r="V36" s="53" t="e">
        <f t="shared" ref="V36:V68" si="51" xml:space="preserve"> - ( F36 * AJ36 * SIN( Y36 ) )</f>
        <v>#DIV/0!</v>
      </c>
      <c r="W36" s="50" t="e">
        <f t="shared" ref="W36:W68" si="52" xml:space="preserve"> - ( ( 2 * V36 ) / ( ( ( P36 ) ^ 2 ) * AM36 * K36 ) )</f>
        <v>#DIV/0!</v>
      </c>
      <c r="X36" s="54" t="e">
        <f t="shared" ref="X36:X68" si="53" xml:space="preserve"> ( ( 2 * O36 ) / ( ( ( P36 ) ^ 2 ) * AM36 * K36 ) )</f>
        <v>#DIV/0!</v>
      </c>
      <c r="Y36" s="51" t="e">
        <f t="shared" ref="Y36:Y68" si="54">ASIN( - ( R36 / P36 ) )</f>
        <v>#DIV/0!</v>
      </c>
      <c r="Z36" s="51" t="e">
        <f t="shared" ref="Z36:Z68" si="55">Y36 * ( 180 / 3.14159265359 )</f>
        <v>#DIV/0!</v>
      </c>
      <c r="AA36" s="50">
        <f t="shared" ref="AA36:AA68" si="56">0.020208 * H36 + 7.433333</f>
        <v>7.4333330000000002</v>
      </c>
      <c r="AB36" s="54">
        <f t="shared" ref="AB36:AB68" si="57">-0.015417 * H36 - 2.061111</f>
        <v>-2.0611109999999999</v>
      </c>
      <c r="AD36" s="1">
        <f t="shared" si="24"/>
        <v>0</v>
      </c>
      <c r="AE36" s="1">
        <f t="shared" si="25"/>
        <v>-6.4999999999999997E-3</v>
      </c>
      <c r="AF36" s="1">
        <f t="shared" si="26"/>
        <v>101325</v>
      </c>
      <c r="AG36" s="1">
        <f t="shared" si="27"/>
        <v>1.2250000000000001</v>
      </c>
      <c r="AH36" s="1">
        <f t="shared" si="28"/>
        <v>288.14999999999998</v>
      </c>
      <c r="AI36" s="1">
        <f t="shared" si="29"/>
        <v>1.2350000000000001</v>
      </c>
      <c r="AJ36" s="1">
        <f t="shared" si="30"/>
        <v>9.81</v>
      </c>
      <c r="AK36" s="1">
        <f t="shared" si="31"/>
        <v>293.14999999999998</v>
      </c>
      <c r="AL36" s="1">
        <f t="shared" si="32"/>
        <v>100600</v>
      </c>
      <c r="AM36" s="1">
        <f t="shared" si="33"/>
        <v>28</v>
      </c>
    </row>
    <row r="37" spans="1:39" x14ac:dyDescent="0.2">
      <c r="A37" s="23">
        <v>6.2</v>
      </c>
      <c r="B37" s="1">
        <v>2018</v>
      </c>
      <c r="C37" s="1">
        <f t="shared" si="36"/>
        <v>279.34999999999997</v>
      </c>
      <c r="D37" s="1">
        <f t="shared" ref="D37:D68" si="58">D36</f>
        <v>0</v>
      </c>
      <c r="E37" s="1">
        <f t="shared" si="37"/>
        <v>0</v>
      </c>
      <c r="F37" s="1">
        <f t="shared" ref="F37:F68" si="59">F36-0.34375</f>
        <v>3656.65625</v>
      </c>
      <c r="G37" s="1">
        <f t="shared" si="38"/>
        <v>8061.5375018749992</v>
      </c>
      <c r="H37" s="6">
        <f t="shared" ref="H37:H68" si="60">H36+10</f>
        <v>10</v>
      </c>
      <c r="I37" s="1">
        <f t="shared" si="39"/>
        <v>275.03299999999996</v>
      </c>
      <c r="J37" s="1">
        <f t="shared" si="40"/>
        <v>1.0046642759848132</v>
      </c>
      <c r="K37" s="1">
        <f t="shared" si="41"/>
        <v>0.98913846363676805</v>
      </c>
      <c r="L37" s="1">
        <f t="shared" si="42"/>
        <v>79317.253148907126</v>
      </c>
      <c r="M37" s="1">
        <f t="shared" ref="M37:M68" si="61">M36 + (B37-B36)</f>
        <v>-21</v>
      </c>
      <c r="N37" s="1">
        <f t="shared" si="43"/>
        <v>-68.897639999999996</v>
      </c>
      <c r="O37" s="1">
        <f t="shared" si="44"/>
        <v>35843.04868343479</v>
      </c>
      <c r="P37" s="60">
        <f t="shared" si="45"/>
        <v>53.3</v>
      </c>
      <c r="Q37" s="6">
        <f t="shared" si="46"/>
        <v>103.60667199999999</v>
      </c>
      <c r="R37" s="6">
        <f t="shared" si="47"/>
        <v>-2.1334916566578079</v>
      </c>
      <c r="S37" s="6">
        <f t="shared" si="48"/>
        <v>-4.1471664218777136</v>
      </c>
      <c r="T37" s="60">
        <f t="shared" si="49"/>
        <v>12.66667</v>
      </c>
      <c r="U37" s="6">
        <f t="shared" si="50"/>
        <v>1266.6669999999999</v>
      </c>
      <c r="V37" s="61">
        <f t="shared" si="51"/>
        <v>-1435.8758225569338</v>
      </c>
      <c r="W37" s="62">
        <f t="shared" si="52"/>
        <v>3.6498695193697646E-2</v>
      </c>
      <c r="X37" s="63">
        <f t="shared" si="53"/>
        <v>0.91109863969986837</v>
      </c>
      <c r="Y37" s="6">
        <f t="shared" si="54"/>
        <v>4.0038682839057455E-2</v>
      </c>
      <c r="Z37" s="6">
        <f t="shared" si="55"/>
        <v>2.2940475439407177</v>
      </c>
      <c r="AA37" s="62">
        <f t="shared" si="56"/>
        <v>7.6354129999999998</v>
      </c>
      <c r="AB37" s="63">
        <f t="shared" si="57"/>
        <v>-2.2152810000000001</v>
      </c>
      <c r="AD37" s="1">
        <f t="shared" si="24"/>
        <v>0</v>
      </c>
      <c r="AE37" s="1">
        <f t="shared" si="25"/>
        <v>-6.4999999999999997E-3</v>
      </c>
      <c r="AF37" s="1">
        <f t="shared" si="26"/>
        <v>101325</v>
      </c>
      <c r="AG37" s="1">
        <f t="shared" si="27"/>
        <v>1.2250000000000001</v>
      </c>
      <c r="AH37" s="1">
        <f t="shared" si="28"/>
        <v>288.14999999999998</v>
      </c>
      <c r="AI37" s="1">
        <f t="shared" si="29"/>
        <v>1.2350000000000001</v>
      </c>
      <c r="AJ37" s="1">
        <f t="shared" si="30"/>
        <v>9.81</v>
      </c>
      <c r="AK37" s="1">
        <f t="shared" si="31"/>
        <v>293.14999999999998</v>
      </c>
      <c r="AL37" s="1">
        <f t="shared" si="32"/>
        <v>100600</v>
      </c>
      <c r="AM37" s="1">
        <f t="shared" si="33"/>
        <v>28</v>
      </c>
    </row>
    <row r="38" spans="1:39" x14ac:dyDescent="0.2">
      <c r="A38" s="23">
        <v>6.6</v>
      </c>
      <c r="B38" s="1">
        <v>1937</v>
      </c>
      <c r="C38" s="1">
        <f t="shared" si="36"/>
        <v>279.75</v>
      </c>
      <c r="D38" s="1">
        <f t="shared" si="58"/>
        <v>0</v>
      </c>
      <c r="E38" s="1">
        <f t="shared" si="37"/>
        <v>0</v>
      </c>
      <c r="F38" s="1">
        <f t="shared" si="59"/>
        <v>3656.3125</v>
      </c>
      <c r="G38" s="1">
        <f t="shared" si="38"/>
        <v>8060.7796637499996</v>
      </c>
      <c r="H38" s="6">
        <f t="shared" si="60"/>
        <v>20</v>
      </c>
      <c r="I38" s="1">
        <f t="shared" si="39"/>
        <v>275.55949999999996</v>
      </c>
      <c r="J38" s="1">
        <f t="shared" si="40"/>
        <v>1.0128751515177603</v>
      </c>
      <c r="K38" s="1">
        <f t="shared" si="41"/>
        <v>0.99770284294783995</v>
      </c>
      <c r="L38" s="1">
        <f t="shared" si="42"/>
        <v>80118.57287235673</v>
      </c>
      <c r="M38" s="1">
        <f t="shared" si="61"/>
        <v>-102</v>
      </c>
      <c r="N38" s="1">
        <f t="shared" si="43"/>
        <v>-334.64567999999997</v>
      </c>
      <c r="O38" s="1">
        <f t="shared" si="44"/>
        <v>35695.475240115891</v>
      </c>
      <c r="P38" s="60">
        <f t="shared" si="45"/>
        <v>52.8</v>
      </c>
      <c r="Q38" s="6">
        <f t="shared" si="46"/>
        <v>102.63475199999999</v>
      </c>
      <c r="R38" s="6">
        <f t="shared" si="47"/>
        <v>-5.1788028351276116</v>
      </c>
      <c r="S38" s="6">
        <f t="shared" si="48"/>
        <v>-10.066764103034457</v>
      </c>
      <c r="T38" s="60">
        <f t="shared" si="49"/>
        <v>12.48334</v>
      </c>
      <c r="U38" s="6">
        <f t="shared" si="50"/>
        <v>1248.3340000000001</v>
      </c>
      <c r="V38" s="61">
        <f t="shared" si="51"/>
        <v>-3518.0966726953393</v>
      </c>
      <c r="W38" s="62">
        <f t="shared" si="52"/>
        <v>9.0346363922638923E-2</v>
      </c>
      <c r="X38" s="63">
        <f t="shared" si="53"/>
        <v>0.91667645788832275</v>
      </c>
      <c r="Y38" s="6">
        <f t="shared" si="54"/>
        <v>9.8241337881770099E-2</v>
      </c>
      <c r="Z38" s="6">
        <f t="shared" si="55"/>
        <v>5.6288140343437512</v>
      </c>
      <c r="AA38" s="62">
        <f t="shared" si="56"/>
        <v>7.8374930000000003</v>
      </c>
      <c r="AB38" s="63">
        <f t="shared" si="57"/>
        <v>-2.3694509999999998</v>
      </c>
      <c r="AD38" s="1">
        <f t="shared" si="24"/>
        <v>0</v>
      </c>
      <c r="AE38" s="1">
        <f t="shared" si="25"/>
        <v>-6.4999999999999997E-3</v>
      </c>
      <c r="AF38" s="1">
        <f t="shared" si="26"/>
        <v>101325</v>
      </c>
      <c r="AG38" s="1">
        <f t="shared" si="27"/>
        <v>1.2250000000000001</v>
      </c>
      <c r="AH38" s="1">
        <f t="shared" si="28"/>
        <v>288.14999999999998</v>
      </c>
      <c r="AI38" s="1">
        <f t="shared" si="29"/>
        <v>1.2350000000000001</v>
      </c>
      <c r="AJ38" s="1">
        <f t="shared" si="30"/>
        <v>9.81</v>
      </c>
      <c r="AK38" s="1">
        <f t="shared" si="31"/>
        <v>293.14999999999998</v>
      </c>
      <c r="AL38" s="1">
        <f t="shared" si="32"/>
        <v>100600</v>
      </c>
      <c r="AM38" s="1">
        <f t="shared" si="33"/>
        <v>28</v>
      </c>
    </row>
    <row r="39" spans="1:39" x14ac:dyDescent="0.2">
      <c r="A39" s="23">
        <v>7.1</v>
      </c>
      <c r="B39" s="1">
        <v>1869</v>
      </c>
      <c r="C39" s="1">
        <f t="shared" si="36"/>
        <v>280.25</v>
      </c>
      <c r="D39" s="1">
        <f t="shared" si="58"/>
        <v>0</v>
      </c>
      <c r="E39" s="1">
        <f t="shared" si="37"/>
        <v>0</v>
      </c>
      <c r="F39" s="1">
        <f t="shared" si="59"/>
        <v>3655.96875</v>
      </c>
      <c r="G39" s="1">
        <f t="shared" si="38"/>
        <v>8060.0218256249991</v>
      </c>
      <c r="H39" s="6">
        <f t="shared" si="60"/>
        <v>30</v>
      </c>
      <c r="I39" s="1">
        <f t="shared" si="39"/>
        <v>276.00149999999996</v>
      </c>
      <c r="J39" s="1">
        <f t="shared" si="40"/>
        <v>1.0198077873787912</v>
      </c>
      <c r="K39" s="1">
        <f t="shared" si="41"/>
        <v>1.0043478288250756</v>
      </c>
      <c r="L39" s="1">
        <f t="shared" si="42"/>
        <v>80796.335914996482</v>
      </c>
      <c r="M39" s="1">
        <f t="shared" si="61"/>
        <v>-170</v>
      </c>
      <c r="N39" s="1">
        <f t="shared" si="43"/>
        <v>-557.74279999999999</v>
      </c>
      <c r="O39" s="1">
        <f t="shared" si="44"/>
        <v>35647.381567931567</v>
      </c>
      <c r="P39" s="60">
        <f t="shared" si="45"/>
        <v>52.3</v>
      </c>
      <c r="Q39" s="6">
        <f t="shared" si="46"/>
        <v>101.66283199999999</v>
      </c>
      <c r="R39" s="6">
        <f t="shared" si="47"/>
        <v>-5.7533678656274354</v>
      </c>
      <c r="S39" s="6">
        <f t="shared" si="48"/>
        <v>-11.183626591921234</v>
      </c>
      <c r="T39" s="60">
        <f t="shared" si="49"/>
        <v>12.30001</v>
      </c>
      <c r="U39" s="6">
        <f t="shared" si="50"/>
        <v>1230.001</v>
      </c>
      <c r="V39" s="61">
        <f t="shared" si="51"/>
        <v>-3945.4081442891643</v>
      </c>
      <c r="W39" s="62">
        <f t="shared" si="52"/>
        <v>0.1025832320898641</v>
      </c>
      <c r="X39" s="63">
        <f t="shared" si="53"/>
        <v>0.92685559593427302</v>
      </c>
      <c r="Y39" s="6">
        <f t="shared" si="54"/>
        <v>0.11023012669448576</v>
      </c>
      <c r="Z39" s="6">
        <f t="shared" si="55"/>
        <v>6.3157210347859705</v>
      </c>
      <c r="AA39" s="62">
        <f t="shared" si="56"/>
        <v>8.0395730000000007</v>
      </c>
      <c r="AB39" s="63">
        <f t="shared" si="57"/>
        <v>-2.5236209999999999</v>
      </c>
      <c r="AD39" s="1">
        <f t="shared" si="24"/>
        <v>0</v>
      </c>
      <c r="AE39" s="1">
        <f t="shared" si="25"/>
        <v>-6.4999999999999997E-3</v>
      </c>
      <c r="AF39" s="1">
        <f t="shared" si="26"/>
        <v>101325</v>
      </c>
      <c r="AG39" s="1">
        <f t="shared" si="27"/>
        <v>1.2250000000000001</v>
      </c>
      <c r="AH39" s="1">
        <f t="shared" si="28"/>
        <v>288.14999999999998</v>
      </c>
      <c r="AI39" s="1">
        <f t="shared" si="29"/>
        <v>1.2350000000000001</v>
      </c>
      <c r="AJ39" s="1">
        <f t="shared" si="30"/>
        <v>9.81</v>
      </c>
      <c r="AK39" s="1">
        <f t="shared" si="31"/>
        <v>293.14999999999998</v>
      </c>
      <c r="AL39" s="1">
        <f t="shared" si="32"/>
        <v>100600</v>
      </c>
      <c r="AM39" s="1">
        <f t="shared" si="33"/>
        <v>28</v>
      </c>
    </row>
    <row r="40" spans="1:39" x14ac:dyDescent="0.2">
      <c r="A40" s="23">
        <v>7.4</v>
      </c>
      <c r="B40" s="1">
        <v>1801</v>
      </c>
      <c r="C40" s="1">
        <f t="shared" si="36"/>
        <v>280.54999999999995</v>
      </c>
      <c r="D40" s="1">
        <f t="shared" si="58"/>
        <v>0</v>
      </c>
      <c r="E40" s="1">
        <f t="shared" si="37"/>
        <v>0</v>
      </c>
      <c r="F40" s="1">
        <f t="shared" si="59"/>
        <v>3655.625</v>
      </c>
      <c r="G40" s="1">
        <f t="shared" si="38"/>
        <v>8059.2639874999995</v>
      </c>
      <c r="H40" s="6">
        <f t="shared" si="60"/>
        <v>40</v>
      </c>
      <c r="I40" s="1">
        <f t="shared" si="39"/>
        <v>276.44349999999997</v>
      </c>
      <c r="J40" s="1">
        <f t="shared" si="40"/>
        <v>1.0267766664165261</v>
      </c>
      <c r="K40" s="1">
        <f t="shared" si="41"/>
        <v>1.011747408242798</v>
      </c>
      <c r="L40" s="1">
        <f t="shared" si="42"/>
        <v>81478.734184317349</v>
      </c>
      <c r="M40" s="1">
        <f t="shared" si="61"/>
        <v>-238</v>
      </c>
      <c r="N40" s="1">
        <f t="shared" si="43"/>
        <v>-780.83992000000001</v>
      </c>
      <c r="O40" s="1">
        <f t="shared" si="44"/>
        <v>35617.058562963932</v>
      </c>
      <c r="P40" s="60">
        <f t="shared" si="45"/>
        <v>51.8</v>
      </c>
      <c r="Q40" s="6">
        <f t="shared" si="46"/>
        <v>100.690912</v>
      </c>
      <c r="R40" s="6">
        <f t="shared" si="47"/>
        <v>-6.0399858809474258</v>
      </c>
      <c r="S40" s="6">
        <f t="shared" si="48"/>
        <v>-11.740766154820845</v>
      </c>
      <c r="T40" s="60">
        <f t="shared" si="49"/>
        <v>12.116679999999999</v>
      </c>
      <c r="U40" s="6">
        <f t="shared" si="50"/>
        <v>1211.6679999999999</v>
      </c>
      <c r="V40" s="61">
        <f t="shared" si="51"/>
        <v>-4181.5453362362368</v>
      </c>
      <c r="W40" s="62">
        <f t="shared" si="52"/>
        <v>0.11002139672789235</v>
      </c>
      <c r="X40" s="63">
        <f t="shared" si="53"/>
        <v>0.93712687902208747</v>
      </c>
      <c r="Y40" s="6">
        <f t="shared" si="54"/>
        <v>0.11686789474405412</v>
      </c>
      <c r="Z40" s="6">
        <f t="shared" si="55"/>
        <v>6.6960371294129963</v>
      </c>
      <c r="AA40" s="62">
        <f t="shared" si="56"/>
        <v>8.2416529999999995</v>
      </c>
      <c r="AB40" s="63">
        <f t="shared" si="57"/>
        <v>-2.677791</v>
      </c>
      <c r="AD40" s="1">
        <f t="shared" si="24"/>
        <v>0</v>
      </c>
      <c r="AE40" s="1">
        <f t="shared" si="25"/>
        <v>-6.4999999999999997E-3</v>
      </c>
      <c r="AF40" s="1">
        <f t="shared" si="26"/>
        <v>101325</v>
      </c>
      <c r="AG40" s="1">
        <f t="shared" si="27"/>
        <v>1.2250000000000001</v>
      </c>
      <c r="AH40" s="1">
        <f t="shared" si="28"/>
        <v>288.14999999999998</v>
      </c>
      <c r="AI40" s="1">
        <f t="shared" si="29"/>
        <v>1.2350000000000001</v>
      </c>
      <c r="AJ40" s="1">
        <f t="shared" si="30"/>
        <v>9.81</v>
      </c>
      <c r="AK40" s="1">
        <f t="shared" si="31"/>
        <v>293.14999999999998</v>
      </c>
      <c r="AL40" s="1">
        <f t="shared" si="32"/>
        <v>100600</v>
      </c>
      <c r="AM40" s="1">
        <f t="shared" si="33"/>
        <v>28</v>
      </c>
    </row>
    <row r="41" spans="1:39" x14ac:dyDescent="0.2">
      <c r="A41" s="23">
        <v>7.7</v>
      </c>
      <c r="B41" s="1">
        <v>1735</v>
      </c>
      <c r="C41" s="1">
        <f t="shared" si="36"/>
        <v>280.84999999999997</v>
      </c>
      <c r="D41" s="1">
        <f t="shared" si="58"/>
        <v>0</v>
      </c>
      <c r="E41" s="1">
        <f t="shared" si="37"/>
        <v>0</v>
      </c>
      <c r="F41" s="1">
        <f t="shared" si="59"/>
        <v>3655.28125</v>
      </c>
      <c r="G41" s="1">
        <f t="shared" si="38"/>
        <v>8058.506149374999</v>
      </c>
      <c r="H41" s="6">
        <f t="shared" si="60"/>
        <v>50</v>
      </c>
      <c r="I41" s="1">
        <f t="shared" si="39"/>
        <v>276.8725</v>
      </c>
      <c r="J41" s="1">
        <f t="shared" si="40"/>
        <v>1.033575362429018</v>
      </c>
      <c r="K41" s="1">
        <f t="shared" si="41"/>
        <v>1.0189374916650467</v>
      </c>
      <c r="L41" s="1">
        <f t="shared" si="42"/>
        <v>82145.517580258442</v>
      </c>
      <c r="M41" s="1">
        <f t="shared" si="61"/>
        <v>-304</v>
      </c>
      <c r="N41" s="1">
        <f t="shared" si="43"/>
        <v>-997.37536</v>
      </c>
      <c r="O41" s="1">
        <f t="shared" si="44"/>
        <v>35598.107941156391</v>
      </c>
      <c r="P41" s="60">
        <f t="shared" si="45"/>
        <v>51.3</v>
      </c>
      <c r="Q41" s="6">
        <f t="shared" si="46"/>
        <v>99.718992</v>
      </c>
      <c r="R41" s="6">
        <f t="shared" si="47"/>
        <v>-6.1688293850168776</v>
      </c>
      <c r="S41" s="6">
        <f t="shared" si="48"/>
        <v>-11.991217311771207</v>
      </c>
      <c r="T41" s="60">
        <f t="shared" si="49"/>
        <v>11.933349999999999</v>
      </c>
      <c r="U41" s="6">
        <f t="shared" si="50"/>
        <v>1193.3349999999998</v>
      </c>
      <c r="V41" s="61">
        <f t="shared" si="51"/>
        <v>-4311.9647298590062</v>
      </c>
      <c r="W41" s="62">
        <f t="shared" si="52"/>
        <v>0.11485896317071866</v>
      </c>
      <c r="X41" s="63">
        <f t="shared" si="53"/>
        <v>0.94823636674185985</v>
      </c>
      <c r="Y41" s="6">
        <f t="shared" si="54"/>
        <v>0.12054179200901158</v>
      </c>
      <c r="Z41" s="6">
        <f t="shared" si="55"/>
        <v>6.9065359370597008</v>
      </c>
      <c r="AA41" s="62">
        <f t="shared" si="56"/>
        <v>8.4437329999999999</v>
      </c>
      <c r="AB41" s="63">
        <f t="shared" si="57"/>
        <v>-2.8319609999999997</v>
      </c>
      <c r="AD41" s="1">
        <f t="shared" si="24"/>
        <v>0</v>
      </c>
      <c r="AE41" s="1">
        <f t="shared" si="25"/>
        <v>-6.4999999999999997E-3</v>
      </c>
      <c r="AF41" s="1">
        <f t="shared" si="26"/>
        <v>101325</v>
      </c>
      <c r="AG41" s="1">
        <f t="shared" si="27"/>
        <v>1.2250000000000001</v>
      </c>
      <c r="AH41" s="1">
        <f t="shared" si="28"/>
        <v>288.14999999999998</v>
      </c>
      <c r="AI41" s="1">
        <f t="shared" si="29"/>
        <v>1.2350000000000001</v>
      </c>
      <c r="AJ41" s="1">
        <f t="shared" si="30"/>
        <v>9.81</v>
      </c>
      <c r="AK41" s="1">
        <f t="shared" si="31"/>
        <v>293.14999999999998</v>
      </c>
      <c r="AL41" s="1">
        <f t="shared" si="32"/>
        <v>100600</v>
      </c>
      <c r="AM41" s="1">
        <f t="shared" si="33"/>
        <v>28</v>
      </c>
    </row>
    <row r="42" spans="1:39" x14ac:dyDescent="0.2">
      <c r="A42" s="23">
        <v>8</v>
      </c>
      <c r="B42" s="1">
        <v>1676</v>
      </c>
      <c r="C42" s="1">
        <f t="shared" si="36"/>
        <v>281.14999999999998</v>
      </c>
      <c r="D42" s="1">
        <f t="shared" si="58"/>
        <v>0</v>
      </c>
      <c r="E42" s="1">
        <f t="shared" si="37"/>
        <v>0</v>
      </c>
      <c r="F42" s="1">
        <f t="shared" si="59"/>
        <v>3654.9375</v>
      </c>
      <c r="G42" s="1">
        <f t="shared" si="38"/>
        <v>8057.7483112499995</v>
      </c>
      <c r="H42" s="6">
        <f t="shared" si="60"/>
        <v>60</v>
      </c>
      <c r="I42" s="1">
        <f t="shared" si="39"/>
        <v>277.25599999999997</v>
      </c>
      <c r="J42" s="1">
        <f t="shared" si="40"/>
        <v>1.039682090038015</v>
      </c>
      <c r="K42" s="1">
        <f t="shared" si="41"/>
        <v>1.0252822249887246</v>
      </c>
      <c r="L42" s="1">
        <f t="shared" si="42"/>
        <v>82745.315428314003</v>
      </c>
      <c r="M42" s="1">
        <f t="shared" si="61"/>
        <v>-363</v>
      </c>
      <c r="N42" s="1">
        <f t="shared" si="43"/>
        <v>-1190.9449199999999</v>
      </c>
      <c r="O42" s="1">
        <f t="shared" si="44"/>
        <v>35592.426362587947</v>
      </c>
      <c r="P42" s="60">
        <f t="shared" si="45"/>
        <v>50.8</v>
      </c>
      <c r="Q42" s="6">
        <f t="shared" si="46"/>
        <v>98.747071999999989</v>
      </c>
      <c r="R42" s="6">
        <f t="shared" si="47"/>
        <v>-6.1359413926553126</v>
      </c>
      <c r="S42" s="6">
        <f t="shared" si="48"/>
        <v>-11.927288316699103</v>
      </c>
      <c r="T42" s="60">
        <f t="shared" si="49"/>
        <v>11.750019999999999</v>
      </c>
      <c r="U42" s="6">
        <f t="shared" si="50"/>
        <v>1175.002</v>
      </c>
      <c r="V42" s="61">
        <f t="shared" si="51"/>
        <v>-4330.783293353461</v>
      </c>
      <c r="W42" s="62">
        <f t="shared" si="52"/>
        <v>0.11691428130272596</v>
      </c>
      <c r="X42" s="63">
        <f t="shared" si="53"/>
        <v>0.96085688572516181</v>
      </c>
      <c r="Y42" s="6">
        <f t="shared" si="54"/>
        <v>0.12108189114157149</v>
      </c>
      <c r="Z42" s="6">
        <f t="shared" si="55"/>
        <v>6.9374813378740585</v>
      </c>
      <c r="AA42" s="62">
        <f t="shared" si="56"/>
        <v>8.6458130000000004</v>
      </c>
      <c r="AB42" s="63">
        <f t="shared" si="57"/>
        <v>-2.9861309999999999</v>
      </c>
      <c r="AD42" s="1">
        <f t="shared" si="24"/>
        <v>0</v>
      </c>
      <c r="AE42" s="1">
        <f t="shared" si="25"/>
        <v>-6.4999999999999997E-3</v>
      </c>
      <c r="AF42" s="1">
        <f t="shared" si="26"/>
        <v>101325</v>
      </c>
      <c r="AG42" s="1">
        <f t="shared" si="27"/>
        <v>1.2250000000000001</v>
      </c>
      <c r="AH42" s="1">
        <f t="shared" si="28"/>
        <v>288.14999999999998</v>
      </c>
      <c r="AI42" s="1">
        <f t="shared" si="29"/>
        <v>1.2350000000000001</v>
      </c>
      <c r="AJ42" s="1">
        <f t="shared" si="30"/>
        <v>9.81</v>
      </c>
      <c r="AK42" s="1">
        <f t="shared" si="31"/>
        <v>293.14999999999998</v>
      </c>
      <c r="AL42" s="1">
        <f t="shared" si="32"/>
        <v>100600</v>
      </c>
      <c r="AM42" s="1">
        <f t="shared" si="33"/>
        <v>28</v>
      </c>
    </row>
    <row r="43" spans="1:39" x14ac:dyDescent="0.2">
      <c r="A43" s="23">
        <v>8.3000000000000007</v>
      </c>
      <c r="B43" s="1">
        <v>1616</v>
      </c>
      <c r="C43" s="1">
        <f t="shared" si="36"/>
        <v>281.45</v>
      </c>
      <c r="D43" s="1">
        <f t="shared" si="58"/>
        <v>0</v>
      </c>
      <c r="E43" s="1">
        <f t="shared" si="37"/>
        <v>0</v>
      </c>
      <c r="F43" s="1">
        <f t="shared" si="59"/>
        <v>3654.59375</v>
      </c>
      <c r="G43" s="1">
        <f t="shared" si="38"/>
        <v>8056.990473124999</v>
      </c>
      <c r="H43" s="6">
        <f t="shared" si="60"/>
        <v>70</v>
      </c>
      <c r="I43" s="1">
        <f t="shared" si="39"/>
        <v>277.64599999999996</v>
      </c>
      <c r="J43" s="1">
        <f t="shared" si="40"/>
        <v>1.0459205916121026</v>
      </c>
      <c r="K43" s="1">
        <f t="shared" si="41"/>
        <v>1.0317842195016302</v>
      </c>
      <c r="L43" s="1">
        <f t="shared" si="42"/>
        <v>83358.911334417528</v>
      </c>
      <c r="M43" s="1">
        <f t="shared" si="61"/>
        <v>-423</v>
      </c>
      <c r="N43" s="1">
        <f t="shared" si="43"/>
        <v>-1387.7953199999999</v>
      </c>
      <c r="O43" s="1">
        <f t="shared" si="44"/>
        <v>35584.624778137892</v>
      </c>
      <c r="P43" s="60">
        <f t="shared" si="45"/>
        <v>50.3</v>
      </c>
      <c r="Q43" s="6">
        <f t="shared" si="46"/>
        <v>97.775151999999991</v>
      </c>
      <c r="R43" s="6">
        <f t="shared" si="47"/>
        <v>-6.126688007200241</v>
      </c>
      <c r="S43" s="6">
        <f t="shared" si="48"/>
        <v>-11.909301215916116</v>
      </c>
      <c r="T43" s="60">
        <f t="shared" si="49"/>
        <v>11.566689999999999</v>
      </c>
      <c r="U43" s="6">
        <f t="shared" si="50"/>
        <v>1156.6689999999999</v>
      </c>
      <c r="V43" s="61">
        <f t="shared" si="51"/>
        <v>-4366.8260717747498</v>
      </c>
      <c r="W43" s="62">
        <f t="shared" si="52"/>
        <v>0.11948489532517503</v>
      </c>
      <c r="X43" s="63">
        <f t="shared" si="53"/>
        <v>0.97366487625494647</v>
      </c>
      <c r="Y43" s="6">
        <f t="shared" si="54"/>
        <v>0.12210614833894821</v>
      </c>
      <c r="Z43" s="6">
        <f t="shared" si="55"/>
        <v>6.9961669524196397</v>
      </c>
      <c r="AA43" s="62">
        <f t="shared" si="56"/>
        <v>8.8478930000000009</v>
      </c>
      <c r="AB43" s="63">
        <f t="shared" si="57"/>
        <v>-3.140301</v>
      </c>
      <c r="AD43" s="1">
        <f t="shared" si="24"/>
        <v>0</v>
      </c>
      <c r="AE43" s="1">
        <f t="shared" si="25"/>
        <v>-6.4999999999999997E-3</v>
      </c>
      <c r="AF43" s="1">
        <f t="shared" si="26"/>
        <v>101325</v>
      </c>
      <c r="AG43" s="1">
        <f t="shared" si="27"/>
        <v>1.2250000000000001</v>
      </c>
      <c r="AH43" s="1">
        <f t="shared" si="28"/>
        <v>288.14999999999998</v>
      </c>
      <c r="AI43" s="1">
        <f t="shared" si="29"/>
        <v>1.2350000000000001</v>
      </c>
      <c r="AJ43" s="1">
        <f t="shared" si="30"/>
        <v>9.81</v>
      </c>
      <c r="AK43" s="1">
        <f t="shared" si="31"/>
        <v>293.14999999999998</v>
      </c>
      <c r="AL43" s="1">
        <f t="shared" si="32"/>
        <v>100600</v>
      </c>
      <c r="AM43" s="1">
        <f t="shared" si="33"/>
        <v>28</v>
      </c>
    </row>
    <row r="44" spans="1:39" x14ac:dyDescent="0.2">
      <c r="A44" s="23">
        <v>8.3000000000000007</v>
      </c>
      <c r="B44" s="1">
        <v>1547</v>
      </c>
      <c r="C44" s="1">
        <f t="shared" si="36"/>
        <v>281.45</v>
      </c>
      <c r="D44" s="1">
        <f t="shared" si="58"/>
        <v>0</v>
      </c>
      <c r="E44" s="1">
        <f t="shared" si="37"/>
        <v>0</v>
      </c>
      <c r="F44" s="1">
        <f t="shared" si="59"/>
        <v>3654.25</v>
      </c>
      <c r="G44" s="1">
        <f t="shared" si="38"/>
        <v>8056.2326349999994</v>
      </c>
      <c r="H44" s="6">
        <f t="shared" si="60"/>
        <v>80</v>
      </c>
      <c r="I44" s="1">
        <f t="shared" si="39"/>
        <v>278.09449999999998</v>
      </c>
      <c r="J44" s="1">
        <f t="shared" si="40"/>
        <v>1.0531302279495158</v>
      </c>
      <c r="K44" s="1">
        <f t="shared" si="41"/>
        <v>1.0405746106822051</v>
      </c>
      <c r="L44" s="1">
        <f t="shared" si="42"/>
        <v>84069.096104805198</v>
      </c>
      <c r="M44" s="1">
        <f t="shared" si="61"/>
        <v>-492</v>
      </c>
      <c r="N44" s="1">
        <f t="shared" si="43"/>
        <v>-1614.17328</v>
      </c>
      <c r="O44" s="1">
        <f t="shared" si="44"/>
        <v>35566.642170896193</v>
      </c>
      <c r="P44" s="60">
        <f t="shared" si="45"/>
        <v>49.8</v>
      </c>
      <c r="Q44" s="6">
        <f t="shared" si="46"/>
        <v>96.803231999999994</v>
      </c>
      <c r="R44" s="6">
        <f t="shared" si="47"/>
        <v>-6.2292292895695045</v>
      </c>
      <c r="S44" s="6">
        <f t="shared" si="48"/>
        <v>-12.108625062236786</v>
      </c>
      <c r="T44" s="60">
        <f t="shared" si="49"/>
        <v>11.38336</v>
      </c>
      <c r="U44" s="6">
        <f t="shared" si="50"/>
        <v>1138.336</v>
      </c>
      <c r="V44" s="61">
        <f t="shared" si="51"/>
        <v>-4484.0684879342543</v>
      </c>
      <c r="W44" s="62">
        <f t="shared" si="52"/>
        <v>0.12411157611275497</v>
      </c>
      <c r="X44" s="63">
        <f t="shared" si="53"/>
        <v>0.98442564576034752</v>
      </c>
      <c r="Y44" s="6">
        <f t="shared" si="54"/>
        <v>0.12541342848130577</v>
      </c>
      <c r="Z44" s="6">
        <f t="shared" si="55"/>
        <v>7.1856601462441407</v>
      </c>
      <c r="AA44" s="62">
        <f t="shared" si="56"/>
        <v>9.0499729999999996</v>
      </c>
      <c r="AB44" s="63">
        <f t="shared" si="57"/>
        <v>-3.2944709999999997</v>
      </c>
      <c r="AD44" s="1">
        <f t="shared" si="24"/>
        <v>0</v>
      </c>
      <c r="AE44" s="1">
        <f t="shared" si="25"/>
        <v>-6.4999999999999997E-3</v>
      </c>
      <c r="AF44" s="1">
        <f t="shared" si="26"/>
        <v>101325</v>
      </c>
      <c r="AG44" s="1">
        <f t="shared" si="27"/>
        <v>1.2250000000000001</v>
      </c>
      <c r="AH44" s="1">
        <f t="shared" si="28"/>
        <v>288.14999999999998</v>
      </c>
      <c r="AI44" s="1">
        <f t="shared" si="29"/>
        <v>1.2350000000000001</v>
      </c>
      <c r="AJ44" s="1">
        <f t="shared" si="30"/>
        <v>9.81</v>
      </c>
      <c r="AK44" s="1">
        <f t="shared" si="31"/>
        <v>293.14999999999998</v>
      </c>
      <c r="AL44" s="1">
        <f t="shared" si="32"/>
        <v>100600</v>
      </c>
      <c r="AM44" s="1">
        <f t="shared" si="33"/>
        <v>28</v>
      </c>
    </row>
    <row r="45" spans="1:39" x14ac:dyDescent="0.2">
      <c r="A45" s="23">
        <v>8.6999999999999993</v>
      </c>
      <c r="B45" s="1">
        <v>1478</v>
      </c>
      <c r="C45" s="1">
        <f t="shared" si="36"/>
        <v>281.84999999999997</v>
      </c>
      <c r="D45" s="1">
        <f t="shared" si="58"/>
        <v>0</v>
      </c>
      <c r="E45" s="1">
        <f t="shared" si="37"/>
        <v>0</v>
      </c>
      <c r="F45" s="1">
        <f t="shared" si="59"/>
        <v>3653.90625</v>
      </c>
      <c r="G45" s="1">
        <f t="shared" si="38"/>
        <v>8055.4747968749989</v>
      </c>
      <c r="H45" s="6">
        <f t="shared" si="60"/>
        <v>90</v>
      </c>
      <c r="I45" s="1">
        <f t="shared" si="39"/>
        <v>278.54300000000001</v>
      </c>
      <c r="J45" s="1">
        <f t="shared" si="40"/>
        <v>1.0603778227357028</v>
      </c>
      <c r="K45" s="1">
        <f t="shared" si="41"/>
        <v>1.0479362067705196</v>
      </c>
      <c r="L45" s="1">
        <f t="shared" si="42"/>
        <v>84784.172286021087</v>
      </c>
      <c r="M45" s="1">
        <f t="shared" si="61"/>
        <v>-561</v>
      </c>
      <c r="N45" s="1">
        <f t="shared" si="43"/>
        <v>-1840.55124</v>
      </c>
      <c r="O45" s="1">
        <f t="shared" si="44"/>
        <v>35550.197511059123</v>
      </c>
      <c r="P45" s="60">
        <f t="shared" si="45"/>
        <v>49.3</v>
      </c>
      <c r="Q45" s="6">
        <f t="shared" si="46"/>
        <v>95.831311999999997</v>
      </c>
      <c r="R45" s="6">
        <f t="shared" si="47"/>
        <v>-6.3079412843487299</v>
      </c>
      <c r="S45" s="6">
        <f t="shared" si="48"/>
        <v>-12.261628586168435</v>
      </c>
      <c r="T45" s="60">
        <f t="shared" si="49"/>
        <v>11.20003</v>
      </c>
      <c r="U45" s="6">
        <f t="shared" si="50"/>
        <v>1120.0029999999999</v>
      </c>
      <c r="V45" s="61">
        <f t="shared" si="51"/>
        <v>-4586.3493281801366</v>
      </c>
      <c r="W45" s="62">
        <f t="shared" si="52"/>
        <v>0.12862056427963367</v>
      </c>
      <c r="X45" s="63">
        <f t="shared" si="53"/>
        <v>0.99697736411613802</v>
      </c>
      <c r="Y45" s="6">
        <f t="shared" si="54"/>
        <v>0.12830184171815948</v>
      </c>
      <c r="Z45" s="6">
        <f t="shared" si="55"/>
        <v>7.3511540342055683</v>
      </c>
      <c r="AA45" s="62">
        <f t="shared" si="56"/>
        <v>9.2520530000000001</v>
      </c>
      <c r="AB45" s="63">
        <f t="shared" si="57"/>
        <v>-3.4486409999999998</v>
      </c>
      <c r="AD45" s="1">
        <f t="shared" ref="AD45:AD76" si="62">AD44</f>
        <v>0</v>
      </c>
      <c r="AE45" s="1">
        <f t="shared" ref="AE45:AE76" si="63">AE44</f>
        <v>-6.4999999999999997E-3</v>
      </c>
      <c r="AF45" s="1">
        <f t="shared" ref="AF45:AF76" si="64">AF44</f>
        <v>101325</v>
      </c>
      <c r="AG45" s="1">
        <f t="shared" ref="AG45:AG76" si="65">AG44</f>
        <v>1.2250000000000001</v>
      </c>
      <c r="AH45" s="1">
        <f t="shared" ref="AH45:AH76" si="66">AH44</f>
        <v>288.14999999999998</v>
      </c>
      <c r="AI45" s="1">
        <f t="shared" ref="AI45:AI76" si="67">AI44</f>
        <v>1.2350000000000001</v>
      </c>
      <c r="AJ45" s="1">
        <f t="shared" ref="AJ45:AJ76" si="68">AJ44</f>
        <v>9.81</v>
      </c>
      <c r="AK45" s="1">
        <f t="shared" ref="AK45:AK76" si="69">AK44</f>
        <v>293.14999999999998</v>
      </c>
      <c r="AL45" s="1">
        <f t="shared" ref="AL45:AL76" si="70">AL44</f>
        <v>100600</v>
      </c>
      <c r="AM45" s="1">
        <f t="shared" ref="AM45:AM76" si="71">AM44</f>
        <v>28</v>
      </c>
    </row>
    <row r="46" spans="1:39" x14ac:dyDescent="0.2">
      <c r="A46" s="23">
        <v>9.1999999999999993</v>
      </c>
      <c r="B46" s="1">
        <v>1428</v>
      </c>
      <c r="C46" s="1">
        <f t="shared" si="36"/>
        <v>282.34999999999997</v>
      </c>
      <c r="D46" s="1">
        <f t="shared" si="58"/>
        <v>0</v>
      </c>
      <c r="E46" s="1">
        <f t="shared" si="37"/>
        <v>0</v>
      </c>
      <c r="F46" s="1">
        <f t="shared" si="59"/>
        <v>3653.5625</v>
      </c>
      <c r="G46" s="1">
        <f t="shared" si="38"/>
        <v>8054.7169587499993</v>
      </c>
      <c r="H46" s="6">
        <f t="shared" si="60"/>
        <v>100</v>
      </c>
      <c r="I46" s="1">
        <f t="shared" si="39"/>
        <v>278.86799999999999</v>
      </c>
      <c r="J46" s="1">
        <f t="shared" si="40"/>
        <v>1.0656535005094048</v>
      </c>
      <c r="K46" s="1">
        <f t="shared" si="41"/>
        <v>1.0525116358422408</v>
      </c>
      <c r="L46" s="1">
        <f t="shared" si="42"/>
        <v>85305.414521232902</v>
      </c>
      <c r="M46" s="1">
        <f t="shared" si="61"/>
        <v>-611</v>
      </c>
      <c r="N46" s="1">
        <f t="shared" si="43"/>
        <v>-2004.5932399999999</v>
      </c>
      <c r="O46" s="1">
        <f t="shared" si="44"/>
        <v>35552.468141676007</v>
      </c>
      <c r="P46" s="60">
        <f t="shared" si="45"/>
        <v>48.8</v>
      </c>
      <c r="Q46" s="6">
        <f t="shared" si="46"/>
        <v>94.859392</v>
      </c>
      <c r="R46" s="6">
        <f t="shared" si="47"/>
        <v>-6.184416884489182</v>
      </c>
      <c r="S46" s="6">
        <f t="shared" si="48"/>
        <v>-12.021516916745451</v>
      </c>
      <c r="T46" s="60">
        <f t="shared" si="49"/>
        <v>11.0167</v>
      </c>
      <c r="U46" s="6">
        <f t="shared" si="50"/>
        <v>1101.67</v>
      </c>
      <c r="V46" s="61">
        <f t="shared" si="51"/>
        <v>-4542.1814948523188</v>
      </c>
      <c r="W46" s="62">
        <f t="shared" si="52"/>
        <v>0.12944041543793663</v>
      </c>
      <c r="X46" s="63">
        <f t="shared" si="53"/>
        <v>1.0131533165986299</v>
      </c>
      <c r="Y46" s="6">
        <f t="shared" si="54"/>
        <v>0.12707155272908835</v>
      </c>
      <c r="Z46" s="6">
        <f t="shared" si="55"/>
        <v>7.2806636675503809</v>
      </c>
      <c r="AA46" s="62">
        <f t="shared" si="56"/>
        <v>9.4541330000000006</v>
      </c>
      <c r="AB46" s="63">
        <f t="shared" si="57"/>
        <v>-3.602811</v>
      </c>
      <c r="AD46" s="1">
        <f t="shared" si="62"/>
        <v>0</v>
      </c>
      <c r="AE46" s="1">
        <f t="shared" si="63"/>
        <v>-6.4999999999999997E-3</v>
      </c>
      <c r="AF46" s="1">
        <f t="shared" si="64"/>
        <v>101325</v>
      </c>
      <c r="AG46" s="1">
        <f t="shared" si="65"/>
        <v>1.2250000000000001</v>
      </c>
      <c r="AH46" s="1">
        <f t="shared" si="66"/>
        <v>288.14999999999998</v>
      </c>
      <c r="AI46" s="1">
        <f t="shared" si="67"/>
        <v>1.2350000000000001</v>
      </c>
      <c r="AJ46" s="1">
        <f t="shared" si="68"/>
        <v>9.81</v>
      </c>
      <c r="AK46" s="1">
        <f t="shared" si="69"/>
        <v>293.14999999999998</v>
      </c>
      <c r="AL46" s="1">
        <f t="shared" si="70"/>
        <v>100600</v>
      </c>
      <c r="AM46" s="1">
        <f t="shared" si="71"/>
        <v>28</v>
      </c>
    </row>
    <row r="47" spans="1:39" x14ac:dyDescent="0.2">
      <c r="A47" s="23">
        <v>9.5</v>
      </c>
      <c r="B47" s="1">
        <v>1388</v>
      </c>
      <c r="C47" s="1">
        <f t="shared" si="36"/>
        <v>282.64999999999998</v>
      </c>
      <c r="D47" s="1">
        <f t="shared" si="58"/>
        <v>0</v>
      </c>
      <c r="E47" s="1">
        <f t="shared" si="37"/>
        <v>0</v>
      </c>
      <c r="F47" s="1">
        <f t="shared" si="59"/>
        <v>3653.21875</v>
      </c>
      <c r="G47" s="1">
        <f t="shared" si="38"/>
        <v>8053.9591206249988</v>
      </c>
      <c r="H47" s="6">
        <f t="shared" si="60"/>
        <v>110</v>
      </c>
      <c r="I47" s="1">
        <f t="shared" si="39"/>
        <v>279.12799999999999</v>
      </c>
      <c r="J47" s="1">
        <f t="shared" si="40"/>
        <v>1.0698884814210528</v>
      </c>
      <c r="K47" s="1">
        <f t="shared" si="41"/>
        <v>1.056556985820257</v>
      </c>
      <c r="L47" s="1">
        <f t="shared" si="42"/>
        <v>85724.273940841013</v>
      </c>
      <c r="M47" s="1">
        <f t="shared" si="61"/>
        <v>-651</v>
      </c>
      <c r="N47" s="1">
        <f t="shared" si="43"/>
        <v>-2135.8268400000002</v>
      </c>
      <c r="O47" s="1">
        <f t="shared" si="44"/>
        <v>35561.18245121542</v>
      </c>
      <c r="P47" s="60">
        <f t="shared" si="45"/>
        <v>48.3</v>
      </c>
      <c r="Q47" s="6">
        <f t="shared" si="46"/>
        <v>93.887471999999988</v>
      </c>
      <c r="R47" s="6">
        <f t="shared" si="47"/>
        <v>-5.9924671991783578</v>
      </c>
      <c r="S47" s="6">
        <f t="shared" si="48"/>
        <v>-11.648397440450859</v>
      </c>
      <c r="T47" s="60">
        <f t="shared" si="49"/>
        <v>10.83337</v>
      </c>
      <c r="U47" s="6">
        <f t="shared" si="50"/>
        <v>1083.337</v>
      </c>
      <c r="V47" s="61">
        <f t="shared" si="51"/>
        <v>-4446.3456425907243</v>
      </c>
      <c r="W47" s="62">
        <f t="shared" si="52"/>
        <v>0.1288510604271805</v>
      </c>
      <c r="X47" s="63">
        <f t="shared" si="53"/>
        <v>1.0305307857743888</v>
      </c>
      <c r="Y47" s="6">
        <f t="shared" si="54"/>
        <v>0.12438816000889062</v>
      </c>
      <c r="Z47" s="6">
        <f t="shared" si="55"/>
        <v>7.1269165899069318</v>
      </c>
      <c r="AA47" s="62">
        <f t="shared" si="56"/>
        <v>9.656213000000001</v>
      </c>
      <c r="AB47" s="63">
        <f t="shared" si="57"/>
        <v>-3.7569809999999997</v>
      </c>
      <c r="AD47" s="1">
        <f t="shared" si="62"/>
        <v>0</v>
      </c>
      <c r="AE47" s="1">
        <f t="shared" si="63"/>
        <v>-6.4999999999999997E-3</v>
      </c>
      <c r="AF47" s="1">
        <f t="shared" si="64"/>
        <v>101325</v>
      </c>
      <c r="AG47" s="1">
        <f t="shared" si="65"/>
        <v>1.2250000000000001</v>
      </c>
      <c r="AH47" s="1">
        <f t="shared" si="66"/>
        <v>288.14999999999998</v>
      </c>
      <c r="AI47" s="1">
        <f t="shared" si="67"/>
        <v>1.2350000000000001</v>
      </c>
      <c r="AJ47" s="1">
        <f t="shared" si="68"/>
        <v>9.81</v>
      </c>
      <c r="AK47" s="1">
        <f t="shared" si="69"/>
        <v>293.14999999999998</v>
      </c>
      <c r="AL47" s="1">
        <f t="shared" si="70"/>
        <v>100600</v>
      </c>
      <c r="AM47" s="1">
        <f t="shared" si="71"/>
        <v>28</v>
      </c>
    </row>
    <row r="48" spans="1:39" x14ac:dyDescent="0.2">
      <c r="A48" s="23">
        <v>9.8000000000000007</v>
      </c>
      <c r="B48" s="1">
        <v>1342</v>
      </c>
      <c r="C48" s="1">
        <f t="shared" si="36"/>
        <v>282.95</v>
      </c>
      <c r="D48" s="1">
        <f t="shared" si="58"/>
        <v>0</v>
      </c>
      <c r="E48" s="1">
        <f t="shared" si="37"/>
        <v>0</v>
      </c>
      <c r="F48" s="1">
        <f t="shared" si="59"/>
        <v>3652.875</v>
      </c>
      <c r="G48" s="1">
        <f t="shared" si="38"/>
        <v>8053.2012824999993</v>
      </c>
      <c r="H48" s="6">
        <f t="shared" si="60"/>
        <v>120</v>
      </c>
      <c r="I48" s="1">
        <f t="shared" si="39"/>
        <v>279.42699999999996</v>
      </c>
      <c r="J48" s="1">
        <f t="shared" si="40"/>
        <v>1.0747746138388246</v>
      </c>
      <c r="K48" s="1">
        <f t="shared" si="41"/>
        <v>1.0613926348158373</v>
      </c>
      <c r="L48" s="1">
        <f t="shared" si="42"/>
        <v>86208.019457247341</v>
      </c>
      <c r="M48" s="1">
        <f t="shared" si="61"/>
        <v>-697</v>
      </c>
      <c r="N48" s="1">
        <f t="shared" si="43"/>
        <v>-2286.74548</v>
      </c>
      <c r="O48" s="1">
        <f t="shared" si="44"/>
        <v>35562.395213553435</v>
      </c>
      <c r="P48" s="60">
        <f t="shared" si="45"/>
        <v>47.8</v>
      </c>
      <c r="Q48" s="6">
        <f t="shared" si="46"/>
        <v>92.915551999999991</v>
      </c>
      <c r="R48" s="6">
        <f t="shared" si="47"/>
        <v>-5.881593277892657</v>
      </c>
      <c r="S48" s="6">
        <f t="shared" si="48"/>
        <v>-11.432876277298863</v>
      </c>
      <c r="T48" s="60">
        <f t="shared" si="49"/>
        <v>10.650040000000001</v>
      </c>
      <c r="U48" s="6">
        <f t="shared" si="50"/>
        <v>1065.0040000000001</v>
      </c>
      <c r="V48" s="61">
        <f t="shared" si="51"/>
        <v>-4409.3128178090965</v>
      </c>
      <c r="W48" s="62">
        <f t="shared" si="52"/>
        <v>0.12987064943702881</v>
      </c>
      <c r="X48" s="63">
        <f t="shared" si="53"/>
        <v>1.0474447045957875</v>
      </c>
      <c r="Y48" s="6">
        <f t="shared" si="54"/>
        <v>0.12335851088091454</v>
      </c>
      <c r="Z48" s="6">
        <f t="shared" si="55"/>
        <v>7.0679220404945804</v>
      </c>
      <c r="AA48" s="62">
        <f t="shared" si="56"/>
        <v>9.8582929999999998</v>
      </c>
      <c r="AB48" s="63">
        <f t="shared" si="57"/>
        <v>-3.9111509999999998</v>
      </c>
      <c r="AD48" s="1">
        <f t="shared" si="62"/>
        <v>0</v>
      </c>
      <c r="AE48" s="1">
        <f t="shared" si="63"/>
        <v>-6.4999999999999997E-3</v>
      </c>
      <c r="AF48" s="1">
        <f t="shared" si="64"/>
        <v>101325</v>
      </c>
      <c r="AG48" s="1">
        <f t="shared" si="65"/>
        <v>1.2250000000000001</v>
      </c>
      <c r="AH48" s="1">
        <f t="shared" si="66"/>
        <v>288.14999999999998</v>
      </c>
      <c r="AI48" s="1">
        <f t="shared" si="67"/>
        <v>1.2350000000000001</v>
      </c>
      <c r="AJ48" s="1">
        <f t="shared" si="68"/>
        <v>9.81</v>
      </c>
      <c r="AK48" s="1">
        <f t="shared" si="69"/>
        <v>293.14999999999998</v>
      </c>
      <c r="AL48" s="1">
        <f t="shared" si="70"/>
        <v>100600</v>
      </c>
      <c r="AM48" s="1">
        <f t="shared" si="71"/>
        <v>28</v>
      </c>
    </row>
    <row r="49" spans="1:39" x14ac:dyDescent="0.2">
      <c r="A49" s="23">
        <v>10.199999999999999</v>
      </c>
      <c r="B49" s="1">
        <v>1292</v>
      </c>
      <c r="C49" s="1">
        <f t="shared" si="36"/>
        <v>283.34999999999997</v>
      </c>
      <c r="D49" s="1">
        <f t="shared" si="58"/>
        <v>0</v>
      </c>
      <c r="E49" s="1">
        <f t="shared" si="37"/>
        <v>0</v>
      </c>
      <c r="F49" s="1">
        <f t="shared" si="59"/>
        <v>3652.53125</v>
      </c>
      <c r="G49" s="1">
        <f t="shared" si="38"/>
        <v>8052.4434443749997</v>
      </c>
      <c r="H49" s="6">
        <f t="shared" si="60"/>
        <v>130</v>
      </c>
      <c r="I49" s="1">
        <f t="shared" si="39"/>
        <v>279.75199999999995</v>
      </c>
      <c r="J49" s="1">
        <f t="shared" si="40"/>
        <v>1.0801049708405084</v>
      </c>
      <c r="K49" s="1">
        <f t="shared" si="41"/>
        <v>1.0663897152023079</v>
      </c>
      <c r="L49" s="1">
        <f t="shared" si="42"/>
        <v>86736.334468501169</v>
      </c>
      <c r="M49" s="1">
        <f t="shared" si="61"/>
        <v>-747</v>
      </c>
      <c r="N49" s="1">
        <f t="shared" si="43"/>
        <v>-2450.78748</v>
      </c>
      <c r="O49" s="1">
        <f t="shared" si="44"/>
        <v>35559.118217746385</v>
      </c>
      <c r="P49" s="60">
        <f t="shared" si="45"/>
        <v>47.3</v>
      </c>
      <c r="Q49" s="6">
        <f t="shared" si="46"/>
        <v>91.943631999999994</v>
      </c>
      <c r="R49" s="6">
        <f t="shared" si="47"/>
        <v>-5.8193296298268065</v>
      </c>
      <c r="S49" s="6">
        <f t="shared" si="48"/>
        <v>-11.31184570764254</v>
      </c>
      <c r="T49" s="60">
        <f t="shared" si="49"/>
        <v>10.466709999999999</v>
      </c>
      <c r="U49" s="6">
        <f t="shared" si="50"/>
        <v>1046.6709999999998</v>
      </c>
      <c r="V49" s="61">
        <f t="shared" si="51"/>
        <v>-4408.3367745836094</v>
      </c>
      <c r="W49" s="62">
        <f t="shared" si="52"/>
        <v>0.13198011425129219</v>
      </c>
      <c r="X49" s="63">
        <f t="shared" si="53"/>
        <v>1.0645957251069278</v>
      </c>
      <c r="Y49" s="6">
        <f t="shared" si="54"/>
        <v>0.1233427312438225</v>
      </c>
      <c r="Z49" s="6">
        <f t="shared" si="55"/>
        <v>7.0670179338869588</v>
      </c>
      <c r="AA49" s="62">
        <f t="shared" si="56"/>
        <v>10.060373</v>
      </c>
      <c r="AB49" s="63">
        <f t="shared" si="57"/>
        <v>-4.065321</v>
      </c>
      <c r="AD49" s="1">
        <f t="shared" si="62"/>
        <v>0</v>
      </c>
      <c r="AE49" s="1">
        <f t="shared" si="63"/>
        <v>-6.4999999999999997E-3</v>
      </c>
      <c r="AF49" s="1">
        <f t="shared" si="64"/>
        <v>101325</v>
      </c>
      <c r="AG49" s="1">
        <f t="shared" si="65"/>
        <v>1.2250000000000001</v>
      </c>
      <c r="AH49" s="1">
        <f t="shared" si="66"/>
        <v>288.14999999999998</v>
      </c>
      <c r="AI49" s="1">
        <f t="shared" si="67"/>
        <v>1.2350000000000001</v>
      </c>
      <c r="AJ49" s="1">
        <f t="shared" si="68"/>
        <v>9.81</v>
      </c>
      <c r="AK49" s="1">
        <f t="shared" si="69"/>
        <v>293.14999999999998</v>
      </c>
      <c r="AL49" s="1">
        <f t="shared" si="70"/>
        <v>100600</v>
      </c>
      <c r="AM49" s="1">
        <f t="shared" si="71"/>
        <v>28</v>
      </c>
    </row>
    <row r="50" spans="1:39" x14ac:dyDescent="0.2">
      <c r="A50" s="23">
        <v>10.7</v>
      </c>
      <c r="B50" s="1">
        <v>1245</v>
      </c>
      <c r="C50" s="1">
        <f t="shared" si="36"/>
        <v>283.84999999999997</v>
      </c>
      <c r="D50" s="1">
        <f t="shared" si="58"/>
        <v>0</v>
      </c>
      <c r="E50" s="1">
        <f t="shared" si="37"/>
        <v>0</v>
      </c>
      <c r="F50" s="1">
        <f t="shared" si="59"/>
        <v>3652.1875</v>
      </c>
      <c r="G50" s="1">
        <f t="shared" si="38"/>
        <v>8051.6856062499992</v>
      </c>
      <c r="H50" s="6">
        <f t="shared" si="60"/>
        <v>140</v>
      </c>
      <c r="I50" s="1">
        <f t="shared" si="39"/>
        <v>280.0575</v>
      </c>
      <c r="J50" s="1">
        <f t="shared" si="40"/>
        <v>1.0851339247099052</v>
      </c>
      <c r="K50" s="1">
        <f t="shared" si="41"/>
        <v>1.0706355262266842</v>
      </c>
      <c r="L50" s="1">
        <f t="shared" si="42"/>
        <v>87235.338090358811</v>
      </c>
      <c r="M50" s="1">
        <f t="shared" si="61"/>
        <v>-794</v>
      </c>
      <c r="N50" s="1">
        <f t="shared" si="43"/>
        <v>-2604.9869600000002</v>
      </c>
      <c r="O50" s="1">
        <f t="shared" si="44"/>
        <v>35556.863190548502</v>
      </c>
      <c r="P50" s="60">
        <f t="shared" si="45"/>
        <v>46.8</v>
      </c>
      <c r="Q50" s="6">
        <f t="shared" si="46"/>
        <v>90.971711999999997</v>
      </c>
      <c r="R50" s="6">
        <f t="shared" si="47"/>
        <v>-5.7463017074813587</v>
      </c>
      <c r="S50" s="6">
        <f t="shared" si="48"/>
        <v>-11.169891111070564</v>
      </c>
      <c r="T50" s="60">
        <f t="shared" si="49"/>
        <v>10.283379999999999</v>
      </c>
      <c r="U50" s="6">
        <f t="shared" si="50"/>
        <v>1028.338</v>
      </c>
      <c r="V50" s="61">
        <f t="shared" si="51"/>
        <v>-4399.1082079516082</v>
      </c>
      <c r="W50" s="62">
        <f t="shared" si="52"/>
        <v>0.13399952309775745</v>
      </c>
      <c r="X50" s="63">
        <f t="shared" si="53"/>
        <v>1.0830837717911663</v>
      </c>
      <c r="Y50" s="6">
        <f t="shared" si="54"/>
        <v>0.12309485164771998</v>
      </c>
      <c r="Z50" s="6">
        <f t="shared" si="55"/>
        <v>7.0528154792028781</v>
      </c>
      <c r="AA50" s="62">
        <f t="shared" si="56"/>
        <v>10.262453000000001</v>
      </c>
      <c r="AB50" s="63">
        <f t="shared" si="57"/>
        <v>-4.2194909999999997</v>
      </c>
      <c r="AD50" s="1">
        <f t="shared" si="62"/>
        <v>0</v>
      </c>
      <c r="AE50" s="1">
        <f t="shared" si="63"/>
        <v>-6.4999999999999997E-3</v>
      </c>
      <c r="AF50" s="1">
        <f t="shared" si="64"/>
        <v>101325</v>
      </c>
      <c r="AG50" s="1">
        <f t="shared" si="65"/>
        <v>1.2250000000000001</v>
      </c>
      <c r="AH50" s="1">
        <f t="shared" si="66"/>
        <v>288.14999999999998</v>
      </c>
      <c r="AI50" s="1">
        <f t="shared" si="67"/>
        <v>1.2350000000000001</v>
      </c>
      <c r="AJ50" s="1">
        <f t="shared" si="68"/>
        <v>9.81</v>
      </c>
      <c r="AK50" s="1">
        <f t="shared" si="69"/>
        <v>293.14999999999998</v>
      </c>
      <c r="AL50" s="1">
        <f t="shared" si="70"/>
        <v>100600</v>
      </c>
      <c r="AM50" s="1">
        <f t="shared" si="71"/>
        <v>28</v>
      </c>
    </row>
    <row r="51" spans="1:39" x14ac:dyDescent="0.2">
      <c r="A51" s="23">
        <v>11.1</v>
      </c>
      <c r="B51" s="1">
        <v>1198</v>
      </c>
      <c r="C51" s="1">
        <f t="shared" si="36"/>
        <v>284.25</v>
      </c>
      <c r="D51" s="1">
        <f t="shared" si="58"/>
        <v>0</v>
      </c>
      <c r="E51" s="1">
        <f t="shared" si="37"/>
        <v>0</v>
      </c>
      <c r="F51" s="1">
        <f t="shared" si="59"/>
        <v>3651.84375</v>
      </c>
      <c r="G51" s="1">
        <f t="shared" si="38"/>
        <v>8050.9277681249996</v>
      </c>
      <c r="H51" s="6">
        <f t="shared" si="60"/>
        <v>150</v>
      </c>
      <c r="I51" s="1">
        <f t="shared" si="39"/>
        <v>280.363</v>
      </c>
      <c r="J51" s="1">
        <f t="shared" si="40"/>
        <v>1.0901807721697327</v>
      </c>
      <c r="K51" s="1">
        <f t="shared" si="41"/>
        <v>1.0752730055508277</v>
      </c>
      <c r="L51" s="1">
        <f t="shared" si="42"/>
        <v>87736.663795299741</v>
      </c>
      <c r="M51" s="1">
        <f t="shared" si="61"/>
        <v>-841</v>
      </c>
      <c r="N51" s="1">
        <f t="shared" si="43"/>
        <v>-2759.1864399999999</v>
      </c>
      <c r="O51" s="1">
        <f t="shared" si="44"/>
        <v>35553.651880896417</v>
      </c>
      <c r="P51" s="60">
        <f t="shared" si="45"/>
        <v>46.3</v>
      </c>
      <c r="Q51" s="6">
        <f t="shared" si="46"/>
        <v>89.999791999999999</v>
      </c>
      <c r="R51" s="6">
        <f t="shared" si="47"/>
        <v>-5.6834953991392769</v>
      </c>
      <c r="S51" s="6">
        <f t="shared" si="48"/>
        <v>-11.047805696662891</v>
      </c>
      <c r="T51" s="60">
        <f t="shared" si="49"/>
        <v>10.10005</v>
      </c>
      <c r="U51" s="6">
        <f t="shared" si="50"/>
        <v>1010.005</v>
      </c>
      <c r="V51" s="61">
        <f t="shared" si="51"/>
        <v>-4397.5999234604787</v>
      </c>
      <c r="W51" s="62">
        <f t="shared" si="52"/>
        <v>0.13627210219529903</v>
      </c>
      <c r="X51" s="63">
        <f t="shared" si="53"/>
        <v>1.1017307092176511</v>
      </c>
      <c r="Y51" s="6">
        <f t="shared" si="54"/>
        <v>0.12306407463638495</v>
      </c>
      <c r="Z51" s="6">
        <f t="shared" si="55"/>
        <v>7.0510520863473545</v>
      </c>
      <c r="AA51" s="62">
        <f t="shared" si="56"/>
        <v>10.464532999999999</v>
      </c>
      <c r="AB51" s="63">
        <f t="shared" si="57"/>
        <v>-4.3736610000000002</v>
      </c>
      <c r="AD51" s="1">
        <f t="shared" si="62"/>
        <v>0</v>
      </c>
      <c r="AE51" s="1">
        <f t="shared" si="63"/>
        <v>-6.4999999999999997E-3</v>
      </c>
      <c r="AF51" s="1">
        <f t="shared" si="64"/>
        <v>101325</v>
      </c>
      <c r="AG51" s="1">
        <f t="shared" si="65"/>
        <v>1.2250000000000001</v>
      </c>
      <c r="AH51" s="1">
        <f t="shared" si="66"/>
        <v>288.14999999999998</v>
      </c>
      <c r="AI51" s="1">
        <f t="shared" si="67"/>
        <v>1.2350000000000001</v>
      </c>
      <c r="AJ51" s="1">
        <f t="shared" si="68"/>
        <v>9.81</v>
      </c>
      <c r="AK51" s="1">
        <f t="shared" si="69"/>
        <v>293.14999999999998</v>
      </c>
      <c r="AL51" s="1">
        <f t="shared" si="70"/>
        <v>100600</v>
      </c>
      <c r="AM51" s="1">
        <f t="shared" si="71"/>
        <v>28</v>
      </c>
    </row>
    <row r="52" spans="1:39" x14ac:dyDescent="0.2">
      <c r="A52" s="23">
        <v>11.5</v>
      </c>
      <c r="B52" s="1">
        <v>1147</v>
      </c>
      <c r="C52" s="1">
        <f t="shared" si="36"/>
        <v>284.64999999999998</v>
      </c>
      <c r="D52" s="1">
        <f t="shared" si="58"/>
        <v>0</v>
      </c>
      <c r="E52" s="1">
        <f t="shared" si="37"/>
        <v>0</v>
      </c>
      <c r="F52" s="1">
        <f t="shared" si="59"/>
        <v>3651.5</v>
      </c>
      <c r="G52" s="1">
        <f t="shared" si="38"/>
        <v>8050.1699299999991</v>
      </c>
      <c r="H52" s="6">
        <f t="shared" si="60"/>
        <v>160</v>
      </c>
      <c r="I52" s="1">
        <f t="shared" si="39"/>
        <v>280.69450000000001</v>
      </c>
      <c r="J52" s="1">
        <f t="shared" si="40"/>
        <v>1.0956774325094505</v>
      </c>
      <c r="K52" s="1">
        <f t="shared" si="41"/>
        <v>1.0804518850501457</v>
      </c>
      <c r="L52" s="1">
        <f t="shared" si="42"/>
        <v>88283.292053763842</v>
      </c>
      <c r="M52" s="1">
        <f t="shared" si="61"/>
        <v>-892</v>
      </c>
      <c r="N52" s="1">
        <f t="shared" si="43"/>
        <v>-2926.5092799999998</v>
      </c>
      <c r="O52" s="1">
        <f t="shared" si="44"/>
        <v>35547.316423582641</v>
      </c>
      <c r="P52" s="60">
        <f t="shared" si="45"/>
        <v>45.8</v>
      </c>
      <c r="Q52" s="6">
        <f t="shared" si="46"/>
        <v>89.027872000000002</v>
      </c>
      <c r="R52" s="6">
        <f t="shared" si="47"/>
        <v>-5.6529277302237295</v>
      </c>
      <c r="S52" s="6">
        <f t="shared" si="48"/>
        <v>-10.988387039118095</v>
      </c>
      <c r="T52" s="60">
        <f t="shared" si="49"/>
        <v>9.9167199999999998</v>
      </c>
      <c r="U52" s="6">
        <f t="shared" si="50"/>
        <v>991.67200000000003</v>
      </c>
      <c r="V52" s="61">
        <f t="shared" si="51"/>
        <v>-4421.282524100573</v>
      </c>
      <c r="W52" s="62">
        <f t="shared" si="52"/>
        <v>0.13934257901511418</v>
      </c>
      <c r="X52" s="63">
        <f t="shared" si="53"/>
        <v>1.1203207939162352</v>
      </c>
      <c r="Y52" s="6">
        <f t="shared" si="54"/>
        <v>0.12374191863720205</v>
      </c>
      <c r="Z52" s="6">
        <f t="shared" si="55"/>
        <v>7.0898896867624339</v>
      </c>
      <c r="AA52" s="62">
        <f t="shared" si="56"/>
        <v>10.666613</v>
      </c>
      <c r="AB52" s="63">
        <f t="shared" si="57"/>
        <v>-4.5278309999999999</v>
      </c>
      <c r="AD52" s="1">
        <f t="shared" si="62"/>
        <v>0</v>
      </c>
      <c r="AE52" s="1">
        <f t="shared" si="63"/>
        <v>-6.4999999999999997E-3</v>
      </c>
      <c r="AF52" s="1">
        <f t="shared" si="64"/>
        <v>101325</v>
      </c>
      <c r="AG52" s="1">
        <f t="shared" si="65"/>
        <v>1.2250000000000001</v>
      </c>
      <c r="AH52" s="1">
        <f t="shared" si="66"/>
        <v>288.14999999999998</v>
      </c>
      <c r="AI52" s="1">
        <f t="shared" si="67"/>
        <v>1.2350000000000001</v>
      </c>
      <c r="AJ52" s="1">
        <f t="shared" si="68"/>
        <v>9.81</v>
      </c>
      <c r="AK52" s="1">
        <f t="shared" si="69"/>
        <v>293.14999999999998</v>
      </c>
      <c r="AL52" s="1">
        <f t="shared" si="70"/>
        <v>100600</v>
      </c>
      <c r="AM52" s="1">
        <f t="shared" si="71"/>
        <v>28</v>
      </c>
    </row>
    <row r="53" spans="1:39" x14ac:dyDescent="0.2">
      <c r="A53" s="23">
        <v>11.7</v>
      </c>
      <c r="B53" s="1">
        <v>1102</v>
      </c>
      <c r="C53" s="1">
        <f t="shared" si="36"/>
        <v>284.84999999999997</v>
      </c>
      <c r="D53" s="1">
        <f t="shared" si="58"/>
        <v>0</v>
      </c>
      <c r="E53" s="1">
        <f t="shared" si="37"/>
        <v>0</v>
      </c>
      <c r="F53" s="1">
        <f t="shared" si="59"/>
        <v>3651.15625</v>
      </c>
      <c r="G53" s="1">
        <f t="shared" si="38"/>
        <v>8049.4120918749995</v>
      </c>
      <c r="H53" s="6">
        <f t="shared" si="60"/>
        <v>170</v>
      </c>
      <c r="I53" s="1">
        <f t="shared" si="39"/>
        <v>280.98699999999997</v>
      </c>
      <c r="J53" s="1">
        <f t="shared" si="40"/>
        <v>1.1005450116744702</v>
      </c>
      <c r="K53" s="1">
        <f t="shared" si="41"/>
        <v>1.0856199445159711</v>
      </c>
      <c r="L53" s="1">
        <f t="shared" si="42"/>
        <v>88767.898193957386</v>
      </c>
      <c r="M53" s="1">
        <f t="shared" si="61"/>
        <v>-937</v>
      </c>
      <c r="N53" s="1">
        <f t="shared" si="43"/>
        <v>-3074.1470800000002</v>
      </c>
      <c r="O53" s="1">
        <f t="shared" si="44"/>
        <v>35544.238146961754</v>
      </c>
      <c r="P53" s="60">
        <f t="shared" si="45"/>
        <v>45.3</v>
      </c>
      <c r="Q53" s="6">
        <f t="shared" si="46"/>
        <v>88.055951999999991</v>
      </c>
      <c r="R53" s="6">
        <f t="shared" si="47"/>
        <v>-5.5884874257030006</v>
      </c>
      <c r="S53" s="6">
        <f t="shared" si="48"/>
        <v>-10.863125397578521</v>
      </c>
      <c r="T53" s="60">
        <f t="shared" si="49"/>
        <v>9.73339</v>
      </c>
      <c r="U53" s="6">
        <f t="shared" si="50"/>
        <v>973.33899999999994</v>
      </c>
      <c r="V53" s="61">
        <f t="shared" si="51"/>
        <v>-4418.7100259042572</v>
      </c>
      <c r="W53" s="62">
        <f t="shared" si="52"/>
        <v>0.14167500909740011</v>
      </c>
      <c r="X53" s="63">
        <f t="shared" si="53"/>
        <v>1.1396380919565856</v>
      </c>
      <c r="Y53" s="6">
        <f t="shared" si="54"/>
        <v>0.12368125368614168</v>
      </c>
      <c r="Z53" s="6">
        <f t="shared" si="55"/>
        <v>7.0864138411023072</v>
      </c>
      <c r="AA53" s="62">
        <f t="shared" si="56"/>
        <v>10.868693</v>
      </c>
      <c r="AB53" s="63">
        <f t="shared" si="57"/>
        <v>-4.6820009999999996</v>
      </c>
      <c r="AD53" s="1">
        <f t="shared" si="62"/>
        <v>0</v>
      </c>
      <c r="AE53" s="1">
        <f t="shared" si="63"/>
        <v>-6.4999999999999997E-3</v>
      </c>
      <c r="AF53" s="1">
        <f t="shared" si="64"/>
        <v>101325</v>
      </c>
      <c r="AG53" s="1">
        <f t="shared" si="65"/>
        <v>1.2250000000000001</v>
      </c>
      <c r="AH53" s="1">
        <f t="shared" si="66"/>
        <v>288.14999999999998</v>
      </c>
      <c r="AI53" s="1">
        <f t="shared" si="67"/>
        <v>1.2350000000000001</v>
      </c>
      <c r="AJ53" s="1">
        <f t="shared" si="68"/>
        <v>9.81</v>
      </c>
      <c r="AK53" s="1">
        <f t="shared" si="69"/>
        <v>293.14999999999998</v>
      </c>
      <c r="AL53" s="1">
        <f t="shared" si="70"/>
        <v>100600</v>
      </c>
      <c r="AM53" s="1">
        <f t="shared" si="71"/>
        <v>28</v>
      </c>
    </row>
    <row r="54" spans="1:39" x14ac:dyDescent="0.2">
      <c r="A54" s="23">
        <v>11.7</v>
      </c>
      <c r="B54" s="1">
        <v>1059</v>
      </c>
      <c r="C54" s="1">
        <f t="shared" si="36"/>
        <v>284.84999999999997</v>
      </c>
      <c r="D54" s="1">
        <f t="shared" si="58"/>
        <v>0</v>
      </c>
      <c r="E54" s="1">
        <f t="shared" si="37"/>
        <v>0</v>
      </c>
      <c r="F54" s="1">
        <f t="shared" si="59"/>
        <v>3650.8125</v>
      </c>
      <c r="G54" s="1">
        <f t="shared" si="38"/>
        <v>8048.654253749999</v>
      </c>
      <c r="H54" s="6">
        <f t="shared" si="60"/>
        <v>180</v>
      </c>
      <c r="I54" s="1">
        <f t="shared" si="39"/>
        <v>281.26649999999995</v>
      </c>
      <c r="J54" s="1">
        <f t="shared" si="40"/>
        <v>1.1052116942335819</v>
      </c>
      <c r="K54" s="1">
        <f t="shared" si="41"/>
        <v>1.0913077935620492</v>
      </c>
      <c r="L54" s="1">
        <f t="shared" si="42"/>
        <v>89232.976610778467</v>
      </c>
      <c r="M54" s="1">
        <f t="shared" si="61"/>
        <v>-980</v>
      </c>
      <c r="N54" s="1">
        <f t="shared" si="43"/>
        <v>-3215.2231999999999</v>
      </c>
      <c r="O54" s="1">
        <f t="shared" si="44"/>
        <v>35541.909773494153</v>
      </c>
      <c r="P54" s="60">
        <f t="shared" si="45"/>
        <v>44.8</v>
      </c>
      <c r="Q54" s="6">
        <f t="shared" si="46"/>
        <v>87.084031999999993</v>
      </c>
      <c r="R54" s="6">
        <f t="shared" si="47"/>
        <v>-5.5165508084876311</v>
      </c>
      <c r="S54" s="6">
        <f t="shared" si="48"/>
        <v>-10.723292123570596</v>
      </c>
      <c r="T54" s="60">
        <f t="shared" si="49"/>
        <v>9.5500600000000002</v>
      </c>
      <c r="U54" s="6">
        <f t="shared" si="50"/>
        <v>955.00599999999997</v>
      </c>
      <c r="V54" s="61">
        <f t="shared" si="51"/>
        <v>-4410.0970286138463</v>
      </c>
      <c r="W54" s="62">
        <f t="shared" si="52"/>
        <v>0.14381918531261154</v>
      </c>
      <c r="X54" s="63">
        <f t="shared" si="53"/>
        <v>1.1590693980002802</v>
      </c>
      <c r="Y54" s="6">
        <f t="shared" si="54"/>
        <v>0.12345062171240982</v>
      </c>
      <c r="Z54" s="6">
        <f t="shared" si="55"/>
        <v>7.0731996023867003</v>
      </c>
      <c r="AA54" s="62">
        <f t="shared" si="56"/>
        <v>11.070773000000001</v>
      </c>
      <c r="AB54" s="63">
        <f t="shared" si="57"/>
        <v>-4.8361710000000002</v>
      </c>
      <c r="AD54" s="1">
        <f t="shared" si="62"/>
        <v>0</v>
      </c>
      <c r="AE54" s="1">
        <f t="shared" si="63"/>
        <v>-6.4999999999999997E-3</v>
      </c>
      <c r="AF54" s="1">
        <f t="shared" si="64"/>
        <v>101325</v>
      </c>
      <c r="AG54" s="1">
        <f t="shared" si="65"/>
        <v>1.2250000000000001</v>
      </c>
      <c r="AH54" s="1">
        <f t="shared" si="66"/>
        <v>288.14999999999998</v>
      </c>
      <c r="AI54" s="1">
        <f t="shared" si="67"/>
        <v>1.2350000000000001</v>
      </c>
      <c r="AJ54" s="1">
        <f t="shared" si="68"/>
        <v>9.81</v>
      </c>
      <c r="AK54" s="1">
        <f t="shared" si="69"/>
        <v>293.14999999999998</v>
      </c>
      <c r="AL54" s="1">
        <f t="shared" si="70"/>
        <v>100600</v>
      </c>
      <c r="AM54" s="1">
        <f t="shared" si="71"/>
        <v>28</v>
      </c>
    </row>
    <row r="55" spans="1:39" x14ac:dyDescent="0.2">
      <c r="A55" s="23">
        <v>11.9</v>
      </c>
      <c r="B55" s="1">
        <v>1032</v>
      </c>
      <c r="C55" s="1">
        <f t="shared" si="36"/>
        <v>285.04999999999995</v>
      </c>
      <c r="D55" s="1">
        <f t="shared" si="58"/>
        <v>0</v>
      </c>
      <c r="E55" s="1">
        <f t="shared" si="37"/>
        <v>0</v>
      </c>
      <c r="F55" s="1">
        <f t="shared" si="59"/>
        <v>3650.46875</v>
      </c>
      <c r="G55" s="1">
        <f t="shared" si="38"/>
        <v>8047.8964156249995</v>
      </c>
      <c r="H55" s="6">
        <f t="shared" si="60"/>
        <v>190</v>
      </c>
      <c r="I55" s="1">
        <f t="shared" si="39"/>
        <v>281.44199999999995</v>
      </c>
      <c r="J55" s="1">
        <f t="shared" si="40"/>
        <v>1.1081496641689135</v>
      </c>
      <c r="K55" s="1">
        <f t="shared" si="41"/>
        <v>1.0941233390037797</v>
      </c>
      <c r="L55" s="1">
        <f t="shared" si="42"/>
        <v>89526.009596377291</v>
      </c>
      <c r="M55" s="1">
        <f t="shared" si="61"/>
        <v>-1007</v>
      </c>
      <c r="N55" s="1">
        <f t="shared" si="43"/>
        <v>-3303.8058799999999</v>
      </c>
      <c r="O55" s="1">
        <f t="shared" si="44"/>
        <v>35547.243525177095</v>
      </c>
      <c r="P55" s="60">
        <f t="shared" si="45"/>
        <v>44.3</v>
      </c>
      <c r="Q55" s="6">
        <f t="shared" si="46"/>
        <v>86.112111999999996</v>
      </c>
      <c r="R55" s="6">
        <f t="shared" si="47"/>
        <v>-5.3677348040770658</v>
      </c>
      <c r="S55" s="6">
        <f t="shared" si="48"/>
        <v>-10.434017621557164</v>
      </c>
      <c r="T55" s="60">
        <f t="shared" si="49"/>
        <v>9.3667300000000004</v>
      </c>
      <c r="U55" s="6">
        <f t="shared" si="50"/>
        <v>936.673</v>
      </c>
      <c r="V55" s="61">
        <f t="shared" si="51"/>
        <v>-4339.1530351060637</v>
      </c>
      <c r="W55" s="62">
        <f t="shared" si="52"/>
        <v>0.1443454826431062</v>
      </c>
      <c r="X55" s="63">
        <f t="shared" si="53"/>
        <v>1.1825081949773404</v>
      </c>
      <c r="Y55" s="6">
        <f t="shared" si="54"/>
        <v>0.12146629512124292</v>
      </c>
      <c r="Z55" s="6">
        <f t="shared" si="55"/>
        <v>6.9595060635372628</v>
      </c>
      <c r="AA55" s="62">
        <f t="shared" si="56"/>
        <v>11.272853000000001</v>
      </c>
      <c r="AB55" s="63">
        <f t="shared" si="57"/>
        <v>-4.9903409999999999</v>
      </c>
      <c r="AD55" s="1">
        <f t="shared" si="62"/>
        <v>0</v>
      </c>
      <c r="AE55" s="1">
        <f t="shared" si="63"/>
        <v>-6.4999999999999997E-3</v>
      </c>
      <c r="AF55" s="1">
        <f t="shared" si="64"/>
        <v>101325</v>
      </c>
      <c r="AG55" s="1">
        <f t="shared" si="65"/>
        <v>1.2250000000000001</v>
      </c>
      <c r="AH55" s="1">
        <f t="shared" si="66"/>
        <v>288.14999999999998</v>
      </c>
      <c r="AI55" s="1">
        <f t="shared" si="67"/>
        <v>1.2350000000000001</v>
      </c>
      <c r="AJ55" s="1">
        <f t="shared" si="68"/>
        <v>9.81</v>
      </c>
      <c r="AK55" s="1">
        <f t="shared" si="69"/>
        <v>293.14999999999998</v>
      </c>
      <c r="AL55" s="1">
        <f t="shared" si="70"/>
        <v>100600</v>
      </c>
      <c r="AM55" s="1">
        <f t="shared" si="71"/>
        <v>28</v>
      </c>
    </row>
    <row r="56" spans="1:39" x14ac:dyDescent="0.2">
      <c r="A56" s="23">
        <v>12</v>
      </c>
      <c r="B56" s="1">
        <v>1007</v>
      </c>
      <c r="C56" s="1">
        <f t="shared" si="36"/>
        <v>285.14999999999998</v>
      </c>
      <c r="D56" s="1">
        <f t="shared" si="58"/>
        <v>0</v>
      </c>
      <c r="E56" s="1">
        <f t="shared" si="37"/>
        <v>0</v>
      </c>
      <c r="F56" s="1">
        <f t="shared" si="59"/>
        <v>3650.125</v>
      </c>
      <c r="G56" s="1">
        <f t="shared" si="38"/>
        <v>8047.138577499999</v>
      </c>
      <c r="H56" s="6">
        <f t="shared" si="60"/>
        <v>200</v>
      </c>
      <c r="I56" s="1">
        <f t="shared" si="39"/>
        <v>281.60449999999997</v>
      </c>
      <c r="J56" s="1">
        <f t="shared" si="40"/>
        <v>1.1108753306230814</v>
      </c>
      <c r="K56" s="1">
        <f t="shared" si="41"/>
        <v>1.0970629214183676</v>
      </c>
      <c r="L56" s="1">
        <f t="shared" si="42"/>
        <v>89798.030734278815</v>
      </c>
      <c r="M56" s="1">
        <f t="shared" si="61"/>
        <v>-1032</v>
      </c>
      <c r="N56" s="1">
        <f t="shared" si="43"/>
        <v>-3385.8268800000001</v>
      </c>
      <c r="O56" s="1">
        <f t="shared" si="44"/>
        <v>35551.97512823945</v>
      </c>
      <c r="P56" s="60">
        <f t="shared" si="45"/>
        <v>43.8</v>
      </c>
      <c r="Q56" s="6">
        <f t="shared" si="46"/>
        <v>85.140191999999999</v>
      </c>
      <c r="R56" s="6">
        <f t="shared" si="47"/>
        <v>-5.225557747006687</v>
      </c>
      <c r="S56" s="6">
        <f t="shared" si="48"/>
        <v>-10.157648170941478</v>
      </c>
      <c r="T56" s="60">
        <f t="shared" si="49"/>
        <v>9.1833999999999989</v>
      </c>
      <c r="U56" s="6">
        <f t="shared" si="50"/>
        <v>918.33999999999992</v>
      </c>
      <c r="V56" s="61">
        <f t="shared" si="51"/>
        <v>-4272.0397558991372</v>
      </c>
      <c r="W56" s="62">
        <f t="shared" si="52"/>
        <v>0.14498647525795388</v>
      </c>
      <c r="X56" s="63">
        <f t="shared" si="53"/>
        <v>1.2065794928954261</v>
      </c>
      <c r="Y56" s="6">
        <f t="shared" si="54"/>
        <v>0.11958982444113032</v>
      </c>
      <c r="Z56" s="6">
        <f t="shared" si="55"/>
        <v>6.851992213186775</v>
      </c>
      <c r="AA56" s="62">
        <f t="shared" si="56"/>
        <v>11.474933</v>
      </c>
      <c r="AB56" s="63">
        <f t="shared" si="57"/>
        <v>-5.1445109999999996</v>
      </c>
      <c r="AD56" s="1">
        <f t="shared" si="62"/>
        <v>0</v>
      </c>
      <c r="AE56" s="1">
        <f t="shared" si="63"/>
        <v>-6.4999999999999997E-3</v>
      </c>
      <c r="AF56" s="1">
        <f t="shared" si="64"/>
        <v>101325</v>
      </c>
      <c r="AG56" s="1">
        <f t="shared" si="65"/>
        <v>1.2250000000000001</v>
      </c>
      <c r="AH56" s="1">
        <f t="shared" si="66"/>
        <v>288.14999999999998</v>
      </c>
      <c r="AI56" s="1">
        <f t="shared" si="67"/>
        <v>1.2350000000000001</v>
      </c>
      <c r="AJ56" s="1">
        <f t="shared" si="68"/>
        <v>9.81</v>
      </c>
      <c r="AK56" s="1">
        <f t="shared" si="69"/>
        <v>293.14999999999998</v>
      </c>
      <c r="AL56" s="1">
        <f t="shared" si="70"/>
        <v>100600</v>
      </c>
      <c r="AM56" s="1">
        <f t="shared" si="71"/>
        <v>28</v>
      </c>
    </row>
    <row r="57" spans="1:39" x14ac:dyDescent="0.2">
      <c r="A57" s="23">
        <v>11.9</v>
      </c>
      <c r="B57" s="1">
        <v>982</v>
      </c>
      <c r="C57" s="1">
        <f t="shared" si="36"/>
        <v>285.04999999999995</v>
      </c>
      <c r="D57" s="1">
        <f t="shared" si="58"/>
        <v>0</v>
      </c>
      <c r="E57" s="1">
        <f t="shared" si="37"/>
        <v>0</v>
      </c>
      <c r="F57" s="1">
        <f t="shared" si="59"/>
        <v>3649.78125</v>
      </c>
      <c r="G57" s="1">
        <f t="shared" si="38"/>
        <v>8046.3807393749994</v>
      </c>
      <c r="H57" s="6">
        <f t="shared" si="60"/>
        <v>210</v>
      </c>
      <c r="I57" s="1">
        <f t="shared" si="39"/>
        <v>281.767</v>
      </c>
      <c r="J57" s="1">
        <f t="shared" si="40"/>
        <v>1.1136061230810241</v>
      </c>
      <c r="K57" s="1">
        <f t="shared" si="41"/>
        <v>1.1007804121458376</v>
      </c>
      <c r="L57" s="1">
        <f t="shared" si="42"/>
        <v>90070.72075713391</v>
      </c>
      <c r="M57" s="1">
        <f t="shared" si="61"/>
        <v>-1057</v>
      </c>
      <c r="N57" s="1">
        <f t="shared" si="43"/>
        <v>-3467.8478799999998</v>
      </c>
      <c r="O57" s="1">
        <f t="shared" si="44"/>
        <v>35555.687802497821</v>
      </c>
      <c r="P57" s="60">
        <f t="shared" si="45"/>
        <v>43.3</v>
      </c>
      <c r="Q57" s="6">
        <f t="shared" si="46"/>
        <v>84.168272000000002</v>
      </c>
      <c r="R57" s="6">
        <f t="shared" si="47"/>
        <v>-5.0943412413774327</v>
      </c>
      <c r="S57" s="6">
        <f t="shared" si="48"/>
        <v>-9.9025842786391092</v>
      </c>
      <c r="T57" s="60">
        <f t="shared" si="49"/>
        <v>9.0000700000000009</v>
      </c>
      <c r="U57" s="6">
        <f t="shared" si="50"/>
        <v>900.00700000000006</v>
      </c>
      <c r="V57" s="61">
        <f t="shared" si="51"/>
        <v>-4212.4618365236356</v>
      </c>
      <c r="W57" s="62">
        <f t="shared" si="52"/>
        <v>0.14579124948895172</v>
      </c>
      <c r="X57" s="63">
        <f t="shared" si="53"/>
        <v>1.2305650121789897</v>
      </c>
      <c r="Y57" s="6">
        <f t="shared" si="54"/>
        <v>0.1179253519791441</v>
      </c>
      <c r="Z57" s="6">
        <f t="shared" si="55"/>
        <v>6.7566249659992215</v>
      </c>
      <c r="AA57" s="62">
        <f t="shared" si="56"/>
        <v>11.677013000000001</v>
      </c>
      <c r="AB57" s="63">
        <f t="shared" si="57"/>
        <v>-5.2986810000000002</v>
      </c>
      <c r="AD57" s="1">
        <f t="shared" si="62"/>
        <v>0</v>
      </c>
      <c r="AE57" s="1">
        <f t="shared" si="63"/>
        <v>-6.4999999999999997E-3</v>
      </c>
      <c r="AF57" s="1">
        <f t="shared" si="64"/>
        <v>101325</v>
      </c>
      <c r="AG57" s="1">
        <f t="shared" si="65"/>
        <v>1.2250000000000001</v>
      </c>
      <c r="AH57" s="1">
        <f t="shared" si="66"/>
        <v>288.14999999999998</v>
      </c>
      <c r="AI57" s="1">
        <f t="shared" si="67"/>
        <v>1.2350000000000001</v>
      </c>
      <c r="AJ57" s="1">
        <f t="shared" si="68"/>
        <v>9.81</v>
      </c>
      <c r="AK57" s="1">
        <f t="shared" si="69"/>
        <v>293.14999999999998</v>
      </c>
      <c r="AL57" s="1">
        <f t="shared" si="70"/>
        <v>100600</v>
      </c>
      <c r="AM57" s="1">
        <f t="shared" si="71"/>
        <v>28</v>
      </c>
    </row>
    <row r="58" spans="1:39" x14ac:dyDescent="0.2">
      <c r="A58" s="23">
        <v>11.3</v>
      </c>
      <c r="B58" s="1">
        <v>958</v>
      </c>
      <c r="C58" s="1">
        <f t="shared" si="36"/>
        <v>284.45</v>
      </c>
      <c r="D58" s="1">
        <f t="shared" si="58"/>
        <v>0</v>
      </c>
      <c r="E58" s="1">
        <f t="shared" si="37"/>
        <v>0</v>
      </c>
      <c r="F58" s="1">
        <f t="shared" si="59"/>
        <v>3649.4375</v>
      </c>
      <c r="G58" s="1">
        <f t="shared" si="38"/>
        <v>8045.6229012499989</v>
      </c>
      <c r="H58" s="6">
        <f t="shared" si="60"/>
        <v>220</v>
      </c>
      <c r="I58" s="1">
        <f t="shared" si="39"/>
        <v>281.923</v>
      </c>
      <c r="J58" s="1">
        <f t="shared" si="40"/>
        <v>1.1162325125816059</v>
      </c>
      <c r="K58" s="1">
        <f t="shared" si="41"/>
        <v>1.1063161140606228</v>
      </c>
      <c r="L58" s="1">
        <f t="shared" si="42"/>
        <v>90333.133633371021</v>
      </c>
      <c r="M58" s="1">
        <f t="shared" si="61"/>
        <v>-1081</v>
      </c>
      <c r="N58" s="1">
        <f t="shared" si="43"/>
        <v>-3546.5880400000001</v>
      </c>
      <c r="O58" s="1">
        <f t="shared" si="44"/>
        <v>35559.347725225976</v>
      </c>
      <c r="P58" s="60">
        <f t="shared" si="45"/>
        <v>42.8</v>
      </c>
      <c r="Q58" s="6">
        <f t="shared" si="46"/>
        <v>83.19635199999999</v>
      </c>
      <c r="R58" s="6">
        <f t="shared" si="47"/>
        <v>-4.9642816248131227</v>
      </c>
      <c r="S58" s="6">
        <f t="shared" si="48"/>
        <v>-9.6497691935767413</v>
      </c>
      <c r="T58" s="60">
        <f t="shared" si="49"/>
        <v>8.8167399999999994</v>
      </c>
      <c r="U58" s="6">
        <f t="shared" si="50"/>
        <v>881.67399999999998</v>
      </c>
      <c r="V58" s="61">
        <f t="shared" si="51"/>
        <v>-4152.4802914095835</v>
      </c>
      <c r="W58" s="62">
        <f t="shared" si="52"/>
        <v>0.14635675371865672</v>
      </c>
      <c r="X58" s="63">
        <f t="shared" si="53"/>
        <v>1.2533113542244718</v>
      </c>
      <c r="Y58" s="6">
        <f t="shared" si="54"/>
        <v>0.11624954344388667</v>
      </c>
      <c r="Z58" s="6">
        <f t="shared" si="55"/>
        <v>6.660608209656977</v>
      </c>
      <c r="AA58" s="62">
        <f t="shared" si="56"/>
        <v>11.879093000000001</v>
      </c>
      <c r="AB58" s="63">
        <f t="shared" si="57"/>
        <v>-5.4528509999999999</v>
      </c>
      <c r="AD58" s="1">
        <f t="shared" si="62"/>
        <v>0</v>
      </c>
      <c r="AE58" s="1">
        <f t="shared" si="63"/>
        <v>-6.4999999999999997E-3</v>
      </c>
      <c r="AF58" s="1">
        <f t="shared" si="64"/>
        <v>101325</v>
      </c>
      <c r="AG58" s="1">
        <f t="shared" si="65"/>
        <v>1.2250000000000001</v>
      </c>
      <c r="AH58" s="1">
        <f t="shared" si="66"/>
        <v>288.14999999999998</v>
      </c>
      <c r="AI58" s="1">
        <f t="shared" si="67"/>
        <v>1.2350000000000001</v>
      </c>
      <c r="AJ58" s="1">
        <f t="shared" si="68"/>
        <v>9.81</v>
      </c>
      <c r="AK58" s="1">
        <f t="shared" si="69"/>
        <v>293.14999999999998</v>
      </c>
      <c r="AL58" s="1">
        <f t="shared" si="70"/>
        <v>100600</v>
      </c>
      <c r="AM58" s="1">
        <f t="shared" si="71"/>
        <v>28</v>
      </c>
    </row>
    <row r="59" spans="1:39" x14ac:dyDescent="0.2">
      <c r="A59" s="23">
        <v>10.7</v>
      </c>
      <c r="B59" s="1">
        <v>931</v>
      </c>
      <c r="C59" s="1">
        <f t="shared" si="36"/>
        <v>283.84999999999997</v>
      </c>
      <c r="D59" s="1">
        <f t="shared" si="58"/>
        <v>0</v>
      </c>
      <c r="E59" s="1">
        <f t="shared" si="37"/>
        <v>0</v>
      </c>
      <c r="F59" s="1">
        <f t="shared" si="59"/>
        <v>3649.09375</v>
      </c>
      <c r="G59" s="1">
        <f t="shared" si="38"/>
        <v>8044.8650631249993</v>
      </c>
      <c r="H59" s="6">
        <f t="shared" si="60"/>
        <v>230</v>
      </c>
      <c r="I59" s="1">
        <f t="shared" si="39"/>
        <v>282.0985</v>
      </c>
      <c r="J59" s="1">
        <f t="shared" si="40"/>
        <v>1.1191928622885081</v>
      </c>
      <c r="K59" s="1">
        <f t="shared" si="41"/>
        <v>1.1122868686358807</v>
      </c>
      <c r="L59" s="1">
        <f t="shared" si="42"/>
        <v>90629.087735290959</v>
      </c>
      <c r="M59" s="1">
        <f t="shared" si="61"/>
        <v>-1108</v>
      </c>
      <c r="N59" s="1">
        <f t="shared" si="43"/>
        <v>-3635.1707200000001</v>
      </c>
      <c r="O59" s="1">
        <f t="shared" si="44"/>
        <v>35561.14412168628</v>
      </c>
      <c r="P59" s="60">
        <f t="shared" si="45"/>
        <v>42.3</v>
      </c>
      <c r="Q59" s="6">
        <f t="shared" si="46"/>
        <v>82.224431999999993</v>
      </c>
      <c r="R59" s="6">
        <f t="shared" si="47"/>
        <v>-4.8539346075652592</v>
      </c>
      <c r="S59" s="6">
        <f t="shared" si="48"/>
        <v>-9.4352722475696531</v>
      </c>
      <c r="T59" s="60">
        <f t="shared" si="49"/>
        <v>8.6334099999999996</v>
      </c>
      <c r="U59" s="6">
        <f t="shared" si="50"/>
        <v>863.34100000000001</v>
      </c>
      <c r="V59" s="61">
        <f t="shared" si="51"/>
        <v>-4107.7838423231597</v>
      </c>
      <c r="W59" s="62">
        <f t="shared" si="52"/>
        <v>0.14742868838014772</v>
      </c>
      <c r="X59" s="63">
        <f t="shared" si="53"/>
        <v>1.2762922871308091</v>
      </c>
      <c r="Y59" s="6">
        <f t="shared" si="54"/>
        <v>0.11500356226580054</v>
      </c>
      <c r="Z59" s="6">
        <f t="shared" si="55"/>
        <v>6.5892187467999079</v>
      </c>
      <c r="AA59" s="62">
        <f t="shared" si="56"/>
        <v>12.081173</v>
      </c>
      <c r="AB59" s="63">
        <f t="shared" si="57"/>
        <v>-5.6070209999999996</v>
      </c>
      <c r="AD59" s="1">
        <f t="shared" si="62"/>
        <v>0</v>
      </c>
      <c r="AE59" s="1">
        <f t="shared" si="63"/>
        <v>-6.4999999999999997E-3</v>
      </c>
      <c r="AF59" s="1">
        <f t="shared" si="64"/>
        <v>101325</v>
      </c>
      <c r="AG59" s="1">
        <f t="shared" si="65"/>
        <v>1.2250000000000001</v>
      </c>
      <c r="AH59" s="1">
        <f t="shared" si="66"/>
        <v>288.14999999999998</v>
      </c>
      <c r="AI59" s="1">
        <f t="shared" si="67"/>
        <v>1.2350000000000001</v>
      </c>
      <c r="AJ59" s="1">
        <f t="shared" si="68"/>
        <v>9.81</v>
      </c>
      <c r="AK59" s="1">
        <f t="shared" si="69"/>
        <v>293.14999999999998</v>
      </c>
      <c r="AL59" s="1">
        <f t="shared" si="70"/>
        <v>100600</v>
      </c>
      <c r="AM59" s="1">
        <f t="shared" si="71"/>
        <v>28</v>
      </c>
    </row>
    <row r="60" spans="1:39" x14ac:dyDescent="0.2">
      <c r="A60" s="23">
        <v>9.5</v>
      </c>
      <c r="B60" s="1">
        <v>900</v>
      </c>
      <c r="C60" s="1">
        <f t="shared" si="36"/>
        <v>282.64999999999998</v>
      </c>
      <c r="D60" s="1">
        <f t="shared" si="58"/>
        <v>0</v>
      </c>
      <c r="E60" s="1">
        <f t="shared" si="37"/>
        <v>0</v>
      </c>
      <c r="F60" s="1">
        <f t="shared" si="59"/>
        <v>3648.75</v>
      </c>
      <c r="G60" s="1">
        <f t="shared" si="38"/>
        <v>8044.1072249999988</v>
      </c>
      <c r="H60" s="6">
        <f t="shared" si="60"/>
        <v>240</v>
      </c>
      <c r="I60" s="1">
        <f t="shared" si="39"/>
        <v>282.29999999999995</v>
      </c>
      <c r="J60" s="1">
        <f t="shared" si="40"/>
        <v>1.1225991852915929</v>
      </c>
      <c r="K60" s="1">
        <f t="shared" si="41"/>
        <v>1.1212090925449023</v>
      </c>
      <c r="L60" s="1">
        <f t="shared" si="42"/>
        <v>90969.854616655924</v>
      </c>
      <c r="M60" s="1">
        <f t="shared" si="61"/>
        <v>-1139</v>
      </c>
      <c r="N60" s="1">
        <f t="shared" si="43"/>
        <v>-3736.8767600000001</v>
      </c>
      <c r="O60" s="1">
        <f t="shared" si="44"/>
        <v>35561.052514655712</v>
      </c>
      <c r="P60" s="60">
        <f t="shared" si="45"/>
        <v>41.8</v>
      </c>
      <c r="Q60" s="6">
        <f t="shared" si="46"/>
        <v>81.252511999999996</v>
      </c>
      <c r="R60" s="6">
        <f t="shared" si="47"/>
        <v>-4.7635041257787423</v>
      </c>
      <c r="S60" s="6">
        <f t="shared" si="48"/>
        <v>-9.2594898598537512</v>
      </c>
      <c r="T60" s="60">
        <f t="shared" si="49"/>
        <v>8.4500799999999998</v>
      </c>
      <c r="U60" s="6">
        <f t="shared" si="50"/>
        <v>845.00800000000004</v>
      </c>
      <c r="V60" s="61">
        <f t="shared" si="51"/>
        <v>-4079.0908614917275</v>
      </c>
      <c r="W60" s="62">
        <f t="shared" si="52"/>
        <v>0.14872917503760841</v>
      </c>
      <c r="X60" s="63">
        <f t="shared" si="53"/>
        <v>1.2966041168398084</v>
      </c>
      <c r="Y60" s="6">
        <f t="shared" si="54"/>
        <v>0.11420754204446691</v>
      </c>
      <c r="Z60" s="6">
        <f t="shared" si="55"/>
        <v>6.5436101477104245</v>
      </c>
      <c r="AA60" s="62">
        <f t="shared" si="56"/>
        <v>12.283253</v>
      </c>
      <c r="AB60" s="63">
        <f t="shared" si="57"/>
        <v>-5.7611910000000002</v>
      </c>
      <c r="AD60" s="1">
        <f t="shared" si="62"/>
        <v>0</v>
      </c>
      <c r="AE60" s="1">
        <f t="shared" si="63"/>
        <v>-6.4999999999999997E-3</v>
      </c>
      <c r="AF60" s="1">
        <f t="shared" si="64"/>
        <v>101325</v>
      </c>
      <c r="AG60" s="1">
        <f t="shared" si="65"/>
        <v>1.2250000000000001</v>
      </c>
      <c r="AH60" s="1">
        <f t="shared" si="66"/>
        <v>288.14999999999998</v>
      </c>
      <c r="AI60" s="1">
        <f t="shared" si="67"/>
        <v>1.2350000000000001</v>
      </c>
      <c r="AJ60" s="1">
        <f t="shared" si="68"/>
        <v>9.81</v>
      </c>
      <c r="AK60" s="1">
        <f t="shared" si="69"/>
        <v>293.14999999999998</v>
      </c>
      <c r="AL60" s="1">
        <f t="shared" si="70"/>
        <v>100600</v>
      </c>
      <c r="AM60" s="1">
        <f t="shared" si="71"/>
        <v>28</v>
      </c>
    </row>
    <row r="61" spans="1:39" x14ac:dyDescent="0.2">
      <c r="A61" s="23">
        <v>8.8000000000000007</v>
      </c>
      <c r="B61" s="1">
        <v>861</v>
      </c>
      <c r="C61" s="1">
        <f t="shared" si="36"/>
        <v>281.95</v>
      </c>
      <c r="D61" s="1">
        <f t="shared" si="58"/>
        <v>0</v>
      </c>
      <c r="E61" s="1">
        <f t="shared" si="37"/>
        <v>0</v>
      </c>
      <c r="F61" s="1">
        <f t="shared" si="59"/>
        <v>3648.40625</v>
      </c>
      <c r="G61" s="1">
        <f t="shared" si="38"/>
        <v>8043.3493868749993</v>
      </c>
      <c r="H61" s="6">
        <f t="shared" si="60"/>
        <v>250</v>
      </c>
      <c r="I61" s="1">
        <f t="shared" si="39"/>
        <v>282.55349999999999</v>
      </c>
      <c r="J61" s="1">
        <f t="shared" si="40"/>
        <v>1.1268958186191085</v>
      </c>
      <c r="K61" s="1">
        <f t="shared" si="41"/>
        <v>1.1293078832636789</v>
      </c>
      <c r="L61" s="1">
        <f t="shared" si="42"/>
        <v>91400.034258102896</v>
      </c>
      <c r="M61" s="1">
        <f t="shared" si="61"/>
        <v>-1178</v>
      </c>
      <c r="N61" s="1">
        <f t="shared" si="43"/>
        <v>-3864.8295199999998</v>
      </c>
      <c r="O61" s="1">
        <f t="shared" si="44"/>
        <v>35557.368082881389</v>
      </c>
      <c r="P61" s="60">
        <f t="shared" si="45"/>
        <v>41.3</v>
      </c>
      <c r="Q61" s="6">
        <f t="shared" si="46"/>
        <v>80.280591999999999</v>
      </c>
      <c r="R61" s="6">
        <f t="shared" si="47"/>
        <v>-4.7098853065440851</v>
      </c>
      <c r="S61" s="6">
        <f t="shared" si="48"/>
        <v>-9.1552634542726548</v>
      </c>
      <c r="T61" s="60">
        <f t="shared" si="49"/>
        <v>8.26675</v>
      </c>
      <c r="U61" s="6">
        <f t="shared" si="50"/>
        <v>826.67499999999995</v>
      </c>
      <c r="V61" s="61">
        <f t="shared" si="51"/>
        <v>-4081.6191439186955</v>
      </c>
      <c r="W61" s="62">
        <f t="shared" si="52"/>
        <v>0.15135332962346923</v>
      </c>
      <c r="X61" s="63">
        <f t="shared" si="53"/>
        <v>1.3185272467201494</v>
      </c>
      <c r="Y61" s="6">
        <f t="shared" si="54"/>
        <v>0.11428945365536183</v>
      </c>
      <c r="Z61" s="6">
        <f t="shared" si="55"/>
        <v>6.5483033373078205</v>
      </c>
      <c r="AA61" s="62">
        <f t="shared" si="56"/>
        <v>12.485333000000001</v>
      </c>
      <c r="AB61" s="63">
        <f t="shared" si="57"/>
        <v>-5.9153609999999999</v>
      </c>
      <c r="AD61" s="1">
        <f t="shared" si="62"/>
        <v>0</v>
      </c>
      <c r="AE61" s="1">
        <f t="shared" si="63"/>
        <v>-6.4999999999999997E-3</v>
      </c>
      <c r="AF61" s="1">
        <f t="shared" si="64"/>
        <v>101325</v>
      </c>
      <c r="AG61" s="1">
        <f t="shared" si="65"/>
        <v>1.2250000000000001</v>
      </c>
      <c r="AH61" s="1">
        <f t="shared" si="66"/>
        <v>288.14999999999998</v>
      </c>
      <c r="AI61" s="1">
        <f t="shared" si="67"/>
        <v>1.2350000000000001</v>
      </c>
      <c r="AJ61" s="1">
        <f t="shared" si="68"/>
        <v>9.81</v>
      </c>
      <c r="AK61" s="1">
        <f t="shared" si="69"/>
        <v>293.14999999999998</v>
      </c>
      <c r="AL61" s="1">
        <f t="shared" si="70"/>
        <v>100600</v>
      </c>
      <c r="AM61" s="1">
        <f t="shared" si="71"/>
        <v>28</v>
      </c>
    </row>
    <row r="62" spans="1:39" x14ac:dyDescent="0.2">
      <c r="A62" s="23">
        <v>8.6999999999999993</v>
      </c>
      <c r="B62" s="1">
        <v>827</v>
      </c>
      <c r="C62" s="1">
        <f t="shared" si="36"/>
        <v>281.84999999999997</v>
      </c>
      <c r="D62" s="1">
        <f t="shared" si="58"/>
        <v>0</v>
      </c>
      <c r="E62" s="1">
        <f t="shared" si="37"/>
        <v>0</v>
      </c>
      <c r="F62" s="1">
        <f t="shared" si="59"/>
        <v>3648.0625</v>
      </c>
      <c r="G62" s="1">
        <f t="shared" si="38"/>
        <v>8042.5915487499997</v>
      </c>
      <c r="H62" s="6">
        <f t="shared" si="60"/>
        <v>260</v>
      </c>
      <c r="I62" s="1">
        <f t="shared" si="39"/>
        <v>282.77449999999999</v>
      </c>
      <c r="J62" s="1">
        <f t="shared" si="40"/>
        <v>1.1306518563721324</v>
      </c>
      <c r="K62" s="1">
        <f t="shared" si="41"/>
        <v>1.1343605228302345</v>
      </c>
      <c r="L62" s="1">
        <f t="shared" si="42"/>
        <v>91776.405262768487</v>
      </c>
      <c r="M62" s="1">
        <f t="shared" si="61"/>
        <v>-1212</v>
      </c>
      <c r="N62" s="1">
        <f t="shared" si="43"/>
        <v>-3976.37808</v>
      </c>
      <c r="O62" s="1">
        <f t="shared" si="44"/>
        <v>35554.413014731006</v>
      </c>
      <c r="P62" s="60">
        <f t="shared" si="45"/>
        <v>40.799999999999997</v>
      </c>
      <c r="Q62" s="6">
        <f t="shared" si="46"/>
        <v>79.308672000000001</v>
      </c>
      <c r="R62" s="6">
        <f t="shared" si="47"/>
        <v>-4.6489389957960414</v>
      </c>
      <c r="S62" s="6">
        <f t="shared" si="48"/>
        <v>-9.0367935775881776</v>
      </c>
      <c r="T62" s="60">
        <f t="shared" si="49"/>
        <v>8.0834200000000003</v>
      </c>
      <c r="U62" s="6">
        <f t="shared" si="50"/>
        <v>808.34199999999998</v>
      </c>
      <c r="V62" s="61">
        <f t="shared" si="51"/>
        <v>-4077.7909889851776</v>
      </c>
      <c r="W62" s="62">
        <f t="shared" si="52"/>
        <v>0.1542501147808075</v>
      </c>
      <c r="X62" s="63">
        <f t="shared" si="53"/>
        <v>1.3449125527278045</v>
      </c>
      <c r="Y62" s="6">
        <f t="shared" si="54"/>
        <v>0.11419259909382132</v>
      </c>
      <c r="Z62" s="6">
        <f t="shared" si="55"/>
        <v>6.5427539797049592</v>
      </c>
      <c r="AA62" s="62">
        <f t="shared" si="56"/>
        <v>12.687412999999999</v>
      </c>
      <c r="AB62" s="63">
        <f t="shared" si="57"/>
        <v>-6.0695309999999996</v>
      </c>
      <c r="AD62" s="1">
        <f t="shared" si="62"/>
        <v>0</v>
      </c>
      <c r="AE62" s="1">
        <f t="shared" si="63"/>
        <v>-6.4999999999999997E-3</v>
      </c>
      <c r="AF62" s="1">
        <f t="shared" si="64"/>
        <v>101325</v>
      </c>
      <c r="AG62" s="1">
        <f t="shared" si="65"/>
        <v>1.2250000000000001</v>
      </c>
      <c r="AH62" s="1">
        <f t="shared" si="66"/>
        <v>288.14999999999998</v>
      </c>
      <c r="AI62" s="1">
        <f t="shared" si="67"/>
        <v>1.2350000000000001</v>
      </c>
      <c r="AJ62" s="1">
        <f t="shared" si="68"/>
        <v>9.81</v>
      </c>
      <c r="AK62" s="1">
        <f t="shared" si="69"/>
        <v>293.14999999999998</v>
      </c>
      <c r="AL62" s="1">
        <f t="shared" si="70"/>
        <v>100600</v>
      </c>
      <c r="AM62" s="1">
        <f t="shared" si="71"/>
        <v>28</v>
      </c>
    </row>
    <row r="63" spans="1:39" x14ac:dyDescent="0.2">
      <c r="A63" s="23">
        <v>8.6999999999999993</v>
      </c>
      <c r="B63" s="1">
        <v>791</v>
      </c>
      <c r="C63" s="1">
        <f t="shared" si="36"/>
        <v>281.84999999999997</v>
      </c>
      <c r="D63" s="1">
        <f t="shared" si="58"/>
        <v>0</v>
      </c>
      <c r="E63" s="1">
        <f t="shared" si="37"/>
        <v>0</v>
      </c>
      <c r="F63" s="1">
        <f t="shared" si="59"/>
        <v>3647.71875</v>
      </c>
      <c r="G63" s="1">
        <f t="shared" si="38"/>
        <v>8041.8337106249992</v>
      </c>
      <c r="H63" s="6">
        <f t="shared" si="60"/>
        <v>270</v>
      </c>
      <c r="I63" s="1">
        <f t="shared" si="39"/>
        <v>283.00849999999997</v>
      </c>
      <c r="J63" s="1">
        <f t="shared" si="40"/>
        <v>1.1346392690225362</v>
      </c>
      <c r="K63" s="1">
        <f t="shared" si="41"/>
        <v>1.1393030248968048</v>
      </c>
      <c r="L63" s="1">
        <f t="shared" si="42"/>
        <v>92176.28260647392</v>
      </c>
      <c r="M63" s="1">
        <f t="shared" si="61"/>
        <v>-1248</v>
      </c>
      <c r="N63" s="1">
        <f t="shared" si="43"/>
        <v>-4094.4883199999999</v>
      </c>
      <c r="O63" s="1">
        <f t="shared" si="44"/>
        <v>35549.712644073908</v>
      </c>
      <c r="P63" s="60">
        <f t="shared" si="45"/>
        <v>40.299999999999997</v>
      </c>
      <c r="Q63" s="6">
        <f t="shared" si="46"/>
        <v>78.33675199999999</v>
      </c>
      <c r="R63" s="6">
        <f t="shared" si="47"/>
        <v>-4.605204940174354</v>
      </c>
      <c r="S63" s="6">
        <f t="shared" si="48"/>
        <v>-8.9517815709085156</v>
      </c>
      <c r="T63" s="60">
        <f t="shared" si="49"/>
        <v>7.9000899999999996</v>
      </c>
      <c r="U63" s="6">
        <f t="shared" si="50"/>
        <v>790.00900000000001</v>
      </c>
      <c r="V63" s="61">
        <f t="shared" si="51"/>
        <v>-4089.1615513938355</v>
      </c>
      <c r="W63" s="62">
        <f t="shared" si="52"/>
        <v>0.15785447212006387</v>
      </c>
      <c r="X63" s="63">
        <f t="shared" si="53"/>
        <v>1.3723305017228882</v>
      </c>
      <c r="Y63" s="6">
        <f t="shared" si="54"/>
        <v>0.11452325103760311</v>
      </c>
      <c r="Z63" s="6">
        <f t="shared" si="55"/>
        <v>6.5616989405714516</v>
      </c>
      <c r="AA63" s="62">
        <f t="shared" si="56"/>
        <v>12.889493</v>
      </c>
      <c r="AB63" s="63">
        <f t="shared" si="57"/>
        <v>-6.2237010000000001</v>
      </c>
      <c r="AD63" s="1">
        <f t="shared" si="62"/>
        <v>0</v>
      </c>
      <c r="AE63" s="1">
        <f t="shared" si="63"/>
        <v>-6.4999999999999997E-3</v>
      </c>
      <c r="AF63" s="1">
        <f t="shared" si="64"/>
        <v>101325</v>
      </c>
      <c r="AG63" s="1">
        <f t="shared" si="65"/>
        <v>1.2250000000000001</v>
      </c>
      <c r="AH63" s="1">
        <f t="shared" si="66"/>
        <v>288.14999999999998</v>
      </c>
      <c r="AI63" s="1">
        <f t="shared" si="67"/>
        <v>1.2350000000000001</v>
      </c>
      <c r="AJ63" s="1">
        <f t="shared" si="68"/>
        <v>9.81</v>
      </c>
      <c r="AK63" s="1">
        <f t="shared" si="69"/>
        <v>293.14999999999998</v>
      </c>
      <c r="AL63" s="1">
        <f t="shared" si="70"/>
        <v>100600</v>
      </c>
      <c r="AM63" s="1">
        <f t="shared" si="71"/>
        <v>28</v>
      </c>
    </row>
    <row r="64" spans="1:39" x14ac:dyDescent="0.2">
      <c r="A64" s="23">
        <v>7.9</v>
      </c>
      <c r="B64" s="1">
        <v>756</v>
      </c>
      <c r="C64" s="1">
        <f t="shared" si="36"/>
        <v>281.04999999999995</v>
      </c>
      <c r="D64" s="1">
        <f t="shared" si="58"/>
        <v>0</v>
      </c>
      <c r="E64" s="1">
        <f t="shared" si="37"/>
        <v>0</v>
      </c>
      <c r="F64" s="1">
        <f t="shared" si="59"/>
        <v>3647.375</v>
      </c>
      <c r="G64" s="1">
        <f t="shared" si="38"/>
        <v>8041.0758724999996</v>
      </c>
      <c r="H64" s="6">
        <f t="shared" si="60"/>
        <v>280</v>
      </c>
      <c r="I64" s="1">
        <f t="shared" si="39"/>
        <v>283.23599999999999</v>
      </c>
      <c r="J64" s="1">
        <f t="shared" si="40"/>
        <v>1.1385262255081821</v>
      </c>
      <c r="K64" s="1">
        <f t="shared" si="41"/>
        <v>1.1473816545384645</v>
      </c>
      <c r="L64" s="1">
        <f t="shared" si="42"/>
        <v>92566.403664089885</v>
      </c>
      <c r="M64" s="1">
        <f t="shared" si="61"/>
        <v>-1283</v>
      </c>
      <c r="N64" s="1">
        <f t="shared" si="43"/>
        <v>-4209.31772</v>
      </c>
      <c r="O64" s="1">
        <f t="shared" si="44"/>
        <v>35545.637050743499</v>
      </c>
      <c r="P64" s="60">
        <f t="shared" si="45"/>
        <v>39.799999999999997</v>
      </c>
      <c r="Q64" s="6">
        <f t="shared" si="46"/>
        <v>77.364831999999993</v>
      </c>
      <c r="R64" s="6">
        <f t="shared" si="47"/>
        <v>-4.5550786176037272</v>
      </c>
      <c r="S64" s="6">
        <f t="shared" si="48"/>
        <v>-8.8543440200428289</v>
      </c>
      <c r="T64" s="60">
        <f t="shared" si="49"/>
        <v>7.7167599999999998</v>
      </c>
      <c r="U64" s="6">
        <f t="shared" si="50"/>
        <v>771.67599999999993</v>
      </c>
      <c r="V64" s="61">
        <f t="shared" si="51"/>
        <v>-4095.0784812305601</v>
      </c>
      <c r="W64" s="62">
        <f t="shared" si="52"/>
        <v>0.16093857359078007</v>
      </c>
      <c r="X64" s="63">
        <f t="shared" si="53"/>
        <v>1.3969608032037513</v>
      </c>
      <c r="Y64" s="6">
        <f t="shared" si="54"/>
        <v>0.11470055031438532</v>
      </c>
      <c r="Z64" s="6">
        <f t="shared" si="55"/>
        <v>6.5718574408417938</v>
      </c>
      <c r="AA64" s="62">
        <f t="shared" si="56"/>
        <v>13.091573</v>
      </c>
      <c r="AB64" s="63">
        <f t="shared" si="57"/>
        <v>-6.3778710000000007</v>
      </c>
      <c r="AD64" s="1">
        <f t="shared" si="62"/>
        <v>0</v>
      </c>
      <c r="AE64" s="1">
        <f t="shared" si="63"/>
        <v>-6.4999999999999997E-3</v>
      </c>
      <c r="AF64" s="1">
        <f t="shared" si="64"/>
        <v>101325</v>
      </c>
      <c r="AG64" s="1">
        <f t="shared" si="65"/>
        <v>1.2250000000000001</v>
      </c>
      <c r="AH64" s="1">
        <f t="shared" si="66"/>
        <v>288.14999999999998</v>
      </c>
      <c r="AI64" s="1">
        <f t="shared" si="67"/>
        <v>1.2350000000000001</v>
      </c>
      <c r="AJ64" s="1">
        <f t="shared" si="68"/>
        <v>9.81</v>
      </c>
      <c r="AK64" s="1">
        <f t="shared" si="69"/>
        <v>293.14999999999998</v>
      </c>
      <c r="AL64" s="1">
        <f t="shared" si="70"/>
        <v>100600</v>
      </c>
      <c r="AM64" s="1">
        <f t="shared" si="71"/>
        <v>28</v>
      </c>
    </row>
    <row r="65" spans="1:39" x14ac:dyDescent="0.2">
      <c r="A65" s="23">
        <v>9.4</v>
      </c>
      <c r="B65" s="1">
        <v>714</v>
      </c>
      <c r="C65" s="1">
        <f t="shared" si="36"/>
        <v>282.54999999999995</v>
      </c>
      <c r="D65" s="1">
        <f t="shared" si="58"/>
        <v>0</v>
      </c>
      <c r="E65" s="1">
        <f t="shared" si="37"/>
        <v>0</v>
      </c>
      <c r="F65" s="1">
        <f t="shared" si="59"/>
        <v>3647.03125</v>
      </c>
      <c r="G65" s="1">
        <f t="shared" si="38"/>
        <v>8040.3180343749991</v>
      </c>
      <c r="H65" s="6">
        <f t="shared" si="60"/>
        <v>290</v>
      </c>
      <c r="I65" s="1">
        <f t="shared" si="39"/>
        <v>283.50899999999996</v>
      </c>
      <c r="J65" s="1">
        <f t="shared" si="40"/>
        <v>1.1432040108821944</v>
      </c>
      <c r="K65" s="1">
        <f t="shared" si="41"/>
        <v>1.1470841476595295</v>
      </c>
      <c r="L65" s="1">
        <f t="shared" si="42"/>
        <v>93036.312638940435</v>
      </c>
      <c r="M65" s="1">
        <f t="shared" si="61"/>
        <v>-1325</v>
      </c>
      <c r="N65" s="1">
        <f t="shared" si="43"/>
        <v>-4347.1130000000003</v>
      </c>
      <c r="O65" s="1">
        <f t="shared" si="44"/>
        <v>35537.463272127199</v>
      </c>
      <c r="P65" s="60">
        <f t="shared" si="45"/>
        <v>39.299999999999997</v>
      </c>
      <c r="Q65" s="6">
        <f t="shared" si="46"/>
        <v>76.392911999999995</v>
      </c>
      <c r="R65" s="6">
        <f t="shared" si="47"/>
        <v>-4.5436112634734167</v>
      </c>
      <c r="S65" s="6">
        <f t="shared" si="48"/>
        <v>-8.8320533183901659</v>
      </c>
      <c r="T65" s="60">
        <f t="shared" si="49"/>
        <v>7.5334300000000001</v>
      </c>
      <c r="U65" s="6">
        <f t="shared" si="50"/>
        <v>753.34299999999996</v>
      </c>
      <c r="V65" s="61">
        <f t="shared" si="51"/>
        <v>-4136.3483747304035</v>
      </c>
      <c r="W65" s="62">
        <f t="shared" si="52"/>
        <v>0.16676645413637606</v>
      </c>
      <c r="X65" s="63">
        <f t="shared" si="53"/>
        <v>1.4327750474548993</v>
      </c>
      <c r="Y65" s="6">
        <f t="shared" si="54"/>
        <v>0.11587263751951124</v>
      </c>
      <c r="Z65" s="6">
        <f t="shared" si="55"/>
        <v>6.639013090916789</v>
      </c>
      <c r="AA65" s="62">
        <f t="shared" si="56"/>
        <v>13.293652999999999</v>
      </c>
      <c r="AB65" s="63">
        <f t="shared" si="57"/>
        <v>-6.5320409999999995</v>
      </c>
      <c r="AD65" s="1">
        <f t="shared" si="62"/>
        <v>0</v>
      </c>
      <c r="AE65" s="1">
        <f t="shared" si="63"/>
        <v>-6.4999999999999997E-3</v>
      </c>
      <c r="AF65" s="1">
        <f t="shared" si="64"/>
        <v>101325</v>
      </c>
      <c r="AG65" s="1">
        <f t="shared" si="65"/>
        <v>1.2250000000000001</v>
      </c>
      <c r="AH65" s="1">
        <f t="shared" si="66"/>
        <v>288.14999999999998</v>
      </c>
      <c r="AI65" s="1">
        <f t="shared" si="67"/>
        <v>1.2350000000000001</v>
      </c>
      <c r="AJ65" s="1">
        <f t="shared" si="68"/>
        <v>9.81</v>
      </c>
      <c r="AK65" s="1">
        <f t="shared" si="69"/>
        <v>293.14999999999998</v>
      </c>
      <c r="AL65" s="1">
        <f t="shared" si="70"/>
        <v>100600</v>
      </c>
      <c r="AM65" s="1">
        <f t="shared" si="71"/>
        <v>28</v>
      </c>
    </row>
    <row r="66" spans="1:39" x14ac:dyDescent="0.2">
      <c r="A66" s="23">
        <v>6.8</v>
      </c>
      <c r="B66" s="1">
        <v>676</v>
      </c>
      <c r="C66" s="1">
        <f t="shared" si="36"/>
        <v>279.95</v>
      </c>
      <c r="D66" s="1">
        <f t="shared" si="58"/>
        <v>0</v>
      </c>
      <c r="E66" s="1">
        <f t="shared" si="37"/>
        <v>0</v>
      </c>
      <c r="F66" s="1">
        <f t="shared" si="59"/>
        <v>3646.6875</v>
      </c>
      <c r="G66" s="1">
        <f t="shared" si="38"/>
        <v>8039.5601962499995</v>
      </c>
      <c r="H66" s="6">
        <f t="shared" si="60"/>
        <v>300</v>
      </c>
      <c r="I66" s="1">
        <f t="shared" si="39"/>
        <v>283.75599999999997</v>
      </c>
      <c r="J66" s="1">
        <f t="shared" si="40"/>
        <v>1.1474489494708215</v>
      </c>
      <c r="K66" s="1">
        <f t="shared" si="41"/>
        <v>1.1630488448152971</v>
      </c>
      <c r="L66" s="1">
        <f t="shared" si="42"/>
        <v>93463.131036612176</v>
      </c>
      <c r="M66" s="1">
        <f t="shared" si="61"/>
        <v>-1363</v>
      </c>
      <c r="N66" s="1">
        <f t="shared" si="43"/>
        <v>-4471.7849200000001</v>
      </c>
      <c r="O66" s="1">
        <f t="shared" si="44"/>
        <v>35532.030962744364</v>
      </c>
      <c r="P66" s="60">
        <f t="shared" si="45"/>
        <v>38.799999999999997</v>
      </c>
      <c r="Q66" s="6">
        <f t="shared" si="46"/>
        <v>75.420991999999998</v>
      </c>
      <c r="R66" s="6">
        <f t="shared" si="47"/>
        <v>-4.5051695415722817</v>
      </c>
      <c r="S66" s="6">
        <f t="shared" si="48"/>
        <v>-8.7573287616898643</v>
      </c>
      <c r="T66" s="60">
        <f t="shared" si="49"/>
        <v>7.3501000000000003</v>
      </c>
      <c r="U66" s="6">
        <f t="shared" si="50"/>
        <v>735.01</v>
      </c>
      <c r="V66" s="61">
        <f t="shared" si="51"/>
        <v>-4153.8132703691645</v>
      </c>
      <c r="W66" s="62">
        <f t="shared" si="52"/>
        <v>0.16945622538207064</v>
      </c>
      <c r="X66" s="63">
        <f t="shared" si="53"/>
        <v>1.4495412901818774</v>
      </c>
      <c r="Y66" s="6">
        <f t="shared" si="54"/>
        <v>0.11637512054596981</v>
      </c>
      <c r="Z66" s="6">
        <f t="shared" si="55"/>
        <v>6.6678032476098235</v>
      </c>
      <c r="AA66" s="62">
        <f t="shared" si="56"/>
        <v>13.495733000000001</v>
      </c>
      <c r="AB66" s="63">
        <f t="shared" si="57"/>
        <v>-6.6862110000000001</v>
      </c>
      <c r="AD66" s="1">
        <f t="shared" si="62"/>
        <v>0</v>
      </c>
      <c r="AE66" s="1">
        <f t="shared" si="63"/>
        <v>-6.4999999999999997E-3</v>
      </c>
      <c r="AF66" s="1">
        <f t="shared" si="64"/>
        <v>101325</v>
      </c>
      <c r="AG66" s="1">
        <f t="shared" si="65"/>
        <v>1.2250000000000001</v>
      </c>
      <c r="AH66" s="1">
        <f t="shared" si="66"/>
        <v>288.14999999999998</v>
      </c>
      <c r="AI66" s="1">
        <f t="shared" si="67"/>
        <v>1.2350000000000001</v>
      </c>
      <c r="AJ66" s="1">
        <f t="shared" si="68"/>
        <v>9.81</v>
      </c>
      <c r="AK66" s="1">
        <f t="shared" si="69"/>
        <v>293.14999999999998</v>
      </c>
      <c r="AL66" s="1">
        <f t="shared" si="70"/>
        <v>100600</v>
      </c>
      <c r="AM66" s="1">
        <f t="shared" si="71"/>
        <v>28</v>
      </c>
    </row>
    <row r="67" spans="1:39" x14ac:dyDescent="0.2">
      <c r="A67" s="23">
        <v>5.4</v>
      </c>
      <c r="B67" s="1">
        <v>641</v>
      </c>
      <c r="C67" s="1">
        <f t="shared" si="36"/>
        <v>278.54999999999995</v>
      </c>
      <c r="D67" s="1">
        <f t="shared" si="58"/>
        <v>0</v>
      </c>
      <c r="E67" s="1">
        <f t="shared" si="37"/>
        <v>0</v>
      </c>
      <c r="F67" s="1">
        <f t="shared" si="59"/>
        <v>3646.34375</v>
      </c>
      <c r="G67" s="1">
        <f t="shared" si="38"/>
        <v>8038.802358124999</v>
      </c>
      <c r="H67" s="6">
        <f t="shared" si="60"/>
        <v>310</v>
      </c>
      <c r="I67" s="1">
        <f t="shared" si="39"/>
        <v>283.98349999999999</v>
      </c>
      <c r="J67" s="1">
        <f t="shared" si="40"/>
        <v>1.151369419790526</v>
      </c>
      <c r="K67" s="1">
        <f t="shared" si="41"/>
        <v>1.1738284603305793</v>
      </c>
      <c r="L67" s="1">
        <f t="shared" si="42"/>
        <v>93857.654646599214</v>
      </c>
      <c r="M67" s="1">
        <f t="shared" si="61"/>
        <v>-1398</v>
      </c>
      <c r="N67" s="1">
        <f t="shared" si="43"/>
        <v>-4586.6143199999997</v>
      </c>
      <c r="O67" s="1">
        <f t="shared" si="44"/>
        <v>35529.862266681375</v>
      </c>
      <c r="P67" s="60">
        <f t="shared" si="45"/>
        <v>38.299999999999997</v>
      </c>
      <c r="Q67" s="6">
        <f t="shared" si="46"/>
        <v>74.449072000000001</v>
      </c>
      <c r="R67" s="6">
        <f t="shared" si="47"/>
        <v>-4.4362860761135661</v>
      </c>
      <c r="S67" s="6">
        <f t="shared" si="48"/>
        <v>-8.6234303261925938</v>
      </c>
      <c r="T67" s="60">
        <f t="shared" si="49"/>
        <v>7.1667699999999996</v>
      </c>
      <c r="U67" s="6">
        <f t="shared" si="50"/>
        <v>716.67699999999991</v>
      </c>
      <c r="V67" s="61">
        <f t="shared" si="51"/>
        <v>-4143.3095954878863</v>
      </c>
      <c r="W67" s="62">
        <f t="shared" si="52"/>
        <v>0.17187676345660818</v>
      </c>
      <c r="X67" s="63">
        <f t="shared" si="53"/>
        <v>1.4738840030459215</v>
      </c>
      <c r="Y67" s="6">
        <f t="shared" si="54"/>
        <v>0.11609050674024989</v>
      </c>
      <c r="Z67" s="6">
        <f t="shared" si="55"/>
        <v>6.6514960777509167</v>
      </c>
      <c r="AA67" s="62">
        <f t="shared" si="56"/>
        <v>13.697813</v>
      </c>
      <c r="AB67" s="63">
        <f t="shared" si="57"/>
        <v>-6.8403810000000007</v>
      </c>
      <c r="AD67" s="1">
        <f t="shared" si="62"/>
        <v>0</v>
      </c>
      <c r="AE67" s="1">
        <f t="shared" si="63"/>
        <v>-6.4999999999999997E-3</v>
      </c>
      <c r="AF67" s="1">
        <f t="shared" si="64"/>
        <v>101325</v>
      </c>
      <c r="AG67" s="1">
        <f t="shared" si="65"/>
        <v>1.2250000000000001</v>
      </c>
      <c r="AH67" s="1">
        <f t="shared" si="66"/>
        <v>288.14999999999998</v>
      </c>
      <c r="AI67" s="1">
        <f t="shared" si="67"/>
        <v>1.2350000000000001</v>
      </c>
      <c r="AJ67" s="1">
        <f t="shared" si="68"/>
        <v>9.81</v>
      </c>
      <c r="AK67" s="1">
        <f t="shared" si="69"/>
        <v>293.14999999999998</v>
      </c>
      <c r="AL67" s="1">
        <f t="shared" si="70"/>
        <v>100600</v>
      </c>
      <c r="AM67" s="1">
        <f t="shared" si="71"/>
        <v>28</v>
      </c>
    </row>
    <row r="68" spans="1:39" x14ac:dyDescent="0.2">
      <c r="A68" s="30">
        <v>3.8</v>
      </c>
      <c r="B68" s="64">
        <v>613</v>
      </c>
      <c r="C68" s="64">
        <f t="shared" si="36"/>
        <v>276.95</v>
      </c>
      <c r="D68" s="64">
        <f t="shared" si="58"/>
        <v>0</v>
      </c>
      <c r="E68" s="64">
        <f t="shared" si="37"/>
        <v>0</v>
      </c>
      <c r="F68" s="64">
        <f t="shared" si="59"/>
        <v>3646</v>
      </c>
      <c r="G68" s="64">
        <f t="shared" si="38"/>
        <v>8038.0445199999995</v>
      </c>
      <c r="H68" s="65">
        <f t="shared" si="60"/>
        <v>320</v>
      </c>
      <c r="I68" s="64">
        <f t="shared" si="39"/>
        <v>284.16549999999995</v>
      </c>
      <c r="J68" s="64">
        <f t="shared" si="40"/>
        <v>1.1545131675742191</v>
      </c>
      <c r="K68" s="64">
        <f t="shared" si="41"/>
        <v>1.1845922062477403</v>
      </c>
      <c r="L68" s="64">
        <f t="shared" si="42"/>
        <v>94174.243509214182</v>
      </c>
      <c r="M68" s="64">
        <f t="shared" si="61"/>
        <v>-1426</v>
      </c>
      <c r="N68" s="64">
        <f t="shared" si="43"/>
        <v>-4678.4778399999996</v>
      </c>
      <c r="O68" s="64">
        <f t="shared" si="44"/>
        <v>35528.860922780324</v>
      </c>
      <c r="P68" s="66">
        <f t="shared" si="45"/>
        <v>37.799999999999997</v>
      </c>
      <c r="Q68" s="65">
        <f t="shared" si="46"/>
        <v>73.47715199999999</v>
      </c>
      <c r="R68" s="65">
        <f t="shared" si="47"/>
        <v>-4.357038162524268</v>
      </c>
      <c r="S68" s="65">
        <f t="shared" si="48"/>
        <v>-8.469385061841173</v>
      </c>
      <c r="T68" s="66">
        <f t="shared" si="49"/>
        <v>6.9834399999999999</v>
      </c>
      <c r="U68" s="65">
        <f t="shared" si="50"/>
        <v>698.34399999999994</v>
      </c>
      <c r="V68" s="67">
        <f t="shared" si="51"/>
        <v>-4122.7332483843329</v>
      </c>
      <c r="W68" s="68">
        <f t="shared" si="52"/>
        <v>0.17398216443094194</v>
      </c>
      <c r="X68" s="69">
        <f t="shared" si="53"/>
        <v>1.4993422447435016</v>
      </c>
      <c r="Y68" s="65">
        <f t="shared" si="54"/>
        <v>0.11552233728905305</v>
      </c>
      <c r="Z68" s="65">
        <f t="shared" si="55"/>
        <v>6.6189423661490761</v>
      </c>
      <c r="AA68" s="68">
        <f t="shared" si="56"/>
        <v>13.899893</v>
      </c>
      <c r="AB68" s="69">
        <f t="shared" si="57"/>
        <v>-6.9945509999999995</v>
      </c>
      <c r="AD68" s="1">
        <f t="shared" si="62"/>
        <v>0</v>
      </c>
      <c r="AE68" s="1">
        <f t="shared" si="63"/>
        <v>-6.4999999999999997E-3</v>
      </c>
      <c r="AF68" s="1">
        <f t="shared" si="64"/>
        <v>101325</v>
      </c>
      <c r="AG68" s="1">
        <f t="shared" si="65"/>
        <v>1.2250000000000001</v>
      </c>
      <c r="AH68" s="1">
        <f t="shared" si="66"/>
        <v>288.14999999999998</v>
      </c>
      <c r="AI68" s="1">
        <f t="shared" si="67"/>
        <v>1.2350000000000001</v>
      </c>
      <c r="AJ68" s="1">
        <f t="shared" si="68"/>
        <v>9.81</v>
      </c>
      <c r="AK68" s="1">
        <f t="shared" si="69"/>
        <v>293.14999999999998</v>
      </c>
      <c r="AL68" s="1">
        <f t="shared" si="70"/>
        <v>100600</v>
      </c>
      <c r="AM68" s="1">
        <f t="shared" si="71"/>
        <v>28</v>
      </c>
    </row>
    <row r="69" spans="1:39" s="6" customFormat="1" x14ac:dyDescent="0.2">
      <c r="E69" s="1"/>
      <c r="G69" s="1"/>
      <c r="N69" s="1"/>
      <c r="Q69" s="1"/>
      <c r="S69" s="1"/>
      <c r="U69" s="1"/>
      <c r="AC69" s="1"/>
      <c r="AD69" s="1">
        <f t="shared" si="62"/>
        <v>0</v>
      </c>
      <c r="AE69" s="1">
        <f t="shared" si="63"/>
        <v>-6.4999999999999997E-3</v>
      </c>
      <c r="AF69" s="1">
        <f t="shared" si="64"/>
        <v>101325</v>
      </c>
      <c r="AG69" s="1">
        <f t="shared" si="65"/>
        <v>1.2250000000000001</v>
      </c>
      <c r="AH69" s="1">
        <f t="shared" si="66"/>
        <v>288.14999999999998</v>
      </c>
      <c r="AI69" s="1">
        <f t="shared" si="67"/>
        <v>1.2350000000000001</v>
      </c>
      <c r="AJ69" s="1">
        <f t="shared" si="68"/>
        <v>9.81</v>
      </c>
      <c r="AK69" s="1">
        <f t="shared" si="69"/>
        <v>293.14999999999998</v>
      </c>
      <c r="AL69" s="1">
        <f t="shared" si="70"/>
        <v>100600</v>
      </c>
      <c r="AM69" s="1">
        <f t="shared" si="71"/>
        <v>28</v>
      </c>
    </row>
    <row r="70" spans="1:39" s="6" customFormat="1" ht="15" x14ac:dyDescent="0.25">
      <c r="A70" s="43" t="s">
        <v>56</v>
      </c>
      <c r="B70" s="3" t="s">
        <v>57</v>
      </c>
      <c r="C70" s="3" t="s">
        <v>58</v>
      </c>
      <c r="D70" s="3" t="s">
        <v>59</v>
      </c>
      <c r="E70" s="44" t="s">
        <v>60</v>
      </c>
      <c r="F70" s="3" t="s">
        <v>61</v>
      </c>
      <c r="G70" s="44" t="s">
        <v>62</v>
      </c>
      <c r="H70" s="8" t="s">
        <v>63</v>
      </c>
      <c r="I70" s="3" t="s">
        <v>64</v>
      </c>
      <c r="J70" s="3" t="s">
        <v>65</v>
      </c>
      <c r="K70" s="3" t="s">
        <v>66</v>
      </c>
      <c r="L70" s="3" t="s">
        <v>67</v>
      </c>
      <c r="M70" s="3" t="s">
        <v>68</v>
      </c>
      <c r="N70" s="44" t="s">
        <v>69</v>
      </c>
      <c r="O70" s="3" t="s">
        <v>70</v>
      </c>
      <c r="P70" s="45" t="s">
        <v>71</v>
      </c>
      <c r="Q70" s="46" t="s">
        <v>72</v>
      </c>
      <c r="R70" s="47" t="s">
        <v>73</v>
      </c>
      <c r="S70" s="46" t="s">
        <v>74</v>
      </c>
      <c r="T70" s="45" t="s">
        <v>75</v>
      </c>
      <c r="U70" s="46" t="s">
        <v>76</v>
      </c>
      <c r="V70" s="47" t="s">
        <v>77</v>
      </c>
      <c r="W70" s="48" t="s">
        <v>78</v>
      </c>
      <c r="X70" s="49" t="s">
        <v>79</v>
      </c>
      <c r="Y70" s="47" t="s">
        <v>80</v>
      </c>
      <c r="Z70" s="47" t="s">
        <v>81</v>
      </c>
      <c r="AA70" s="48" t="s">
        <v>82</v>
      </c>
      <c r="AB70" s="49" t="s">
        <v>83</v>
      </c>
      <c r="AC70" s="1"/>
      <c r="AD70" s="6">
        <f t="shared" si="62"/>
        <v>0</v>
      </c>
      <c r="AE70" s="6">
        <f t="shared" si="63"/>
        <v>-6.4999999999999997E-3</v>
      </c>
      <c r="AF70" s="6">
        <f t="shared" si="64"/>
        <v>101325</v>
      </c>
      <c r="AG70" s="6">
        <f t="shared" si="65"/>
        <v>1.2250000000000001</v>
      </c>
      <c r="AH70" s="6">
        <f t="shared" si="66"/>
        <v>288.14999999999998</v>
      </c>
      <c r="AI70" s="6">
        <f t="shared" si="67"/>
        <v>1.2350000000000001</v>
      </c>
      <c r="AJ70" s="6">
        <f t="shared" si="68"/>
        <v>9.81</v>
      </c>
      <c r="AK70" s="6">
        <f t="shared" si="69"/>
        <v>293.14999999999998</v>
      </c>
      <c r="AL70" s="6">
        <f t="shared" si="70"/>
        <v>100600</v>
      </c>
      <c r="AM70" s="6">
        <f t="shared" si="71"/>
        <v>28</v>
      </c>
    </row>
    <row r="71" spans="1:39" x14ac:dyDescent="0.2">
      <c r="A71" s="50">
        <v>6.2</v>
      </c>
      <c r="B71" s="51">
        <v>2069</v>
      </c>
      <c r="C71" s="51">
        <f t="shared" ref="C71:C97" si="72">A71+273.15</f>
        <v>279.34999999999997</v>
      </c>
      <c r="D71" s="51">
        <v>0</v>
      </c>
      <c r="E71" s="51">
        <f t="shared" ref="E71:E97" si="73">D71*1.94384</f>
        <v>0</v>
      </c>
      <c r="F71" s="51">
        <v>3616</v>
      </c>
      <c r="G71" s="51">
        <f t="shared" ref="G71:G97" si="74">F71 * 2.20462</f>
        <v>7971.9059199999992</v>
      </c>
      <c r="H71" s="51">
        <v>0</v>
      </c>
      <c r="I71" s="51">
        <f t="shared" ref="I71:I97" si="75">AH71+(B71*AE71)</f>
        <v>274.70149999999995</v>
      </c>
      <c r="J71" s="51">
        <f t="shared" ref="J71:J97" si="76">AG71 * ( ( 1 + ( AE71 * ( B71 / AH71 ) ) ) ^ 4.256 )</f>
        <v>0.99952065392452827</v>
      </c>
      <c r="K71" s="51">
        <f t="shared" ref="K71:K97" si="77">( J71 * I71 ) / C71</f>
        <v>0.98288821519258562</v>
      </c>
      <c r="L71" s="51">
        <f t="shared" ref="L71:L97" si="78">AF71 * ( ( 1+ ( AE71 * ( B71 / AH71 ) ) ) ^ 5.256 )</f>
        <v>78816.05684897957</v>
      </c>
      <c r="M71" s="51">
        <v>0</v>
      </c>
      <c r="N71" s="51">
        <f t="shared" ref="N71:N97" si="79">M71 * 3.28084</f>
        <v>0</v>
      </c>
      <c r="O71" s="51" t="e">
        <f t="shared" ref="O71:O97" si="80" xml:space="preserve"> F71 * AJ71 * COS( Y71 )</f>
        <v>#DIV/0!</v>
      </c>
      <c r="P71" s="52">
        <f t="shared" ref="P71:P97" si="81">-0.096296 * H71 + 65.2</f>
        <v>65.2</v>
      </c>
      <c r="Q71" s="51">
        <f t="shared" ref="Q71:Q97" si="82">P71 * 1.94384</f>
        <v>126.73836800000001</v>
      </c>
      <c r="R71" s="51" t="e">
        <f t="shared" ref="R71:R97" si="83" xml:space="preserve"> ( M71 / H71 ) * ( ( ( C70 + C71 ) / 2 ) / ( ( I70 + I71 ) / 2 ) )</f>
        <v>#DIV/0!</v>
      </c>
      <c r="S71" s="51" t="e">
        <f t="shared" ref="S71:S97" si="84">R71 * 1.94384</f>
        <v>#DIV/0!</v>
      </c>
      <c r="T71" s="52">
        <f t="shared" ref="T71:T97" si="85">-0.063838 * H71 + 24.418182</f>
        <v>24.418182000000002</v>
      </c>
      <c r="U71" s="51">
        <f t="shared" ref="U71:U97" si="86">T71 * 100</f>
        <v>2441.8182000000002</v>
      </c>
      <c r="V71" s="53" t="e">
        <f t="shared" ref="V71:V97" si="87" xml:space="preserve"> - ( F71 * AJ71 * SIN( Y71 ) )</f>
        <v>#DIV/0!</v>
      </c>
      <c r="W71" s="50" t="e">
        <f t="shared" ref="W71:W97" si="88" xml:space="preserve"> - ( ( 2 * V71 ) / ( ( ( P71 ) ^ 2 ) * AM71 * K71 ) )</f>
        <v>#DIV/0!</v>
      </c>
      <c r="X71" s="54" t="e">
        <f t="shared" ref="X71:X97" si="89" xml:space="preserve"> ( ( 2 * O71 ) / ( ( ( P71 ) ^ 2 ) * AM71 * K71 ) )</f>
        <v>#DIV/0!</v>
      </c>
      <c r="Y71" s="51" t="e">
        <f t="shared" ref="Y71:Y97" si="90">ASIN( - ( R71 / P71 ) )</f>
        <v>#DIV/0!</v>
      </c>
      <c r="Z71" s="51" t="e">
        <f t="shared" ref="Z71:Z97" si="91">Y71 * ( 180 / 3.14159265359 )</f>
        <v>#DIV/0!</v>
      </c>
      <c r="AA71" s="50">
        <f t="shared" ref="AA71:AA97" si="92">0.049192 * H71 + 1.609091</f>
        <v>1.609091</v>
      </c>
      <c r="AB71" s="54">
        <f t="shared" ref="AB71:AB97" si="93">-0.04602 *H71 + 2.032727</f>
        <v>2.032727</v>
      </c>
      <c r="AD71" s="1">
        <f t="shared" si="62"/>
        <v>0</v>
      </c>
      <c r="AE71" s="1">
        <f t="shared" si="63"/>
        <v>-6.4999999999999997E-3</v>
      </c>
      <c r="AF71" s="1">
        <f t="shared" si="64"/>
        <v>101325</v>
      </c>
      <c r="AG71" s="1">
        <f t="shared" si="65"/>
        <v>1.2250000000000001</v>
      </c>
      <c r="AH71" s="1">
        <f t="shared" si="66"/>
        <v>288.14999999999998</v>
      </c>
      <c r="AI71" s="1">
        <f t="shared" si="67"/>
        <v>1.2350000000000001</v>
      </c>
      <c r="AJ71" s="1">
        <f t="shared" si="68"/>
        <v>9.81</v>
      </c>
      <c r="AK71" s="1">
        <f t="shared" si="69"/>
        <v>293.14999999999998</v>
      </c>
      <c r="AL71" s="1">
        <f t="shared" si="70"/>
        <v>100600</v>
      </c>
      <c r="AM71" s="1">
        <f t="shared" si="71"/>
        <v>28</v>
      </c>
    </row>
    <row r="72" spans="1:39" x14ac:dyDescent="0.2">
      <c r="A72" s="23">
        <v>6.4</v>
      </c>
      <c r="B72" s="1">
        <v>2043</v>
      </c>
      <c r="C72" s="1">
        <f t="shared" si="72"/>
        <v>279.54999999999995</v>
      </c>
      <c r="D72" s="1">
        <f t="shared" ref="D72:D97" si="94">D71</f>
        <v>0</v>
      </c>
      <c r="E72" s="1">
        <f t="shared" si="73"/>
        <v>0</v>
      </c>
      <c r="F72" s="1">
        <f t="shared" ref="F72:F97" si="95">F71-0.38461</f>
        <v>3615.6153899999999</v>
      </c>
      <c r="G72" s="1">
        <f t="shared" si="74"/>
        <v>7971.0580011017992</v>
      </c>
      <c r="H72" s="6">
        <f t="shared" ref="H72:H97" si="96">H71+11.15384</f>
        <v>11.153840000000001</v>
      </c>
      <c r="I72" s="1">
        <f t="shared" si="75"/>
        <v>274.87049999999999</v>
      </c>
      <c r="J72" s="1">
        <f t="shared" si="76"/>
        <v>1.0021403687884545</v>
      </c>
      <c r="K72" s="1">
        <f t="shared" si="77"/>
        <v>0.98536513768222833</v>
      </c>
      <c r="L72" s="1">
        <f t="shared" si="78"/>
        <v>79071.247234535433</v>
      </c>
      <c r="M72" s="1">
        <f t="shared" ref="M72:M97" si="97">M71 + (B72-B71)</f>
        <v>-26</v>
      </c>
      <c r="N72" s="1">
        <f t="shared" si="79"/>
        <v>-85.301839999999999</v>
      </c>
      <c r="O72" s="1">
        <f t="shared" si="80"/>
        <v>35444.942140410669</v>
      </c>
      <c r="P72" s="60">
        <f t="shared" si="81"/>
        <v>64.125929823359996</v>
      </c>
      <c r="Q72" s="6">
        <f t="shared" si="82"/>
        <v>124.6505474278401</v>
      </c>
      <c r="R72" s="6">
        <f t="shared" si="83"/>
        <v>-2.3706009243716335</v>
      </c>
      <c r="S72" s="6">
        <f t="shared" si="84"/>
        <v>-4.6080689008305562</v>
      </c>
      <c r="T72" s="60">
        <f t="shared" si="85"/>
        <v>23.70614316208</v>
      </c>
      <c r="U72" s="6">
        <f t="shared" si="86"/>
        <v>2370.6143162080002</v>
      </c>
      <c r="V72" s="61">
        <f t="shared" si="87"/>
        <v>-1311.2213368818666</v>
      </c>
      <c r="W72" s="62">
        <f t="shared" si="88"/>
        <v>2.3114442779198902E-2</v>
      </c>
      <c r="X72" s="63">
        <f t="shared" si="89"/>
        <v>0.62482973993150603</v>
      </c>
      <c r="Y72" s="6">
        <f t="shared" si="90"/>
        <v>3.697632482235505E-2</v>
      </c>
      <c r="Z72" s="6">
        <f t="shared" si="91"/>
        <v>2.1185873542256282</v>
      </c>
      <c r="AA72" s="62">
        <f t="shared" si="92"/>
        <v>2.1577706972800001</v>
      </c>
      <c r="AB72" s="63">
        <f t="shared" si="93"/>
        <v>1.5194272832</v>
      </c>
      <c r="AD72" s="1">
        <f t="shared" si="62"/>
        <v>0</v>
      </c>
      <c r="AE72" s="1">
        <f t="shared" si="63"/>
        <v>-6.4999999999999997E-3</v>
      </c>
      <c r="AF72" s="1">
        <f t="shared" si="64"/>
        <v>101325</v>
      </c>
      <c r="AG72" s="1">
        <f t="shared" si="65"/>
        <v>1.2250000000000001</v>
      </c>
      <c r="AH72" s="1">
        <f t="shared" si="66"/>
        <v>288.14999999999998</v>
      </c>
      <c r="AI72" s="1">
        <f t="shared" si="67"/>
        <v>1.2350000000000001</v>
      </c>
      <c r="AJ72" s="1">
        <f t="shared" si="68"/>
        <v>9.81</v>
      </c>
      <c r="AK72" s="1">
        <f t="shared" si="69"/>
        <v>293.14999999999998</v>
      </c>
      <c r="AL72" s="1">
        <f t="shared" si="70"/>
        <v>100600</v>
      </c>
      <c r="AM72" s="1">
        <f t="shared" si="71"/>
        <v>28</v>
      </c>
    </row>
    <row r="73" spans="1:39" x14ac:dyDescent="0.2">
      <c r="A73" s="23">
        <v>6.7</v>
      </c>
      <c r="B73" s="1">
        <v>1907</v>
      </c>
      <c r="C73" s="1">
        <f t="shared" si="72"/>
        <v>279.84999999999997</v>
      </c>
      <c r="D73" s="1">
        <f t="shared" si="94"/>
        <v>0</v>
      </c>
      <c r="E73" s="1">
        <f t="shared" si="73"/>
        <v>0</v>
      </c>
      <c r="F73" s="1">
        <f t="shared" si="95"/>
        <v>3615.2307799999999</v>
      </c>
      <c r="G73" s="1">
        <f t="shared" si="74"/>
        <v>7970.2100822035991</v>
      </c>
      <c r="H73" s="6">
        <f t="shared" si="96"/>
        <v>22.307680000000001</v>
      </c>
      <c r="I73" s="1">
        <f t="shared" si="75"/>
        <v>275.75449999999995</v>
      </c>
      <c r="J73" s="1">
        <f t="shared" si="76"/>
        <v>1.015929208030856</v>
      </c>
      <c r="K73" s="1">
        <f t="shared" si="77"/>
        <v>1.0010614643414137</v>
      </c>
      <c r="L73" s="1">
        <f t="shared" si="78"/>
        <v>80417.016142808527</v>
      </c>
      <c r="M73" s="1">
        <f t="shared" si="97"/>
        <v>-162</v>
      </c>
      <c r="N73" s="1">
        <f t="shared" si="79"/>
        <v>-531.49608000000001</v>
      </c>
      <c r="O73" s="1">
        <f t="shared" si="80"/>
        <v>35221.785626737423</v>
      </c>
      <c r="P73" s="60">
        <f t="shared" si="81"/>
        <v>63.051859646720004</v>
      </c>
      <c r="Q73" s="6">
        <f t="shared" si="82"/>
        <v>122.56272685568021</v>
      </c>
      <c r="R73" s="6">
        <f t="shared" si="83"/>
        <v>-7.3778045323704502</v>
      </c>
      <c r="S73" s="6">
        <f t="shared" si="84"/>
        <v>-14.341271562202976</v>
      </c>
      <c r="T73" s="60">
        <f t="shared" si="85"/>
        <v>22.994104324160002</v>
      </c>
      <c r="U73" s="6">
        <f t="shared" si="86"/>
        <v>2299.4104324160003</v>
      </c>
      <c r="V73" s="61">
        <f t="shared" si="87"/>
        <v>-4149.8679541261681</v>
      </c>
      <c r="W73" s="62">
        <f t="shared" si="88"/>
        <v>7.4481720203141991E-2</v>
      </c>
      <c r="X73" s="63">
        <f t="shared" si="89"/>
        <v>0.63215967618856583</v>
      </c>
      <c r="Y73" s="6">
        <f t="shared" si="90"/>
        <v>0.11728036225499479</v>
      </c>
      <c r="Z73" s="6">
        <f t="shared" si="91"/>
        <v>6.7196697769761613</v>
      </c>
      <c r="AA73" s="62">
        <f t="shared" si="92"/>
        <v>2.70645039456</v>
      </c>
      <c r="AB73" s="63">
        <f t="shared" si="93"/>
        <v>1.0061275664</v>
      </c>
      <c r="AD73" s="1">
        <f t="shared" si="62"/>
        <v>0</v>
      </c>
      <c r="AE73" s="1">
        <f t="shared" si="63"/>
        <v>-6.4999999999999997E-3</v>
      </c>
      <c r="AF73" s="1">
        <f t="shared" si="64"/>
        <v>101325</v>
      </c>
      <c r="AG73" s="1">
        <f t="shared" si="65"/>
        <v>1.2250000000000001</v>
      </c>
      <c r="AH73" s="1">
        <f t="shared" si="66"/>
        <v>288.14999999999998</v>
      </c>
      <c r="AI73" s="1">
        <f t="shared" si="67"/>
        <v>1.2350000000000001</v>
      </c>
      <c r="AJ73" s="1">
        <f t="shared" si="68"/>
        <v>9.81</v>
      </c>
      <c r="AK73" s="1">
        <f t="shared" si="69"/>
        <v>293.14999999999998</v>
      </c>
      <c r="AL73" s="1">
        <f t="shared" si="70"/>
        <v>100600</v>
      </c>
      <c r="AM73" s="1">
        <f t="shared" si="71"/>
        <v>28</v>
      </c>
    </row>
    <row r="74" spans="1:39" x14ac:dyDescent="0.2">
      <c r="A74" s="23">
        <v>7.6</v>
      </c>
      <c r="B74" s="1">
        <v>1724</v>
      </c>
      <c r="C74" s="1">
        <f t="shared" si="72"/>
        <v>280.75</v>
      </c>
      <c r="D74" s="1">
        <f t="shared" si="94"/>
        <v>0</v>
      </c>
      <c r="E74" s="1">
        <f t="shared" si="73"/>
        <v>0</v>
      </c>
      <c r="F74" s="1">
        <f t="shared" si="95"/>
        <v>3614.8461699999998</v>
      </c>
      <c r="G74" s="1">
        <f t="shared" si="74"/>
        <v>7969.362163305399</v>
      </c>
      <c r="H74" s="6">
        <f t="shared" si="96"/>
        <v>33.46152</v>
      </c>
      <c r="I74" s="1">
        <f t="shared" si="75"/>
        <v>276.94399999999996</v>
      </c>
      <c r="J74" s="1">
        <f t="shared" si="76"/>
        <v>1.0347118182810831</v>
      </c>
      <c r="K74" s="1">
        <f t="shared" si="77"/>
        <v>1.0206847009867719</v>
      </c>
      <c r="L74" s="1">
        <f t="shared" si="78"/>
        <v>82257.076450945169</v>
      </c>
      <c r="M74" s="1">
        <f t="shared" si="97"/>
        <v>-345</v>
      </c>
      <c r="N74" s="1">
        <f t="shared" si="79"/>
        <v>-1131.8897999999999</v>
      </c>
      <c r="O74" s="1">
        <f t="shared" si="80"/>
        <v>34953.179644440301</v>
      </c>
      <c r="P74" s="60">
        <f t="shared" si="81"/>
        <v>61.977789470080005</v>
      </c>
      <c r="Q74" s="6">
        <f t="shared" si="82"/>
        <v>120.47490628352031</v>
      </c>
      <c r="R74" s="6">
        <f t="shared" si="83"/>
        <v>-10.457749567441724</v>
      </c>
      <c r="S74" s="6">
        <f t="shared" si="84"/>
        <v>-20.328191919175921</v>
      </c>
      <c r="T74" s="60">
        <f t="shared" si="85"/>
        <v>22.28206548624</v>
      </c>
      <c r="U74" s="6">
        <f t="shared" si="86"/>
        <v>2228.2065486239999</v>
      </c>
      <c r="V74" s="61">
        <f t="shared" si="87"/>
        <v>-5983.578363204726</v>
      </c>
      <c r="W74" s="62">
        <f t="shared" si="88"/>
        <v>0.10901071228616802</v>
      </c>
      <c r="X74" s="63">
        <f t="shared" si="89"/>
        <v>0.6367880185438225</v>
      </c>
      <c r="Y74" s="6">
        <f t="shared" si="90"/>
        <v>0.16954493493934009</v>
      </c>
      <c r="Z74" s="6">
        <f t="shared" si="91"/>
        <v>9.714209209843677</v>
      </c>
      <c r="AA74" s="62">
        <f t="shared" si="92"/>
        <v>3.2551300918399999</v>
      </c>
      <c r="AB74" s="63">
        <f t="shared" si="93"/>
        <v>0.49282784960000003</v>
      </c>
      <c r="AD74" s="1">
        <f t="shared" si="62"/>
        <v>0</v>
      </c>
      <c r="AE74" s="1">
        <f t="shared" si="63"/>
        <v>-6.4999999999999997E-3</v>
      </c>
      <c r="AF74" s="1">
        <f t="shared" si="64"/>
        <v>101325</v>
      </c>
      <c r="AG74" s="1">
        <f t="shared" si="65"/>
        <v>1.2250000000000001</v>
      </c>
      <c r="AH74" s="1">
        <f t="shared" si="66"/>
        <v>288.14999999999998</v>
      </c>
      <c r="AI74" s="1">
        <f t="shared" si="67"/>
        <v>1.2350000000000001</v>
      </c>
      <c r="AJ74" s="1">
        <f t="shared" si="68"/>
        <v>9.81</v>
      </c>
      <c r="AK74" s="1">
        <f t="shared" si="69"/>
        <v>293.14999999999998</v>
      </c>
      <c r="AL74" s="1">
        <f t="shared" si="70"/>
        <v>100600</v>
      </c>
      <c r="AM74" s="1">
        <f t="shared" si="71"/>
        <v>28</v>
      </c>
    </row>
    <row r="75" spans="1:39" x14ac:dyDescent="0.2">
      <c r="A75" s="23">
        <v>8.1999999999999993</v>
      </c>
      <c r="B75" s="1">
        <v>1599</v>
      </c>
      <c r="C75" s="1">
        <f t="shared" si="72"/>
        <v>281.34999999999997</v>
      </c>
      <c r="D75" s="1">
        <f t="shared" si="94"/>
        <v>0</v>
      </c>
      <c r="E75" s="1">
        <f t="shared" si="73"/>
        <v>0</v>
      </c>
      <c r="F75" s="1">
        <f t="shared" si="95"/>
        <v>3614.4615599999997</v>
      </c>
      <c r="G75" s="1">
        <f t="shared" si="74"/>
        <v>7968.5142444071989</v>
      </c>
      <c r="H75" s="6">
        <f t="shared" si="96"/>
        <v>44.615360000000003</v>
      </c>
      <c r="I75" s="1">
        <f t="shared" si="75"/>
        <v>277.75649999999996</v>
      </c>
      <c r="J75" s="1">
        <f t="shared" si="76"/>
        <v>1.0476933623447764</v>
      </c>
      <c r="K75" s="1">
        <f t="shared" si="77"/>
        <v>1.0343118585324929</v>
      </c>
      <c r="L75" s="1">
        <f t="shared" si="78"/>
        <v>83533.431679685513</v>
      </c>
      <c r="M75" s="1">
        <f t="shared" si="97"/>
        <v>-470</v>
      </c>
      <c r="N75" s="1">
        <f t="shared" si="79"/>
        <v>-1541.9947999999999</v>
      </c>
      <c r="O75" s="1">
        <f t="shared" si="80"/>
        <v>34908.950935420675</v>
      </c>
      <c r="P75" s="60">
        <f t="shared" si="81"/>
        <v>60.903719293440005</v>
      </c>
      <c r="Q75" s="6">
        <f t="shared" si="82"/>
        <v>118.38708571136043</v>
      </c>
      <c r="R75" s="6">
        <f t="shared" si="83"/>
        <v>-10.675014761334946</v>
      </c>
      <c r="S75" s="6">
        <f t="shared" si="84"/>
        <v>-20.750520693673323</v>
      </c>
      <c r="T75" s="60">
        <f t="shared" si="85"/>
        <v>21.570026648320002</v>
      </c>
      <c r="U75" s="6">
        <f t="shared" si="86"/>
        <v>2157.0026648320004</v>
      </c>
      <c r="V75" s="61">
        <f t="shared" si="87"/>
        <v>-6214.94496013751</v>
      </c>
      <c r="W75" s="62">
        <f t="shared" si="88"/>
        <v>0.11570979308958743</v>
      </c>
      <c r="X75" s="63">
        <f t="shared" si="89"/>
        <v>0.64993455543373202</v>
      </c>
      <c r="Y75" s="6">
        <f t="shared" si="90"/>
        <v>0.17618700925184722</v>
      </c>
      <c r="Z75" s="6">
        <f t="shared" si="91"/>
        <v>10.094772035162569</v>
      </c>
      <c r="AA75" s="62">
        <f t="shared" si="92"/>
        <v>3.8038097891199998</v>
      </c>
      <c r="AB75" s="63">
        <f t="shared" si="93"/>
        <v>-2.0471867199999938E-2</v>
      </c>
      <c r="AD75" s="1">
        <f t="shared" si="62"/>
        <v>0</v>
      </c>
      <c r="AE75" s="1">
        <f t="shared" si="63"/>
        <v>-6.4999999999999997E-3</v>
      </c>
      <c r="AF75" s="1">
        <f t="shared" si="64"/>
        <v>101325</v>
      </c>
      <c r="AG75" s="1">
        <f t="shared" si="65"/>
        <v>1.2250000000000001</v>
      </c>
      <c r="AH75" s="1">
        <f t="shared" si="66"/>
        <v>288.14999999999998</v>
      </c>
      <c r="AI75" s="1">
        <f t="shared" si="67"/>
        <v>1.2350000000000001</v>
      </c>
      <c r="AJ75" s="1">
        <f t="shared" si="68"/>
        <v>9.81</v>
      </c>
      <c r="AK75" s="1">
        <f t="shared" si="69"/>
        <v>293.14999999999998</v>
      </c>
      <c r="AL75" s="1">
        <f t="shared" si="70"/>
        <v>100600</v>
      </c>
      <c r="AM75" s="1">
        <f t="shared" si="71"/>
        <v>28</v>
      </c>
    </row>
    <row r="76" spans="1:39" x14ac:dyDescent="0.2">
      <c r="A76" s="23">
        <v>8.6999999999999993</v>
      </c>
      <c r="B76" s="1">
        <v>1479</v>
      </c>
      <c r="C76" s="1">
        <f t="shared" si="72"/>
        <v>281.84999999999997</v>
      </c>
      <c r="D76" s="1">
        <f t="shared" si="94"/>
        <v>0</v>
      </c>
      <c r="E76" s="1">
        <f t="shared" si="73"/>
        <v>0</v>
      </c>
      <c r="F76" s="1">
        <f t="shared" si="95"/>
        <v>3614.0769499999997</v>
      </c>
      <c r="G76" s="1">
        <f t="shared" si="74"/>
        <v>7967.6663255089989</v>
      </c>
      <c r="H76" s="6">
        <f t="shared" si="96"/>
        <v>55.769200000000005</v>
      </c>
      <c r="I76" s="1">
        <f t="shared" si="75"/>
        <v>278.53649999999999</v>
      </c>
      <c r="J76" s="1">
        <f t="shared" si="76"/>
        <v>1.0602725134021995</v>
      </c>
      <c r="K76" s="1">
        <f t="shared" si="77"/>
        <v>1.0478076811397969</v>
      </c>
      <c r="L76" s="1">
        <f t="shared" si="78"/>
        <v>84773.773810285697</v>
      </c>
      <c r="M76" s="1">
        <f t="shared" si="97"/>
        <v>-590</v>
      </c>
      <c r="N76" s="1">
        <f t="shared" si="79"/>
        <v>-1935.6956</v>
      </c>
      <c r="O76" s="1">
        <f t="shared" si="80"/>
        <v>34881.353010814448</v>
      </c>
      <c r="P76" s="60">
        <f t="shared" si="81"/>
        <v>59.829649116799999</v>
      </c>
      <c r="Q76" s="6">
        <f t="shared" si="82"/>
        <v>116.29926513920051</v>
      </c>
      <c r="R76" s="6">
        <f t="shared" si="83"/>
        <v>-10.710670228690201</v>
      </c>
      <c r="S76" s="6">
        <f t="shared" si="84"/>
        <v>-20.819829217337162</v>
      </c>
      <c r="T76" s="60">
        <f t="shared" si="85"/>
        <v>20.857987810400001</v>
      </c>
      <c r="U76" s="6">
        <f t="shared" si="86"/>
        <v>2085.79878104</v>
      </c>
      <c r="V76" s="61">
        <f t="shared" si="87"/>
        <v>-6346.9721804600922</v>
      </c>
      <c r="W76" s="62">
        <f t="shared" si="88"/>
        <v>0.12087154395078928</v>
      </c>
      <c r="X76" s="63">
        <f t="shared" si="89"/>
        <v>0.66427941916771172</v>
      </c>
      <c r="Y76" s="6">
        <f t="shared" si="90"/>
        <v>0.17998969930002126</v>
      </c>
      <c r="Z76" s="6">
        <f t="shared" si="91"/>
        <v>10.312650125719326</v>
      </c>
      <c r="AA76" s="62">
        <f t="shared" si="92"/>
        <v>4.3524894864000006</v>
      </c>
      <c r="AB76" s="63">
        <f t="shared" si="93"/>
        <v>-0.53377158400000013</v>
      </c>
      <c r="AD76" s="1">
        <f t="shared" si="62"/>
        <v>0</v>
      </c>
      <c r="AE76" s="1">
        <f t="shared" si="63"/>
        <v>-6.4999999999999997E-3</v>
      </c>
      <c r="AF76" s="1">
        <f t="shared" si="64"/>
        <v>101325</v>
      </c>
      <c r="AG76" s="1">
        <f t="shared" si="65"/>
        <v>1.2250000000000001</v>
      </c>
      <c r="AH76" s="1">
        <f t="shared" si="66"/>
        <v>288.14999999999998</v>
      </c>
      <c r="AI76" s="1">
        <f t="shared" si="67"/>
        <v>1.2350000000000001</v>
      </c>
      <c r="AJ76" s="1">
        <f t="shared" si="68"/>
        <v>9.81</v>
      </c>
      <c r="AK76" s="1">
        <f t="shared" si="69"/>
        <v>293.14999999999998</v>
      </c>
      <c r="AL76" s="1">
        <f t="shared" si="70"/>
        <v>100600</v>
      </c>
      <c r="AM76" s="1">
        <f t="shared" si="71"/>
        <v>28</v>
      </c>
    </row>
    <row r="77" spans="1:39" x14ac:dyDescent="0.2">
      <c r="A77" s="23">
        <v>9.6</v>
      </c>
      <c r="B77" s="1">
        <v>1375</v>
      </c>
      <c r="C77" s="1">
        <f t="shared" si="72"/>
        <v>282.75</v>
      </c>
      <c r="D77" s="1">
        <f t="shared" si="94"/>
        <v>0</v>
      </c>
      <c r="E77" s="1">
        <f t="shared" si="73"/>
        <v>0</v>
      </c>
      <c r="F77" s="1">
        <f t="shared" si="95"/>
        <v>3613.6923399999996</v>
      </c>
      <c r="G77" s="1">
        <f t="shared" si="74"/>
        <v>7966.8184066107988</v>
      </c>
      <c r="H77" s="6">
        <f t="shared" si="96"/>
        <v>66.92304</v>
      </c>
      <c r="I77" s="1">
        <f t="shared" si="75"/>
        <v>279.21249999999998</v>
      </c>
      <c r="J77" s="1">
        <f t="shared" si="76"/>
        <v>1.0712676186141423</v>
      </c>
      <c r="K77" s="1">
        <f t="shared" si="77"/>
        <v>1.0578649335536734</v>
      </c>
      <c r="L77" s="1">
        <f t="shared" si="78"/>
        <v>85860.76124447702</v>
      </c>
      <c r="M77" s="1">
        <f t="shared" si="97"/>
        <v>-694</v>
      </c>
      <c r="N77" s="1">
        <f t="shared" si="79"/>
        <v>-2276.9029599999999</v>
      </c>
      <c r="O77" s="1">
        <f t="shared" si="80"/>
        <v>34879.932087414032</v>
      </c>
      <c r="P77" s="60">
        <f t="shared" si="81"/>
        <v>58.755578940159999</v>
      </c>
      <c r="Q77" s="6">
        <f t="shared" si="82"/>
        <v>114.21144456704062</v>
      </c>
      <c r="R77" s="6">
        <f t="shared" si="83"/>
        <v>-10.497499998888513</v>
      </c>
      <c r="S77" s="6">
        <f t="shared" si="84"/>
        <v>-20.405460397839448</v>
      </c>
      <c r="T77" s="60">
        <f t="shared" si="85"/>
        <v>20.145948972479999</v>
      </c>
      <c r="U77" s="6">
        <f t="shared" si="86"/>
        <v>2014.5948972480001</v>
      </c>
      <c r="V77" s="61">
        <f t="shared" si="87"/>
        <v>-6333.6922271954318</v>
      </c>
      <c r="W77" s="62">
        <f t="shared" si="88"/>
        <v>0.12387979534433187</v>
      </c>
      <c r="X77" s="63">
        <f t="shared" si="89"/>
        <v>0.68221168531997867</v>
      </c>
      <c r="Y77" s="6">
        <f t="shared" si="90"/>
        <v>0.17962831893878997</v>
      </c>
      <c r="Z77" s="6">
        <f t="shared" si="91"/>
        <v>10.291944556221862</v>
      </c>
      <c r="AA77" s="62">
        <f t="shared" si="92"/>
        <v>4.9011691836800004</v>
      </c>
      <c r="AB77" s="63">
        <f t="shared" si="93"/>
        <v>-1.0470713007999999</v>
      </c>
      <c r="AD77" s="1">
        <f t="shared" ref="AD77:AD108" si="98">AD76</f>
        <v>0</v>
      </c>
      <c r="AE77" s="1">
        <f t="shared" ref="AE77:AE108" si="99">AE76</f>
        <v>-6.4999999999999997E-3</v>
      </c>
      <c r="AF77" s="1">
        <f t="shared" ref="AF77:AF108" si="100">AF76</f>
        <v>101325</v>
      </c>
      <c r="AG77" s="1">
        <f t="shared" ref="AG77:AG108" si="101">AG76</f>
        <v>1.2250000000000001</v>
      </c>
      <c r="AH77" s="1">
        <f t="shared" ref="AH77:AH108" si="102">AH76</f>
        <v>288.14999999999998</v>
      </c>
      <c r="AI77" s="1">
        <f t="shared" ref="AI77:AI108" si="103">AI76</f>
        <v>1.2350000000000001</v>
      </c>
      <c r="AJ77" s="1">
        <f t="shared" ref="AJ77:AJ108" si="104">AJ76</f>
        <v>9.81</v>
      </c>
      <c r="AK77" s="1">
        <f t="shared" ref="AK77:AK108" si="105">AK76</f>
        <v>293.14999999999998</v>
      </c>
      <c r="AL77" s="1">
        <f t="shared" ref="AL77:AL108" si="106">AL76</f>
        <v>100600</v>
      </c>
      <c r="AM77" s="1">
        <f t="shared" ref="AM77:AM108" si="107">AM76</f>
        <v>28</v>
      </c>
    </row>
    <row r="78" spans="1:39" x14ac:dyDescent="0.2">
      <c r="A78" s="23">
        <v>10.6</v>
      </c>
      <c r="B78" s="1">
        <v>1283</v>
      </c>
      <c r="C78" s="1">
        <f t="shared" si="72"/>
        <v>283.75</v>
      </c>
      <c r="D78" s="1">
        <f t="shared" si="94"/>
        <v>0</v>
      </c>
      <c r="E78" s="1">
        <f t="shared" si="73"/>
        <v>0</v>
      </c>
      <c r="F78" s="1">
        <f t="shared" si="95"/>
        <v>3613.3077299999995</v>
      </c>
      <c r="G78" s="1">
        <f t="shared" si="74"/>
        <v>7965.9704877125987</v>
      </c>
      <c r="H78" s="6">
        <f t="shared" si="96"/>
        <v>78.076880000000003</v>
      </c>
      <c r="I78" s="1">
        <f t="shared" si="75"/>
        <v>279.81049999999999</v>
      </c>
      <c r="J78" s="1">
        <f t="shared" si="76"/>
        <v>1.0810665789079204</v>
      </c>
      <c r="K78" s="1">
        <f t="shared" si="77"/>
        <v>1.0660573743700956</v>
      </c>
      <c r="L78" s="1">
        <f t="shared" si="78"/>
        <v>86831.708984398501</v>
      </c>
      <c r="M78" s="1">
        <f t="shared" si="97"/>
        <v>-786</v>
      </c>
      <c r="N78" s="1">
        <f t="shared" si="79"/>
        <v>-2578.7402400000001</v>
      </c>
      <c r="O78" s="1">
        <f t="shared" si="80"/>
        <v>34887.759458618275</v>
      </c>
      <c r="P78" s="60">
        <f t="shared" si="81"/>
        <v>57.68150876352</v>
      </c>
      <c r="Q78" s="6">
        <f t="shared" si="82"/>
        <v>112.12362399488072</v>
      </c>
      <c r="R78" s="6">
        <f t="shared" si="83"/>
        <v>-10.201647974802487</v>
      </c>
      <c r="S78" s="6">
        <f t="shared" si="84"/>
        <v>-19.830371399340066</v>
      </c>
      <c r="T78" s="60">
        <f t="shared" si="85"/>
        <v>19.433910134560001</v>
      </c>
      <c r="U78" s="6">
        <f t="shared" si="86"/>
        <v>1943.3910134560001</v>
      </c>
      <c r="V78" s="61">
        <f t="shared" si="87"/>
        <v>-6269.1358261985552</v>
      </c>
      <c r="W78" s="62">
        <f t="shared" si="88"/>
        <v>0.12624838804258798</v>
      </c>
      <c r="X78" s="63">
        <f t="shared" si="89"/>
        <v>0.70257265373988553</v>
      </c>
      <c r="Y78" s="6">
        <f t="shared" si="90"/>
        <v>0.17779693601872662</v>
      </c>
      <c r="Z78" s="6">
        <f t="shared" si="91"/>
        <v>10.187014044229894</v>
      </c>
      <c r="AA78" s="62">
        <f t="shared" si="92"/>
        <v>5.4498488809600003</v>
      </c>
      <c r="AB78" s="63">
        <f t="shared" si="93"/>
        <v>-1.5603710176000001</v>
      </c>
      <c r="AD78" s="1">
        <f t="shared" si="98"/>
        <v>0</v>
      </c>
      <c r="AE78" s="1">
        <f t="shared" si="99"/>
        <v>-6.4999999999999997E-3</v>
      </c>
      <c r="AF78" s="1">
        <f t="shared" si="100"/>
        <v>101325</v>
      </c>
      <c r="AG78" s="1">
        <f t="shared" si="101"/>
        <v>1.2250000000000001</v>
      </c>
      <c r="AH78" s="1">
        <f t="shared" si="102"/>
        <v>288.14999999999998</v>
      </c>
      <c r="AI78" s="1">
        <f t="shared" si="103"/>
        <v>1.2350000000000001</v>
      </c>
      <c r="AJ78" s="1">
        <f t="shared" si="104"/>
        <v>9.81</v>
      </c>
      <c r="AK78" s="1">
        <f t="shared" si="105"/>
        <v>293.14999999999998</v>
      </c>
      <c r="AL78" s="1">
        <f t="shared" si="106"/>
        <v>100600</v>
      </c>
      <c r="AM78" s="1">
        <f t="shared" si="107"/>
        <v>28</v>
      </c>
    </row>
    <row r="79" spans="1:39" x14ac:dyDescent="0.2">
      <c r="A79" s="23">
        <v>11.1</v>
      </c>
      <c r="B79" s="1">
        <v>1216</v>
      </c>
      <c r="C79" s="1">
        <f t="shared" si="72"/>
        <v>284.25</v>
      </c>
      <c r="D79" s="1">
        <f t="shared" si="94"/>
        <v>0</v>
      </c>
      <c r="E79" s="1">
        <f t="shared" si="73"/>
        <v>0</v>
      </c>
      <c r="F79" s="1">
        <f t="shared" si="95"/>
        <v>3612.9231199999995</v>
      </c>
      <c r="G79" s="1">
        <f t="shared" si="74"/>
        <v>7965.1225688143977</v>
      </c>
      <c r="H79" s="6">
        <f t="shared" si="96"/>
        <v>89.230720000000005</v>
      </c>
      <c r="I79" s="1">
        <f t="shared" si="75"/>
        <v>280.24599999999998</v>
      </c>
      <c r="J79" s="1">
        <f t="shared" si="76"/>
        <v>1.0882458199857845</v>
      </c>
      <c r="K79" s="1">
        <f t="shared" si="77"/>
        <v>1.0729165807132319</v>
      </c>
      <c r="L79" s="1">
        <f t="shared" si="78"/>
        <v>87544.391830256674</v>
      </c>
      <c r="M79" s="1">
        <f t="shared" si="97"/>
        <v>-853</v>
      </c>
      <c r="N79" s="1">
        <f t="shared" si="79"/>
        <v>-2798.5565200000001</v>
      </c>
      <c r="O79" s="1">
        <f t="shared" si="80"/>
        <v>34919.086900787857</v>
      </c>
      <c r="P79" s="60">
        <f t="shared" si="81"/>
        <v>56.607438586880001</v>
      </c>
      <c r="Q79" s="6">
        <f t="shared" si="82"/>
        <v>110.03580342272082</v>
      </c>
      <c r="R79" s="6">
        <f t="shared" si="83"/>
        <v>-9.6950739838611266</v>
      </c>
      <c r="S79" s="6">
        <f t="shared" si="84"/>
        <v>-18.845672612788611</v>
      </c>
      <c r="T79" s="60">
        <f t="shared" si="85"/>
        <v>18.72187129664</v>
      </c>
      <c r="U79" s="6">
        <f t="shared" si="86"/>
        <v>1872.1871296639999</v>
      </c>
      <c r="V79" s="61">
        <f t="shared" si="87"/>
        <v>-6070.232856708848</v>
      </c>
      <c r="W79" s="62">
        <f t="shared" si="88"/>
        <v>0.12611430486638261</v>
      </c>
      <c r="X79" s="63">
        <f t="shared" si="89"/>
        <v>0.72547404276173244</v>
      </c>
      <c r="Y79" s="6">
        <f t="shared" si="90"/>
        <v>0.17211710116831055</v>
      </c>
      <c r="Z79" s="6">
        <f t="shared" si="91"/>
        <v>9.8615834789697558</v>
      </c>
      <c r="AA79" s="62">
        <f t="shared" si="92"/>
        <v>5.9985285782400002</v>
      </c>
      <c r="AB79" s="63">
        <f t="shared" si="93"/>
        <v>-2.0736707343999998</v>
      </c>
      <c r="AD79" s="1">
        <f t="shared" si="98"/>
        <v>0</v>
      </c>
      <c r="AE79" s="1">
        <f t="shared" si="99"/>
        <v>-6.4999999999999997E-3</v>
      </c>
      <c r="AF79" s="1">
        <f t="shared" si="100"/>
        <v>101325</v>
      </c>
      <c r="AG79" s="1">
        <f t="shared" si="101"/>
        <v>1.2250000000000001</v>
      </c>
      <c r="AH79" s="1">
        <f t="shared" si="102"/>
        <v>288.14999999999998</v>
      </c>
      <c r="AI79" s="1">
        <f t="shared" si="103"/>
        <v>1.2350000000000001</v>
      </c>
      <c r="AJ79" s="1">
        <f t="shared" si="104"/>
        <v>9.81</v>
      </c>
      <c r="AK79" s="1">
        <f t="shared" si="105"/>
        <v>293.14999999999998</v>
      </c>
      <c r="AL79" s="1">
        <f t="shared" si="106"/>
        <v>100600</v>
      </c>
      <c r="AM79" s="1">
        <f t="shared" si="107"/>
        <v>28</v>
      </c>
    </row>
    <row r="80" spans="1:39" x14ac:dyDescent="0.2">
      <c r="A80" s="23">
        <v>11.5</v>
      </c>
      <c r="B80" s="1">
        <v>1127</v>
      </c>
      <c r="C80" s="1">
        <f t="shared" si="72"/>
        <v>284.64999999999998</v>
      </c>
      <c r="D80" s="1">
        <f t="shared" si="94"/>
        <v>0</v>
      </c>
      <c r="E80" s="1">
        <f t="shared" si="73"/>
        <v>0</v>
      </c>
      <c r="F80" s="1">
        <f t="shared" si="95"/>
        <v>3612.5385099999994</v>
      </c>
      <c r="G80" s="1">
        <f t="shared" si="74"/>
        <v>7964.2746499161976</v>
      </c>
      <c r="H80" s="6">
        <f t="shared" si="96"/>
        <v>100.38456000000001</v>
      </c>
      <c r="I80" s="1">
        <f t="shared" si="75"/>
        <v>280.8245</v>
      </c>
      <c r="J80" s="1">
        <f t="shared" si="76"/>
        <v>1.0978387632386126</v>
      </c>
      <c r="K80" s="1">
        <f t="shared" si="77"/>
        <v>1.0830845661939288</v>
      </c>
      <c r="L80" s="1">
        <f t="shared" si="78"/>
        <v>88498.407378672768</v>
      </c>
      <c r="M80" s="1">
        <f t="shared" si="97"/>
        <v>-942</v>
      </c>
      <c r="N80" s="1">
        <f t="shared" si="79"/>
        <v>-3090.5512800000001</v>
      </c>
      <c r="O80" s="1">
        <f t="shared" si="80"/>
        <v>34914.954399393187</v>
      </c>
      <c r="P80" s="60">
        <f t="shared" si="81"/>
        <v>55.533368410240001</v>
      </c>
      <c r="Q80" s="6">
        <f t="shared" si="82"/>
        <v>107.94798285056092</v>
      </c>
      <c r="R80" s="6">
        <f t="shared" si="83"/>
        <v>-9.5148617379458962</v>
      </c>
      <c r="S80" s="6">
        <f t="shared" si="84"/>
        <v>-18.495368840688752</v>
      </c>
      <c r="T80" s="60">
        <f t="shared" si="85"/>
        <v>18.009832458720002</v>
      </c>
      <c r="U80" s="6">
        <f t="shared" si="86"/>
        <v>1800.9832458720002</v>
      </c>
      <c r="V80" s="61">
        <f t="shared" si="87"/>
        <v>-6071.9747651701828</v>
      </c>
      <c r="W80" s="62">
        <f t="shared" si="88"/>
        <v>0.12984688089629254</v>
      </c>
      <c r="X80" s="63">
        <f t="shared" si="89"/>
        <v>0.74664307753762982</v>
      </c>
      <c r="Y80" s="6">
        <f t="shared" si="90"/>
        <v>0.17218549864073626</v>
      </c>
      <c r="Z80" s="6">
        <f t="shared" si="91"/>
        <v>9.8655023654691121</v>
      </c>
      <c r="AA80" s="62">
        <f t="shared" si="92"/>
        <v>6.547208275520001</v>
      </c>
      <c r="AB80" s="63">
        <f t="shared" si="93"/>
        <v>-2.5869704512000005</v>
      </c>
      <c r="AD80" s="1">
        <f t="shared" si="98"/>
        <v>0</v>
      </c>
      <c r="AE80" s="1">
        <f t="shared" si="99"/>
        <v>-6.4999999999999997E-3</v>
      </c>
      <c r="AF80" s="1">
        <f t="shared" si="100"/>
        <v>101325</v>
      </c>
      <c r="AG80" s="1">
        <f t="shared" si="101"/>
        <v>1.2250000000000001</v>
      </c>
      <c r="AH80" s="1">
        <f t="shared" si="102"/>
        <v>288.14999999999998</v>
      </c>
      <c r="AI80" s="1">
        <f t="shared" si="103"/>
        <v>1.2350000000000001</v>
      </c>
      <c r="AJ80" s="1">
        <f t="shared" si="104"/>
        <v>9.81</v>
      </c>
      <c r="AK80" s="1">
        <f t="shared" si="105"/>
        <v>293.14999999999998</v>
      </c>
      <c r="AL80" s="1">
        <f t="shared" si="106"/>
        <v>100600</v>
      </c>
      <c r="AM80" s="1">
        <f t="shared" si="107"/>
        <v>28</v>
      </c>
    </row>
    <row r="81" spans="1:39" x14ac:dyDescent="0.2">
      <c r="A81" s="23">
        <v>11.3</v>
      </c>
      <c r="B81" s="1">
        <v>1047</v>
      </c>
      <c r="C81" s="1">
        <f t="shared" si="72"/>
        <v>284.45</v>
      </c>
      <c r="D81" s="1">
        <f t="shared" si="94"/>
        <v>0</v>
      </c>
      <c r="E81" s="1">
        <f t="shared" si="73"/>
        <v>0</v>
      </c>
      <c r="F81" s="1">
        <f t="shared" si="95"/>
        <v>3612.1538999999993</v>
      </c>
      <c r="G81" s="1">
        <f t="shared" si="74"/>
        <v>7963.4267310179976</v>
      </c>
      <c r="H81" s="6">
        <f t="shared" si="96"/>
        <v>111.53840000000001</v>
      </c>
      <c r="I81" s="1">
        <f t="shared" si="75"/>
        <v>281.34449999999998</v>
      </c>
      <c r="J81" s="1">
        <f t="shared" si="76"/>
        <v>1.1065167220029943</v>
      </c>
      <c r="K81" s="1">
        <f t="shared" si="77"/>
        <v>1.0944362590739021</v>
      </c>
      <c r="L81" s="1">
        <f t="shared" si="78"/>
        <v>89363.117455877582</v>
      </c>
      <c r="M81" s="1">
        <f t="shared" si="97"/>
        <v>-1022</v>
      </c>
      <c r="N81" s="1">
        <f t="shared" si="79"/>
        <v>-3353.0184800000002</v>
      </c>
      <c r="O81" s="1">
        <f t="shared" si="80"/>
        <v>34917.453523279</v>
      </c>
      <c r="P81" s="60">
        <f t="shared" si="81"/>
        <v>54.459298233600002</v>
      </c>
      <c r="Q81" s="6">
        <f t="shared" si="82"/>
        <v>105.86016227840103</v>
      </c>
      <c r="R81" s="6">
        <f t="shared" si="83"/>
        <v>-9.2757316892533961</v>
      </c>
      <c r="S81" s="6">
        <f t="shared" si="84"/>
        <v>-18.030538286838322</v>
      </c>
      <c r="T81" s="60">
        <f t="shared" si="85"/>
        <v>17.2977936208</v>
      </c>
      <c r="U81" s="6">
        <f t="shared" si="86"/>
        <v>1729.7793620800001</v>
      </c>
      <c r="V81" s="61">
        <f t="shared" si="87"/>
        <v>-6035.4740926268369</v>
      </c>
      <c r="W81" s="62">
        <f t="shared" si="88"/>
        <v>0.13281551176558981</v>
      </c>
      <c r="X81" s="63">
        <f t="shared" si="89"/>
        <v>0.76838693830380933</v>
      </c>
      <c r="Y81" s="6">
        <f t="shared" si="90"/>
        <v>0.17115857934965162</v>
      </c>
      <c r="Z81" s="6">
        <f t="shared" si="91"/>
        <v>9.8066642241893991</v>
      </c>
      <c r="AA81" s="62">
        <f t="shared" si="92"/>
        <v>7.0958879728000008</v>
      </c>
      <c r="AB81" s="63">
        <f t="shared" si="93"/>
        <v>-3.1002701680000002</v>
      </c>
      <c r="AD81" s="1">
        <f t="shared" si="98"/>
        <v>0</v>
      </c>
      <c r="AE81" s="1">
        <f t="shared" si="99"/>
        <v>-6.4999999999999997E-3</v>
      </c>
      <c r="AF81" s="1">
        <f t="shared" si="100"/>
        <v>101325</v>
      </c>
      <c r="AG81" s="1">
        <f t="shared" si="101"/>
        <v>1.2250000000000001</v>
      </c>
      <c r="AH81" s="1">
        <f t="shared" si="102"/>
        <v>288.14999999999998</v>
      </c>
      <c r="AI81" s="1">
        <f t="shared" si="103"/>
        <v>1.2350000000000001</v>
      </c>
      <c r="AJ81" s="1">
        <f t="shared" si="104"/>
        <v>9.81</v>
      </c>
      <c r="AK81" s="1">
        <f t="shared" si="105"/>
        <v>293.14999999999998</v>
      </c>
      <c r="AL81" s="1">
        <f t="shared" si="106"/>
        <v>100600</v>
      </c>
      <c r="AM81" s="1">
        <f t="shared" si="107"/>
        <v>28</v>
      </c>
    </row>
    <row r="82" spans="1:39" x14ac:dyDescent="0.2">
      <c r="A82" s="23">
        <v>11.6</v>
      </c>
      <c r="B82" s="1">
        <v>984</v>
      </c>
      <c r="C82" s="1">
        <f t="shared" si="72"/>
        <v>284.75</v>
      </c>
      <c r="D82" s="1">
        <f t="shared" si="94"/>
        <v>0</v>
      </c>
      <c r="E82" s="1">
        <f t="shared" si="73"/>
        <v>0</v>
      </c>
      <c r="F82" s="1">
        <f t="shared" si="95"/>
        <v>3611.7692899999993</v>
      </c>
      <c r="G82" s="1">
        <f t="shared" si="74"/>
        <v>7962.5788121197975</v>
      </c>
      <c r="H82" s="6">
        <f t="shared" si="96"/>
        <v>122.69224000000001</v>
      </c>
      <c r="I82" s="1">
        <f t="shared" si="75"/>
        <v>281.75399999999996</v>
      </c>
      <c r="J82" s="1">
        <f t="shared" si="76"/>
        <v>1.1133874708902571</v>
      </c>
      <c r="K82" s="1">
        <f t="shared" si="77"/>
        <v>1.101672953373884</v>
      </c>
      <c r="L82" s="1">
        <f t="shared" si="78"/>
        <v>90048.880910731314</v>
      </c>
      <c r="M82" s="1">
        <f t="shared" si="97"/>
        <v>-1085</v>
      </c>
      <c r="N82" s="1">
        <f t="shared" si="79"/>
        <v>-3559.7114000000001</v>
      </c>
      <c r="O82" s="1">
        <f t="shared" si="80"/>
        <v>34931.215120805377</v>
      </c>
      <c r="P82" s="60">
        <f t="shared" si="81"/>
        <v>53.385228056960003</v>
      </c>
      <c r="Q82" s="6">
        <f t="shared" si="82"/>
        <v>103.77234170624114</v>
      </c>
      <c r="R82" s="6">
        <f t="shared" si="83"/>
        <v>-8.9390869913713509</v>
      </c>
      <c r="S82" s="6">
        <f t="shared" si="84"/>
        <v>-17.376154857307288</v>
      </c>
      <c r="T82" s="60">
        <f t="shared" si="85"/>
        <v>16.585754782880002</v>
      </c>
      <c r="U82" s="6">
        <f t="shared" si="86"/>
        <v>1658.5754782880003</v>
      </c>
      <c r="V82" s="61">
        <f t="shared" si="87"/>
        <v>-5932.8186000507112</v>
      </c>
      <c r="W82" s="62">
        <f t="shared" si="88"/>
        <v>0.13497027785375137</v>
      </c>
      <c r="X82" s="63">
        <f t="shared" si="89"/>
        <v>0.79467722316403933</v>
      </c>
      <c r="Y82" s="6">
        <f t="shared" si="90"/>
        <v>0.16823745815319613</v>
      </c>
      <c r="Z82" s="6">
        <f t="shared" si="91"/>
        <v>9.6392963081863048</v>
      </c>
      <c r="AA82" s="62">
        <f t="shared" si="92"/>
        <v>7.6445676700800007</v>
      </c>
      <c r="AB82" s="63">
        <f t="shared" si="93"/>
        <v>-3.6135698848000009</v>
      </c>
      <c r="AD82" s="1">
        <f t="shared" si="98"/>
        <v>0</v>
      </c>
      <c r="AE82" s="1">
        <f t="shared" si="99"/>
        <v>-6.4999999999999997E-3</v>
      </c>
      <c r="AF82" s="1">
        <f t="shared" si="100"/>
        <v>101325</v>
      </c>
      <c r="AG82" s="1">
        <f t="shared" si="101"/>
        <v>1.2250000000000001</v>
      </c>
      <c r="AH82" s="1">
        <f t="shared" si="102"/>
        <v>288.14999999999998</v>
      </c>
      <c r="AI82" s="1">
        <f t="shared" si="103"/>
        <v>1.2350000000000001</v>
      </c>
      <c r="AJ82" s="1">
        <f t="shared" si="104"/>
        <v>9.81</v>
      </c>
      <c r="AK82" s="1">
        <f t="shared" si="105"/>
        <v>293.14999999999998</v>
      </c>
      <c r="AL82" s="1">
        <f t="shared" si="106"/>
        <v>100600</v>
      </c>
      <c r="AM82" s="1">
        <f t="shared" si="107"/>
        <v>28</v>
      </c>
    </row>
    <row r="83" spans="1:39" x14ac:dyDescent="0.2">
      <c r="A83" s="23">
        <v>10.8</v>
      </c>
      <c r="B83" s="1">
        <v>920</v>
      </c>
      <c r="C83" s="1">
        <f t="shared" si="72"/>
        <v>283.95</v>
      </c>
      <c r="D83" s="1">
        <f t="shared" si="94"/>
        <v>0</v>
      </c>
      <c r="E83" s="1">
        <f t="shared" si="73"/>
        <v>0</v>
      </c>
      <c r="F83" s="1">
        <f t="shared" si="95"/>
        <v>3611.3846799999992</v>
      </c>
      <c r="G83" s="1">
        <f t="shared" si="74"/>
        <v>7961.7308932215974</v>
      </c>
      <c r="H83" s="6">
        <f t="shared" si="96"/>
        <v>133.84608</v>
      </c>
      <c r="I83" s="1">
        <f t="shared" si="75"/>
        <v>282.16999999999996</v>
      </c>
      <c r="J83" s="1">
        <f t="shared" si="76"/>
        <v>1.1204006511374123</v>
      </c>
      <c r="K83" s="1">
        <f t="shared" si="77"/>
        <v>1.1133771851785299</v>
      </c>
      <c r="L83" s="1">
        <f t="shared" si="78"/>
        <v>90749.886493892496</v>
      </c>
      <c r="M83" s="1">
        <f t="shared" si="97"/>
        <v>-1149</v>
      </c>
      <c r="N83" s="1">
        <f t="shared" si="79"/>
        <v>-3769.68516</v>
      </c>
      <c r="O83" s="1">
        <f t="shared" si="80"/>
        <v>34939.163196727131</v>
      </c>
      <c r="P83" s="60">
        <f t="shared" si="81"/>
        <v>52.311157880320003</v>
      </c>
      <c r="Q83" s="6">
        <f t="shared" si="82"/>
        <v>101.68452113408124</v>
      </c>
      <c r="R83" s="6">
        <f t="shared" si="83"/>
        <v>-8.6571914625796129</v>
      </c>
      <c r="S83" s="6">
        <f t="shared" si="84"/>
        <v>-16.828195052620757</v>
      </c>
      <c r="T83" s="60">
        <f t="shared" si="85"/>
        <v>15.873715944960001</v>
      </c>
      <c r="U83" s="6">
        <f t="shared" si="86"/>
        <v>1587.3715944960002</v>
      </c>
      <c r="V83" s="61">
        <f t="shared" si="87"/>
        <v>-5863.0749803283134</v>
      </c>
      <c r="W83" s="62">
        <f t="shared" si="88"/>
        <v>0.13745686314914507</v>
      </c>
      <c r="X83" s="63">
        <f t="shared" si="89"/>
        <v>0.81913122213034295</v>
      </c>
      <c r="Y83" s="6">
        <f t="shared" si="90"/>
        <v>0.1662590660342867</v>
      </c>
      <c r="Z83" s="6">
        <f t="shared" si="91"/>
        <v>9.5259427895508573</v>
      </c>
      <c r="AA83" s="62">
        <f t="shared" si="92"/>
        <v>8.1932473673599997</v>
      </c>
      <c r="AB83" s="63">
        <f t="shared" si="93"/>
        <v>-4.1268696015999993</v>
      </c>
      <c r="AD83" s="1">
        <f t="shared" si="98"/>
        <v>0</v>
      </c>
      <c r="AE83" s="1">
        <f t="shared" si="99"/>
        <v>-6.4999999999999997E-3</v>
      </c>
      <c r="AF83" s="1">
        <f t="shared" si="100"/>
        <v>101325</v>
      </c>
      <c r="AG83" s="1">
        <f t="shared" si="101"/>
        <v>1.2250000000000001</v>
      </c>
      <c r="AH83" s="1">
        <f t="shared" si="102"/>
        <v>288.14999999999998</v>
      </c>
      <c r="AI83" s="1">
        <f t="shared" si="103"/>
        <v>1.2350000000000001</v>
      </c>
      <c r="AJ83" s="1">
        <f t="shared" si="104"/>
        <v>9.81</v>
      </c>
      <c r="AK83" s="1">
        <f t="shared" si="105"/>
        <v>293.14999999999998</v>
      </c>
      <c r="AL83" s="1">
        <f t="shared" si="106"/>
        <v>100600</v>
      </c>
      <c r="AM83" s="1">
        <f t="shared" si="107"/>
        <v>28</v>
      </c>
    </row>
    <row r="84" spans="1:39" x14ac:dyDescent="0.2">
      <c r="A84" s="23">
        <v>8.6999999999999993</v>
      </c>
      <c r="B84" s="1">
        <v>862</v>
      </c>
      <c r="C84" s="1">
        <f t="shared" si="72"/>
        <v>281.84999999999997</v>
      </c>
      <c r="D84" s="1">
        <f t="shared" si="94"/>
        <v>0</v>
      </c>
      <c r="E84" s="1">
        <f t="shared" si="73"/>
        <v>0</v>
      </c>
      <c r="F84" s="1">
        <f t="shared" si="95"/>
        <v>3611.0000699999991</v>
      </c>
      <c r="G84" s="1">
        <f t="shared" si="74"/>
        <v>7960.8829743233973</v>
      </c>
      <c r="H84" s="6">
        <f t="shared" si="96"/>
        <v>144.99992</v>
      </c>
      <c r="I84" s="1">
        <f t="shared" si="75"/>
        <v>282.54699999999997</v>
      </c>
      <c r="J84" s="1">
        <f t="shared" si="76"/>
        <v>1.126785491624672</v>
      </c>
      <c r="K84" s="1">
        <f t="shared" si="77"/>
        <v>1.1295719719782729</v>
      </c>
      <c r="L84" s="1">
        <f t="shared" si="78"/>
        <v>91388.983473340821</v>
      </c>
      <c r="M84" s="1">
        <f t="shared" si="97"/>
        <v>-1207</v>
      </c>
      <c r="N84" s="1">
        <f t="shared" si="79"/>
        <v>-3959.97388</v>
      </c>
      <c r="O84" s="1">
        <f t="shared" si="80"/>
        <v>34951.470806456811</v>
      </c>
      <c r="P84" s="60">
        <f t="shared" si="81"/>
        <v>51.237087703680004</v>
      </c>
      <c r="Q84" s="6">
        <f t="shared" si="82"/>
        <v>99.596700561921338</v>
      </c>
      <c r="R84" s="6">
        <f t="shared" si="83"/>
        <v>-8.3401063539605982</v>
      </c>
      <c r="S84" s="6">
        <f t="shared" si="84"/>
        <v>-16.211832335082768</v>
      </c>
      <c r="T84" s="60">
        <f t="shared" si="85"/>
        <v>15.161677107040001</v>
      </c>
      <c r="U84" s="6">
        <f t="shared" si="86"/>
        <v>1516.167710704</v>
      </c>
      <c r="V84" s="61">
        <f t="shared" si="87"/>
        <v>-5766.1197355496843</v>
      </c>
      <c r="W84" s="62">
        <f t="shared" si="88"/>
        <v>0.13889059542923848</v>
      </c>
      <c r="X84" s="63">
        <f t="shared" si="89"/>
        <v>0.84188862078384508</v>
      </c>
      <c r="Y84" s="6">
        <f t="shared" si="90"/>
        <v>0.16350230468514024</v>
      </c>
      <c r="Z84" s="6">
        <f t="shared" si="91"/>
        <v>9.3679919991199849</v>
      </c>
      <c r="AA84" s="62">
        <f t="shared" si="92"/>
        <v>8.7419270646400005</v>
      </c>
      <c r="AB84" s="63">
        <f t="shared" si="93"/>
        <v>-4.6401693183999999</v>
      </c>
      <c r="AD84" s="1">
        <f t="shared" si="98"/>
        <v>0</v>
      </c>
      <c r="AE84" s="1">
        <f t="shared" si="99"/>
        <v>-6.4999999999999997E-3</v>
      </c>
      <c r="AF84" s="1">
        <f t="shared" si="100"/>
        <v>101325</v>
      </c>
      <c r="AG84" s="1">
        <f t="shared" si="101"/>
        <v>1.2250000000000001</v>
      </c>
      <c r="AH84" s="1">
        <f t="shared" si="102"/>
        <v>288.14999999999998</v>
      </c>
      <c r="AI84" s="1">
        <f t="shared" si="103"/>
        <v>1.2350000000000001</v>
      </c>
      <c r="AJ84" s="1">
        <f t="shared" si="104"/>
        <v>9.81</v>
      </c>
      <c r="AK84" s="1">
        <f t="shared" si="105"/>
        <v>293.14999999999998</v>
      </c>
      <c r="AL84" s="1">
        <f t="shared" si="106"/>
        <v>100600</v>
      </c>
      <c r="AM84" s="1">
        <f t="shared" si="107"/>
        <v>28</v>
      </c>
    </row>
    <row r="85" spans="1:39" x14ac:dyDescent="0.2">
      <c r="A85" s="23">
        <v>7.6</v>
      </c>
      <c r="B85" s="1">
        <v>798</v>
      </c>
      <c r="C85" s="1">
        <f t="shared" si="72"/>
        <v>280.75</v>
      </c>
      <c r="D85" s="1">
        <f t="shared" si="94"/>
        <v>0</v>
      </c>
      <c r="E85" s="1">
        <f t="shared" si="73"/>
        <v>0</v>
      </c>
      <c r="F85" s="1">
        <f t="shared" si="95"/>
        <v>3610.6154599999991</v>
      </c>
      <c r="G85" s="1">
        <f t="shared" si="74"/>
        <v>7960.0350554251972</v>
      </c>
      <c r="H85" s="6">
        <f t="shared" si="96"/>
        <v>156.15376000000001</v>
      </c>
      <c r="I85" s="1">
        <f t="shared" si="75"/>
        <v>282.96299999999997</v>
      </c>
      <c r="J85" s="1">
        <f t="shared" si="76"/>
        <v>1.1338630975543844</v>
      </c>
      <c r="K85" s="1">
        <f t="shared" si="77"/>
        <v>1.1428007254613757</v>
      </c>
      <c r="L85" s="1">
        <f t="shared" si="78"/>
        <v>92098.418396584049</v>
      </c>
      <c r="M85" s="1">
        <f t="shared" si="97"/>
        <v>-1271</v>
      </c>
      <c r="N85" s="1">
        <f t="shared" si="79"/>
        <v>-4169.9476400000003</v>
      </c>
      <c r="O85" s="1">
        <f t="shared" si="80"/>
        <v>34955.606052183408</v>
      </c>
      <c r="P85" s="60">
        <f t="shared" si="81"/>
        <v>50.163017527039997</v>
      </c>
      <c r="Q85" s="6">
        <f t="shared" si="82"/>
        <v>97.508879989761425</v>
      </c>
      <c r="R85" s="6">
        <f t="shared" si="83"/>
        <v>-8.0975295839955681</v>
      </c>
      <c r="S85" s="6">
        <f t="shared" si="84"/>
        <v>-15.740301906553945</v>
      </c>
      <c r="T85" s="60">
        <f t="shared" si="85"/>
        <v>14.449638269120001</v>
      </c>
      <c r="U85" s="6">
        <f t="shared" si="86"/>
        <v>1444.9638269120001</v>
      </c>
      <c r="V85" s="61">
        <f t="shared" si="87"/>
        <v>-5717.6706412745853</v>
      </c>
      <c r="W85" s="62">
        <f t="shared" si="88"/>
        <v>0.14202123504169809</v>
      </c>
      <c r="X85" s="63">
        <f t="shared" si="89"/>
        <v>0.86826238421726742</v>
      </c>
      <c r="Y85" s="6">
        <f t="shared" si="90"/>
        <v>0.1621337027297784</v>
      </c>
      <c r="Z85" s="6">
        <f t="shared" si="91"/>
        <v>9.2895768832444041</v>
      </c>
      <c r="AA85" s="62">
        <f t="shared" si="92"/>
        <v>9.2906067619199995</v>
      </c>
      <c r="AB85" s="63">
        <f t="shared" si="93"/>
        <v>-5.1534690352000005</v>
      </c>
      <c r="AD85" s="1">
        <f t="shared" si="98"/>
        <v>0</v>
      </c>
      <c r="AE85" s="1">
        <f t="shared" si="99"/>
        <v>-6.4999999999999997E-3</v>
      </c>
      <c r="AF85" s="1">
        <f t="shared" si="100"/>
        <v>101325</v>
      </c>
      <c r="AG85" s="1">
        <f t="shared" si="101"/>
        <v>1.2250000000000001</v>
      </c>
      <c r="AH85" s="1">
        <f t="shared" si="102"/>
        <v>288.14999999999998</v>
      </c>
      <c r="AI85" s="1">
        <f t="shared" si="103"/>
        <v>1.2350000000000001</v>
      </c>
      <c r="AJ85" s="1">
        <f t="shared" si="104"/>
        <v>9.81</v>
      </c>
      <c r="AK85" s="1">
        <f t="shared" si="105"/>
        <v>293.14999999999998</v>
      </c>
      <c r="AL85" s="1">
        <f t="shared" si="106"/>
        <v>100600</v>
      </c>
      <c r="AM85" s="1">
        <f t="shared" si="107"/>
        <v>28</v>
      </c>
    </row>
    <row r="86" spans="1:39" x14ac:dyDescent="0.2">
      <c r="A86" s="23">
        <v>7.3</v>
      </c>
      <c r="B86" s="1">
        <v>794</v>
      </c>
      <c r="C86" s="1">
        <f t="shared" si="72"/>
        <v>280.45</v>
      </c>
      <c r="D86" s="1">
        <f t="shared" si="94"/>
        <v>0</v>
      </c>
      <c r="E86" s="1">
        <f t="shared" si="73"/>
        <v>0</v>
      </c>
      <c r="F86" s="1">
        <f t="shared" si="95"/>
        <v>3610.230849999999</v>
      </c>
      <c r="G86" s="1">
        <f t="shared" si="74"/>
        <v>7959.1871365269972</v>
      </c>
      <c r="H86" s="6">
        <f t="shared" si="96"/>
        <v>167.30760000000001</v>
      </c>
      <c r="I86" s="1">
        <f t="shared" si="75"/>
        <v>282.98899999999998</v>
      </c>
      <c r="J86" s="1">
        <f t="shared" si="76"/>
        <v>1.1343065743513436</v>
      </c>
      <c r="K86" s="1">
        <f t="shared" si="77"/>
        <v>1.1445758002107769</v>
      </c>
      <c r="L86" s="1">
        <f t="shared" si="78"/>
        <v>92142.905706311722</v>
      </c>
      <c r="M86" s="1">
        <f t="shared" si="97"/>
        <v>-1275</v>
      </c>
      <c r="N86" s="1">
        <f t="shared" si="79"/>
        <v>-4183.0709999999999</v>
      </c>
      <c r="O86" s="1">
        <f t="shared" si="80"/>
        <v>34994.213691187011</v>
      </c>
      <c r="P86" s="60">
        <f t="shared" si="81"/>
        <v>49.088947350400005</v>
      </c>
      <c r="Q86" s="6">
        <f t="shared" si="82"/>
        <v>95.421059417601541</v>
      </c>
      <c r="R86" s="6">
        <f t="shared" si="83"/>
        <v>-7.5567069187136084</v>
      </c>
      <c r="S86" s="6">
        <f t="shared" si="84"/>
        <v>-14.689029176872261</v>
      </c>
      <c r="T86" s="60">
        <f t="shared" si="85"/>
        <v>13.7375994312</v>
      </c>
      <c r="U86" s="6">
        <f t="shared" si="86"/>
        <v>1373.7599431199999</v>
      </c>
      <c r="V86" s="61">
        <f t="shared" si="87"/>
        <v>-5451.9622470017393</v>
      </c>
      <c r="W86" s="62">
        <f t="shared" si="88"/>
        <v>0.14119288301144184</v>
      </c>
      <c r="X86" s="63">
        <f t="shared" si="89"/>
        <v>0.90626708255259625</v>
      </c>
      <c r="Y86" s="6">
        <f t="shared" si="90"/>
        <v>0.15455363517504675</v>
      </c>
      <c r="Z86" s="6">
        <f t="shared" si="91"/>
        <v>8.8552710039342593</v>
      </c>
      <c r="AA86" s="62">
        <f t="shared" si="92"/>
        <v>9.8392864592000002</v>
      </c>
      <c r="AB86" s="63">
        <f t="shared" si="93"/>
        <v>-5.6667687519999994</v>
      </c>
      <c r="AD86" s="1">
        <f t="shared" si="98"/>
        <v>0</v>
      </c>
      <c r="AE86" s="1">
        <f t="shared" si="99"/>
        <v>-6.4999999999999997E-3</v>
      </c>
      <c r="AF86" s="1">
        <f t="shared" si="100"/>
        <v>101325</v>
      </c>
      <c r="AG86" s="1">
        <f t="shared" si="101"/>
        <v>1.2250000000000001</v>
      </c>
      <c r="AH86" s="1">
        <f t="shared" si="102"/>
        <v>288.14999999999998</v>
      </c>
      <c r="AI86" s="1">
        <f t="shared" si="103"/>
        <v>1.2350000000000001</v>
      </c>
      <c r="AJ86" s="1">
        <f t="shared" si="104"/>
        <v>9.81</v>
      </c>
      <c r="AK86" s="1">
        <f t="shared" si="105"/>
        <v>293.14999999999998</v>
      </c>
      <c r="AL86" s="1">
        <f t="shared" si="106"/>
        <v>100600</v>
      </c>
      <c r="AM86" s="1">
        <f t="shared" si="107"/>
        <v>28</v>
      </c>
    </row>
    <row r="87" spans="1:39" x14ac:dyDescent="0.2">
      <c r="A87" s="23">
        <v>7</v>
      </c>
      <c r="B87" s="1">
        <v>786</v>
      </c>
      <c r="C87" s="1">
        <f t="shared" si="72"/>
        <v>280.14999999999998</v>
      </c>
      <c r="D87" s="1">
        <f t="shared" si="94"/>
        <v>0</v>
      </c>
      <c r="E87" s="1">
        <f t="shared" si="73"/>
        <v>0</v>
      </c>
      <c r="F87" s="1">
        <f t="shared" si="95"/>
        <v>3609.8462399999989</v>
      </c>
      <c r="G87" s="1">
        <f t="shared" si="74"/>
        <v>7958.3392176287971</v>
      </c>
      <c r="H87" s="6">
        <f t="shared" si="96"/>
        <v>178.46144000000001</v>
      </c>
      <c r="I87" s="1">
        <f t="shared" si="75"/>
        <v>283.041</v>
      </c>
      <c r="J87" s="1">
        <f t="shared" si="76"/>
        <v>1.1351939260298041</v>
      </c>
      <c r="K87" s="1">
        <f t="shared" si="77"/>
        <v>1.1469085276366295</v>
      </c>
      <c r="L87" s="1">
        <f t="shared" si="78"/>
        <v>92231.932528234625</v>
      </c>
      <c r="M87" s="1">
        <f t="shared" si="97"/>
        <v>-1283</v>
      </c>
      <c r="N87" s="1">
        <f t="shared" si="79"/>
        <v>-4209.31772</v>
      </c>
      <c r="O87" s="1">
        <f t="shared" si="80"/>
        <v>35021.052246983701</v>
      </c>
      <c r="P87" s="60">
        <f t="shared" si="81"/>
        <v>48.014877173759999</v>
      </c>
      <c r="Q87" s="6">
        <f t="shared" si="82"/>
        <v>93.333238845441642</v>
      </c>
      <c r="R87" s="6">
        <f t="shared" si="83"/>
        <v>-7.1202608966443464</v>
      </c>
      <c r="S87" s="6">
        <f t="shared" si="84"/>
        <v>-13.840647941333147</v>
      </c>
      <c r="T87" s="60">
        <f t="shared" si="85"/>
        <v>13.02556059328</v>
      </c>
      <c r="U87" s="6">
        <f t="shared" si="86"/>
        <v>1302.5560593279999</v>
      </c>
      <c r="V87" s="61">
        <f t="shared" si="87"/>
        <v>-5251.4326009490514</v>
      </c>
      <c r="W87" s="62">
        <f t="shared" si="88"/>
        <v>0.14186306343929431</v>
      </c>
      <c r="X87" s="63">
        <f t="shared" si="89"/>
        <v>0.94606446167219693</v>
      </c>
      <c r="Y87" s="6">
        <f t="shared" si="90"/>
        <v>0.14884176845575645</v>
      </c>
      <c r="Z87" s="6">
        <f t="shared" si="91"/>
        <v>8.5280051477777121</v>
      </c>
      <c r="AA87" s="62">
        <f t="shared" si="92"/>
        <v>10.387966156479999</v>
      </c>
      <c r="AB87" s="63">
        <f t="shared" si="93"/>
        <v>-6.1800684688</v>
      </c>
      <c r="AD87" s="1">
        <f t="shared" si="98"/>
        <v>0</v>
      </c>
      <c r="AE87" s="1">
        <f t="shared" si="99"/>
        <v>-6.4999999999999997E-3</v>
      </c>
      <c r="AF87" s="1">
        <f t="shared" si="100"/>
        <v>101325</v>
      </c>
      <c r="AG87" s="1">
        <f t="shared" si="101"/>
        <v>1.2250000000000001</v>
      </c>
      <c r="AH87" s="1">
        <f t="shared" si="102"/>
        <v>288.14999999999998</v>
      </c>
      <c r="AI87" s="1">
        <f t="shared" si="103"/>
        <v>1.2350000000000001</v>
      </c>
      <c r="AJ87" s="1">
        <f t="shared" si="104"/>
        <v>9.81</v>
      </c>
      <c r="AK87" s="1">
        <f t="shared" si="105"/>
        <v>293.14999999999998</v>
      </c>
      <c r="AL87" s="1">
        <f t="shared" si="106"/>
        <v>100600</v>
      </c>
      <c r="AM87" s="1">
        <f t="shared" si="107"/>
        <v>28</v>
      </c>
    </row>
    <row r="88" spans="1:39" x14ac:dyDescent="0.2">
      <c r="A88" s="23">
        <v>6.3</v>
      </c>
      <c r="B88" s="1">
        <v>731</v>
      </c>
      <c r="C88" s="1">
        <f t="shared" si="72"/>
        <v>279.45</v>
      </c>
      <c r="D88" s="1">
        <f t="shared" si="94"/>
        <v>0</v>
      </c>
      <c r="E88" s="1">
        <f t="shared" si="73"/>
        <v>0</v>
      </c>
      <c r="F88" s="1">
        <f t="shared" si="95"/>
        <v>3609.4616299999989</v>
      </c>
      <c r="G88" s="1">
        <f t="shared" si="74"/>
        <v>7957.491298730597</v>
      </c>
      <c r="H88" s="6">
        <f t="shared" si="96"/>
        <v>189.61528000000001</v>
      </c>
      <c r="I88" s="1">
        <f t="shared" si="75"/>
        <v>283.39849999999996</v>
      </c>
      <c r="J88" s="1">
        <f t="shared" si="76"/>
        <v>1.1413088538181864</v>
      </c>
      <c r="K88" s="1">
        <f t="shared" si="77"/>
        <v>1.1574350231125183</v>
      </c>
      <c r="L88" s="1">
        <f t="shared" si="78"/>
        <v>92845.879261243565</v>
      </c>
      <c r="M88" s="1">
        <f t="shared" si="97"/>
        <v>-1338</v>
      </c>
      <c r="N88" s="1">
        <f t="shared" si="79"/>
        <v>-4389.7639200000003</v>
      </c>
      <c r="O88" s="1">
        <f t="shared" si="80"/>
        <v>35016.165584902716</v>
      </c>
      <c r="P88" s="60">
        <f t="shared" si="81"/>
        <v>46.940806997119999</v>
      </c>
      <c r="Q88" s="6">
        <f t="shared" si="82"/>
        <v>91.245418273281743</v>
      </c>
      <c r="R88" s="6">
        <f t="shared" si="83"/>
        <v>-6.9711905969663155</v>
      </c>
      <c r="S88" s="6">
        <f t="shared" si="84"/>
        <v>-13.550879130007003</v>
      </c>
      <c r="T88" s="60">
        <f t="shared" si="85"/>
        <v>12.31352175536</v>
      </c>
      <c r="U88" s="6">
        <f t="shared" si="86"/>
        <v>1231.352175536</v>
      </c>
      <c r="V88" s="61">
        <f t="shared" si="87"/>
        <v>-5258.5722103484513</v>
      </c>
      <c r="W88" s="62">
        <f t="shared" si="88"/>
        <v>0.14727942617120368</v>
      </c>
      <c r="X88" s="63">
        <f t="shared" si="89"/>
        <v>0.98071502449114256</v>
      </c>
      <c r="Y88" s="6">
        <f t="shared" si="90"/>
        <v>0.14906163818047832</v>
      </c>
      <c r="Z88" s="6">
        <f t="shared" si="91"/>
        <v>8.5406027550469776</v>
      </c>
      <c r="AA88" s="62">
        <f t="shared" si="92"/>
        <v>10.93664585376</v>
      </c>
      <c r="AB88" s="63">
        <f t="shared" si="93"/>
        <v>-6.6933681856000007</v>
      </c>
      <c r="AD88" s="1">
        <f t="shared" si="98"/>
        <v>0</v>
      </c>
      <c r="AE88" s="1">
        <f t="shared" si="99"/>
        <v>-6.4999999999999997E-3</v>
      </c>
      <c r="AF88" s="1">
        <f t="shared" si="100"/>
        <v>101325</v>
      </c>
      <c r="AG88" s="1">
        <f t="shared" si="101"/>
        <v>1.2250000000000001</v>
      </c>
      <c r="AH88" s="1">
        <f t="shared" si="102"/>
        <v>288.14999999999998</v>
      </c>
      <c r="AI88" s="1">
        <f t="shared" si="103"/>
        <v>1.2350000000000001</v>
      </c>
      <c r="AJ88" s="1">
        <f t="shared" si="104"/>
        <v>9.81</v>
      </c>
      <c r="AK88" s="1">
        <f t="shared" si="105"/>
        <v>293.14999999999998</v>
      </c>
      <c r="AL88" s="1">
        <f t="shared" si="106"/>
        <v>100600</v>
      </c>
      <c r="AM88" s="1">
        <f t="shared" si="107"/>
        <v>28</v>
      </c>
    </row>
    <row r="89" spans="1:39" x14ac:dyDescent="0.2">
      <c r="A89" s="23">
        <v>6.1</v>
      </c>
      <c r="B89" s="1">
        <v>718</v>
      </c>
      <c r="C89" s="1">
        <f t="shared" si="72"/>
        <v>279.25</v>
      </c>
      <c r="D89" s="1">
        <f t="shared" si="94"/>
        <v>0</v>
      </c>
      <c r="E89" s="1">
        <f t="shared" si="73"/>
        <v>0</v>
      </c>
      <c r="F89" s="1">
        <f t="shared" si="95"/>
        <v>3609.0770199999988</v>
      </c>
      <c r="G89" s="1">
        <f t="shared" si="74"/>
        <v>7956.6433798323969</v>
      </c>
      <c r="H89" s="6">
        <f t="shared" si="96"/>
        <v>200.76912000000002</v>
      </c>
      <c r="I89" s="1">
        <f t="shared" si="75"/>
        <v>283.483</v>
      </c>
      <c r="J89" s="1">
        <f t="shared" si="76"/>
        <v>1.1427578751423151</v>
      </c>
      <c r="K89" s="1">
        <f t="shared" si="77"/>
        <v>1.1600803248664957</v>
      </c>
      <c r="L89" s="1">
        <f t="shared" si="78"/>
        <v>92991.476357196385</v>
      </c>
      <c r="M89" s="1">
        <f t="shared" si="97"/>
        <v>-1351</v>
      </c>
      <c r="N89" s="1">
        <f t="shared" si="79"/>
        <v>-4432.4148400000004</v>
      </c>
      <c r="O89" s="1">
        <f t="shared" si="80"/>
        <v>35032.982052158957</v>
      </c>
      <c r="P89" s="60">
        <f t="shared" si="81"/>
        <v>45.86673682048</v>
      </c>
      <c r="Q89" s="6">
        <f t="shared" si="82"/>
        <v>89.157597701121844</v>
      </c>
      <c r="R89" s="6">
        <f t="shared" si="83"/>
        <v>-6.6320046310282423</v>
      </c>
      <c r="S89" s="6">
        <f t="shared" si="84"/>
        <v>-12.891555881977938</v>
      </c>
      <c r="T89" s="60">
        <f t="shared" si="85"/>
        <v>11.60148291744</v>
      </c>
      <c r="U89" s="6">
        <f t="shared" si="86"/>
        <v>1160.1482917440001</v>
      </c>
      <c r="V89" s="61">
        <f t="shared" si="87"/>
        <v>-5119.3183215938006</v>
      </c>
      <c r="W89" s="62">
        <f t="shared" si="88"/>
        <v>0.14983054226268316</v>
      </c>
      <c r="X89" s="63">
        <f t="shared" si="89"/>
        <v>1.0253339152232375</v>
      </c>
      <c r="Y89" s="6">
        <f t="shared" si="90"/>
        <v>0.14510153966715184</v>
      </c>
      <c r="Z89" s="6">
        <f t="shared" si="91"/>
        <v>8.3137058237773527</v>
      </c>
      <c r="AA89" s="62">
        <f t="shared" si="92"/>
        <v>11.485325551040001</v>
      </c>
      <c r="AB89" s="63">
        <f t="shared" si="93"/>
        <v>-7.2066679024000013</v>
      </c>
      <c r="AD89" s="1">
        <f t="shared" si="98"/>
        <v>0</v>
      </c>
      <c r="AE89" s="1">
        <f t="shared" si="99"/>
        <v>-6.4999999999999997E-3</v>
      </c>
      <c r="AF89" s="1">
        <f t="shared" si="100"/>
        <v>101325</v>
      </c>
      <c r="AG89" s="1">
        <f t="shared" si="101"/>
        <v>1.2250000000000001</v>
      </c>
      <c r="AH89" s="1">
        <f t="shared" si="102"/>
        <v>288.14999999999998</v>
      </c>
      <c r="AI89" s="1">
        <f t="shared" si="103"/>
        <v>1.2350000000000001</v>
      </c>
      <c r="AJ89" s="1">
        <f t="shared" si="104"/>
        <v>9.81</v>
      </c>
      <c r="AK89" s="1">
        <f t="shared" si="105"/>
        <v>293.14999999999998</v>
      </c>
      <c r="AL89" s="1">
        <f t="shared" si="106"/>
        <v>100600</v>
      </c>
      <c r="AM89" s="1">
        <f t="shared" si="107"/>
        <v>28</v>
      </c>
    </row>
    <row r="90" spans="1:39" x14ac:dyDescent="0.2">
      <c r="A90" s="23">
        <v>5.8</v>
      </c>
      <c r="B90" s="1">
        <v>687</v>
      </c>
      <c r="C90" s="1">
        <f t="shared" si="72"/>
        <v>278.95</v>
      </c>
      <c r="D90" s="1">
        <f t="shared" si="94"/>
        <v>0</v>
      </c>
      <c r="E90" s="1">
        <f t="shared" si="73"/>
        <v>0</v>
      </c>
      <c r="F90" s="1">
        <f t="shared" si="95"/>
        <v>3608.6924099999987</v>
      </c>
      <c r="G90" s="1">
        <f t="shared" si="74"/>
        <v>7955.7954609341969</v>
      </c>
      <c r="H90" s="6">
        <f t="shared" si="96"/>
        <v>211.92296000000002</v>
      </c>
      <c r="I90" s="1">
        <f t="shared" si="75"/>
        <v>283.68449999999996</v>
      </c>
      <c r="J90" s="1">
        <f t="shared" si="76"/>
        <v>1.1462189134720713</v>
      </c>
      <c r="K90" s="1">
        <f t="shared" si="77"/>
        <v>1.1656732007846129</v>
      </c>
      <c r="L90" s="1">
        <f t="shared" si="78"/>
        <v>93339.415626179049</v>
      </c>
      <c r="M90" s="1">
        <f t="shared" si="97"/>
        <v>-1382</v>
      </c>
      <c r="N90" s="1">
        <f t="shared" si="79"/>
        <v>-4534.1208800000004</v>
      </c>
      <c r="O90" s="1">
        <f t="shared" si="80"/>
        <v>35035.981900807048</v>
      </c>
      <c r="P90" s="60">
        <f t="shared" si="81"/>
        <v>44.792666643840001</v>
      </c>
      <c r="Q90" s="6">
        <f t="shared" si="82"/>
        <v>87.069777128961945</v>
      </c>
      <c r="R90" s="6">
        <f t="shared" si="83"/>
        <v>-6.4181302596212797</v>
      </c>
      <c r="S90" s="6">
        <f t="shared" si="84"/>
        <v>-12.475818323862228</v>
      </c>
      <c r="T90" s="60">
        <f t="shared" si="85"/>
        <v>10.889444079519999</v>
      </c>
      <c r="U90" s="6">
        <f t="shared" si="86"/>
        <v>1088.9444079519999</v>
      </c>
      <c r="V90" s="61">
        <f t="shared" si="87"/>
        <v>-5072.4816260252364</v>
      </c>
      <c r="W90" s="62">
        <f t="shared" si="88"/>
        <v>0.15491797043647576</v>
      </c>
      <c r="X90" s="63">
        <f t="shared" si="89"/>
        <v>1.0700291511110389</v>
      </c>
      <c r="Y90" s="6">
        <f t="shared" si="90"/>
        <v>0.14378016711352426</v>
      </c>
      <c r="Z90" s="6">
        <f t="shared" si="91"/>
        <v>8.2379967532900729</v>
      </c>
      <c r="AA90" s="62">
        <f t="shared" si="92"/>
        <v>12.03400524832</v>
      </c>
      <c r="AB90" s="63">
        <f t="shared" si="93"/>
        <v>-7.7199676192000002</v>
      </c>
      <c r="AD90" s="1">
        <f t="shared" si="98"/>
        <v>0</v>
      </c>
      <c r="AE90" s="1">
        <f t="shared" si="99"/>
        <v>-6.4999999999999997E-3</v>
      </c>
      <c r="AF90" s="1">
        <f t="shared" si="100"/>
        <v>101325</v>
      </c>
      <c r="AG90" s="1">
        <f t="shared" si="101"/>
        <v>1.2250000000000001</v>
      </c>
      <c r="AH90" s="1">
        <f t="shared" si="102"/>
        <v>288.14999999999998</v>
      </c>
      <c r="AI90" s="1">
        <f t="shared" si="103"/>
        <v>1.2350000000000001</v>
      </c>
      <c r="AJ90" s="1">
        <f t="shared" si="104"/>
        <v>9.81</v>
      </c>
      <c r="AK90" s="1">
        <f t="shared" si="105"/>
        <v>293.14999999999998</v>
      </c>
      <c r="AL90" s="1">
        <f t="shared" si="106"/>
        <v>100600</v>
      </c>
      <c r="AM90" s="1">
        <f t="shared" si="107"/>
        <v>28</v>
      </c>
    </row>
    <row r="91" spans="1:39" x14ac:dyDescent="0.2">
      <c r="A91" s="23">
        <v>5.2</v>
      </c>
      <c r="B91" s="1">
        <v>650</v>
      </c>
      <c r="C91" s="1">
        <f t="shared" si="72"/>
        <v>278.34999999999997</v>
      </c>
      <c r="D91" s="1">
        <f t="shared" si="94"/>
        <v>0</v>
      </c>
      <c r="E91" s="1">
        <f t="shared" si="73"/>
        <v>0</v>
      </c>
      <c r="F91" s="1">
        <f t="shared" si="95"/>
        <v>3608.3077999999987</v>
      </c>
      <c r="G91" s="1">
        <f t="shared" si="74"/>
        <v>7954.9475420359968</v>
      </c>
      <c r="H91" s="6">
        <f t="shared" si="96"/>
        <v>223.07680000000002</v>
      </c>
      <c r="I91" s="1">
        <f t="shared" si="75"/>
        <v>283.92499999999995</v>
      </c>
      <c r="J91" s="1">
        <f t="shared" si="76"/>
        <v>1.1503603216181821</v>
      </c>
      <c r="K91" s="1">
        <f t="shared" si="77"/>
        <v>1.1734005903195341</v>
      </c>
      <c r="L91" s="1">
        <f t="shared" si="78"/>
        <v>93756.077166476345</v>
      </c>
      <c r="M91" s="1">
        <f t="shared" si="97"/>
        <v>-1419</v>
      </c>
      <c r="N91" s="1">
        <f t="shared" si="79"/>
        <v>-4655.5119599999998</v>
      </c>
      <c r="O91" s="1">
        <f t="shared" si="80"/>
        <v>35034.439977922906</v>
      </c>
      <c r="P91" s="60">
        <f t="shared" si="81"/>
        <v>43.718596467200001</v>
      </c>
      <c r="Q91" s="6">
        <f t="shared" si="82"/>
        <v>84.981956556802047</v>
      </c>
      <c r="R91" s="6">
        <f t="shared" si="83"/>
        <v>-6.2455023622878398</v>
      </c>
      <c r="S91" s="6">
        <f t="shared" si="84"/>
        <v>-12.140257311909595</v>
      </c>
      <c r="T91" s="60">
        <f t="shared" si="85"/>
        <v>10.177405241599999</v>
      </c>
      <c r="U91" s="6">
        <f t="shared" si="86"/>
        <v>1017.7405241599999</v>
      </c>
      <c r="V91" s="61">
        <f t="shared" si="87"/>
        <v>-5056.7764000524085</v>
      </c>
      <c r="W91" s="62">
        <f t="shared" si="88"/>
        <v>0.16105232189230598</v>
      </c>
      <c r="X91" s="63">
        <f t="shared" si="89"/>
        <v>1.1158052993172953</v>
      </c>
      <c r="Y91" s="6">
        <f t="shared" si="90"/>
        <v>0.1433473050114272</v>
      </c>
      <c r="Z91" s="6">
        <f t="shared" si="91"/>
        <v>8.213195581728753</v>
      </c>
      <c r="AA91" s="62">
        <f t="shared" si="92"/>
        <v>12.582684945600001</v>
      </c>
      <c r="AB91" s="63">
        <f t="shared" si="93"/>
        <v>-8.2332673360000008</v>
      </c>
      <c r="AD91" s="1">
        <f t="shared" si="98"/>
        <v>0</v>
      </c>
      <c r="AE91" s="1">
        <f t="shared" si="99"/>
        <v>-6.4999999999999997E-3</v>
      </c>
      <c r="AF91" s="1">
        <f t="shared" si="100"/>
        <v>101325</v>
      </c>
      <c r="AG91" s="1">
        <f t="shared" si="101"/>
        <v>1.2250000000000001</v>
      </c>
      <c r="AH91" s="1">
        <f t="shared" si="102"/>
        <v>288.14999999999998</v>
      </c>
      <c r="AI91" s="1">
        <f t="shared" si="103"/>
        <v>1.2350000000000001</v>
      </c>
      <c r="AJ91" s="1">
        <f t="shared" si="104"/>
        <v>9.81</v>
      </c>
      <c r="AK91" s="1">
        <f t="shared" si="105"/>
        <v>293.14999999999998</v>
      </c>
      <c r="AL91" s="1">
        <f t="shared" si="106"/>
        <v>100600</v>
      </c>
      <c r="AM91" s="1">
        <f t="shared" si="107"/>
        <v>28</v>
      </c>
    </row>
    <row r="92" spans="1:39" x14ac:dyDescent="0.2">
      <c r="A92" s="23">
        <v>4</v>
      </c>
      <c r="B92" s="1">
        <v>600</v>
      </c>
      <c r="C92" s="1">
        <f t="shared" si="72"/>
        <v>277.14999999999998</v>
      </c>
      <c r="D92" s="1">
        <f t="shared" si="94"/>
        <v>0</v>
      </c>
      <c r="E92" s="1">
        <f t="shared" si="73"/>
        <v>0</v>
      </c>
      <c r="F92" s="1">
        <f t="shared" si="95"/>
        <v>3607.9231899999986</v>
      </c>
      <c r="G92" s="1">
        <f t="shared" si="74"/>
        <v>7954.0996231377958</v>
      </c>
      <c r="H92" s="6">
        <f t="shared" si="96"/>
        <v>234.23064000000002</v>
      </c>
      <c r="I92" s="1">
        <f t="shared" si="75"/>
        <v>284.25</v>
      </c>
      <c r="J92" s="1">
        <f t="shared" si="76"/>
        <v>1.1559749950123086</v>
      </c>
      <c r="K92" s="1">
        <f t="shared" si="77"/>
        <v>1.1855886427286622</v>
      </c>
      <c r="L92" s="1">
        <f t="shared" si="78"/>
        <v>94321.524831001705</v>
      </c>
      <c r="M92" s="1">
        <f t="shared" si="97"/>
        <v>-1469</v>
      </c>
      <c r="N92" s="1">
        <f t="shared" si="79"/>
        <v>-4819.5539600000002</v>
      </c>
      <c r="O92" s="1">
        <f t="shared" si="80"/>
        <v>35025.943134301742</v>
      </c>
      <c r="P92" s="60">
        <f t="shared" si="81"/>
        <v>42.644526290559995</v>
      </c>
      <c r="Q92" s="6">
        <f t="shared" si="82"/>
        <v>82.894135984642134</v>
      </c>
      <c r="R92" s="6">
        <f t="shared" si="83"/>
        <v>-6.1316877875151468</v>
      </c>
      <c r="S92" s="6">
        <f t="shared" si="84"/>
        <v>-11.919019988883443</v>
      </c>
      <c r="T92" s="60">
        <f t="shared" si="85"/>
        <v>9.4653664036799992</v>
      </c>
      <c r="U92" s="6">
        <f t="shared" si="86"/>
        <v>946.53664036799989</v>
      </c>
      <c r="V92" s="61">
        <f t="shared" si="87"/>
        <v>-5089.1239597457834</v>
      </c>
      <c r="W92" s="62">
        <f t="shared" si="88"/>
        <v>0.16859875932531709</v>
      </c>
      <c r="X92" s="63">
        <f t="shared" si="89"/>
        <v>1.1603825340771166</v>
      </c>
      <c r="Y92" s="6">
        <f t="shared" si="90"/>
        <v>0.14428616121721696</v>
      </c>
      <c r="Z92" s="6">
        <f t="shared" si="91"/>
        <v>8.2669880798901687</v>
      </c>
      <c r="AA92" s="62">
        <f t="shared" si="92"/>
        <v>13.131364642880001</v>
      </c>
      <c r="AB92" s="63">
        <f t="shared" si="93"/>
        <v>-8.7465670528000015</v>
      </c>
      <c r="AD92" s="1">
        <f t="shared" si="98"/>
        <v>0</v>
      </c>
      <c r="AE92" s="1">
        <f t="shared" si="99"/>
        <v>-6.4999999999999997E-3</v>
      </c>
      <c r="AF92" s="1">
        <f t="shared" si="100"/>
        <v>101325</v>
      </c>
      <c r="AG92" s="1">
        <f t="shared" si="101"/>
        <v>1.2250000000000001</v>
      </c>
      <c r="AH92" s="1">
        <f t="shared" si="102"/>
        <v>288.14999999999998</v>
      </c>
      <c r="AI92" s="1">
        <f t="shared" si="103"/>
        <v>1.2350000000000001</v>
      </c>
      <c r="AJ92" s="1">
        <f t="shared" si="104"/>
        <v>9.81</v>
      </c>
      <c r="AK92" s="1">
        <f t="shared" si="105"/>
        <v>293.14999999999998</v>
      </c>
      <c r="AL92" s="1">
        <f t="shared" si="106"/>
        <v>100600</v>
      </c>
      <c r="AM92" s="1">
        <f t="shared" si="107"/>
        <v>28</v>
      </c>
    </row>
    <row r="93" spans="1:39" x14ac:dyDescent="0.2">
      <c r="A93" s="23">
        <v>2.4</v>
      </c>
      <c r="B93" s="1">
        <v>556</v>
      </c>
      <c r="C93" s="1">
        <f t="shared" si="72"/>
        <v>275.54999999999995</v>
      </c>
      <c r="D93" s="1">
        <f t="shared" si="94"/>
        <v>0</v>
      </c>
      <c r="E93" s="1">
        <f t="shared" si="73"/>
        <v>0</v>
      </c>
      <c r="F93" s="1">
        <f t="shared" si="95"/>
        <v>3607.5385799999985</v>
      </c>
      <c r="G93" s="1">
        <f t="shared" si="74"/>
        <v>7953.2517042395957</v>
      </c>
      <c r="H93" s="6">
        <f t="shared" si="96"/>
        <v>245.38448000000002</v>
      </c>
      <c r="I93" s="1">
        <f t="shared" si="75"/>
        <v>284.536</v>
      </c>
      <c r="J93" s="1">
        <f t="shared" si="76"/>
        <v>1.1609332283240772</v>
      </c>
      <c r="K93" s="1">
        <f t="shared" si="77"/>
        <v>1.1987925859351103</v>
      </c>
      <c r="L93" s="1">
        <f t="shared" si="78"/>
        <v>94821.400061728229</v>
      </c>
      <c r="M93" s="1">
        <f t="shared" si="97"/>
        <v>-1513</v>
      </c>
      <c r="N93" s="1">
        <f t="shared" si="79"/>
        <v>-4963.9109200000003</v>
      </c>
      <c r="O93" s="1">
        <f t="shared" si="80"/>
        <v>35020.450122653536</v>
      </c>
      <c r="P93" s="60">
        <f t="shared" si="81"/>
        <v>41.570456113920002</v>
      </c>
      <c r="Q93" s="6">
        <f t="shared" si="82"/>
        <v>80.806315412482263</v>
      </c>
      <c r="R93" s="6">
        <f t="shared" si="83"/>
        <v>-5.9914563995863679</v>
      </c>
      <c r="S93" s="6">
        <f t="shared" si="84"/>
        <v>-11.646432607771965</v>
      </c>
      <c r="T93" s="60">
        <f t="shared" si="85"/>
        <v>8.7533275657599994</v>
      </c>
      <c r="U93" s="6">
        <f t="shared" si="86"/>
        <v>875.33275657599995</v>
      </c>
      <c r="V93" s="61">
        <f t="shared" si="87"/>
        <v>-5100.6744457320374</v>
      </c>
      <c r="W93" s="62">
        <f t="shared" si="88"/>
        <v>0.17586764251215017</v>
      </c>
      <c r="X93" s="63">
        <f t="shared" si="89"/>
        <v>1.2074803182035856</v>
      </c>
      <c r="Y93" s="6">
        <f t="shared" si="90"/>
        <v>0.14463146489862949</v>
      </c>
      <c r="Z93" s="6">
        <f t="shared" si="91"/>
        <v>8.2867725234854355</v>
      </c>
      <c r="AA93" s="62">
        <f t="shared" si="92"/>
        <v>13.68004434016</v>
      </c>
      <c r="AB93" s="63">
        <f t="shared" si="93"/>
        <v>-9.2598667696000021</v>
      </c>
      <c r="AD93" s="1">
        <f t="shared" si="98"/>
        <v>0</v>
      </c>
      <c r="AE93" s="1">
        <f t="shared" si="99"/>
        <v>-6.4999999999999997E-3</v>
      </c>
      <c r="AF93" s="1">
        <f t="shared" si="100"/>
        <v>101325</v>
      </c>
      <c r="AG93" s="1">
        <f t="shared" si="101"/>
        <v>1.2250000000000001</v>
      </c>
      <c r="AH93" s="1">
        <f t="shared" si="102"/>
        <v>288.14999999999998</v>
      </c>
      <c r="AI93" s="1">
        <f t="shared" si="103"/>
        <v>1.2350000000000001</v>
      </c>
      <c r="AJ93" s="1">
        <f t="shared" si="104"/>
        <v>9.81</v>
      </c>
      <c r="AK93" s="1">
        <f t="shared" si="105"/>
        <v>293.14999999999998</v>
      </c>
      <c r="AL93" s="1">
        <f t="shared" si="106"/>
        <v>100600</v>
      </c>
      <c r="AM93" s="1">
        <f t="shared" si="107"/>
        <v>28</v>
      </c>
    </row>
    <row r="94" spans="1:39" x14ac:dyDescent="0.2">
      <c r="A94" s="23">
        <v>1.9</v>
      </c>
      <c r="B94" s="1">
        <v>498</v>
      </c>
      <c r="C94" s="1">
        <f t="shared" si="72"/>
        <v>275.04999999999995</v>
      </c>
      <c r="D94" s="1">
        <f t="shared" si="94"/>
        <v>0</v>
      </c>
      <c r="E94" s="1">
        <f t="shared" si="73"/>
        <v>0</v>
      </c>
      <c r="F94" s="1">
        <f t="shared" si="95"/>
        <v>3607.1539699999985</v>
      </c>
      <c r="G94" s="1">
        <f t="shared" si="74"/>
        <v>7952.4037853413956</v>
      </c>
      <c r="H94" s="6">
        <f t="shared" si="96"/>
        <v>256.53832</v>
      </c>
      <c r="I94" s="1">
        <f t="shared" si="75"/>
        <v>284.91299999999995</v>
      </c>
      <c r="J94" s="1">
        <f t="shared" si="76"/>
        <v>1.1674939211365702</v>
      </c>
      <c r="K94" s="1">
        <f t="shared" si="77"/>
        <v>1.2093590094629472</v>
      </c>
      <c r="L94" s="1">
        <f t="shared" si="78"/>
        <v>95483.6019062798</v>
      </c>
      <c r="M94" s="1">
        <f t="shared" si="97"/>
        <v>-1571</v>
      </c>
      <c r="N94" s="1">
        <f t="shared" si="79"/>
        <v>-5154.1996399999998</v>
      </c>
      <c r="O94" s="1">
        <f t="shared" si="80"/>
        <v>35005.884444066709</v>
      </c>
      <c r="P94" s="60">
        <f t="shared" si="81"/>
        <v>40.496385937280003</v>
      </c>
      <c r="Q94" s="6">
        <f t="shared" si="82"/>
        <v>78.718494840322364</v>
      </c>
      <c r="R94" s="6">
        <f t="shared" si="83"/>
        <v>-5.9211397467949656</v>
      </c>
      <c r="S94" s="6">
        <f t="shared" si="84"/>
        <v>-11.509748285409925</v>
      </c>
      <c r="T94" s="60">
        <f t="shared" si="85"/>
        <v>8.0412887278400014</v>
      </c>
      <c r="U94" s="6">
        <f t="shared" si="86"/>
        <v>804.12887278400012</v>
      </c>
      <c r="V94" s="61">
        <f t="shared" si="87"/>
        <v>-5173.9560129835672</v>
      </c>
      <c r="W94" s="62">
        <f t="shared" si="88"/>
        <v>0.18634035506703978</v>
      </c>
      <c r="X94" s="63">
        <f t="shared" si="89"/>
        <v>1.2607391559522854</v>
      </c>
      <c r="Y94" s="6">
        <f t="shared" si="90"/>
        <v>0.14674007944287898</v>
      </c>
      <c r="Z94" s="6">
        <f t="shared" si="91"/>
        <v>8.4075872374908247</v>
      </c>
      <c r="AA94" s="62">
        <f t="shared" si="92"/>
        <v>14.228724037439999</v>
      </c>
      <c r="AB94" s="63">
        <f t="shared" si="93"/>
        <v>-9.7731664863999992</v>
      </c>
      <c r="AD94" s="1">
        <f t="shared" si="98"/>
        <v>0</v>
      </c>
      <c r="AE94" s="1">
        <f t="shared" si="99"/>
        <v>-6.4999999999999997E-3</v>
      </c>
      <c r="AF94" s="1">
        <f t="shared" si="100"/>
        <v>101325</v>
      </c>
      <c r="AG94" s="1">
        <f t="shared" si="101"/>
        <v>1.2250000000000001</v>
      </c>
      <c r="AH94" s="1">
        <f t="shared" si="102"/>
        <v>288.14999999999998</v>
      </c>
      <c r="AI94" s="1">
        <f t="shared" si="103"/>
        <v>1.2350000000000001</v>
      </c>
      <c r="AJ94" s="1">
        <f t="shared" si="104"/>
        <v>9.81</v>
      </c>
      <c r="AK94" s="1">
        <f t="shared" si="105"/>
        <v>293.14999999999998</v>
      </c>
      <c r="AL94" s="1">
        <f t="shared" si="106"/>
        <v>100600</v>
      </c>
      <c r="AM94" s="1">
        <f t="shared" si="107"/>
        <v>28</v>
      </c>
    </row>
    <row r="95" spans="1:39" x14ac:dyDescent="0.2">
      <c r="A95" s="23">
        <v>1.7</v>
      </c>
      <c r="B95" s="1">
        <v>435</v>
      </c>
      <c r="C95" s="1">
        <f t="shared" si="72"/>
        <v>274.84999999999997</v>
      </c>
      <c r="D95" s="1">
        <f t="shared" si="94"/>
        <v>0</v>
      </c>
      <c r="E95" s="1">
        <f t="shared" si="73"/>
        <v>0</v>
      </c>
      <c r="F95" s="1">
        <f t="shared" si="95"/>
        <v>3606.7693599999984</v>
      </c>
      <c r="G95" s="1">
        <f t="shared" si="74"/>
        <v>7951.5558664431956</v>
      </c>
      <c r="H95" s="6">
        <f t="shared" si="96"/>
        <v>267.69216</v>
      </c>
      <c r="I95" s="1">
        <f t="shared" si="75"/>
        <v>285.32249999999999</v>
      </c>
      <c r="J95" s="1">
        <f t="shared" si="76"/>
        <v>1.1746522887845152</v>
      </c>
      <c r="K95" s="1">
        <f t="shared" si="77"/>
        <v>1.2194095967499359</v>
      </c>
      <c r="L95" s="1">
        <f t="shared" si="78"/>
        <v>96207.127894217178</v>
      </c>
      <c r="M95" s="1">
        <f t="shared" si="97"/>
        <v>-1634</v>
      </c>
      <c r="N95" s="1">
        <f t="shared" si="79"/>
        <v>-5360.8925600000002</v>
      </c>
      <c r="O95" s="1">
        <f t="shared" si="80"/>
        <v>34985.758755209026</v>
      </c>
      <c r="P95" s="60">
        <f t="shared" si="81"/>
        <v>39.422315760640004</v>
      </c>
      <c r="Q95" s="6">
        <f t="shared" si="82"/>
        <v>76.630674268162466</v>
      </c>
      <c r="R95" s="6">
        <f t="shared" si="83"/>
        <v>-5.8863471202666426</v>
      </c>
      <c r="S95" s="6">
        <f t="shared" si="84"/>
        <v>-11.44211698625911</v>
      </c>
      <c r="T95" s="60">
        <f t="shared" si="85"/>
        <v>7.3292498899199998</v>
      </c>
      <c r="U95" s="6">
        <f t="shared" si="86"/>
        <v>732.92498899199995</v>
      </c>
      <c r="V95" s="61">
        <f t="shared" si="87"/>
        <v>-5283.1277923601856</v>
      </c>
      <c r="W95" s="62">
        <f t="shared" si="88"/>
        <v>0.19912656735570097</v>
      </c>
      <c r="X95" s="63">
        <f t="shared" si="89"/>
        <v>1.3186495426693394</v>
      </c>
      <c r="Y95" s="6">
        <f t="shared" si="90"/>
        <v>0.14987557405624302</v>
      </c>
      <c r="Z95" s="6">
        <f t="shared" si="91"/>
        <v>8.5872378455225764</v>
      </c>
      <c r="AA95" s="62">
        <f t="shared" si="92"/>
        <v>14.77740373472</v>
      </c>
      <c r="AB95" s="63">
        <f t="shared" si="93"/>
        <v>-10.2864662032</v>
      </c>
      <c r="AD95" s="1">
        <f t="shared" si="98"/>
        <v>0</v>
      </c>
      <c r="AE95" s="1">
        <f t="shared" si="99"/>
        <v>-6.4999999999999997E-3</v>
      </c>
      <c r="AF95" s="1">
        <f t="shared" si="100"/>
        <v>101325</v>
      </c>
      <c r="AG95" s="1">
        <f t="shared" si="101"/>
        <v>1.2250000000000001</v>
      </c>
      <c r="AH95" s="1">
        <f t="shared" si="102"/>
        <v>288.14999999999998</v>
      </c>
      <c r="AI95" s="1">
        <f t="shared" si="103"/>
        <v>1.2350000000000001</v>
      </c>
      <c r="AJ95" s="1">
        <f t="shared" si="104"/>
        <v>9.81</v>
      </c>
      <c r="AK95" s="1">
        <f t="shared" si="105"/>
        <v>293.14999999999998</v>
      </c>
      <c r="AL95" s="1">
        <f t="shared" si="106"/>
        <v>100600</v>
      </c>
      <c r="AM95" s="1">
        <f t="shared" si="107"/>
        <v>28</v>
      </c>
    </row>
    <row r="96" spans="1:39" x14ac:dyDescent="0.2">
      <c r="A96" s="23">
        <v>1.7</v>
      </c>
      <c r="B96" s="1">
        <v>381</v>
      </c>
      <c r="C96" s="1">
        <f t="shared" si="72"/>
        <v>274.84999999999997</v>
      </c>
      <c r="D96" s="1">
        <f t="shared" si="94"/>
        <v>0</v>
      </c>
      <c r="E96" s="1">
        <f t="shared" si="73"/>
        <v>0</v>
      </c>
      <c r="F96" s="1">
        <f t="shared" si="95"/>
        <v>3606.3847499999983</v>
      </c>
      <c r="G96" s="1">
        <f t="shared" si="74"/>
        <v>7950.7079475449955</v>
      </c>
      <c r="H96" s="6">
        <f t="shared" si="96"/>
        <v>278.846</v>
      </c>
      <c r="I96" s="1">
        <f t="shared" si="75"/>
        <v>285.67349999999999</v>
      </c>
      <c r="J96" s="1">
        <f t="shared" si="76"/>
        <v>1.1808147153725077</v>
      </c>
      <c r="K96" s="1">
        <f t="shared" si="77"/>
        <v>1.2273147993158744</v>
      </c>
      <c r="L96" s="1">
        <f t="shared" si="78"/>
        <v>96830.820570015378</v>
      </c>
      <c r="M96" s="1">
        <f t="shared" si="97"/>
        <v>-1688</v>
      </c>
      <c r="N96" s="1">
        <f t="shared" si="79"/>
        <v>-5538.0579200000002</v>
      </c>
      <c r="O96" s="1">
        <f t="shared" si="80"/>
        <v>34967.720413462863</v>
      </c>
      <c r="P96" s="60">
        <f t="shared" si="81"/>
        <v>38.348245583999997</v>
      </c>
      <c r="Q96" s="6">
        <f t="shared" si="82"/>
        <v>74.542853696002553</v>
      </c>
      <c r="R96" s="6">
        <f t="shared" si="83"/>
        <v>-5.8277470656793184</v>
      </c>
      <c r="S96" s="6">
        <f t="shared" si="84"/>
        <v>-11.328207856150087</v>
      </c>
      <c r="T96" s="60">
        <f t="shared" si="85"/>
        <v>6.6172110519999983</v>
      </c>
      <c r="U96" s="6">
        <f t="shared" si="86"/>
        <v>661.72110519999978</v>
      </c>
      <c r="V96" s="61">
        <f t="shared" si="87"/>
        <v>-5376.45802716449</v>
      </c>
      <c r="W96" s="62">
        <f t="shared" si="88"/>
        <v>0.21277532034028945</v>
      </c>
      <c r="X96" s="63">
        <f t="shared" si="89"/>
        <v>1.3838605035047933</v>
      </c>
      <c r="Y96" s="6">
        <f t="shared" si="90"/>
        <v>0.15256017407226033</v>
      </c>
      <c r="Z96" s="6">
        <f t="shared" si="91"/>
        <v>8.7410540961211112</v>
      </c>
      <c r="AA96" s="62">
        <f t="shared" si="92"/>
        <v>15.326083431999999</v>
      </c>
      <c r="AB96" s="63">
        <f t="shared" si="93"/>
        <v>-10.79976592</v>
      </c>
      <c r="AD96" s="1">
        <f t="shared" si="98"/>
        <v>0</v>
      </c>
      <c r="AE96" s="1">
        <f t="shared" si="99"/>
        <v>-6.4999999999999997E-3</v>
      </c>
      <c r="AF96" s="1">
        <f t="shared" si="100"/>
        <v>101325</v>
      </c>
      <c r="AG96" s="1">
        <f t="shared" si="101"/>
        <v>1.2250000000000001</v>
      </c>
      <c r="AH96" s="1">
        <f t="shared" si="102"/>
        <v>288.14999999999998</v>
      </c>
      <c r="AI96" s="1">
        <f t="shared" si="103"/>
        <v>1.2350000000000001</v>
      </c>
      <c r="AJ96" s="1">
        <f t="shared" si="104"/>
        <v>9.81</v>
      </c>
      <c r="AK96" s="1">
        <f t="shared" si="105"/>
        <v>293.14999999999998</v>
      </c>
      <c r="AL96" s="1">
        <f t="shared" si="106"/>
        <v>100600</v>
      </c>
      <c r="AM96" s="1">
        <f t="shared" si="107"/>
        <v>28</v>
      </c>
    </row>
    <row r="97" spans="1:39" x14ac:dyDescent="0.2">
      <c r="A97" s="30">
        <v>2.1</v>
      </c>
      <c r="B97" s="64">
        <v>340</v>
      </c>
      <c r="C97" s="64">
        <f t="shared" si="72"/>
        <v>275.25</v>
      </c>
      <c r="D97" s="64">
        <f t="shared" si="94"/>
        <v>0</v>
      </c>
      <c r="E97" s="64">
        <f t="shared" si="73"/>
        <v>0</v>
      </c>
      <c r="F97" s="64">
        <f t="shared" si="95"/>
        <v>3606.0001399999983</v>
      </c>
      <c r="G97" s="64">
        <f t="shared" si="74"/>
        <v>7949.8600286467954</v>
      </c>
      <c r="H97" s="65">
        <f t="shared" si="96"/>
        <v>289.99984000000001</v>
      </c>
      <c r="I97" s="64">
        <f t="shared" si="75"/>
        <v>285.94</v>
      </c>
      <c r="J97" s="64">
        <f t="shared" si="76"/>
        <v>1.1855100891821579</v>
      </c>
      <c r="K97" s="64">
        <f t="shared" si="77"/>
        <v>1.2315522430544823</v>
      </c>
      <c r="L97" s="64">
        <f t="shared" si="78"/>
        <v>97306.548220188924</v>
      </c>
      <c r="M97" s="64">
        <f t="shared" si="97"/>
        <v>-1729</v>
      </c>
      <c r="N97" s="64">
        <f t="shared" si="79"/>
        <v>-5672.5723600000001</v>
      </c>
      <c r="O97" s="64">
        <f t="shared" si="80"/>
        <v>34953.245178310346</v>
      </c>
      <c r="P97" s="66">
        <f t="shared" si="81"/>
        <v>37.274175407360005</v>
      </c>
      <c r="Q97" s="65">
        <f t="shared" si="82"/>
        <v>72.455033123842668</v>
      </c>
      <c r="R97" s="65">
        <f t="shared" si="83"/>
        <v>-5.737681050990787</v>
      </c>
      <c r="S97" s="65">
        <f t="shared" si="84"/>
        <v>-11.153133934157932</v>
      </c>
      <c r="T97" s="66">
        <f t="shared" si="85"/>
        <v>5.9051722140800003</v>
      </c>
      <c r="U97" s="65">
        <f t="shared" si="86"/>
        <v>590.51722140800007</v>
      </c>
      <c r="V97" s="67">
        <f t="shared" si="87"/>
        <v>-5445.3162159961694</v>
      </c>
      <c r="W97" s="68">
        <f t="shared" si="88"/>
        <v>0.22731397703953754</v>
      </c>
      <c r="X97" s="69">
        <f t="shared" si="89"/>
        <v>1.4591184160397257</v>
      </c>
      <c r="Y97" s="65">
        <f t="shared" si="90"/>
        <v>0.15454628086198463</v>
      </c>
      <c r="Z97" s="65">
        <f t="shared" si="91"/>
        <v>8.8548496328345827</v>
      </c>
      <c r="AA97" s="68">
        <f t="shared" si="92"/>
        <v>15.87476312928</v>
      </c>
      <c r="AB97" s="69">
        <f t="shared" si="93"/>
        <v>-11.313065636800001</v>
      </c>
      <c r="AD97" s="1">
        <f t="shared" si="98"/>
        <v>0</v>
      </c>
      <c r="AE97" s="1">
        <f t="shared" si="99"/>
        <v>-6.4999999999999997E-3</v>
      </c>
      <c r="AF97" s="1">
        <f t="shared" si="100"/>
        <v>101325</v>
      </c>
      <c r="AG97" s="1">
        <f t="shared" si="101"/>
        <v>1.2250000000000001</v>
      </c>
      <c r="AH97" s="1">
        <f t="shared" si="102"/>
        <v>288.14999999999998</v>
      </c>
      <c r="AI97" s="1">
        <f t="shared" si="103"/>
        <v>1.2350000000000001</v>
      </c>
      <c r="AJ97" s="1">
        <f t="shared" si="104"/>
        <v>9.81</v>
      </c>
      <c r="AK97" s="1">
        <f t="shared" si="105"/>
        <v>293.14999999999998</v>
      </c>
      <c r="AL97" s="1">
        <f t="shared" si="106"/>
        <v>100600</v>
      </c>
      <c r="AM97" s="1">
        <f t="shared" si="107"/>
        <v>28</v>
      </c>
    </row>
    <row r="98" spans="1:39" s="6" customFormat="1" x14ac:dyDescent="0.2">
      <c r="E98" s="1"/>
      <c r="G98" s="1"/>
      <c r="N98" s="1"/>
      <c r="Q98" s="1"/>
      <c r="S98" s="1"/>
      <c r="U98" s="1"/>
      <c r="AC98" s="1"/>
      <c r="AD98" s="1">
        <f t="shared" si="98"/>
        <v>0</v>
      </c>
      <c r="AE98" s="1">
        <f t="shared" si="99"/>
        <v>-6.4999999999999997E-3</v>
      </c>
      <c r="AF98" s="1">
        <f t="shared" si="100"/>
        <v>101325</v>
      </c>
      <c r="AG98" s="1">
        <f t="shared" si="101"/>
        <v>1.2250000000000001</v>
      </c>
      <c r="AH98" s="1">
        <f t="shared" si="102"/>
        <v>288.14999999999998</v>
      </c>
      <c r="AI98" s="1">
        <f t="shared" si="103"/>
        <v>1.2350000000000001</v>
      </c>
      <c r="AJ98" s="1">
        <f t="shared" si="104"/>
        <v>9.81</v>
      </c>
      <c r="AK98" s="1">
        <f t="shared" si="105"/>
        <v>293.14999999999998</v>
      </c>
      <c r="AL98" s="1">
        <f t="shared" si="106"/>
        <v>100600</v>
      </c>
      <c r="AM98" s="1">
        <f t="shared" si="107"/>
        <v>28</v>
      </c>
    </row>
    <row r="99" spans="1:39" s="6" customFormat="1" ht="15" x14ac:dyDescent="0.25">
      <c r="A99" s="43" t="s">
        <v>56</v>
      </c>
      <c r="B99" s="3" t="s">
        <v>57</v>
      </c>
      <c r="C99" s="3" t="s">
        <v>58</v>
      </c>
      <c r="D99" s="3" t="s">
        <v>59</v>
      </c>
      <c r="E99" s="44" t="s">
        <v>60</v>
      </c>
      <c r="F99" s="3" t="s">
        <v>61</v>
      </c>
      <c r="G99" s="44" t="s">
        <v>62</v>
      </c>
      <c r="H99" s="8" t="s">
        <v>63</v>
      </c>
      <c r="I99" s="3" t="s">
        <v>64</v>
      </c>
      <c r="J99" s="3" t="s">
        <v>65</v>
      </c>
      <c r="K99" s="3" t="s">
        <v>66</v>
      </c>
      <c r="L99" s="3" t="s">
        <v>67</v>
      </c>
      <c r="M99" s="3" t="s">
        <v>68</v>
      </c>
      <c r="N99" s="44" t="s">
        <v>69</v>
      </c>
      <c r="O99" s="3" t="s">
        <v>70</v>
      </c>
      <c r="P99" s="45" t="s">
        <v>71</v>
      </c>
      <c r="Q99" s="46" t="s">
        <v>72</v>
      </c>
      <c r="R99" s="47" t="s">
        <v>73</v>
      </c>
      <c r="S99" s="46" t="s">
        <v>74</v>
      </c>
      <c r="T99" s="45" t="s">
        <v>75</v>
      </c>
      <c r="U99" s="46" t="s">
        <v>76</v>
      </c>
      <c r="V99" s="47" t="s">
        <v>77</v>
      </c>
      <c r="W99" s="48" t="s">
        <v>78</v>
      </c>
      <c r="X99" s="49" t="s">
        <v>79</v>
      </c>
      <c r="Y99" s="47" t="s">
        <v>80</v>
      </c>
      <c r="Z99" s="47" t="s">
        <v>81</v>
      </c>
      <c r="AA99" s="48" t="s">
        <v>82</v>
      </c>
      <c r="AB99" s="49" t="s">
        <v>83</v>
      </c>
      <c r="AC99" s="1"/>
      <c r="AD99" s="6">
        <f t="shared" si="98"/>
        <v>0</v>
      </c>
      <c r="AE99" s="6">
        <f t="shared" si="99"/>
        <v>-6.4999999999999997E-3</v>
      </c>
      <c r="AF99" s="6">
        <f t="shared" si="100"/>
        <v>101325</v>
      </c>
      <c r="AG99" s="6">
        <f t="shared" si="101"/>
        <v>1.2250000000000001</v>
      </c>
      <c r="AH99" s="6">
        <f t="shared" si="102"/>
        <v>288.14999999999998</v>
      </c>
      <c r="AI99" s="6">
        <f t="shared" si="103"/>
        <v>1.2350000000000001</v>
      </c>
      <c r="AJ99" s="6">
        <f t="shared" si="104"/>
        <v>9.81</v>
      </c>
      <c r="AK99" s="6">
        <f t="shared" si="105"/>
        <v>293.14999999999998</v>
      </c>
      <c r="AL99" s="6">
        <f t="shared" si="106"/>
        <v>100600</v>
      </c>
      <c r="AM99" s="6">
        <f t="shared" si="107"/>
        <v>28</v>
      </c>
    </row>
    <row r="100" spans="1:39" x14ac:dyDescent="0.2">
      <c r="A100" s="50">
        <v>8</v>
      </c>
      <c r="B100" s="51">
        <v>1613</v>
      </c>
      <c r="C100" s="51">
        <f t="shared" ref="C100:C115" si="108">A100+273.15</f>
        <v>281.14999999999998</v>
      </c>
      <c r="D100" s="51">
        <v>0</v>
      </c>
      <c r="E100" s="51">
        <f t="shared" ref="E100:E115" si="109">D100*1.94384</f>
        <v>0</v>
      </c>
      <c r="F100" s="51">
        <v>3582</v>
      </c>
      <c r="G100" s="51">
        <f t="shared" ref="G100:G115" si="110">F100 * 2.20462</f>
        <v>7896.9488399999991</v>
      </c>
      <c r="H100" s="51">
        <v>0</v>
      </c>
      <c r="I100" s="51">
        <f t="shared" ref="I100:I115" si="111">AH100+(B100*AE100)</f>
        <v>277.66549999999995</v>
      </c>
      <c r="J100" s="51">
        <f t="shared" ref="J100:J115" si="112">AG100 * ( ( 1 + ( AE100 * ( B100 / AH100 ) ) ) ^ 4.256 )</f>
        <v>1.0462332666274439</v>
      </c>
      <c r="K100" s="51">
        <f t="shared" ref="K100:K115" si="113">( J100 * I100 ) / C100</f>
        <v>1.0332665235452339</v>
      </c>
      <c r="L100" s="51">
        <f t="shared" ref="L100:L115" si="114">AF100 * ( ( 1+ ( AE100 * ( B100 / AH100 ) ) ) ^ 5.256 )</f>
        <v>83389.687569398826</v>
      </c>
      <c r="M100" s="51">
        <v>0</v>
      </c>
      <c r="N100" s="51">
        <f t="shared" ref="N100:N115" si="115">M100 * 3.28084</f>
        <v>0</v>
      </c>
      <c r="O100" s="51" t="e">
        <f t="shared" ref="O100:O115" si="116" xml:space="preserve"> F100 * AJ100 * COS( Y100 )</f>
        <v>#DIV/0!</v>
      </c>
      <c r="P100" s="52">
        <f t="shared" ref="P100:P115" si="117">0.14 * H100 + 55.6</f>
        <v>55.6</v>
      </c>
      <c r="Q100" s="51">
        <f t="shared" ref="Q100:Q115" si="118">P100 * 1.94384</f>
        <v>108.077504</v>
      </c>
      <c r="R100" s="51" t="e">
        <f t="shared" ref="R100:R115" si="119" xml:space="preserve"> ( M100 / H100 ) * ( ( ( C99 + C100 ) / 2 ) / ( ( I99 + I100 ) / 2 ) )</f>
        <v>#DIV/0!</v>
      </c>
      <c r="S100" s="51" t="e">
        <f t="shared" ref="S100:S115" si="120">R100 * 1.94384</f>
        <v>#DIV/0!</v>
      </c>
      <c r="T100" s="52">
        <f t="shared" ref="T100:T115" si="121">0.160278 * H100 + 11.688889</f>
        <v>11.688889</v>
      </c>
      <c r="U100" s="51">
        <f t="shared" ref="U100:U115" si="122">T100 * 100</f>
        <v>1168.8888999999999</v>
      </c>
      <c r="V100" s="53" t="e">
        <f t="shared" ref="V100:V115" si="123" xml:space="preserve"> - ( F100 * AJ100 * SIN( Y100 ) )</f>
        <v>#DIV/0!</v>
      </c>
      <c r="W100" s="50" t="e">
        <f t="shared" ref="W100:W115" si="124" xml:space="preserve"> - ( ( 2 * V100 ) / ( ( ( P100 ) ^ 2 ) * AM100 * K100 ) )</f>
        <v>#DIV/0!</v>
      </c>
      <c r="X100" s="54" t="e">
        <f t="shared" ref="X100:X115" si="125" xml:space="preserve"> ( ( 2 * O100 ) / ( ( ( P100 ) ^ 2 ) * AM100 * K100 ) )</f>
        <v>#DIV/0!</v>
      </c>
      <c r="Y100" s="51" t="e">
        <f t="shared" ref="Y100:Y115" si="126">ASIN( - ( R100 / P100 ) )</f>
        <v>#DIV/0!</v>
      </c>
      <c r="Z100" s="51" t="e">
        <f t="shared" ref="Z100:Z115" si="127">Y100 * ( 180 / 3.14159265359 )</f>
        <v>#DIV/0!</v>
      </c>
      <c r="AA100" s="50">
        <f t="shared" ref="AA100:AA115" si="128">-0.046389 * H100 + 6.866667</f>
        <v>6.8666669999999996</v>
      </c>
      <c r="AB100" s="54">
        <f t="shared" ref="AB100:AB115" si="129">0.013611 * H100 - 1.333333</f>
        <v>-1.3333330000000001</v>
      </c>
      <c r="AD100" s="1">
        <f t="shared" si="98"/>
        <v>0</v>
      </c>
      <c r="AE100" s="1">
        <f t="shared" si="99"/>
        <v>-6.4999999999999997E-3</v>
      </c>
      <c r="AF100" s="1">
        <f t="shared" si="100"/>
        <v>101325</v>
      </c>
      <c r="AG100" s="1">
        <f t="shared" si="101"/>
        <v>1.2250000000000001</v>
      </c>
      <c r="AH100" s="1">
        <f t="shared" si="102"/>
        <v>288.14999999999998</v>
      </c>
      <c r="AI100" s="1">
        <f t="shared" si="103"/>
        <v>1.2350000000000001</v>
      </c>
      <c r="AJ100" s="1">
        <f t="shared" si="104"/>
        <v>9.81</v>
      </c>
      <c r="AK100" s="1">
        <f t="shared" si="105"/>
        <v>293.14999999999998</v>
      </c>
      <c r="AL100" s="1">
        <f t="shared" si="106"/>
        <v>100600</v>
      </c>
      <c r="AM100" s="1">
        <f t="shared" si="107"/>
        <v>28</v>
      </c>
    </row>
    <row r="101" spans="1:39" x14ac:dyDescent="0.2">
      <c r="A101" s="23">
        <v>8.4</v>
      </c>
      <c r="B101" s="1">
        <v>1576</v>
      </c>
      <c r="C101" s="1">
        <f t="shared" si="108"/>
        <v>281.54999999999995</v>
      </c>
      <c r="D101" s="1">
        <f t="shared" ref="D101:D115" si="130">D100</f>
        <v>0</v>
      </c>
      <c r="E101" s="1">
        <f t="shared" si="109"/>
        <v>0</v>
      </c>
      <c r="F101" s="1">
        <f t="shared" ref="F101:F115" si="131">F100-0.26666</f>
        <v>3581.7333400000002</v>
      </c>
      <c r="G101" s="1">
        <f t="shared" si="110"/>
        <v>7896.3609560307996</v>
      </c>
      <c r="H101" s="6">
        <f t="shared" ref="H101:H115" si="132">H100+8</f>
        <v>8</v>
      </c>
      <c r="I101" s="1">
        <f t="shared" si="111"/>
        <v>277.90599999999995</v>
      </c>
      <c r="J101" s="1">
        <f t="shared" si="112"/>
        <v>1.0500954746840963</v>
      </c>
      <c r="K101" s="1">
        <f t="shared" si="113"/>
        <v>1.0365044680787017</v>
      </c>
      <c r="L101" s="1">
        <f t="shared" si="114"/>
        <v>83770.018244364954</v>
      </c>
      <c r="M101" s="1">
        <f t="shared" ref="M101:M115" si="133">M100 + (B101-B100)</f>
        <v>-37</v>
      </c>
      <c r="N101" s="1">
        <f t="shared" si="115"/>
        <v>-121.39108</v>
      </c>
      <c r="O101" s="1">
        <f t="shared" si="116"/>
        <v>35016.771345833549</v>
      </c>
      <c r="P101" s="60">
        <f t="shared" si="117"/>
        <v>56.72</v>
      </c>
      <c r="Q101" s="6">
        <f t="shared" si="118"/>
        <v>110.2546048</v>
      </c>
      <c r="R101" s="6">
        <f t="shared" si="119"/>
        <v>-4.6843430593541973</v>
      </c>
      <c r="S101" s="6">
        <f t="shared" si="120"/>
        <v>-9.1056134124950621</v>
      </c>
      <c r="T101" s="60">
        <f t="shared" si="121"/>
        <v>12.971112999999999</v>
      </c>
      <c r="U101" s="6">
        <f t="shared" si="122"/>
        <v>1297.1112999999998</v>
      </c>
      <c r="V101" s="61">
        <f t="shared" si="123"/>
        <v>-2901.8484529556572</v>
      </c>
      <c r="W101" s="62">
        <f t="shared" si="124"/>
        <v>6.2158864081908564E-2</v>
      </c>
      <c r="X101" s="63">
        <f t="shared" si="125"/>
        <v>0.75007457004033928</v>
      </c>
      <c r="Y101" s="6">
        <f t="shared" si="126"/>
        <v>8.2681320593702604E-2</v>
      </c>
      <c r="Z101" s="6">
        <f t="shared" si="127"/>
        <v>4.737290714586945</v>
      </c>
      <c r="AA101" s="62">
        <f t="shared" si="128"/>
        <v>6.4955549999999995</v>
      </c>
      <c r="AB101" s="63">
        <f t="shared" si="129"/>
        <v>-1.224445</v>
      </c>
      <c r="AD101" s="1">
        <f t="shared" si="98"/>
        <v>0</v>
      </c>
      <c r="AE101" s="1">
        <f t="shared" si="99"/>
        <v>-6.4999999999999997E-3</v>
      </c>
      <c r="AF101" s="1">
        <f t="shared" si="100"/>
        <v>101325</v>
      </c>
      <c r="AG101" s="1">
        <f t="shared" si="101"/>
        <v>1.2250000000000001</v>
      </c>
      <c r="AH101" s="1">
        <f t="shared" si="102"/>
        <v>288.14999999999998</v>
      </c>
      <c r="AI101" s="1">
        <f t="shared" si="103"/>
        <v>1.2350000000000001</v>
      </c>
      <c r="AJ101" s="1">
        <f t="shared" si="104"/>
        <v>9.81</v>
      </c>
      <c r="AK101" s="1">
        <f t="shared" si="105"/>
        <v>293.14999999999998</v>
      </c>
      <c r="AL101" s="1">
        <f t="shared" si="106"/>
        <v>100600</v>
      </c>
      <c r="AM101" s="1">
        <f t="shared" si="107"/>
        <v>28</v>
      </c>
    </row>
    <row r="102" spans="1:39" x14ac:dyDescent="0.2">
      <c r="A102" s="23">
        <v>9.1</v>
      </c>
      <c r="B102" s="1">
        <v>1426</v>
      </c>
      <c r="C102" s="1">
        <f t="shared" si="108"/>
        <v>282.25</v>
      </c>
      <c r="D102" s="1">
        <f t="shared" si="130"/>
        <v>0</v>
      </c>
      <c r="E102" s="1">
        <f t="shared" si="109"/>
        <v>0</v>
      </c>
      <c r="F102" s="1">
        <f t="shared" si="131"/>
        <v>3581.4666800000005</v>
      </c>
      <c r="G102" s="1">
        <f t="shared" si="110"/>
        <v>7895.7730720616</v>
      </c>
      <c r="H102" s="6">
        <f t="shared" si="132"/>
        <v>16</v>
      </c>
      <c r="I102" s="1">
        <f t="shared" si="111"/>
        <v>278.88099999999997</v>
      </c>
      <c r="J102" s="1">
        <f t="shared" si="112"/>
        <v>1.0658649444602819</v>
      </c>
      <c r="K102" s="1">
        <f t="shared" si="113"/>
        <v>1.0531425387990359</v>
      </c>
      <c r="L102" s="1">
        <f t="shared" si="114"/>
        <v>85326.318054842544</v>
      </c>
      <c r="M102" s="1">
        <f t="shared" si="133"/>
        <v>-187</v>
      </c>
      <c r="N102" s="1">
        <f t="shared" si="115"/>
        <v>-613.51707999999996</v>
      </c>
      <c r="O102" s="1">
        <f t="shared" si="116"/>
        <v>34390.865835782657</v>
      </c>
      <c r="P102" s="60">
        <f t="shared" si="117"/>
        <v>57.84</v>
      </c>
      <c r="Q102" s="6">
        <f t="shared" si="118"/>
        <v>112.4317056</v>
      </c>
      <c r="R102" s="6">
        <f t="shared" si="119"/>
        <v>-11.834709682517733</v>
      </c>
      <c r="S102" s="6">
        <f t="shared" si="120"/>
        <v>-23.004782069265271</v>
      </c>
      <c r="T102" s="60">
        <f t="shared" si="121"/>
        <v>14.253337</v>
      </c>
      <c r="U102" s="6">
        <f t="shared" si="122"/>
        <v>1425.3336999999999</v>
      </c>
      <c r="V102" s="61">
        <f t="shared" si="123"/>
        <v>-7188.8471033709966</v>
      </c>
      <c r="W102" s="62">
        <f t="shared" si="124"/>
        <v>0.14574292700933786</v>
      </c>
      <c r="X102" s="63">
        <f t="shared" si="125"/>
        <v>0.69722243041475573</v>
      </c>
      <c r="Y102" s="6">
        <f t="shared" si="126"/>
        <v>0.2060664497125389</v>
      </c>
      <c r="Z102" s="6">
        <f t="shared" si="127"/>
        <v>11.806737867772517</v>
      </c>
      <c r="AA102" s="62">
        <f t="shared" si="128"/>
        <v>6.1244429999999994</v>
      </c>
      <c r="AB102" s="63">
        <f t="shared" si="129"/>
        <v>-1.1155570000000001</v>
      </c>
      <c r="AD102" s="1">
        <f t="shared" si="98"/>
        <v>0</v>
      </c>
      <c r="AE102" s="1">
        <f t="shared" si="99"/>
        <v>-6.4999999999999997E-3</v>
      </c>
      <c r="AF102" s="1">
        <f t="shared" si="100"/>
        <v>101325</v>
      </c>
      <c r="AG102" s="1">
        <f t="shared" si="101"/>
        <v>1.2250000000000001</v>
      </c>
      <c r="AH102" s="1">
        <f t="shared" si="102"/>
        <v>288.14999999999998</v>
      </c>
      <c r="AI102" s="1">
        <f t="shared" si="103"/>
        <v>1.2350000000000001</v>
      </c>
      <c r="AJ102" s="1">
        <f t="shared" si="104"/>
        <v>9.81</v>
      </c>
      <c r="AK102" s="1">
        <f t="shared" si="105"/>
        <v>293.14999999999998</v>
      </c>
      <c r="AL102" s="1">
        <f t="shared" si="106"/>
        <v>100600</v>
      </c>
      <c r="AM102" s="1">
        <f t="shared" si="107"/>
        <v>28</v>
      </c>
    </row>
    <row r="103" spans="1:39" x14ac:dyDescent="0.2">
      <c r="A103" s="23">
        <v>10.6</v>
      </c>
      <c r="B103" s="1">
        <v>1098</v>
      </c>
      <c r="C103" s="1">
        <f t="shared" si="108"/>
        <v>283.75</v>
      </c>
      <c r="D103" s="1">
        <f t="shared" si="130"/>
        <v>0</v>
      </c>
      <c r="E103" s="1">
        <f t="shared" si="109"/>
        <v>0</v>
      </c>
      <c r="F103" s="1">
        <f t="shared" si="131"/>
        <v>3581.2000200000007</v>
      </c>
      <c r="G103" s="1">
        <f t="shared" si="110"/>
        <v>7895.1851880924005</v>
      </c>
      <c r="H103" s="6">
        <f t="shared" si="132"/>
        <v>24</v>
      </c>
      <c r="I103" s="1">
        <f t="shared" si="111"/>
        <v>281.01299999999998</v>
      </c>
      <c r="J103" s="1">
        <f t="shared" si="112"/>
        <v>1.1009784845944501</v>
      </c>
      <c r="K103" s="1">
        <f t="shared" si="113"/>
        <v>1.0903586498373223</v>
      </c>
      <c r="L103" s="1">
        <f t="shared" si="114"/>
        <v>88811.078322344998</v>
      </c>
      <c r="M103" s="1">
        <f t="shared" si="133"/>
        <v>-515</v>
      </c>
      <c r="N103" s="1">
        <f t="shared" si="115"/>
        <v>-1689.6325999999999</v>
      </c>
      <c r="O103" s="1">
        <f t="shared" si="116"/>
        <v>32667.404307641405</v>
      </c>
      <c r="P103" s="60">
        <f t="shared" si="117"/>
        <v>58.96</v>
      </c>
      <c r="Q103" s="6">
        <f t="shared" si="118"/>
        <v>114.60880640000001</v>
      </c>
      <c r="R103" s="6">
        <f t="shared" si="119"/>
        <v>-21.692350099602184</v>
      </c>
      <c r="S103" s="6">
        <f t="shared" si="120"/>
        <v>-42.166457817610706</v>
      </c>
      <c r="T103" s="60">
        <f t="shared" si="121"/>
        <v>15.535561</v>
      </c>
      <c r="U103" s="6">
        <f t="shared" si="122"/>
        <v>1553.5561</v>
      </c>
      <c r="V103" s="61">
        <f t="shared" si="123"/>
        <v>-12925.481065627893</v>
      </c>
      <c r="W103" s="62">
        <f t="shared" si="124"/>
        <v>0.24357592317211449</v>
      </c>
      <c r="X103" s="63">
        <f t="shared" si="125"/>
        <v>0.61560518494202221</v>
      </c>
      <c r="Y103" s="6">
        <f t="shared" si="126"/>
        <v>0.37676723905164694</v>
      </c>
      <c r="Z103" s="6">
        <f t="shared" si="127"/>
        <v>21.58717265645452</v>
      </c>
      <c r="AA103" s="62">
        <f t="shared" si="128"/>
        <v>5.7533309999999993</v>
      </c>
      <c r="AB103" s="63">
        <f t="shared" si="129"/>
        <v>-1.006669</v>
      </c>
      <c r="AD103" s="1">
        <f t="shared" si="98"/>
        <v>0</v>
      </c>
      <c r="AE103" s="1">
        <f t="shared" si="99"/>
        <v>-6.4999999999999997E-3</v>
      </c>
      <c r="AF103" s="1">
        <f t="shared" si="100"/>
        <v>101325</v>
      </c>
      <c r="AG103" s="1">
        <f t="shared" si="101"/>
        <v>1.2250000000000001</v>
      </c>
      <c r="AH103" s="1">
        <f t="shared" si="102"/>
        <v>288.14999999999998</v>
      </c>
      <c r="AI103" s="1">
        <f t="shared" si="103"/>
        <v>1.2350000000000001</v>
      </c>
      <c r="AJ103" s="1">
        <f t="shared" si="104"/>
        <v>9.81</v>
      </c>
      <c r="AK103" s="1">
        <f t="shared" si="105"/>
        <v>293.14999999999998</v>
      </c>
      <c r="AL103" s="1">
        <f t="shared" si="106"/>
        <v>100600</v>
      </c>
      <c r="AM103" s="1">
        <f t="shared" si="107"/>
        <v>28</v>
      </c>
    </row>
    <row r="104" spans="1:39" x14ac:dyDescent="0.2">
      <c r="A104" s="23">
        <v>11.2</v>
      </c>
      <c r="B104" s="1">
        <v>975</v>
      </c>
      <c r="C104" s="1">
        <f t="shared" si="108"/>
        <v>284.34999999999997</v>
      </c>
      <c r="D104" s="1">
        <f t="shared" si="130"/>
        <v>0</v>
      </c>
      <c r="E104" s="1">
        <f t="shared" si="109"/>
        <v>0</v>
      </c>
      <c r="F104" s="1">
        <f t="shared" si="131"/>
        <v>3580.9333600000009</v>
      </c>
      <c r="G104" s="1">
        <f t="shared" si="110"/>
        <v>7894.597304123201</v>
      </c>
      <c r="H104" s="6">
        <f t="shared" si="132"/>
        <v>32</v>
      </c>
      <c r="I104" s="1">
        <f t="shared" si="111"/>
        <v>281.8125</v>
      </c>
      <c r="J104" s="1">
        <f t="shared" si="112"/>
        <v>1.1143716644581672</v>
      </c>
      <c r="K104" s="1">
        <f t="shared" si="113"/>
        <v>1.1044271661336988</v>
      </c>
      <c r="L104" s="1">
        <f t="shared" si="114"/>
        <v>90147.193998947885</v>
      </c>
      <c r="M104" s="1">
        <f t="shared" si="133"/>
        <v>-638</v>
      </c>
      <c r="N104" s="1">
        <f t="shared" si="115"/>
        <v>-2093.1759200000001</v>
      </c>
      <c r="O104" s="1">
        <f t="shared" si="116"/>
        <v>33099.650013432714</v>
      </c>
      <c r="P104" s="60">
        <f t="shared" si="117"/>
        <v>60.08</v>
      </c>
      <c r="Q104" s="6">
        <f t="shared" si="118"/>
        <v>116.7859072</v>
      </c>
      <c r="R104" s="6">
        <f t="shared" si="119"/>
        <v>-20.124343602057831</v>
      </c>
      <c r="S104" s="6">
        <f t="shared" si="120"/>
        <v>-39.118504067424091</v>
      </c>
      <c r="T104" s="60">
        <f t="shared" si="121"/>
        <v>16.817785000000001</v>
      </c>
      <c r="U104" s="6">
        <f t="shared" si="122"/>
        <v>1681.7785000000001</v>
      </c>
      <c r="V104" s="61">
        <f t="shared" si="123"/>
        <v>-11766.764084389142</v>
      </c>
      <c r="W104" s="62">
        <f t="shared" si="124"/>
        <v>0.2108298413303793</v>
      </c>
      <c r="X104" s="63">
        <f t="shared" si="125"/>
        <v>0.59305973251229516</v>
      </c>
      <c r="Y104" s="6">
        <f t="shared" si="126"/>
        <v>0.34156183766942338</v>
      </c>
      <c r="Z104" s="6">
        <f t="shared" si="127"/>
        <v>19.570051741189211</v>
      </c>
      <c r="AA104" s="62">
        <f t="shared" si="128"/>
        <v>5.3822189999999992</v>
      </c>
      <c r="AB104" s="63">
        <f t="shared" si="129"/>
        <v>-0.89778100000000016</v>
      </c>
      <c r="AD104" s="1">
        <f t="shared" si="98"/>
        <v>0</v>
      </c>
      <c r="AE104" s="1">
        <f t="shared" si="99"/>
        <v>-6.4999999999999997E-3</v>
      </c>
      <c r="AF104" s="1">
        <f t="shared" si="100"/>
        <v>101325</v>
      </c>
      <c r="AG104" s="1">
        <f t="shared" si="101"/>
        <v>1.2250000000000001</v>
      </c>
      <c r="AH104" s="1">
        <f t="shared" si="102"/>
        <v>288.14999999999998</v>
      </c>
      <c r="AI104" s="1">
        <f t="shared" si="103"/>
        <v>1.2350000000000001</v>
      </c>
      <c r="AJ104" s="1">
        <f t="shared" si="104"/>
        <v>9.81</v>
      </c>
      <c r="AK104" s="1">
        <f t="shared" si="105"/>
        <v>293.14999999999998</v>
      </c>
      <c r="AL104" s="1">
        <f t="shared" si="106"/>
        <v>100600</v>
      </c>
      <c r="AM104" s="1">
        <f t="shared" si="107"/>
        <v>28</v>
      </c>
    </row>
    <row r="105" spans="1:39" x14ac:dyDescent="0.2">
      <c r="A105" s="23">
        <v>11</v>
      </c>
      <c r="B105" s="1">
        <v>866</v>
      </c>
      <c r="C105" s="1">
        <f t="shared" si="108"/>
        <v>284.14999999999998</v>
      </c>
      <c r="D105" s="1">
        <f t="shared" si="130"/>
        <v>0</v>
      </c>
      <c r="E105" s="1">
        <f t="shared" si="109"/>
        <v>0</v>
      </c>
      <c r="F105" s="1">
        <f t="shared" si="131"/>
        <v>3580.6667000000011</v>
      </c>
      <c r="G105" s="1">
        <f t="shared" si="110"/>
        <v>7894.0094201540014</v>
      </c>
      <c r="H105" s="6">
        <f t="shared" si="132"/>
        <v>40</v>
      </c>
      <c r="I105" s="1">
        <f t="shared" si="111"/>
        <v>282.52099999999996</v>
      </c>
      <c r="J105" s="1">
        <f t="shared" si="112"/>
        <v>1.1263442662792629</v>
      </c>
      <c r="K105" s="1">
        <f t="shared" si="113"/>
        <v>1.1198870612475227</v>
      </c>
      <c r="L105" s="1">
        <f t="shared" si="114"/>
        <v>91344.79115270669</v>
      </c>
      <c r="M105" s="1">
        <f t="shared" si="133"/>
        <v>-747</v>
      </c>
      <c r="N105" s="1">
        <f t="shared" si="115"/>
        <v>-2450.78748</v>
      </c>
      <c r="O105" s="1">
        <f t="shared" si="116"/>
        <v>33425.536953660885</v>
      </c>
      <c r="P105" s="60">
        <f t="shared" si="117"/>
        <v>61.2</v>
      </c>
      <c r="Q105" s="6">
        <f t="shared" si="118"/>
        <v>118.963008</v>
      </c>
      <c r="R105" s="6">
        <f t="shared" si="119"/>
        <v>-18.81287837776776</v>
      </c>
      <c r="S105" s="6">
        <f t="shared" si="120"/>
        <v>-36.56922550584008</v>
      </c>
      <c r="T105" s="60">
        <f t="shared" si="121"/>
        <v>18.100009</v>
      </c>
      <c r="U105" s="6">
        <f t="shared" si="122"/>
        <v>1810.0009</v>
      </c>
      <c r="V105" s="61">
        <f t="shared" si="123"/>
        <v>-10797.836085423696</v>
      </c>
      <c r="W105" s="62">
        <f t="shared" si="124"/>
        <v>0.18387878417437312</v>
      </c>
      <c r="X105" s="63">
        <f t="shared" si="125"/>
        <v>0.56921100179615947</v>
      </c>
      <c r="Y105" s="6">
        <f t="shared" si="126"/>
        <v>0.31245949754784758</v>
      </c>
      <c r="Z105" s="6">
        <f t="shared" si="127"/>
        <v>17.902610478268784</v>
      </c>
      <c r="AA105" s="62">
        <f t="shared" si="128"/>
        <v>5.0111069999999991</v>
      </c>
      <c r="AB105" s="63">
        <f t="shared" si="129"/>
        <v>-0.78889300000000007</v>
      </c>
      <c r="AD105" s="1">
        <f t="shared" si="98"/>
        <v>0</v>
      </c>
      <c r="AE105" s="1">
        <f t="shared" si="99"/>
        <v>-6.4999999999999997E-3</v>
      </c>
      <c r="AF105" s="1">
        <f t="shared" si="100"/>
        <v>101325</v>
      </c>
      <c r="AG105" s="1">
        <f t="shared" si="101"/>
        <v>1.2250000000000001</v>
      </c>
      <c r="AH105" s="1">
        <f t="shared" si="102"/>
        <v>288.14999999999998</v>
      </c>
      <c r="AI105" s="1">
        <f t="shared" si="103"/>
        <v>1.2350000000000001</v>
      </c>
      <c r="AJ105" s="1">
        <f t="shared" si="104"/>
        <v>9.81</v>
      </c>
      <c r="AK105" s="1">
        <f t="shared" si="105"/>
        <v>293.14999999999998</v>
      </c>
      <c r="AL105" s="1">
        <f t="shared" si="106"/>
        <v>100600</v>
      </c>
      <c r="AM105" s="1">
        <f t="shared" si="107"/>
        <v>28</v>
      </c>
    </row>
    <row r="106" spans="1:39" x14ac:dyDescent="0.2">
      <c r="A106" s="23">
        <v>9.6999999999999993</v>
      </c>
      <c r="B106" s="1">
        <v>759</v>
      </c>
      <c r="C106" s="1">
        <f t="shared" si="108"/>
        <v>282.84999999999997</v>
      </c>
      <c r="D106" s="1">
        <f t="shared" si="130"/>
        <v>0</v>
      </c>
      <c r="E106" s="1">
        <f t="shared" si="109"/>
        <v>0</v>
      </c>
      <c r="F106" s="1">
        <f t="shared" si="131"/>
        <v>3580.4000400000014</v>
      </c>
      <c r="G106" s="1">
        <f t="shared" si="110"/>
        <v>7893.4215361848019</v>
      </c>
      <c r="H106" s="6">
        <f t="shared" si="132"/>
        <v>48</v>
      </c>
      <c r="I106" s="1">
        <f t="shared" si="111"/>
        <v>283.2165</v>
      </c>
      <c r="J106" s="1">
        <f t="shared" si="112"/>
        <v>1.1381926592296239</v>
      </c>
      <c r="K106" s="1">
        <f t="shared" si="113"/>
        <v>1.1396674607484774</v>
      </c>
      <c r="L106" s="1">
        <f t="shared" si="114"/>
        <v>92532.912420067529</v>
      </c>
      <c r="M106" s="1">
        <f t="shared" si="133"/>
        <v>-854</v>
      </c>
      <c r="N106" s="1">
        <f t="shared" si="115"/>
        <v>-2801.83736</v>
      </c>
      <c r="O106" s="1">
        <f t="shared" si="116"/>
        <v>33655.272079606875</v>
      </c>
      <c r="P106" s="60">
        <f t="shared" si="117"/>
        <v>62.32</v>
      </c>
      <c r="Q106" s="6">
        <f t="shared" si="118"/>
        <v>121.14010880000001</v>
      </c>
      <c r="R106" s="6">
        <f t="shared" si="119"/>
        <v>-17.831370556132484</v>
      </c>
      <c r="S106" s="6">
        <f t="shared" si="120"/>
        <v>-34.661331341832565</v>
      </c>
      <c r="T106" s="60">
        <f t="shared" si="121"/>
        <v>19.382232999999999</v>
      </c>
      <c r="U106" s="6">
        <f t="shared" si="122"/>
        <v>1938.2232999999999</v>
      </c>
      <c r="V106" s="61">
        <f t="shared" si="123"/>
        <v>-10049.809771379236</v>
      </c>
      <c r="W106" s="62">
        <f t="shared" si="124"/>
        <v>0.16217980263631313</v>
      </c>
      <c r="X106" s="63">
        <f t="shared" si="125"/>
        <v>0.54311529349405574</v>
      </c>
      <c r="Y106" s="6">
        <f t="shared" si="126"/>
        <v>0.29018132262351587</v>
      </c>
      <c r="Z106" s="6">
        <f t="shared" si="127"/>
        <v>16.626165079850477</v>
      </c>
      <c r="AA106" s="62">
        <f t="shared" si="128"/>
        <v>4.6399949999999999</v>
      </c>
      <c r="AB106" s="63">
        <f t="shared" si="129"/>
        <v>-0.68000500000000008</v>
      </c>
      <c r="AD106" s="1">
        <f t="shared" si="98"/>
        <v>0</v>
      </c>
      <c r="AE106" s="1">
        <f t="shared" si="99"/>
        <v>-6.4999999999999997E-3</v>
      </c>
      <c r="AF106" s="1">
        <f t="shared" si="100"/>
        <v>101325</v>
      </c>
      <c r="AG106" s="1">
        <f t="shared" si="101"/>
        <v>1.2250000000000001</v>
      </c>
      <c r="AH106" s="1">
        <f t="shared" si="102"/>
        <v>288.14999999999998</v>
      </c>
      <c r="AI106" s="1">
        <f t="shared" si="103"/>
        <v>1.2350000000000001</v>
      </c>
      <c r="AJ106" s="1">
        <f t="shared" si="104"/>
        <v>9.81</v>
      </c>
      <c r="AK106" s="1">
        <f t="shared" si="105"/>
        <v>293.14999999999998</v>
      </c>
      <c r="AL106" s="1">
        <f t="shared" si="106"/>
        <v>100600</v>
      </c>
      <c r="AM106" s="1">
        <f t="shared" si="107"/>
        <v>28</v>
      </c>
    </row>
    <row r="107" spans="1:39" x14ac:dyDescent="0.2">
      <c r="A107" s="23">
        <v>7.4</v>
      </c>
      <c r="B107" s="1">
        <v>718</v>
      </c>
      <c r="C107" s="1">
        <f t="shared" si="108"/>
        <v>280.54999999999995</v>
      </c>
      <c r="D107" s="1">
        <f t="shared" si="130"/>
        <v>0</v>
      </c>
      <c r="E107" s="1">
        <f t="shared" si="109"/>
        <v>0</v>
      </c>
      <c r="F107" s="1">
        <f t="shared" si="131"/>
        <v>3580.1333800000016</v>
      </c>
      <c r="G107" s="1">
        <f t="shared" si="110"/>
        <v>7892.8336522156023</v>
      </c>
      <c r="H107" s="6">
        <f t="shared" si="132"/>
        <v>56</v>
      </c>
      <c r="I107" s="1">
        <f t="shared" si="111"/>
        <v>283.483</v>
      </c>
      <c r="J107" s="1">
        <f t="shared" si="112"/>
        <v>1.1427578751423151</v>
      </c>
      <c r="K107" s="1">
        <f t="shared" si="113"/>
        <v>1.1547047967170521</v>
      </c>
      <c r="L107" s="1">
        <f t="shared" si="114"/>
        <v>92991.476357196385</v>
      </c>
      <c r="M107" s="1">
        <f t="shared" si="133"/>
        <v>-895</v>
      </c>
      <c r="N107" s="1">
        <f t="shared" si="115"/>
        <v>-2936.3517999999999</v>
      </c>
      <c r="O107" s="1">
        <f t="shared" si="116"/>
        <v>34001.704811068521</v>
      </c>
      <c r="P107" s="60">
        <f t="shared" si="117"/>
        <v>63.440000000000005</v>
      </c>
      <c r="Q107" s="6">
        <f t="shared" si="118"/>
        <v>123.31720960000001</v>
      </c>
      <c r="R107" s="6">
        <f t="shared" si="119"/>
        <v>-15.88908987164147</v>
      </c>
      <c r="S107" s="6">
        <f t="shared" si="120"/>
        <v>-30.885848456091555</v>
      </c>
      <c r="T107" s="60">
        <f t="shared" si="121"/>
        <v>20.664456999999999</v>
      </c>
      <c r="U107" s="6">
        <f t="shared" si="122"/>
        <v>2066.4456999999998</v>
      </c>
      <c r="V107" s="61">
        <f t="shared" si="123"/>
        <v>-8796.3815995846744</v>
      </c>
      <c r="W107" s="62">
        <f t="shared" si="124"/>
        <v>0.13520062747810882</v>
      </c>
      <c r="X107" s="63">
        <f t="shared" si="125"/>
        <v>0.52260713950824367</v>
      </c>
      <c r="Y107" s="6">
        <f t="shared" si="126"/>
        <v>0.25315386372404847</v>
      </c>
      <c r="Z107" s="6">
        <f t="shared" si="127"/>
        <v>14.504647958817015</v>
      </c>
      <c r="AA107" s="62">
        <f t="shared" si="128"/>
        <v>4.2688829999999998</v>
      </c>
      <c r="AB107" s="63">
        <f t="shared" si="129"/>
        <v>-0.5711170000000001</v>
      </c>
      <c r="AD107" s="1">
        <f t="shared" si="98"/>
        <v>0</v>
      </c>
      <c r="AE107" s="1">
        <f t="shared" si="99"/>
        <v>-6.4999999999999997E-3</v>
      </c>
      <c r="AF107" s="1">
        <f t="shared" si="100"/>
        <v>101325</v>
      </c>
      <c r="AG107" s="1">
        <f t="shared" si="101"/>
        <v>1.2250000000000001</v>
      </c>
      <c r="AH107" s="1">
        <f t="shared" si="102"/>
        <v>288.14999999999998</v>
      </c>
      <c r="AI107" s="1">
        <f t="shared" si="103"/>
        <v>1.2350000000000001</v>
      </c>
      <c r="AJ107" s="1">
        <f t="shared" si="104"/>
        <v>9.81</v>
      </c>
      <c r="AK107" s="1">
        <f t="shared" si="105"/>
        <v>293.14999999999998</v>
      </c>
      <c r="AL107" s="1">
        <f t="shared" si="106"/>
        <v>100600</v>
      </c>
      <c r="AM107" s="1">
        <f t="shared" si="107"/>
        <v>28</v>
      </c>
    </row>
    <row r="108" spans="1:39" x14ac:dyDescent="0.2">
      <c r="A108" s="23">
        <v>6.1</v>
      </c>
      <c r="B108" s="1">
        <v>689</v>
      </c>
      <c r="C108" s="1">
        <f t="shared" si="108"/>
        <v>279.25</v>
      </c>
      <c r="D108" s="1">
        <f t="shared" si="130"/>
        <v>0</v>
      </c>
      <c r="E108" s="1">
        <f t="shared" si="109"/>
        <v>0</v>
      </c>
      <c r="F108" s="1">
        <f t="shared" si="131"/>
        <v>3579.8667200000018</v>
      </c>
      <c r="G108" s="1">
        <f t="shared" si="110"/>
        <v>7892.2457682464037</v>
      </c>
      <c r="H108" s="6">
        <f t="shared" si="132"/>
        <v>64</v>
      </c>
      <c r="I108" s="1">
        <f t="shared" si="111"/>
        <v>283.67149999999998</v>
      </c>
      <c r="J108" s="1">
        <f t="shared" si="112"/>
        <v>1.1459953789857993</v>
      </c>
      <c r="K108" s="1">
        <f t="shared" si="113"/>
        <v>1.1641404768127845</v>
      </c>
      <c r="L108" s="1">
        <f t="shared" si="114"/>
        <v>93316.936168579225</v>
      </c>
      <c r="M108" s="1">
        <f t="shared" si="133"/>
        <v>-924</v>
      </c>
      <c r="N108" s="1">
        <f t="shared" si="115"/>
        <v>-3031.4961600000001</v>
      </c>
      <c r="O108" s="1">
        <f t="shared" si="116"/>
        <v>34252.298750434202</v>
      </c>
      <c r="P108" s="60">
        <f t="shared" si="117"/>
        <v>64.56</v>
      </c>
      <c r="Q108" s="6">
        <f t="shared" si="118"/>
        <v>125.4943104</v>
      </c>
      <c r="R108" s="6">
        <f t="shared" si="119"/>
        <v>-14.250283652867076</v>
      </c>
      <c r="S108" s="6">
        <f t="shared" si="120"/>
        <v>-27.700271375789136</v>
      </c>
      <c r="T108" s="60">
        <f t="shared" si="121"/>
        <v>21.946680999999998</v>
      </c>
      <c r="U108" s="6">
        <f t="shared" si="122"/>
        <v>2194.6680999999999</v>
      </c>
      <c r="V108" s="61">
        <f t="shared" si="123"/>
        <v>-7751.680296107369</v>
      </c>
      <c r="W108" s="62">
        <f t="shared" si="124"/>
        <v>0.11411306853564721</v>
      </c>
      <c r="X108" s="63">
        <f t="shared" si="125"/>
        <v>0.50423066554673901</v>
      </c>
      <c r="Y108" s="6">
        <f t="shared" si="126"/>
        <v>0.22256215102124888</v>
      </c>
      <c r="Z108" s="6">
        <f t="shared" si="127"/>
        <v>12.751871932869966</v>
      </c>
      <c r="AA108" s="62">
        <f t="shared" si="128"/>
        <v>3.8977709999999997</v>
      </c>
      <c r="AB108" s="63">
        <f t="shared" si="129"/>
        <v>-0.46222900000000011</v>
      </c>
      <c r="AD108" s="1">
        <f t="shared" si="98"/>
        <v>0</v>
      </c>
      <c r="AE108" s="1">
        <f t="shared" si="99"/>
        <v>-6.4999999999999997E-3</v>
      </c>
      <c r="AF108" s="1">
        <f t="shared" si="100"/>
        <v>101325</v>
      </c>
      <c r="AG108" s="1">
        <f t="shared" si="101"/>
        <v>1.2250000000000001</v>
      </c>
      <c r="AH108" s="1">
        <f t="shared" si="102"/>
        <v>288.14999999999998</v>
      </c>
      <c r="AI108" s="1">
        <f t="shared" si="103"/>
        <v>1.2350000000000001</v>
      </c>
      <c r="AJ108" s="1">
        <f t="shared" si="104"/>
        <v>9.81</v>
      </c>
      <c r="AK108" s="1">
        <f t="shared" si="105"/>
        <v>293.14999999999998</v>
      </c>
      <c r="AL108" s="1">
        <f t="shared" si="106"/>
        <v>100600</v>
      </c>
      <c r="AM108" s="1">
        <f t="shared" si="107"/>
        <v>28</v>
      </c>
    </row>
    <row r="109" spans="1:39" x14ac:dyDescent="0.2">
      <c r="A109" s="23">
        <v>4.5</v>
      </c>
      <c r="B109" s="1">
        <v>646</v>
      </c>
      <c r="C109" s="1">
        <f t="shared" si="108"/>
        <v>277.64999999999998</v>
      </c>
      <c r="D109" s="1">
        <f t="shared" si="130"/>
        <v>0</v>
      </c>
      <c r="E109" s="1">
        <f t="shared" si="109"/>
        <v>0</v>
      </c>
      <c r="F109" s="1">
        <f t="shared" si="131"/>
        <v>3579.600060000002</v>
      </c>
      <c r="G109" s="1">
        <f t="shared" si="110"/>
        <v>7891.6578842772042</v>
      </c>
      <c r="H109" s="6">
        <f t="shared" si="132"/>
        <v>72</v>
      </c>
      <c r="I109" s="1">
        <f t="shared" si="111"/>
        <v>283.95099999999996</v>
      </c>
      <c r="J109" s="1">
        <f t="shared" si="112"/>
        <v>1.1508087261274453</v>
      </c>
      <c r="K109" s="1">
        <f t="shared" si="113"/>
        <v>1.1769252245366979</v>
      </c>
      <c r="L109" s="1">
        <f t="shared" si="114"/>
        <v>93801.211717668702</v>
      </c>
      <c r="M109" s="1">
        <f t="shared" si="133"/>
        <v>-967</v>
      </c>
      <c r="N109" s="1">
        <f t="shared" si="115"/>
        <v>-3172.5722799999999</v>
      </c>
      <c r="O109" s="1">
        <f t="shared" si="116"/>
        <v>34401.926440404408</v>
      </c>
      <c r="P109" s="60">
        <f t="shared" si="117"/>
        <v>65.680000000000007</v>
      </c>
      <c r="Q109" s="6">
        <f t="shared" si="118"/>
        <v>127.67141120000001</v>
      </c>
      <c r="R109" s="6">
        <f t="shared" si="119"/>
        <v>-13.176849735323897</v>
      </c>
      <c r="S109" s="6">
        <f t="shared" si="120"/>
        <v>-25.613687589512004</v>
      </c>
      <c r="T109" s="60">
        <f t="shared" si="121"/>
        <v>23.228904999999997</v>
      </c>
      <c r="U109" s="6">
        <f t="shared" si="122"/>
        <v>2322.8904999999995</v>
      </c>
      <c r="V109" s="61">
        <f t="shared" si="123"/>
        <v>-7045.0156688818615</v>
      </c>
      <c r="W109" s="62">
        <f t="shared" si="124"/>
        <v>9.911485922464254E-2</v>
      </c>
      <c r="X109" s="63">
        <f t="shared" si="125"/>
        <v>0.48399354330156691</v>
      </c>
      <c r="Y109" s="6">
        <f t="shared" si="126"/>
        <v>0.20199273794573608</v>
      </c>
      <c r="Z109" s="6">
        <f t="shared" si="127"/>
        <v>11.573331376581949</v>
      </c>
      <c r="AA109" s="62">
        <f t="shared" si="128"/>
        <v>3.5266589999999995</v>
      </c>
      <c r="AB109" s="63">
        <f t="shared" si="129"/>
        <v>-0.35334100000000013</v>
      </c>
      <c r="AD109" s="1">
        <f t="shared" ref="AD109:AD115" si="134">AD108</f>
        <v>0</v>
      </c>
      <c r="AE109" s="1">
        <f t="shared" ref="AE109:AE115" si="135">AE108</f>
        <v>-6.4999999999999997E-3</v>
      </c>
      <c r="AF109" s="1">
        <f t="shared" ref="AF109:AF115" si="136">AF108</f>
        <v>101325</v>
      </c>
      <c r="AG109" s="1">
        <f t="shared" ref="AG109:AG115" si="137">AG108</f>
        <v>1.2250000000000001</v>
      </c>
      <c r="AH109" s="1">
        <f t="shared" ref="AH109:AH115" si="138">AH108</f>
        <v>288.14999999999998</v>
      </c>
      <c r="AI109" s="1">
        <f t="shared" ref="AI109:AI115" si="139">AI108</f>
        <v>1.2350000000000001</v>
      </c>
      <c r="AJ109" s="1">
        <f t="shared" ref="AJ109:AJ115" si="140">AJ108</f>
        <v>9.81</v>
      </c>
      <c r="AK109" s="1">
        <f t="shared" ref="AK109:AK115" si="141">AK108</f>
        <v>293.14999999999998</v>
      </c>
      <c r="AL109" s="1">
        <f t="shared" ref="AL109:AL115" si="142">AL108</f>
        <v>100600</v>
      </c>
      <c r="AM109" s="1">
        <f t="shared" ref="AM109:AM115" si="143">AM108</f>
        <v>28</v>
      </c>
    </row>
    <row r="110" spans="1:39" x14ac:dyDescent="0.2">
      <c r="A110" s="23">
        <v>1.3</v>
      </c>
      <c r="B110" s="1">
        <v>588</v>
      </c>
      <c r="C110" s="1">
        <f t="shared" si="108"/>
        <v>274.45</v>
      </c>
      <c r="D110" s="1">
        <f t="shared" si="130"/>
        <v>0</v>
      </c>
      <c r="E110" s="1">
        <f t="shared" si="109"/>
        <v>0</v>
      </c>
      <c r="F110" s="1">
        <f t="shared" si="131"/>
        <v>3579.3334000000023</v>
      </c>
      <c r="G110" s="1">
        <f t="shared" si="110"/>
        <v>7891.0700003080046</v>
      </c>
      <c r="H110" s="6">
        <f t="shared" si="132"/>
        <v>80</v>
      </c>
      <c r="I110" s="1">
        <f t="shared" si="111"/>
        <v>284.32799999999997</v>
      </c>
      <c r="J110" s="1">
        <f t="shared" si="112"/>
        <v>1.1573256306324886</v>
      </c>
      <c r="K110" s="1">
        <f t="shared" si="113"/>
        <v>1.1989800761758944</v>
      </c>
      <c r="L110" s="1">
        <f t="shared" si="114"/>
        <v>94457.64231122112</v>
      </c>
      <c r="M110" s="1">
        <f t="shared" si="133"/>
        <v>-1025</v>
      </c>
      <c r="N110" s="1">
        <f t="shared" si="115"/>
        <v>-3362.8609999999999</v>
      </c>
      <c r="O110" s="1">
        <f t="shared" si="116"/>
        <v>34498.241807660175</v>
      </c>
      <c r="P110" s="60">
        <f t="shared" si="117"/>
        <v>66.8</v>
      </c>
      <c r="Q110" s="6">
        <f t="shared" si="118"/>
        <v>129.848512</v>
      </c>
      <c r="R110" s="6">
        <f t="shared" si="119"/>
        <v>-12.447725940955056</v>
      </c>
      <c r="S110" s="6">
        <f t="shared" si="120"/>
        <v>-24.196387593066078</v>
      </c>
      <c r="T110" s="60">
        <f t="shared" si="121"/>
        <v>24.511129</v>
      </c>
      <c r="U110" s="6">
        <f t="shared" si="122"/>
        <v>2451.1129000000001</v>
      </c>
      <c r="V110" s="61">
        <f t="shared" si="123"/>
        <v>-6543.1174478190514</v>
      </c>
      <c r="W110" s="62">
        <f t="shared" si="124"/>
        <v>8.7355808765945744E-2</v>
      </c>
      <c r="X110" s="63">
        <f t="shared" si="125"/>
        <v>0.46057889654965856</v>
      </c>
      <c r="Y110" s="6">
        <f t="shared" si="126"/>
        <v>0.18743883426256211</v>
      </c>
      <c r="Z110" s="6">
        <f t="shared" si="127"/>
        <v>10.739454120096232</v>
      </c>
      <c r="AA110" s="62">
        <f t="shared" si="128"/>
        <v>3.1555469999999994</v>
      </c>
      <c r="AB110" s="63">
        <f t="shared" si="129"/>
        <v>-0.24445300000000003</v>
      </c>
      <c r="AD110" s="1">
        <f t="shared" si="134"/>
        <v>0</v>
      </c>
      <c r="AE110" s="1">
        <f t="shared" si="135"/>
        <v>-6.4999999999999997E-3</v>
      </c>
      <c r="AF110" s="1">
        <f t="shared" si="136"/>
        <v>101325</v>
      </c>
      <c r="AG110" s="1">
        <f t="shared" si="137"/>
        <v>1.2250000000000001</v>
      </c>
      <c r="AH110" s="1">
        <f t="shared" si="138"/>
        <v>288.14999999999998</v>
      </c>
      <c r="AI110" s="1">
        <f t="shared" si="139"/>
        <v>1.2350000000000001</v>
      </c>
      <c r="AJ110" s="1">
        <f t="shared" si="140"/>
        <v>9.81</v>
      </c>
      <c r="AK110" s="1">
        <f t="shared" si="141"/>
        <v>293.14999999999998</v>
      </c>
      <c r="AL110" s="1">
        <f t="shared" si="142"/>
        <v>100600</v>
      </c>
      <c r="AM110" s="1">
        <f t="shared" si="143"/>
        <v>28</v>
      </c>
    </row>
    <row r="111" spans="1:39" x14ac:dyDescent="0.2">
      <c r="A111" s="23">
        <v>0.6</v>
      </c>
      <c r="B111" s="1">
        <v>550</v>
      </c>
      <c r="C111" s="1">
        <f t="shared" si="108"/>
        <v>273.75</v>
      </c>
      <c r="D111" s="1">
        <f t="shared" si="130"/>
        <v>0</v>
      </c>
      <c r="E111" s="1">
        <f t="shared" si="109"/>
        <v>0</v>
      </c>
      <c r="F111" s="1">
        <f t="shared" si="131"/>
        <v>3579.0667400000025</v>
      </c>
      <c r="G111" s="1">
        <f t="shared" si="110"/>
        <v>7890.4821163388051</v>
      </c>
      <c r="H111" s="6">
        <f t="shared" si="132"/>
        <v>88</v>
      </c>
      <c r="I111" s="1">
        <f t="shared" si="111"/>
        <v>284.57499999999999</v>
      </c>
      <c r="J111" s="1">
        <f t="shared" si="112"/>
        <v>1.1616106095485803</v>
      </c>
      <c r="K111" s="1">
        <f t="shared" si="113"/>
        <v>1.2075446181270768</v>
      </c>
      <c r="L111" s="1">
        <f t="shared" si="114"/>
        <v>94889.730747336114</v>
      </c>
      <c r="M111" s="1">
        <f t="shared" si="133"/>
        <v>-1063</v>
      </c>
      <c r="N111" s="1">
        <f t="shared" si="115"/>
        <v>-3487.5329200000001</v>
      </c>
      <c r="O111" s="1">
        <f t="shared" si="116"/>
        <v>34591.198258146425</v>
      </c>
      <c r="P111" s="60">
        <f t="shared" si="117"/>
        <v>67.92</v>
      </c>
      <c r="Q111" s="6">
        <f t="shared" si="118"/>
        <v>132.0256128</v>
      </c>
      <c r="R111" s="6">
        <f t="shared" si="119"/>
        <v>-11.639957634573589</v>
      </c>
      <c r="S111" s="6">
        <f t="shared" si="120"/>
        <v>-22.626215248389524</v>
      </c>
      <c r="T111" s="60">
        <f t="shared" si="121"/>
        <v>25.793353</v>
      </c>
      <c r="U111" s="6">
        <f t="shared" si="122"/>
        <v>2579.3353000000002</v>
      </c>
      <c r="V111" s="61">
        <f t="shared" si="123"/>
        <v>-6017.1733960009014</v>
      </c>
      <c r="W111" s="62">
        <f t="shared" si="124"/>
        <v>7.7155332973477875E-2</v>
      </c>
      <c r="X111" s="63">
        <f t="shared" si="125"/>
        <v>0.44354637034935057</v>
      </c>
      <c r="Y111" s="6">
        <f t="shared" si="126"/>
        <v>0.17222765277910934</v>
      </c>
      <c r="Z111" s="6">
        <f t="shared" si="127"/>
        <v>9.8679176196868994</v>
      </c>
      <c r="AA111" s="62">
        <f t="shared" si="128"/>
        <v>2.7844349999999993</v>
      </c>
      <c r="AB111" s="63">
        <f t="shared" si="129"/>
        <v>-0.13556500000000016</v>
      </c>
      <c r="AD111" s="1">
        <f t="shared" si="134"/>
        <v>0</v>
      </c>
      <c r="AE111" s="1">
        <f t="shared" si="135"/>
        <v>-6.4999999999999997E-3</v>
      </c>
      <c r="AF111" s="1">
        <f t="shared" si="136"/>
        <v>101325</v>
      </c>
      <c r="AG111" s="1">
        <f t="shared" si="137"/>
        <v>1.2250000000000001</v>
      </c>
      <c r="AH111" s="1">
        <f t="shared" si="138"/>
        <v>288.14999999999998</v>
      </c>
      <c r="AI111" s="1">
        <f t="shared" si="139"/>
        <v>1.2350000000000001</v>
      </c>
      <c r="AJ111" s="1">
        <f t="shared" si="140"/>
        <v>9.81</v>
      </c>
      <c r="AK111" s="1">
        <f t="shared" si="141"/>
        <v>293.14999999999998</v>
      </c>
      <c r="AL111" s="1">
        <f t="shared" si="142"/>
        <v>100600</v>
      </c>
      <c r="AM111" s="1">
        <f t="shared" si="143"/>
        <v>28</v>
      </c>
    </row>
    <row r="112" spans="1:39" x14ac:dyDescent="0.2">
      <c r="A112" s="23">
        <v>0.7</v>
      </c>
      <c r="B112" s="1">
        <v>545</v>
      </c>
      <c r="C112" s="1">
        <f t="shared" si="108"/>
        <v>273.84999999999997</v>
      </c>
      <c r="D112" s="1">
        <f t="shared" si="130"/>
        <v>0</v>
      </c>
      <c r="E112" s="1">
        <f t="shared" si="109"/>
        <v>0</v>
      </c>
      <c r="F112" s="1">
        <f t="shared" si="131"/>
        <v>3578.8000800000027</v>
      </c>
      <c r="G112" s="1">
        <f t="shared" si="110"/>
        <v>7889.8942323696056</v>
      </c>
      <c r="H112" s="6">
        <f t="shared" si="132"/>
        <v>96</v>
      </c>
      <c r="I112" s="1">
        <f t="shared" si="111"/>
        <v>284.60749999999996</v>
      </c>
      <c r="J112" s="1">
        <f t="shared" si="112"/>
        <v>1.162175324845462</v>
      </c>
      <c r="K112" s="1">
        <f t="shared" si="113"/>
        <v>1.2078284234652359</v>
      </c>
      <c r="L112" s="1">
        <f t="shared" si="114"/>
        <v>94946.703438431286</v>
      </c>
      <c r="M112" s="1">
        <f t="shared" si="133"/>
        <v>-1068</v>
      </c>
      <c r="N112" s="1">
        <f t="shared" si="115"/>
        <v>-3503.93712</v>
      </c>
      <c r="O112" s="1">
        <f t="shared" si="116"/>
        <v>34683.573448554431</v>
      </c>
      <c r="P112" s="60">
        <f t="shared" si="117"/>
        <v>69.040000000000006</v>
      </c>
      <c r="Q112" s="6">
        <f t="shared" si="118"/>
        <v>134.20271360000001</v>
      </c>
      <c r="R112" s="6">
        <f t="shared" si="119"/>
        <v>-10.703157598836928</v>
      </c>
      <c r="S112" s="6">
        <f t="shared" si="120"/>
        <v>-20.805225866923173</v>
      </c>
      <c r="T112" s="60">
        <f t="shared" si="121"/>
        <v>27.075576999999999</v>
      </c>
      <c r="U112" s="6">
        <f t="shared" si="122"/>
        <v>2707.5576999999998</v>
      </c>
      <c r="V112" s="61">
        <f t="shared" si="123"/>
        <v>-5442.7399343600518</v>
      </c>
      <c r="W112" s="62">
        <f t="shared" si="124"/>
        <v>6.7527821099896662E-2</v>
      </c>
      <c r="X112" s="63">
        <f t="shared" si="125"/>
        <v>0.43031748185383223</v>
      </c>
      <c r="Y112" s="6">
        <f t="shared" si="126"/>
        <v>0.15565615484104425</v>
      </c>
      <c r="Z112" s="6">
        <f t="shared" si="127"/>
        <v>8.918440727626086</v>
      </c>
      <c r="AA112" s="62">
        <f t="shared" si="128"/>
        <v>2.4133230000000001</v>
      </c>
      <c r="AB112" s="63">
        <f t="shared" si="129"/>
        <v>-2.6677000000000062E-2</v>
      </c>
      <c r="AD112" s="1">
        <f t="shared" si="134"/>
        <v>0</v>
      </c>
      <c r="AE112" s="1">
        <f t="shared" si="135"/>
        <v>-6.4999999999999997E-3</v>
      </c>
      <c r="AF112" s="1">
        <f t="shared" si="136"/>
        <v>101325</v>
      </c>
      <c r="AG112" s="1">
        <f t="shared" si="137"/>
        <v>1.2250000000000001</v>
      </c>
      <c r="AH112" s="1">
        <f t="shared" si="138"/>
        <v>288.14999999999998</v>
      </c>
      <c r="AI112" s="1">
        <f t="shared" si="139"/>
        <v>1.2350000000000001</v>
      </c>
      <c r="AJ112" s="1">
        <f t="shared" si="140"/>
        <v>9.81</v>
      </c>
      <c r="AK112" s="1">
        <f t="shared" si="141"/>
        <v>293.14999999999998</v>
      </c>
      <c r="AL112" s="1">
        <f t="shared" si="142"/>
        <v>100600</v>
      </c>
      <c r="AM112" s="1">
        <f t="shared" si="143"/>
        <v>28</v>
      </c>
    </row>
    <row r="113" spans="1:39" x14ac:dyDescent="0.2">
      <c r="A113" s="23">
        <v>1.1000000000000001</v>
      </c>
      <c r="B113" s="1">
        <v>546</v>
      </c>
      <c r="C113" s="1">
        <f t="shared" si="108"/>
        <v>274.25</v>
      </c>
      <c r="D113" s="1">
        <f t="shared" si="130"/>
        <v>0</v>
      </c>
      <c r="E113" s="1">
        <f t="shared" si="109"/>
        <v>0</v>
      </c>
      <c r="F113" s="1">
        <f t="shared" si="131"/>
        <v>3578.5334200000029</v>
      </c>
      <c r="G113" s="1">
        <f t="shared" si="110"/>
        <v>7889.306348400406</v>
      </c>
      <c r="H113" s="6">
        <f t="shared" si="132"/>
        <v>104</v>
      </c>
      <c r="I113" s="1">
        <f t="shared" si="111"/>
        <v>284.601</v>
      </c>
      <c r="J113" s="1">
        <f t="shared" si="112"/>
        <v>1.1620623649873367</v>
      </c>
      <c r="K113" s="1">
        <f t="shared" si="113"/>
        <v>1.2059220096180896</v>
      </c>
      <c r="L113" s="1">
        <f t="shared" si="114"/>
        <v>94935.30668489309</v>
      </c>
      <c r="M113" s="1">
        <f t="shared" si="133"/>
        <v>-1067</v>
      </c>
      <c r="N113" s="1">
        <f t="shared" si="115"/>
        <v>-3500.6562800000002</v>
      </c>
      <c r="O113" s="1">
        <f t="shared" si="116"/>
        <v>34755.650686511952</v>
      </c>
      <c r="P113" s="60">
        <f t="shared" si="117"/>
        <v>70.16</v>
      </c>
      <c r="Q113" s="6">
        <f t="shared" si="118"/>
        <v>136.37981439999999</v>
      </c>
      <c r="R113" s="6">
        <f t="shared" si="119"/>
        <v>-9.8791483126265547</v>
      </c>
      <c r="S113" s="6">
        <f t="shared" si="120"/>
        <v>-19.203483656016001</v>
      </c>
      <c r="T113" s="60">
        <f t="shared" si="121"/>
        <v>28.357800999999998</v>
      </c>
      <c r="U113" s="6">
        <f t="shared" si="122"/>
        <v>2835.7800999999999</v>
      </c>
      <c r="V113" s="61">
        <f t="shared" si="123"/>
        <v>-4943.152510306616</v>
      </c>
      <c r="W113" s="62">
        <f t="shared" si="124"/>
        <v>5.9480908308199257E-2</v>
      </c>
      <c r="X113" s="63">
        <f t="shared" si="125"/>
        <v>0.41821442234805511</v>
      </c>
      <c r="Y113" s="6">
        <f t="shared" si="126"/>
        <v>0.14127834848590395</v>
      </c>
      <c r="Z113" s="6">
        <f t="shared" si="127"/>
        <v>8.0946531048202282</v>
      </c>
      <c r="AA113" s="62">
        <f t="shared" si="128"/>
        <v>2.042211</v>
      </c>
      <c r="AB113" s="63">
        <f t="shared" si="129"/>
        <v>8.2210999999999812E-2</v>
      </c>
      <c r="AD113" s="1">
        <f t="shared" si="134"/>
        <v>0</v>
      </c>
      <c r="AE113" s="1">
        <f t="shared" si="135"/>
        <v>-6.4999999999999997E-3</v>
      </c>
      <c r="AF113" s="1">
        <f t="shared" si="136"/>
        <v>101325</v>
      </c>
      <c r="AG113" s="1">
        <f t="shared" si="137"/>
        <v>1.2250000000000001</v>
      </c>
      <c r="AH113" s="1">
        <f t="shared" si="138"/>
        <v>288.14999999999998</v>
      </c>
      <c r="AI113" s="1">
        <f t="shared" si="139"/>
        <v>1.2350000000000001</v>
      </c>
      <c r="AJ113" s="1">
        <f t="shared" si="140"/>
        <v>9.81</v>
      </c>
      <c r="AK113" s="1">
        <f t="shared" si="141"/>
        <v>293.14999999999998</v>
      </c>
      <c r="AL113" s="1">
        <f t="shared" si="142"/>
        <v>100600</v>
      </c>
      <c r="AM113" s="1">
        <f t="shared" si="143"/>
        <v>28</v>
      </c>
    </row>
    <row r="114" spans="1:39" x14ac:dyDescent="0.2">
      <c r="A114" s="23">
        <v>0.8</v>
      </c>
      <c r="B114" s="1">
        <v>539</v>
      </c>
      <c r="C114" s="1">
        <f t="shared" si="108"/>
        <v>273.95</v>
      </c>
      <c r="D114" s="1">
        <f t="shared" si="130"/>
        <v>0</v>
      </c>
      <c r="E114" s="1">
        <f t="shared" si="109"/>
        <v>0</v>
      </c>
      <c r="F114" s="1">
        <f t="shared" si="131"/>
        <v>3578.2667600000032</v>
      </c>
      <c r="G114" s="1">
        <f t="shared" si="110"/>
        <v>7888.7184644312065</v>
      </c>
      <c r="H114" s="6">
        <f t="shared" si="132"/>
        <v>112</v>
      </c>
      <c r="I114" s="1">
        <f t="shared" si="111"/>
        <v>284.6465</v>
      </c>
      <c r="J114" s="1">
        <f t="shared" si="112"/>
        <v>1.1628532604144044</v>
      </c>
      <c r="K114" s="1">
        <f t="shared" si="113"/>
        <v>1.2082573848897564</v>
      </c>
      <c r="L114" s="1">
        <f t="shared" si="114"/>
        <v>95015.107226854918</v>
      </c>
      <c r="M114" s="1">
        <f t="shared" si="133"/>
        <v>-1074</v>
      </c>
      <c r="N114" s="1">
        <f t="shared" si="115"/>
        <v>-3523.6221599999999</v>
      </c>
      <c r="O114" s="1">
        <f t="shared" si="116"/>
        <v>34806.955745737803</v>
      </c>
      <c r="P114" s="60">
        <f t="shared" si="117"/>
        <v>71.28</v>
      </c>
      <c r="Q114" s="6">
        <f t="shared" si="118"/>
        <v>138.55691519999999</v>
      </c>
      <c r="R114" s="6">
        <f t="shared" si="119"/>
        <v>-9.2347290564674047</v>
      </c>
      <c r="S114" s="6">
        <f t="shared" si="120"/>
        <v>-17.9508357291236</v>
      </c>
      <c r="T114" s="60">
        <f t="shared" si="121"/>
        <v>29.640025000000001</v>
      </c>
      <c r="U114" s="6">
        <f t="shared" si="122"/>
        <v>2964.0025000000001</v>
      </c>
      <c r="V114" s="61">
        <f t="shared" si="123"/>
        <v>-4547.7668159338664</v>
      </c>
      <c r="W114" s="62">
        <f t="shared" si="124"/>
        <v>5.2914575014403387E-2</v>
      </c>
      <c r="X114" s="63">
        <f t="shared" si="125"/>
        <v>0.4049889419083279</v>
      </c>
      <c r="Y114" s="6">
        <f t="shared" si="126"/>
        <v>0.1299208727119579</v>
      </c>
      <c r="Z114" s="6">
        <f t="shared" si="127"/>
        <v>7.4439176770510835</v>
      </c>
      <c r="AA114" s="62">
        <f t="shared" si="128"/>
        <v>1.6710989999999999</v>
      </c>
      <c r="AB114" s="63">
        <f t="shared" si="129"/>
        <v>0.19109899999999991</v>
      </c>
      <c r="AD114" s="1">
        <f t="shared" si="134"/>
        <v>0</v>
      </c>
      <c r="AE114" s="1">
        <f t="shared" si="135"/>
        <v>-6.4999999999999997E-3</v>
      </c>
      <c r="AF114" s="1">
        <f t="shared" si="136"/>
        <v>101325</v>
      </c>
      <c r="AG114" s="1">
        <f t="shared" si="137"/>
        <v>1.2250000000000001</v>
      </c>
      <c r="AH114" s="1">
        <f t="shared" si="138"/>
        <v>288.14999999999998</v>
      </c>
      <c r="AI114" s="1">
        <f t="shared" si="139"/>
        <v>1.2350000000000001</v>
      </c>
      <c r="AJ114" s="1">
        <f t="shared" si="140"/>
        <v>9.81</v>
      </c>
      <c r="AK114" s="1">
        <f t="shared" si="141"/>
        <v>293.14999999999998</v>
      </c>
      <c r="AL114" s="1">
        <f t="shared" si="142"/>
        <v>100600</v>
      </c>
      <c r="AM114" s="1">
        <f t="shared" si="143"/>
        <v>28</v>
      </c>
    </row>
    <row r="115" spans="1:39" x14ac:dyDescent="0.2">
      <c r="A115" s="30">
        <v>0.9</v>
      </c>
      <c r="B115" s="64">
        <v>532</v>
      </c>
      <c r="C115" s="64">
        <f t="shared" si="108"/>
        <v>274.04999999999995</v>
      </c>
      <c r="D115" s="64">
        <f t="shared" si="130"/>
        <v>0</v>
      </c>
      <c r="E115" s="64">
        <f t="shared" si="109"/>
        <v>0</v>
      </c>
      <c r="F115" s="64">
        <f t="shared" si="131"/>
        <v>3578.0001000000034</v>
      </c>
      <c r="G115" s="64">
        <f t="shared" si="110"/>
        <v>7888.1305804620069</v>
      </c>
      <c r="H115" s="65">
        <f t="shared" si="132"/>
        <v>120</v>
      </c>
      <c r="I115" s="64">
        <f t="shared" si="111"/>
        <v>284.69199999999995</v>
      </c>
      <c r="J115" s="64">
        <f t="shared" si="112"/>
        <v>1.1636445675804954</v>
      </c>
      <c r="K115" s="64">
        <f t="shared" si="113"/>
        <v>1.2088315972765058</v>
      </c>
      <c r="L115" s="64">
        <f t="shared" si="114"/>
        <v>95094.96207643325</v>
      </c>
      <c r="M115" s="64">
        <f t="shared" si="133"/>
        <v>-1081</v>
      </c>
      <c r="N115" s="64">
        <f t="shared" si="115"/>
        <v>-3546.5880400000001</v>
      </c>
      <c r="O115" s="64">
        <f t="shared" si="116"/>
        <v>34847.555694046663</v>
      </c>
      <c r="P115" s="66">
        <f t="shared" si="117"/>
        <v>72.400000000000006</v>
      </c>
      <c r="Q115" s="65">
        <f t="shared" si="118"/>
        <v>140.73401600000003</v>
      </c>
      <c r="R115" s="65">
        <f t="shared" si="119"/>
        <v>-8.6707058571775253</v>
      </c>
      <c r="S115" s="65">
        <f t="shared" si="120"/>
        <v>-16.85446487341596</v>
      </c>
      <c r="T115" s="66">
        <f t="shared" si="121"/>
        <v>30.922249000000001</v>
      </c>
      <c r="U115" s="65">
        <f t="shared" si="122"/>
        <v>3092.2249000000002</v>
      </c>
      <c r="V115" s="67">
        <f t="shared" si="123"/>
        <v>-4203.6373593915487</v>
      </c>
      <c r="W115" s="68">
        <f t="shared" si="124"/>
        <v>4.7386460621491919E-2</v>
      </c>
      <c r="X115" s="69">
        <f t="shared" si="125"/>
        <v>0.39282701728823838</v>
      </c>
      <c r="Y115" s="65">
        <f t="shared" si="126"/>
        <v>0.12004927785545129</v>
      </c>
      <c r="Z115" s="65">
        <f t="shared" si="127"/>
        <v>6.8783169547102405</v>
      </c>
      <c r="AA115" s="68">
        <f t="shared" si="128"/>
        <v>1.2999869999999998</v>
      </c>
      <c r="AB115" s="69">
        <f t="shared" si="129"/>
        <v>0.29998699999999978</v>
      </c>
      <c r="AD115" s="1">
        <f t="shared" si="134"/>
        <v>0</v>
      </c>
      <c r="AE115" s="1">
        <f t="shared" si="135"/>
        <v>-6.4999999999999997E-3</v>
      </c>
      <c r="AF115" s="1">
        <f t="shared" si="136"/>
        <v>101325</v>
      </c>
      <c r="AG115" s="1">
        <f t="shared" si="137"/>
        <v>1.2250000000000001</v>
      </c>
      <c r="AH115" s="1">
        <f t="shared" si="138"/>
        <v>288.14999999999998</v>
      </c>
      <c r="AI115" s="1">
        <f t="shared" si="139"/>
        <v>1.2350000000000001</v>
      </c>
      <c r="AJ115" s="1">
        <f t="shared" si="140"/>
        <v>9.81</v>
      </c>
      <c r="AK115" s="1">
        <f t="shared" si="141"/>
        <v>293.14999999999998</v>
      </c>
      <c r="AL115" s="1">
        <f t="shared" si="142"/>
        <v>100600</v>
      </c>
      <c r="AM115" s="1">
        <f t="shared" si="143"/>
        <v>28</v>
      </c>
    </row>
    <row r="116" spans="1:39" s="6" customFormat="1" x14ac:dyDescent="0.2">
      <c r="E116" s="1"/>
      <c r="G116" s="1"/>
      <c r="N116" s="1"/>
      <c r="Q116" s="1"/>
      <c r="S116" s="1"/>
      <c r="U116" s="1"/>
      <c r="AC116" s="1"/>
    </row>
    <row r="117" spans="1:39" s="6" customFormat="1" x14ac:dyDescent="0.2">
      <c r="E117" s="1"/>
      <c r="G117" s="1"/>
      <c r="N117" s="1"/>
      <c r="Q117" s="1"/>
      <c r="S117" s="1"/>
      <c r="U117" s="1"/>
      <c r="AC117" s="1"/>
    </row>
    <row r="118" spans="1:39" s="6" customFormat="1" x14ac:dyDescent="0.2">
      <c r="E118" s="1"/>
      <c r="G118" s="1"/>
      <c r="N118" s="1"/>
      <c r="Q118" s="1"/>
      <c r="S118" s="1"/>
      <c r="U118" s="1"/>
      <c r="AC118" s="1"/>
    </row>
    <row r="119" spans="1:39" s="6" customFormat="1" x14ac:dyDescent="0.2">
      <c r="E119" s="1"/>
      <c r="G119" s="1"/>
      <c r="N119" s="1"/>
      <c r="Q119" s="1"/>
      <c r="S119" s="1"/>
      <c r="U119" s="1"/>
      <c r="AC119" s="1"/>
    </row>
    <row r="120" spans="1:39" s="6" customFormat="1" x14ac:dyDescent="0.2">
      <c r="E120" s="1"/>
      <c r="G120" s="1"/>
      <c r="N120" s="1"/>
      <c r="Q120" s="1"/>
      <c r="S120" s="1"/>
      <c r="U120" s="1"/>
      <c r="AC120" s="1"/>
    </row>
    <row r="121" spans="1:39" s="6" customFormat="1" x14ac:dyDescent="0.2">
      <c r="E121" s="1"/>
      <c r="G121" s="1"/>
      <c r="N121" s="1"/>
      <c r="Q121" s="1"/>
      <c r="S121" s="1"/>
      <c r="U121" s="1"/>
      <c r="AC121" s="1"/>
    </row>
    <row r="122" spans="1:39" s="6" customFormat="1" x14ac:dyDescent="0.2">
      <c r="E122" s="1"/>
      <c r="G122" s="1"/>
      <c r="N122" s="1"/>
      <c r="Q122" s="1"/>
      <c r="S122" s="1"/>
      <c r="U122" s="1"/>
      <c r="AC122" s="1"/>
    </row>
    <row r="123" spans="1:39" s="6" customFormat="1" x14ac:dyDescent="0.2">
      <c r="E123" s="1"/>
      <c r="G123" s="1"/>
      <c r="N123" s="1"/>
      <c r="Q123" s="1"/>
      <c r="S123" s="1"/>
      <c r="U123" s="1"/>
      <c r="AC123" s="1"/>
    </row>
    <row r="124" spans="1:39" s="6" customFormat="1" x14ac:dyDescent="0.2">
      <c r="E124" s="1"/>
      <c r="G124" s="1"/>
      <c r="N124" s="1"/>
      <c r="Q124" s="1"/>
      <c r="S124" s="1"/>
      <c r="U124" s="1"/>
      <c r="AC124" s="1"/>
    </row>
    <row r="125" spans="1:39" s="6" customFormat="1" x14ac:dyDescent="0.2">
      <c r="E125" s="1"/>
      <c r="G125" s="1"/>
      <c r="N125" s="1"/>
      <c r="Q125" s="1"/>
      <c r="S125" s="1"/>
      <c r="U125" s="1"/>
      <c r="AC125" s="1"/>
    </row>
    <row r="126" spans="1:39" s="6" customFormat="1" x14ac:dyDescent="0.2">
      <c r="E126" s="1"/>
      <c r="G126" s="1"/>
      <c r="N126" s="1"/>
      <c r="Q126" s="1"/>
      <c r="S126" s="1"/>
      <c r="U126" s="1"/>
      <c r="AC126" s="1"/>
    </row>
    <row r="127" spans="1:39" s="6" customFormat="1" x14ac:dyDescent="0.2">
      <c r="E127" s="1"/>
      <c r="G127" s="1"/>
      <c r="N127" s="1"/>
      <c r="Q127" s="1"/>
      <c r="S127" s="1"/>
      <c r="U127" s="1"/>
      <c r="AC127" s="1"/>
    </row>
    <row r="128" spans="1:39" s="6" customFormat="1" x14ac:dyDescent="0.2">
      <c r="E128" s="1"/>
      <c r="G128" s="1"/>
      <c r="N128" s="1"/>
      <c r="Q128" s="1"/>
      <c r="S128" s="1"/>
      <c r="U128" s="1"/>
      <c r="AC128" s="1"/>
    </row>
    <row r="129" spans="5:29" s="6" customFormat="1" x14ac:dyDescent="0.2">
      <c r="E129" s="1"/>
      <c r="G129" s="1"/>
      <c r="N129" s="1"/>
      <c r="Q129" s="1"/>
      <c r="S129" s="1"/>
      <c r="U129" s="1"/>
      <c r="AC129" s="1"/>
    </row>
    <row r="130" spans="5:29" s="6" customFormat="1" x14ac:dyDescent="0.2">
      <c r="E130" s="1"/>
      <c r="G130" s="1"/>
      <c r="N130" s="1"/>
      <c r="Q130" s="1"/>
      <c r="S130" s="1"/>
      <c r="U130" s="1"/>
      <c r="AC130" s="1"/>
    </row>
    <row r="131" spans="5:29" s="6" customFormat="1" x14ac:dyDescent="0.2">
      <c r="E131" s="1"/>
      <c r="G131" s="1"/>
      <c r="N131" s="1"/>
      <c r="Q131" s="1"/>
      <c r="S131" s="1"/>
      <c r="U131" s="1"/>
      <c r="AC131" s="1"/>
    </row>
    <row r="132" spans="5:29" s="6" customFormat="1" x14ac:dyDescent="0.2">
      <c r="E132" s="1"/>
      <c r="G132" s="1"/>
      <c r="N132" s="1"/>
      <c r="Q132" s="1"/>
      <c r="S132" s="1"/>
      <c r="U132" s="1"/>
      <c r="AC132" s="1"/>
    </row>
    <row r="133" spans="5:29" s="6" customFormat="1" x14ac:dyDescent="0.2">
      <c r="E133" s="1"/>
      <c r="G133" s="1"/>
      <c r="N133" s="1"/>
      <c r="Q133" s="1"/>
      <c r="S133" s="1"/>
      <c r="U133" s="1"/>
      <c r="AC133" s="1"/>
    </row>
    <row r="134" spans="5:29" s="6" customFormat="1" x14ac:dyDescent="0.2">
      <c r="E134" s="1"/>
      <c r="G134" s="1"/>
      <c r="N134" s="1"/>
      <c r="Q134" s="1"/>
      <c r="S134" s="1"/>
      <c r="U134" s="1"/>
      <c r="AC134" s="1"/>
    </row>
    <row r="135" spans="5:29" s="6" customFormat="1" x14ac:dyDescent="0.2">
      <c r="E135" s="1"/>
      <c r="G135" s="1"/>
      <c r="N135" s="1"/>
      <c r="Q135" s="1"/>
      <c r="S135" s="1"/>
      <c r="U135" s="1"/>
      <c r="AC135" s="1"/>
    </row>
    <row r="136" spans="5:29" s="6" customFormat="1" x14ac:dyDescent="0.2">
      <c r="E136" s="1"/>
      <c r="G136" s="1"/>
      <c r="N136" s="1"/>
      <c r="Q136" s="1"/>
      <c r="S136" s="1"/>
      <c r="U136" s="1"/>
      <c r="AC136" s="1"/>
    </row>
    <row r="137" spans="5:29" s="6" customFormat="1" x14ac:dyDescent="0.2">
      <c r="E137" s="1"/>
      <c r="G137" s="1"/>
      <c r="N137" s="1"/>
      <c r="Q137" s="1"/>
      <c r="S137" s="1"/>
      <c r="U137" s="1"/>
      <c r="AC137" s="1"/>
    </row>
    <row r="138" spans="5:29" s="6" customFormat="1" x14ac:dyDescent="0.2">
      <c r="E138" s="1"/>
      <c r="G138" s="1"/>
      <c r="N138" s="1"/>
      <c r="Q138" s="1"/>
      <c r="S138" s="1"/>
      <c r="U138" s="1"/>
      <c r="AC138" s="1"/>
    </row>
    <row r="139" spans="5:29" s="6" customFormat="1" x14ac:dyDescent="0.2">
      <c r="E139" s="1"/>
      <c r="G139" s="1"/>
      <c r="N139" s="1"/>
      <c r="Q139" s="1"/>
      <c r="S139" s="1"/>
      <c r="U139" s="1"/>
      <c r="AC139" s="1"/>
    </row>
    <row r="140" spans="5:29" s="6" customFormat="1" x14ac:dyDescent="0.2">
      <c r="E140" s="1"/>
      <c r="G140" s="1"/>
      <c r="N140" s="1"/>
      <c r="Q140" s="1"/>
      <c r="S140" s="1"/>
      <c r="U140" s="1"/>
      <c r="AC140" s="1"/>
    </row>
    <row r="141" spans="5:29" s="6" customFormat="1" x14ac:dyDescent="0.2">
      <c r="E141" s="1"/>
      <c r="G141" s="1"/>
      <c r="N141" s="1"/>
      <c r="Q141" s="1"/>
      <c r="S141" s="1"/>
      <c r="U141" s="1"/>
      <c r="AC141" s="1"/>
    </row>
    <row r="142" spans="5:29" s="6" customFormat="1" x14ac:dyDescent="0.2">
      <c r="E142" s="1"/>
      <c r="G142" s="1"/>
      <c r="N142" s="1"/>
      <c r="Q142" s="1"/>
      <c r="S142" s="1"/>
      <c r="U142" s="1"/>
      <c r="AC142" s="1"/>
    </row>
    <row r="143" spans="5:29" s="6" customFormat="1" x14ac:dyDescent="0.2">
      <c r="E143" s="1"/>
      <c r="G143" s="1"/>
      <c r="N143" s="1"/>
      <c r="Q143" s="1"/>
      <c r="S143" s="1"/>
      <c r="U143" s="1"/>
      <c r="AC143" s="1"/>
    </row>
    <row r="144" spans="5:29" s="6" customFormat="1" x14ac:dyDescent="0.2">
      <c r="E144" s="1"/>
      <c r="G144" s="1"/>
      <c r="N144" s="1"/>
      <c r="Q144" s="1"/>
      <c r="S144" s="1"/>
      <c r="U144" s="1"/>
      <c r="AC144" s="1"/>
    </row>
    <row r="145" spans="5:29" s="6" customFormat="1" x14ac:dyDescent="0.2">
      <c r="E145" s="1"/>
      <c r="G145" s="1"/>
      <c r="N145" s="1"/>
      <c r="Q145" s="1"/>
      <c r="S145" s="1"/>
      <c r="U145" s="1"/>
      <c r="AC145" s="1"/>
    </row>
    <row r="146" spans="5:29" s="6" customFormat="1" x14ac:dyDescent="0.2">
      <c r="E146" s="1"/>
      <c r="G146" s="1"/>
      <c r="N146" s="1"/>
      <c r="Q146" s="1"/>
      <c r="S146" s="1"/>
      <c r="U146" s="1"/>
      <c r="AC146" s="1"/>
    </row>
    <row r="147" spans="5:29" s="6" customFormat="1" x14ac:dyDescent="0.2">
      <c r="E147" s="1"/>
      <c r="G147" s="1"/>
      <c r="N147" s="1"/>
      <c r="Q147" s="1"/>
      <c r="S147" s="1"/>
      <c r="U147" s="1"/>
      <c r="AC147" s="1"/>
    </row>
    <row r="148" spans="5:29" s="6" customFormat="1" x14ac:dyDescent="0.2">
      <c r="E148" s="1"/>
      <c r="G148" s="1"/>
      <c r="N148" s="1"/>
      <c r="Q148" s="1"/>
      <c r="S148" s="1"/>
      <c r="U148" s="1"/>
      <c r="AC148" s="1"/>
    </row>
    <row r="149" spans="5:29" s="6" customFormat="1" x14ac:dyDescent="0.2">
      <c r="E149" s="1"/>
      <c r="G149" s="1"/>
      <c r="N149" s="1"/>
      <c r="Q149" s="1"/>
      <c r="S149" s="1"/>
      <c r="U149" s="1"/>
      <c r="AC149" s="1"/>
    </row>
    <row r="150" spans="5:29" s="6" customFormat="1" x14ac:dyDescent="0.2">
      <c r="E150" s="1"/>
      <c r="G150" s="1"/>
      <c r="N150" s="1"/>
      <c r="Q150" s="1"/>
      <c r="S150" s="1"/>
      <c r="U150" s="1"/>
      <c r="AC150" s="1"/>
    </row>
    <row r="151" spans="5:29" s="6" customFormat="1" x14ac:dyDescent="0.2">
      <c r="E151" s="1"/>
      <c r="G151" s="1"/>
      <c r="N151" s="1"/>
      <c r="Q151" s="1"/>
      <c r="S151" s="1"/>
      <c r="U151" s="1"/>
      <c r="AC151" s="1"/>
    </row>
    <row r="152" spans="5:29" s="6" customFormat="1" x14ac:dyDescent="0.2">
      <c r="E152" s="1"/>
      <c r="G152" s="1"/>
      <c r="N152" s="1"/>
      <c r="Q152" s="1"/>
      <c r="S152" s="1"/>
      <c r="U152" s="1"/>
      <c r="AC152" s="1"/>
    </row>
    <row r="153" spans="5:29" s="6" customFormat="1" x14ac:dyDescent="0.2">
      <c r="E153" s="1"/>
      <c r="G153" s="1"/>
      <c r="N153" s="1"/>
      <c r="Q153" s="1"/>
      <c r="S153" s="1"/>
      <c r="U153" s="1"/>
      <c r="AC153" s="1"/>
    </row>
    <row r="154" spans="5:29" s="6" customFormat="1" x14ac:dyDescent="0.2">
      <c r="E154" s="1"/>
      <c r="G154" s="1"/>
      <c r="N154" s="1"/>
      <c r="Q154" s="1"/>
      <c r="S154" s="1"/>
      <c r="U154" s="1"/>
      <c r="AC154" s="1"/>
    </row>
    <row r="155" spans="5:29" s="6" customFormat="1" x14ac:dyDescent="0.2">
      <c r="E155" s="1"/>
      <c r="G155" s="1"/>
      <c r="N155" s="1"/>
      <c r="Q155" s="1"/>
      <c r="S155" s="1"/>
      <c r="U155" s="1"/>
      <c r="AC155" s="1"/>
    </row>
    <row r="156" spans="5:29" s="6" customFormat="1" x14ac:dyDescent="0.2">
      <c r="E156" s="1"/>
      <c r="G156" s="1"/>
      <c r="N156" s="1"/>
      <c r="Q156" s="1"/>
      <c r="S156" s="1"/>
      <c r="U156" s="1"/>
      <c r="AC156" s="1"/>
    </row>
    <row r="157" spans="5:29" s="6" customFormat="1" x14ac:dyDescent="0.2">
      <c r="E157" s="1"/>
      <c r="G157" s="1"/>
      <c r="N157" s="1"/>
      <c r="Q157" s="1"/>
      <c r="S157" s="1"/>
      <c r="U157" s="1"/>
      <c r="AC157" s="1"/>
    </row>
    <row r="158" spans="5:29" s="6" customFormat="1" x14ac:dyDescent="0.2">
      <c r="E158" s="1"/>
      <c r="G158" s="1"/>
      <c r="N158" s="1"/>
      <c r="Q158" s="1"/>
      <c r="S158" s="1"/>
      <c r="U158" s="1"/>
      <c r="AC158" s="1"/>
    </row>
    <row r="159" spans="5:29" s="6" customFormat="1" x14ac:dyDescent="0.2">
      <c r="E159" s="1"/>
      <c r="G159" s="1"/>
      <c r="N159" s="1"/>
      <c r="Q159" s="1"/>
      <c r="S159" s="1"/>
      <c r="U159" s="1"/>
      <c r="AC159" s="1"/>
    </row>
    <row r="160" spans="5:29" s="6" customFormat="1" x14ac:dyDescent="0.2">
      <c r="E160" s="1"/>
      <c r="G160" s="1"/>
      <c r="N160" s="1"/>
      <c r="Q160" s="1"/>
      <c r="S160" s="1"/>
      <c r="U160" s="1"/>
      <c r="AC160" s="1"/>
    </row>
    <row r="161" spans="5:29" s="6" customFormat="1" x14ac:dyDescent="0.2">
      <c r="E161" s="1"/>
      <c r="G161" s="1"/>
      <c r="N161" s="1"/>
      <c r="Q161" s="1"/>
      <c r="S161" s="1"/>
      <c r="U161" s="1"/>
      <c r="AC161" s="1"/>
    </row>
    <row r="162" spans="5:29" s="6" customFormat="1" x14ac:dyDescent="0.2">
      <c r="E162" s="1"/>
      <c r="G162" s="1"/>
      <c r="N162" s="1"/>
      <c r="Q162" s="1"/>
      <c r="S162" s="1"/>
      <c r="U162" s="1"/>
      <c r="AC162" s="1"/>
    </row>
    <row r="163" spans="5:29" s="6" customFormat="1" x14ac:dyDescent="0.2">
      <c r="E163" s="1"/>
      <c r="G163" s="1"/>
      <c r="N163" s="1"/>
      <c r="Q163" s="1"/>
      <c r="S163" s="1"/>
      <c r="U163" s="1"/>
      <c r="AC163" s="1"/>
    </row>
    <row r="164" spans="5:29" s="6" customFormat="1" x14ac:dyDescent="0.2">
      <c r="E164" s="1"/>
      <c r="G164" s="1"/>
      <c r="N164" s="1"/>
      <c r="Q164" s="1"/>
      <c r="S164" s="1"/>
      <c r="U164" s="1"/>
      <c r="AC164" s="1"/>
    </row>
    <row r="165" spans="5:29" s="6" customFormat="1" x14ac:dyDescent="0.2">
      <c r="E165" s="1"/>
      <c r="G165" s="1"/>
      <c r="N165" s="1"/>
      <c r="Q165" s="1"/>
      <c r="S165" s="1"/>
      <c r="U165" s="1"/>
      <c r="AC165" s="1"/>
    </row>
    <row r="166" spans="5:29" s="6" customFormat="1" x14ac:dyDescent="0.2">
      <c r="E166" s="1"/>
      <c r="G166" s="1"/>
      <c r="N166" s="1"/>
      <c r="Q166" s="1"/>
      <c r="S166" s="1"/>
      <c r="U166" s="1"/>
      <c r="AC166" s="1"/>
    </row>
    <row r="167" spans="5:29" s="6" customFormat="1" x14ac:dyDescent="0.2">
      <c r="E167" s="1"/>
      <c r="G167" s="1"/>
      <c r="N167" s="1"/>
      <c r="Q167" s="1"/>
      <c r="S167" s="1"/>
      <c r="U167" s="1"/>
      <c r="AC167" s="1"/>
    </row>
    <row r="168" spans="5:29" s="6" customFormat="1" x14ac:dyDescent="0.2">
      <c r="E168" s="1"/>
      <c r="G168" s="1"/>
      <c r="N168" s="1"/>
      <c r="Q168" s="1"/>
      <c r="S168" s="1"/>
      <c r="U168" s="1"/>
      <c r="AC168" s="1"/>
    </row>
    <row r="169" spans="5:29" s="6" customFormat="1" x14ac:dyDescent="0.2">
      <c r="E169" s="1"/>
      <c r="G169" s="1"/>
      <c r="N169" s="1"/>
      <c r="Q169" s="1"/>
      <c r="S169" s="1"/>
      <c r="U169" s="1"/>
      <c r="AC169" s="1"/>
    </row>
    <row r="170" spans="5:29" s="6" customFormat="1" x14ac:dyDescent="0.2">
      <c r="E170" s="1"/>
      <c r="G170" s="1"/>
      <c r="N170" s="1"/>
      <c r="Q170" s="1"/>
      <c r="S170" s="1"/>
      <c r="U170" s="1"/>
      <c r="AC170" s="1"/>
    </row>
    <row r="171" spans="5:29" s="6" customFormat="1" x14ac:dyDescent="0.2">
      <c r="E171" s="1"/>
      <c r="G171" s="1"/>
      <c r="N171" s="1"/>
      <c r="Q171" s="1"/>
      <c r="S171" s="1"/>
      <c r="U171" s="1"/>
      <c r="AC171" s="1"/>
    </row>
  </sheetData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223"/>
  <sheetViews>
    <sheetView workbookViewId="0"/>
  </sheetViews>
  <sheetFormatPr baseColWidth="10" defaultRowHeight="14.25" x14ac:dyDescent="0.2"/>
  <cols>
    <col min="1" max="2" width="10.75" customWidth="1"/>
    <col min="3" max="3" width="13" customWidth="1"/>
    <col min="4" max="4" width="6.625" customWidth="1"/>
    <col min="5" max="5" width="11.625" customWidth="1"/>
    <col min="6" max="7" width="5.25" customWidth="1"/>
    <col min="8" max="8" width="6" customWidth="1"/>
    <col min="9" max="9" width="10.75" customWidth="1"/>
    <col min="10" max="10" width="32.125" customWidth="1"/>
    <col min="11" max="11" width="7.875" customWidth="1"/>
    <col min="12" max="12" width="10.75" customWidth="1"/>
    <col min="13" max="13" width="27" customWidth="1"/>
    <col min="14" max="14" width="20.875" customWidth="1"/>
    <col min="15" max="15" width="10.75" customWidth="1"/>
    <col min="16" max="16" width="9.5" customWidth="1"/>
    <col min="17" max="17" width="9.625" customWidth="1"/>
    <col min="18" max="18" width="8.75" customWidth="1"/>
    <col min="19" max="19" width="10.125" customWidth="1"/>
    <col min="20" max="20" width="9" customWidth="1"/>
    <col min="21" max="21" width="9.625" customWidth="1"/>
    <col min="22" max="22" width="9.875" customWidth="1"/>
    <col min="23" max="24" width="8.75" customWidth="1"/>
    <col min="25" max="26" width="13.125" customWidth="1"/>
    <col min="27" max="27" width="11.25" customWidth="1"/>
    <col min="28" max="28" width="13.625" customWidth="1"/>
    <col min="29" max="29" width="13" customWidth="1"/>
    <col min="30" max="30" width="14" customWidth="1"/>
    <col min="31" max="31" width="11.25" customWidth="1"/>
    <col min="32" max="32" width="10.375" customWidth="1"/>
    <col min="33" max="33" width="11.375" customWidth="1"/>
    <col min="34" max="34" width="11" customWidth="1"/>
    <col min="35" max="35" width="8.375" customWidth="1"/>
    <col min="36" max="36" width="9.625" customWidth="1"/>
    <col min="37" max="37" width="10.375" customWidth="1"/>
    <col min="38" max="38" width="7.25" customWidth="1"/>
    <col min="39" max="39" width="9.625" customWidth="1"/>
    <col min="40" max="40" width="15.125" customWidth="1"/>
    <col min="41" max="41" width="13.625" customWidth="1"/>
    <col min="42" max="42" width="8.125" customWidth="1"/>
    <col min="43" max="43" width="7.75" customWidth="1"/>
    <col min="44" max="44" width="10.75" customWidth="1"/>
    <col min="45" max="45" width="9.625" customWidth="1"/>
    <col min="46" max="46" width="11.375" customWidth="1"/>
    <col min="47" max="47" width="11.625" customWidth="1"/>
    <col min="48" max="48" width="7" customWidth="1"/>
    <col min="49" max="50" width="8.75" customWidth="1"/>
    <col min="51" max="51" width="11.375" customWidth="1"/>
    <col min="52" max="52" width="8.75" customWidth="1"/>
    <col min="53" max="53" width="11.375" customWidth="1"/>
    <col min="54" max="54" width="7.875" customWidth="1"/>
    <col min="55" max="55" width="11" customWidth="1"/>
  </cols>
  <sheetData>
    <row r="2" spans="3:54" ht="15" x14ac:dyDescent="0.25">
      <c r="C2" s="14" t="s">
        <v>9</v>
      </c>
      <c r="D2" s="15"/>
      <c r="E2" s="15"/>
      <c r="F2" s="15"/>
      <c r="G2" s="15"/>
      <c r="H2" s="16"/>
      <c r="J2" s="18" t="s">
        <v>10</v>
      </c>
      <c r="K2" s="19"/>
      <c r="M2" s="20" t="s">
        <v>11</v>
      </c>
      <c r="N2" s="21" t="s">
        <v>12</v>
      </c>
    </row>
    <row r="3" spans="3:54" ht="15" x14ac:dyDescent="0.25">
      <c r="C3" s="146" t="s">
        <v>8</v>
      </c>
      <c r="D3" s="146"/>
      <c r="E3" s="146"/>
      <c r="F3" s="146"/>
      <c r="G3" s="146"/>
      <c r="H3" s="146"/>
      <c r="J3" s="23" t="s">
        <v>8</v>
      </c>
      <c r="K3" s="24"/>
      <c r="M3" s="25" t="s">
        <v>8</v>
      </c>
      <c r="N3" s="26" t="s">
        <v>21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 t="s">
        <v>0</v>
      </c>
      <c r="AT3" s="3">
        <v>-6.4999999999999997E-3</v>
      </c>
      <c r="AU3" s="4" t="s">
        <v>1</v>
      </c>
      <c r="AV3" s="5"/>
      <c r="AW3" s="6"/>
      <c r="AX3" s="7" t="s">
        <v>2</v>
      </c>
      <c r="AY3" s="8">
        <v>9.81</v>
      </c>
      <c r="AZ3" s="9" t="s">
        <v>3</v>
      </c>
      <c r="BA3" s="1"/>
      <c r="BB3" s="1"/>
    </row>
    <row r="4" spans="3:54" x14ac:dyDescent="0.2">
      <c r="C4" s="27" t="s">
        <v>26</v>
      </c>
      <c r="D4" s="28" t="s">
        <v>27</v>
      </c>
      <c r="E4" s="29" t="s">
        <v>28</v>
      </c>
      <c r="F4" s="29" t="s">
        <v>29</v>
      </c>
      <c r="G4" s="29" t="s">
        <v>30</v>
      </c>
      <c r="H4" s="28" t="s">
        <v>31</v>
      </c>
      <c r="J4" s="30" t="s">
        <v>32</v>
      </c>
      <c r="K4" s="31"/>
      <c r="M4" s="25" t="s">
        <v>33</v>
      </c>
      <c r="N4" s="3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2"/>
      <c r="AV4" s="5"/>
      <c r="AW4" s="6"/>
      <c r="AX4" s="6"/>
      <c r="AY4" s="6"/>
      <c r="AZ4" s="13"/>
      <c r="BA4" s="1"/>
      <c r="BB4" s="1"/>
    </row>
    <row r="5" spans="3:54" ht="15" x14ac:dyDescent="0.25">
      <c r="C5" s="33">
        <v>0</v>
      </c>
      <c r="D5" s="16">
        <v>50.5</v>
      </c>
      <c r="E5" s="15">
        <v>0</v>
      </c>
      <c r="F5" s="15">
        <v>13</v>
      </c>
      <c r="G5" s="15">
        <v>7.5</v>
      </c>
      <c r="H5" s="16">
        <v>-0.8</v>
      </c>
      <c r="J5" s="34" t="s">
        <v>41</v>
      </c>
      <c r="K5" s="19"/>
      <c r="M5" s="35" t="s">
        <v>27</v>
      </c>
      <c r="N5" s="36" t="s">
        <v>42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2" t="s">
        <v>17</v>
      </c>
      <c r="AT5" s="3">
        <v>101325</v>
      </c>
      <c r="AU5" s="4" t="s">
        <v>18</v>
      </c>
      <c r="AV5" s="5"/>
      <c r="AW5" s="6"/>
      <c r="AX5" s="7" t="s">
        <v>19</v>
      </c>
      <c r="AY5" s="8">
        <v>293.14999999999998</v>
      </c>
      <c r="AZ5" s="9" t="s">
        <v>20</v>
      </c>
      <c r="BA5" s="1"/>
      <c r="BB5" s="1"/>
    </row>
    <row r="6" spans="3:54" ht="15" x14ac:dyDescent="0.25">
      <c r="C6" s="37">
        <v>60</v>
      </c>
      <c r="D6" s="38">
        <v>61.5</v>
      </c>
      <c r="E6" s="39">
        <v>30</v>
      </c>
      <c r="F6" s="39">
        <v>20.5</v>
      </c>
      <c r="G6" s="39">
        <v>4.5</v>
      </c>
      <c r="H6" s="38">
        <v>-1.1000000000000001</v>
      </c>
      <c r="J6" s="30" t="s">
        <v>44</v>
      </c>
      <c r="K6" s="31"/>
      <c r="M6" s="25" t="s">
        <v>29</v>
      </c>
      <c r="N6" s="36" t="s">
        <v>45</v>
      </c>
      <c r="P6" s="1"/>
      <c r="Q6" s="1"/>
      <c r="R6" s="1"/>
      <c r="S6" s="1"/>
      <c r="T6" s="1"/>
      <c r="U6" s="1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2"/>
      <c r="AV6" s="5"/>
      <c r="AW6" s="6"/>
      <c r="AX6" s="6"/>
      <c r="AY6" s="6"/>
      <c r="AZ6" s="6"/>
      <c r="BA6" s="1"/>
      <c r="BB6" s="1"/>
    </row>
    <row r="7" spans="3:54" ht="15" x14ac:dyDescent="0.25">
      <c r="C7" s="37">
        <v>120</v>
      </c>
      <c r="D7" s="38">
        <v>61</v>
      </c>
      <c r="E7" s="39">
        <v>60</v>
      </c>
      <c r="F7" s="39">
        <v>20.75</v>
      </c>
      <c r="G7" s="39">
        <v>3.75</v>
      </c>
      <c r="H7" s="38">
        <v>-0.8</v>
      </c>
      <c r="J7" s="23" t="s">
        <v>50</v>
      </c>
      <c r="K7" s="24">
        <v>0.38095000000000001</v>
      </c>
      <c r="M7" s="25" t="s">
        <v>30</v>
      </c>
      <c r="N7" s="36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2" t="s">
        <v>38</v>
      </c>
      <c r="AT7" s="3">
        <v>1.2250000000000001</v>
      </c>
      <c r="AU7" s="4" t="s">
        <v>39</v>
      </c>
      <c r="AV7" s="5"/>
      <c r="AW7" s="6"/>
      <c r="AX7" s="7" t="s">
        <v>40</v>
      </c>
      <c r="AY7" s="8">
        <v>100600</v>
      </c>
      <c r="AZ7" s="9" t="s">
        <v>18</v>
      </c>
      <c r="BA7" s="1"/>
      <c r="BB7" s="1"/>
    </row>
    <row r="8" spans="3:54" ht="15" x14ac:dyDescent="0.25">
      <c r="C8" s="37">
        <v>180</v>
      </c>
      <c r="D8" s="38">
        <v>57</v>
      </c>
      <c r="E8" s="39">
        <v>90</v>
      </c>
      <c r="F8" s="39">
        <v>19.5</v>
      </c>
      <c r="G8" s="39">
        <v>3.75</v>
      </c>
      <c r="H8" s="38">
        <v>-0.6</v>
      </c>
      <c r="J8" s="30" t="s">
        <v>52</v>
      </c>
      <c r="K8" s="31">
        <v>11.428570000000001</v>
      </c>
      <c r="M8" s="41" t="s">
        <v>31</v>
      </c>
      <c r="N8" s="42" t="s">
        <v>53</v>
      </c>
      <c r="P8" s="1"/>
      <c r="Q8" s="1"/>
      <c r="R8" s="1"/>
      <c r="S8" s="1"/>
      <c r="T8" s="1"/>
      <c r="U8" s="1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/>
      <c r="AV8" s="5"/>
      <c r="AW8" s="6"/>
      <c r="AX8" s="6"/>
      <c r="AY8" s="6"/>
      <c r="AZ8" s="6"/>
      <c r="BA8" s="1"/>
      <c r="BB8" s="1"/>
    </row>
    <row r="9" spans="3:54" ht="15" x14ac:dyDescent="0.25">
      <c r="C9" s="37">
        <v>240</v>
      </c>
      <c r="D9" s="38">
        <v>49</v>
      </c>
      <c r="E9" s="39">
        <v>120</v>
      </c>
      <c r="F9" s="39">
        <v>19.75</v>
      </c>
      <c r="G9" s="39">
        <v>4</v>
      </c>
      <c r="H9" s="38">
        <v>-0.6</v>
      </c>
      <c r="J9" s="1"/>
      <c r="K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" t="s">
        <v>47</v>
      </c>
      <c r="AT9" s="3">
        <v>288.14999999999998</v>
      </c>
      <c r="AU9" s="4" t="s">
        <v>20</v>
      </c>
      <c r="AV9" s="5"/>
      <c r="AW9" s="6"/>
      <c r="AX9" s="7" t="s">
        <v>48</v>
      </c>
      <c r="AY9" s="8">
        <v>28</v>
      </c>
      <c r="AZ9" s="9" t="s">
        <v>49</v>
      </c>
      <c r="BA9" s="1"/>
      <c r="BB9" s="1"/>
    </row>
    <row r="10" spans="3:54" x14ac:dyDescent="0.2">
      <c r="C10" s="37"/>
      <c r="D10" s="38"/>
      <c r="E10" s="39">
        <v>150</v>
      </c>
      <c r="F10" s="39">
        <v>17</v>
      </c>
      <c r="G10" s="39">
        <v>5</v>
      </c>
      <c r="H10" s="38">
        <v>-0.75</v>
      </c>
      <c r="J10" s="1"/>
      <c r="K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2"/>
      <c r="AV10" s="5"/>
      <c r="AW10" s="6"/>
      <c r="AX10" s="6"/>
      <c r="AY10" s="6"/>
      <c r="AZ10" s="6"/>
      <c r="BA10" s="1"/>
      <c r="BB10" s="1"/>
    </row>
    <row r="11" spans="3:54" ht="15" x14ac:dyDescent="0.25">
      <c r="C11" s="37"/>
      <c r="D11" s="38"/>
      <c r="E11" s="39">
        <v>180</v>
      </c>
      <c r="F11" s="39">
        <v>17.25</v>
      </c>
      <c r="G11" s="39">
        <v>5.25</v>
      </c>
      <c r="H11" s="38">
        <v>-0.75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2" t="s">
        <v>54</v>
      </c>
      <c r="AT11" s="3">
        <v>1.2350000000000001</v>
      </c>
      <c r="AU11" s="4" t="s">
        <v>55</v>
      </c>
      <c r="AV11" s="5"/>
      <c r="AW11" s="6"/>
      <c r="AX11" s="6"/>
      <c r="AY11" s="6"/>
      <c r="AZ11" s="6"/>
      <c r="BA11" s="1"/>
      <c r="BB11" s="1"/>
    </row>
    <row r="12" spans="3:54" x14ac:dyDescent="0.2">
      <c r="C12" s="37"/>
      <c r="D12" s="38"/>
      <c r="E12" s="39">
        <v>210</v>
      </c>
      <c r="F12" s="39">
        <v>16.75</v>
      </c>
      <c r="G12" s="39">
        <v>5</v>
      </c>
      <c r="H12" s="38">
        <v>-0.75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3:54" ht="15" x14ac:dyDescent="0.25">
      <c r="C13" s="37"/>
      <c r="D13" s="38"/>
      <c r="E13" s="39">
        <v>240</v>
      </c>
      <c r="F13" s="39">
        <v>13.75</v>
      </c>
      <c r="G13" s="39">
        <v>6</v>
      </c>
      <c r="H13" s="38">
        <v>-1.2</v>
      </c>
      <c r="P13" s="43" t="s">
        <v>56</v>
      </c>
      <c r="Q13" s="3" t="s">
        <v>57</v>
      </c>
      <c r="R13" s="3" t="s">
        <v>58</v>
      </c>
      <c r="S13" s="3" t="s">
        <v>59</v>
      </c>
      <c r="T13" s="44" t="s">
        <v>60</v>
      </c>
      <c r="U13" s="3" t="s">
        <v>61</v>
      </c>
      <c r="V13" s="44" t="s">
        <v>62</v>
      </c>
      <c r="W13" s="8" t="s">
        <v>63</v>
      </c>
      <c r="X13" s="3" t="s">
        <v>64</v>
      </c>
      <c r="Y13" s="3" t="s">
        <v>65</v>
      </c>
      <c r="Z13" s="3" t="s">
        <v>66</v>
      </c>
      <c r="AA13" s="3" t="s">
        <v>67</v>
      </c>
      <c r="AB13" s="3" t="s">
        <v>68</v>
      </c>
      <c r="AC13" s="44" t="s">
        <v>69</v>
      </c>
      <c r="AD13" s="3" t="s">
        <v>70</v>
      </c>
      <c r="AE13" s="45" t="s">
        <v>71</v>
      </c>
      <c r="AF13" s="46" t="s">
        <v>72</v>
      </c>
      <c r="AG13" s="47" t="s">
        <v>73</v>
      </c>
      <c r="AH13" s="46" t="s">
        <v>74</v>
      </c>
      <c r="AI13" s="45" t="s">
        <v>75</v>
      </c>
      <c r="AJ13" s="46" t="s">
        <v>76</v>
      </c>
      <c r="AK13" s="47" t="s">
        <v>77</v>
      </c>
      <c r="AL13" s="48" t="s">
        <v>78</v>
      </c>
      <c r="AM13" s="49" t="s">
        <v>79</v>
      </c>
      <c r="AN13" s="47" t="s">
        <v>80</v>
      </c>
      <c r="AO13" s="47" t="s">
        <v>81</v>
      </c>
      <c r="AP13" s="48" t="s">
        <v>82</v>
      </c>
      <c r="AQ13" s="49" t="s">
        <v>83</v>
      </c>
      <c r="AR13" s="1"/>
      <c r="AS13" s="1" t="s">
        <v>84</v>
      </c>
      <c r="AT13" s="1" t="s">
        <v>85</v>
      </c>
      <c r="AU13" s="1" t="s">
        <v>86</v>
      </c>
      <c r="AV13" s="1" t="s">
        <v>87</v>
      </c>
      <c r="AW13" s="1" t="s">
        <v>88</v>
      </c>
      <c r="AX13" s="1" t="s">
        <v>54</v>
      </c>
      <c r="AY13" s="1" t="s">
        <v>2</v>
      </c>
      <c r="AZ13" s="1" t="s">
        <v>89</v>
      </c>
      <c r="BA13" s="1" t="s">
        <v>90</v>
      </c>
      <c r="BB13" s="1" t="s">
        <v>91</v>
      </c>
    </row>
    <row r="14" spans="3:54" x14ac:dyDescent="0.2">
      <c r="C14" s="27"/>
      <c r="D14" s="28"/>
      <c r="E14" s="29"/>
      <c r="F14" s="29"/>
      <c r="G14" s="29"/>
      <c r="H14" s="28"/>
      <c r="P14" s="50">
        <v>7</v>
      </c>
      <c r="Q14" s="51">
        <v>1917</v>
      </c>
      <c r="R14" s="51">
        <f t="shared" ref="R14:R35" si="0">P14+273.15</f>
        <v>280.14999999999998</v>
      </c>
      <c r="S14" s="51">
        <v>0</v>
      </c>
      <c r="T14" s="51">
        <f t="shared" ref="T14:T35" si="1">S14*1.94384</f>
        <v>0</v>
      </c>
      <c r="U14" s="51">
        <v>3696</v>
      </c>
      <c r="V14" s="51">
        <f t="shared" ref="V14:V35" si="2">U14 * 2.20462</f>
        <v>8148.2755199999992</v>
      </c>
      <c r="W14" s="129">
        <v>0</v>
      </c>
      <c r="X14" s="51">
        <f t="shared" ref="X14:X35" si="3">AW14+(Q14*AT14)</f>
        <v>275.68949999999995</v>
      </c>
      <c r="Y14" s="51">
        <f t="shared" ref="Y14:Y35" si="4">AV14 * ( ( 1 + ( AT14 * ( Q14 / AW14 ) ) ) ^ 4.256 )</f>
        <v>1.0149104075239699</v>
      </c>
      <c r="Z14" s="51">
        <f t="shared" ref="Z14:Z35" si="5">( Y14 * X14 ) / R14</f>
        <v>0.99875117899368016</v>
      </c>
      <c r="AA14" s="51">
        <f t="shared" ref="AA14:AA35" si="6">AU14 * ( ( 1+ ( AT14 * ( Q14 / AW14 ) ) ) ^ 5.256 )</f>
        <v>80317.435204060894</v>
      </c>
      <c r="AB14" s="51">
        <v>0</v>
      </c>
      <c r="AC14" s="51">
        <f t="shared" ref="AC14:AC35" si="7">AB14 * 3.28084</f>
        <v>0</v>
      </c>
      <c r="AD14" s="51" t="e">
        <f xml:space="preserve"> U14 * AY14 * COS( AN14 )</f>
        <v>#DIV/0!</v>
      </c>
      <c r="AE14" s="55">
        <f>SQRT( ( AI14 * 2 ) / Z14 )</f>
        <v>0</v>
      </c>
      <c r="AF14" s="51">
        <f t="shared" ref="AF14:AF35" si="8">AE14 * 1.94384</f>
        <v>0</v>
      </c>
      <c r="AG14" s="51" t="e">
        <f t="shared" ref="AG14:AG35" si="9" xml:space="preserve"> ( AB14 / W14 ) * ( ( ( R13 + R14 ) / 2 ) / ( ( X13 + X14 ) / 2 ) )</f>
        <v>#DIV/0!</v>
      </c>
      <c r="AH14" s="51" t="e">
        <f t="shared" ref="AH14:AH35" si="10">AG14 * 1.94384</f>
        <v>#DIV/0!</v>
      </c>
      <c r="AI14" s="52"/>
      <c r="AJ14" s="51">
        <f t="shared" ref="AJ14:AJ35" si="11">AI14 * 100</f>
        <v>0</v>
      </c>
      <c r="AK14" s="53" t="e">
        <f t="shared" ref="AK14:AK35" si="12" xml:space="preserve"> - ( U14 * AY14 * SIN( AN14 ) )</f>
        <v>#DIV/0!</v>
      </c>
      <c r="AL14" s="50" t="e">
        <f t="shared" ref="AL14:AL35" si="13" xml:space="preserve"> - ( ( 2 * AK14 ) / ( ( ( AE14 ) ^ 2 ) * BB14 * Z14 ) )</f>
        <v>#DIV/0!</v>
      </c>
      <c r="AM14" s="54" t="e">
        <f t="shared" ref="AM14:AM35" si="14" xml:space="preserve"> ( ( 2 * AD14 ) / ( ( ( AE14 ) ^ 2 ) * BB14 * Z14 ) )</f>
        <v>#DIV/0!</v>
      </c>
      <c r="AN14" s="51" t="e">
        <f t="shared" ref="AN14:AN35" si="15">ASIN( - ( AG14 / AE14 ) )</f>
        <v>#DIV/0!</v>
      </c>
      <c r="AO14" s="51" t="e">
        <f t="shared" ref="AO14:AO35" si="16">AN14 * ( 180 / 3.14159265359 )</f>
        <v>#DIV/0!</v>
      </c>
      <c r="AP14" s="50"/>
      <c r="AQ14" s="54"/>
      <c r="AR14" s="1"/>
      <c r="AS14" s="1">
        <f>R8</f>
        <v>0</v>
      </c>
      <c r="AT14" s="1">
        <f>AT3</f>
        <v>-6.4999999999999997E-3</v>
      </c>
      <c r="AU14" s="1">
        <f>AT5</f>
        <v>101325</v>
      </c>
      <c r="AV14" s="1">
        <f>AT7</f>
        <v>1.2250000000000001</v>
      </c>
      <c r="AW14" s="1">
        <f>AT9</f>
        <v>288.14999999999998</v>
      </c>
      <c r="AX14" s="1">
        <f>AT11</f>
        <v>1.2350000000000001</v>
      </c>
      <c r="AY14" s="1">
        <f>AY3</f>
        <v>9.81</v>
      </c>
      <c r="AZ14" s="1">
        <f>AY5</f>
        <v>293.14999999999998</v>
      </c>
      <c r="BA14" s="1">
        <f>AY7</f>
        <v>100600</v>
      </c>
      <c r="BB14" s="1">
        <f>AY9</f>
        <v>28</v>
      </c>
    </row>
    <row r="15" spans="3:54" x14ac:dyDescent="0.2">
      <c r="C15" s="39"/>
      <c r="D15" s="39"/>
      <c r="E15" s="39"/>
      <c r="F15" s="39"/>
      <c r="G15" s="39"/>
      <c r="H15" s="39"/>
      <c r="P15" s="55">
        <v>7.2</v>
      </c>
      <c r="Q15" s="56">
        <v>1822</v>
      </c>
      <c r="R15" s="56">
        <f t="shared" si="0"/>
        <v>280.34999999999997</v>
      </c>
      <c r="S15" s="56">
        <f t="shared" ref="S15:S35" si="17">S14</f>
        <v>0</v>
      </c>
      <c r="T15" s="56">
        <f t="shared" si="1"/>
        <v>0</v>
      </c>
      <c r="U15" s="56">
        <f t="shared" ref="U15:U35" si="18">U14-0.38095</f>
        <v>3695.6190499999998</v>
      </c>
      <c r="V15" s="56">
        <f t="shared" si="2"/>
        <v>8147.4356700109984</v>
      </c>
      <c r="W15" s="130">
        <f t="shared" ref="W15:W35" si="19">W14+11.42857</f>
        <v>11.428570000000001</v>
      </c>
      <c r="X15" s="56">
        <f t="shared" si="3"/>
        <v>276.30699999999996</v>
      </c>
      <c r="Y15" s="56">
        <f t="shared" si="4"/>
        <v>1.0246206366341153</v>
      </c>
      <c r="Z15" s="56">
        <f t="shared" si="5"/>
        <v>1.0098443169126539</v>
      </c>
      <c r="AA15" s="56">
        <f t="shared" si="6"/>
        <v>81267.497389108728</v>
      </c>
      <c r="AB15" s="56">
        <f>Q15-Q14</f>
        <v>-95</v>
      </c>
      <c r="AC15" s="56">
        <f t="shared" si="7"/>
        <v>-311.6798</v>
      </c>
      <c r="AD15" s="56" t="e">
        <f xml:space="preserve"> U15 * AU15 * COS( AN15 )</f>
        <v>#DIV/0!</v>
      </c>
      <c r="AE15" s="55">
        <f>SQRT( ( AI15 * 2 ) / Z15 )</f>
        <v>0</v>
      </c>
      <c r="AF15" s="56">
        <f t="shared" si="8"/>
        <v>0</v>
      </c>
      <c r="AG15" s="56">
        <f t="shared" si="9"/>
        <v>-8.440555025973179</v>
      </c>
      <c r="AH15" s="56">
        <f t="shared" si="10"/>
        <v>-16.407088481687705</v>
      </c>
      <c r="AI15" s="57"/>
      <c r="AJ15" s="56">
        <f t="shared" si="11"/>
        <v>0</v>
      </c>
      <c r="AK15" s="58" t="e">
        <f t="shared" si="12"/>
        <v>#DIV/0!</v>
      </c>
      <c r="AL15" s="55" t="e">
        <f t="shared" si="13"/>
        <v>#DIV/0!</v>
      </c>
      <c r="AM15" s="59" t="e">
        <f t="shared" si="14"/>
        <v>#DIV/0!</v>
      </c>
      <c r="AN15" s="56" t="e">
        <f t="shared" si="15"/>
        <v>#DIV/0!</v>
      </c>
      <c r="AO15" s="56" t="e">
        <f t="shared" si="16"/>
        <v>#DIV/0!</v>
      </c>
      <c r="AP15" s="55"/>
      <c r="AQ15" s="59"/>
      <c r="AR15" s="1"/>
      <c r="AS15" s="6">
        <f t="shared" ref="AS15:AS46" si="20">AS14</f>
        <v>0</v>
      </c>
      <c r="AT15" s="6">
        <f t="shared" ref="AT15:AT46" si="21">AT14</f>
        <v>-6.4999999999999997E-3</v>
      </c>
      <c r="AU15" s="6">
        <f t="shared" ref="AU15:AU46" si="22">AU14</f>
        <v>101325</v>
      </c>
      <c r="AV15" s="6">
        <f t="shared" ref="AV15:AV46" si="23">AV14</f>
        <v>1.2250000000000001</v>
      </c>
      <c r="AW15" s="6">
        <f t="shared" ref="AW15:AW46" si="24">AW14</f>
        <v>288.14999999999998</v>
      </c>
      <c r="AX15" s="6">
        <f t="shared" ref="AX15:AX46" si="25">AX14</f>
        <v>1.2350000000000001</v>
      </c>
      <c r="AY15" s="6">
        <f t="shared" ref="AY15:AY46" si="26">AY14</f>
        <v>9.81</v>
      </c>
      <c r="AZ15" s="6">
        <f t="shared" ref="AZ15:AZ46" si="27">AZ14</f>
        <v>293.14999999999998</v>
      </c>
      <c r="BA15" s="6">
        <f t="shared" ref="BA15:BA46" si="28">BA14</f>
        <v>100600</v>
      </c>
      <c r="BB15" s="6">
        <f t="shared" ref="BB15:BB46" si="29">BB14</f>
        <v>28</v>
      </c>
    </row>
    <row r="16" spans="3:54" ht="15" x14ac:dyDescent="0.25">
      <c r="C16" s="14" t="s">
        <v>9</v>
      </c>
      <c r="D16" s="15"/>
      <c r="E16" s="15"/>
      <c r="F16" s="15"/>
      <c r="G16" s="15"/>
      <c r="H16" s="16"/>
      <c r="J16" s="18" t="s">
        <v>10</v>
      </c>
      <c r="K16" s="19"/>
      <c r="M16" s="20" t="s">
        <v>11</v>
      </c>
      <c r="N16" s="21" t="s">
        <v>12</v>
      </c>
      <c r="P16" s="23">
        <v>8</v>
      </c>
      <c r="Q16" s="1">
        <v>1663</v>
      </c>
      <c r="R16" s="1">
        <f t="shared" si="0"/>
        <v>281.14999999999998</v>
      </c>
      <c r="S16" s="1">
        <f t="shared" si="17"/>
        <v>0</v>
      </c>
      <c r="T16" s="1">
        <f t="shared" si="1"/>
        <v>0</v>
      </c>
      <c r="U16" s="1">
        <f t="shared" si="18"/>
        <v>3695.2380999999996</v>
      </c>
      <c r="V16" s="1">
        <f t="shared" si="2"/>
        <v>8146.5958200219984</v>
      </c>
      <c r="W16" s="130">
        <f t="shared" si="19"/>
        <v>22.857140000000001</v>
      </c>
      <c r="X16" s="1">
        <f t="shared" si="3"/>
        <v>277.34049999999996</v>
      </c>
      <c r="Y16" s="1">
        <f t="shared" si="4"/>
        <v>1.0410313431153384</v>
      </c>
      <c r="Z16" s="1">
        <f t="shared" si="5"/>
        <v>1.0269256738939339</v>
      </c>
      <c r="AA16" s="1">
        <f t="shared" si="6"/>
        <v>82877.949833492879</v>
      </c>
      <c r="AB16" s="1">
        <f t="shared" ref="AB16:AB35" si="30">AB15 + (Q16-Q15)</f>
        <v>-254</v>
      </c>
      <c r="AC16" s="1">
        <f t="shared" si="7"/>
        <v>-833.33335999999997</v>
      </c>
      <c r="AD16" s="1" t="e">
        <f t="shared" ref="AD16:AD35" si="31" xml:space="preserve"> U16 * AY16 * COS( AN16 )</f>
        <v>#DIV/0!</v>
      </c>
      <c r="AE16" s="23">
        <f t="shared" ref="AE16:AE35" si="32">SQRT( ( AJ16 * 2 ) / Z16 )</f>
        <v>0</v>
      </c>
      <c r="AF16" s="6">
        <f t="shared" si="8"/>
        <v>0</v>
      </c>
      <c r="AG16" s="6">
        <f t="shared" si="9"/>
        <v>-11.270112354808234</v>
      </c>
      <c r="AH16" s="6">
        <f t="shared" si="10"/>
        <v>-21.907295199770438</v>
      </c>
      <c r="AI16" s="60"/>
      <c r="AJ16" s="6">
        <f t="shared" si="11"/>
        <v>0</v>
      </c>
      <c r="AK16" s="61" t="e">
        <f t="shared" si="12"/>
        <v>#DIV/0!</v>
      </c>
      <c r="AL16" s="62" t="e">
        <f t="shared" si="13"/>
        <v>#DIV/0!</v>
      </c>
      <c r="AM16" s="63" t="e">
        <f t="shared" si="14"/>
        <v>#DIV/0!</v>
      </c>
      <c r="AN16" s="6" t="e">
        <f t="shared" si="15"/>
        <v>#DIV/0!</v>
      </c>
      <c r="AO16" s="6" t="e">
        <f t="shared" si="16"/>
        <v>#DIV/0!</v>
      </c>
      <c r="AP16" s="62"/>
      <c r="AQ16" s="63"/>
      <c r="AR16" s="1"/>
      <c r="AS16" s="1">
        <f t="shared" si="20"/>
        <v>0</v>
      </c>
      <c r="AT16" s="1">
        <f t="shared" si="21"/>
        <v>-6.4999999999999997E-3</v>
      </c>
      <c r="AU16" s="1">
        <f t="shared" si="22"/>
        <v>101325</v>
      </c>
      <c r="AV16" s="1">
        <f t="shared" si="23"/>
        <v>1.2250000000000001</v>
      </c>
      <c r="AW16" s="1">
        <f t="shared" si="24"/>
        <v>288.14999999999998</v>
      </c>
      <c r="AX16" s="1">
        <f t="shared" si="25"/>
        <v>1.2350000000000001</v>
      </c>
      <c r="AY16" s="1">
        <f t="shared" si="26"/>
        <v>9.81</v>
      </c>
      <c r="AZ16" s="1">
        <f t="shared" si="27"/>
        <v>293.14999999999998</v>
      </c>
      <c r="BA16" s="1">
        <f t="shared" si="28"/>
        <v>100600</v>
      </c>
      <c r="BB16" s="1">
        <f t="shared" si="29"/>
        <v>28</v>
      </c>
    </row>
    <row r="17" spans="3:54" x14ac:dyDescent="0.2">
      <c r="C17" s="146" t="s">
        <v>16</v>
      </c>
      <c r="D17" s="146"/>
      <c r="E17" s="146"/>
      <c r="F17" s="146"/>
      <c r="G17" s="146"/>
      <c r="H17" s="146"/>
      <c r="J17" s="23" t="s">
        <v>16</v>
      </c>
      <c r="K17" s="24"/>
      <c r="M17" s="25" t="s">
        <v>16</v>
      </c>
      <c r="N17" s="26" t="s">
        <v>21</v>
      </c>
      <c r="P17" s="23">
        <v>8.5</v>
      </c>
      <c r="Q17" s="1">
        <v>1585</v>
      </c>
      <c r="R17" s="1">
        <f t="shared" si="0"/>
        <v>281.64999999999998</v>
      </c>
      <c r="S17" s="1">
        <f t="shared" si="17"/>
        <v>0</v>
      </c>
      <c r="T17" s="1">
        <f t="shared" si="1"/>
        <v>0</v>
      </c>
      <c r="U17" s="1">
        <f t="shared" si="18"/>
        <v>3694.8571499999994</v>
      </c>
      <c r="V17" s="1">
        <f t="shared" si="2"/>
        <v>8145.7559700329975</v>
      </c>
      <c r="W17" s="130">
        <f t="shared" si="19"/>
        <v>34.285710000000002</v>
      </c>
      <c r="X17" s="1">
        <f t="shared" si="3"/>
        <v>277.84749999999997</v>
      </c>
      <c r="Y17" s="1">
        <f t="shared" si="4"/>
        <v>1.0491550164463275</v>
      </c>
      <c r="Z17" s="1">
        <f t="shared" si="5"/>
        <v>1.034990585592299</v>
      </c>
      <c r="AA17" s="1">
        <f t="shared" si="6"/>
        <v>83677.376362593452</v>
      </c>
      <c r="AB17" s="1">
        <f t="shared" si="30"/>
        <v>-332</v>
      </c>
      <c r="AC17" s="1">
        <f t="shared" si="7"/>
        <v>-1089.2388799999999</v>
      </c>
      <c r="AD17" s="1" t="e">
        <f t="shared" si="31"/>
        <v>#DIV/0!</v>
      </c>
      <c r="AE17" s="23">
        <f t="shared" si="32"/>
        <v>0</v>
      </c>
      <c r="AF17" s="6">
        <f t="shared" si="8"/>
        <v>0</v>
      </c>
      <c r="AG17" s="6">
        <f t="shared" si="9"/>
        <v>-9.8160995576680072</v>
      </c>
      <c r="AH17" s="6">
        <f t="shared" si="10"/>
        <v>-19.08092696417738</v>
      </c>
      <c r="AI17" s="60"/>
      <c r="AJ17" s="6">
        <f t="shared" si="11"/>
        <v>0</v>
      </c>
      <c r="AK17" s="61" t="e">
        <f t="shared" si="12"/>
        <v>#DIV/0!</v>
      </c>
      <c r="AL17" s="62" t="e">
        <f t="shared" si="13"/>
        <v>#DIV/0!</v>
      </c>
      <c r="AM17" s="63" t="e">
        <f t="shared" si="14"/>
        <v>#DIV/0!</v>
      </c>
      <c r="AN17" s="6" t="e">
        <f t="shared" si="15"/>
        <v>#DIV/0!</v>
      </c>
      <c r="AO17" s="6" t="e">
        <f t="shared" si="16"/>
        <v>#DIV/0!</v>
      </c>
      <c r="AP17" s="62"/>
      <c r="AQ17" s="63"/>
      <c r="AR17" s="1"/>
      <c r="AS17" s="1">
        <f t="shared" si="20"/>
        <v>0</v>
      </c>
      <c r="AT17" s="1">
        <f t="shared" si="21"/>
        <v>-6.4999999999999997E-3</v>
      </c>
      <c r="AU17" s="1">
        <f t="shared" si="22"/>
        <v>101325</v>
      </c>
      <c r="AV17" s="1">
        <f t="shared" si="23"/>
        <v>1.2250000000000001</v>
      </c>
      <c r="AW17" s="1">
        <f t="shared" si="24"/>
        <v>288.14999999999998</v>
      </c>
      <c r="AX17" s="1">
        <f t="shared" si="25"/>
        <v>1.2350000000000001</v>
      </c>
      <c r="AY17" s="1">
        <f t="shared" si="26"/>
        <v>9.81</v>
      </c>
      <c r="AZ17" s="1">
        <f t="shared" si="27"/>
        <v>293.14999999999998</v>
      </c>
      <c r="BA17" s="1">
        <f t="shared" si="28"/>
        <v>100600</v>
      </c>
      <c r="BB17" s="1">
        <f t="shared" si="29"/>
        <v>28</v>
      </c>
    </row>
    <row r="18" spans="3:54" x14ac:dyDescent="0.2">
      <c r="C18" s="27" t="s">
        <v>26</v>
      </c>
      <c r="D18" s="28" t="s">
        <v>27</v>
      </c>
      <c r="E18" s="29" t="s">
        <v>28</v>
      </c>
      <c r="F18" s="29" t="s">
        <v>29</v>
      </c>
      <c r="G18" s="29" t="s">
        <v>30</v>
      </c>
      <c r="H18" s="28" t="s">
        <v>31</v>
      </c>
      <c r="J18" s="30" t="s">
        <v>32</v>
      </c>
      <c r="K18" s="31"/>
      <c r="M18" s="25" t="s">
        <v>33</v>
      </c>
      <c r="N18" s="26"/>
      <c r="P18" s="23">
        <v>8.6</v>
      </c>
      <c r="Q18" s="1">
        <v>1482</v>
      </c>
      <c r="R18" s="1">
        <f t="shared" si="0"/>
        <v>281.75</v>
      </c>
      <c r="S18" s="1">
        <f t="shared" si="17"/>
        <v>0</v>
      </c>
      <c r="T18" s="1">
        <f t="shared" si="1"/>
        <v>0</v>
      </c>
      <c r="U18" s="1">
        <f t="shared" si="18"/>
        <v>3694.4761999999992</v>
      </c>
      <c r="V18" s="1">
        <f t="shared" si="2"/>
        <v>8144.9161200439976</v>
      </c>
      <c r="W18" s="130">
        <f t="shared" si="19"/>
        <v>45.714280000000002</v>
      </c>
      <c r="X18" s="1">
        <f t="shared" si="3"/>
        <v>278.517</v>
      </c>
      <c r="Y18" s="1">
        <f t="shared" si="4"/>
        <v>1.059956633408407</v>
      </c>
      <c r="Z18" s="1">
        <f t="shared" si="5"/>
        <v>1.0477939367063329</v>
      </c>
      <c r="AA18" s="1">
        <f t="shared" si="6"/>
        <v>84742.584579062677</v>
      </c>
      <c r="AB18" s="1">
        <f t="shared" si="30"/>
        <v>-435</v>
      </c>
      <c r="AC18" s="1">
        <f t="shared" si="7"/>
        <v>-1427.1654000000001</v>
      </c>
      <c r="AD18" s="1" t="e">
        <f t="shared" si="31"/>
        <v>#DIV/0!</v>
      </c>
      <c r="AE18" s="23">
        <f t="shared" si="32"/>
        <v>0</v>
      </c>
      <c r="AF18" s="6">
        <f t="shared" si="8"/>
        <v>0</v>
      </c>
      <c r="AG18" s="6">
        <f t="shared" si="9"/>
        <v>-9.6359559158393022</v>
      </c>
      <c r="AH18" s="6">
        <f t="shared" si="10"/>
        <v>-18.730756547445068</v>
      </c>
      <c r="AI18" s="60"/>
      <c r="AJ18" s="6">
        <f t="shared" si="11"/>
        <v>0</v>
      </c>
      <c r="AK18" s="61" t="e">
        <f t="shared" si="12"/>
        <v>#DIV/0!</v>
      </c>
      <c r="AL18" s="62" t="e">
        <f t="shared" si="13"/>
        <v>#DIV/0!</v>
      </c>
      <c r="AM18" s="63" t="e">
        <f t="shared" si="14"/>
        <v>#DIV/0!</v>
      </c>
      <c r="AN18" s="6" t="e">
        <f t="shared" si="15"/>
        <v>#DIV/0!</v>
      </c>
      <c r="AO18" s="6" t="e">
        <f t="shared" si="16"/>
        <v>#DIV/0!</v>
      </c>
      <c r="AP18" s="62"/>
      <c r="AQ18" s="63"/>
      <c r="AR18" s="1"/>
      <c r="AS18" s="1">
        <f t="shared" si="20"/>
        <v>0</v>
      </c>
      <c r="AT18" s="1">
        <f t="shared" si="21"/>
        <v>-6.4999999999999997E-3</v>
      </c>
      <c r="AU18" s="1">
        <f t="shared" si="22"/>
        <v>101325</v>
      </c>
      <c r="AV18" s="1">
        <f t="shared" si="23"/>
        <v>1.2250000000000001</v>
      </c>
      <c r="AW18" s="1">
        <f t="shared" si="24"/>
        <v>288.14999999999998</v>
      </c>
      <c r="AX18" s="1">
        <f t="shared" si="25"/>
        <v>1.2350000000000001</v>
      </c>
      <c r="AY18" s="1">
        <f t="shared" si="26"/>
        <v>9.81</v>
      </c>
      <c r="AZ18" s="1">
        <f t="shared" si="27"/>
        <v>293.14999999999998</v>
      </c>
      <c r="BA18" s="1">
        <f t="shared" si="28"/>
        <v>100600</v>
      </c>
      <c r="BB18" s="1">
        <f t="shared" si="29"/>
        <v>28</v>
      </c>
    </row>
    <row r="19" spans="3:54" x14ac:dyDescent="0.2">
      <c r="C19" s="33">
        <v>0</v>
      </c>
      <c r="D19" s="16">
        <v>53</v>
      </c>
      <c r="E19" s="15">
        <v>0</v>
      </c>
      <c r="F19" s="15">
        <v>11</v>
      </c>
      <c r="G19" s="15">
        <v>9</v>
      </c>
      <c r="H19" s="16">
        <v>-2.75</v>
      </c>
      <c r="J19" s="34" t="s">
        <v>41</v>
      </c>
      <c r="K19" s="19"/>
      <c r="M19" s="35" t="s">
        <v>27</v>
      </c>
      <c r="N19" s="21" t="s">
        <v>92</v>
      </c>
      <c r="P19" s="23">
        <v>9.4</v>
      </c>
      <c r="Q19" s="1">
        <v>1382</v>
      </c>
      <c r="R19" s="1">
        <f t="shared" si="0"/>
        <v>282.54999999999995</v>
      </c>
      <c r="S19" s="1">
        <f t="shared" si="17"/>
        <v>0</v>
      </c>
      <c r="T19" s="1">
        <f t="shared" si="1"/>
        <v>0</v>
      </c>
      <c r="U19" s="1">
        <f t="shared" si="18"/>
        <v>3694.0952499999989</v>
      </c>
      <c r="V19" s="1">
        <f t="shared" si="2"/>
        <v>8144.0762700549967</v>
      </c>
      <c r="W19" s="130">
        <f t="shared" si="19"/>
        <v>57.142850000000003</v>
      </c>
      <c r="X19" s="1">
        <f t="shared" si="3"/>
        <v>279.16699999999997</v>
      </c>
      <c r="Y19" s="1">
        <f t="shared" si="4"/>
        <v>1.0705248373877361</v>
      </c>
      <c r="Z19" s="1">
        <f t="shared" si="5"/>
        <v>1.0577073342028742</v>
      </c>
      <c r="AA19" s="1">
        <f t="shared" si="6"/>
        <v>85787.246233139391</v>
      </c>
      <c r="AB19" s="1">
        <f t="shared" si="30"/>
        <v>-535</v>
      </c>
      <c r="AC19" s="1">
        <f t="shared" si="7"/>
        <v>-1755.2493999999999</v>
      </c>
      <c r="AD19" s="1" t="e">
        <f t="shared" si="31"/>
        <v>#DIV/0!</v>
      </c>
      <c r="AE19" s="23">
        <f t="shared" si="32"/>
        <v>0</v>
      </c>
      <c r="AF19" s="6">
        <f t="shared" si="8"/>
        <v>0</v>
      </c>
      <c r="AG19" s="6">
        <f t="shared" si="9"/>
        <v>-9.4735717904896433</v>
      </c>
      <c r="AH19" s="6">
        <f t="shared" si="10"/>
        <v>-18.415107789225388</v>
      </c>
      <c r="AI19" s="60"/>
      <c r="AJ19" s="6">
        <f t="shared" si="11"/>
        <v>0</v>
      </c>
      <c r="AK19" s="61" t="e">
        <f t="shared" si="12"/>
        <v>#DIV/0!</v>
      </c>
      <c r="AL19" s="62" t="e">
        <f t="shared" si="13"/>
        <v>#DIV/0!</v>
      </c>
      <c r="AM19" s="63" t="e">
        <f t="shared" si="14"/>
        <v>#DIV/0!</v>
      </c>
      <c r="AN19" s="6" t="e">
        <f t="shared" si="15"/>
        <v>#DIV/0!</v>
      </c>
      <c r="AO19" s="6" t="e">
        <f t="shared" si="16"/>
        <v>#DIV/0!</v>
      </c>
      <c r="AP19" s="62"/>
      <c r="AQ19" s="63"/>
      <c r="AR19" s="1"/>
      <c r="AS19" s="1">
        <f t="shared" si="20"/>
        <v>0</v>
      </c>
      <c r="AT19" s="1">
        <f t="shared" si="21"/>
        <v>-6.4999999999999997E-3</v>
      </c>
      <c r="AU19" s="1">
        <f t="shared" si="22"/>
        <v>101325</v>
      </c>
      <c r="AV19" s="1">
        <f t="shared" si="23"/>
        <v>1.2250000000000001</v>
      </c>
      <c r="AW19" s="1">
        <f t="shared" si="24"/>
        <v>288.14999999999998</v>
      </c>
      <c r="AX19" s="1">
        <f t="shared" si="25"/>
        <v>1.2350000000000001</v>
      </c>
      <c r="AY19" s="1">
        <f t="shared" si="26"/>
        <v>9.81</v>
      </c>
      <c r="AZ19" s="1">
        <f t="shared" si="27"/>
        <v>293.14999999999998</v>
      </c>
      <c r="BA19" s="1">
        <f t="shared" si="28"/>
        <v>100600</v>
      </c>
      <c r="BB19" s="1">
        <f t="shared" si="29"/>
        <v>28</v>
      </c>
    </row>
    <row r="20" spans="3:54" x14ac:dyDescent="0.2">
      <c r="C20" s="37">
        <v>80</v>
      </c>
      <c r="D20" s="38">
        <v>52</v>
      </c>
      <c r="E20" s="39">
        <v>40</v>
      </c>
      <c r="F20" s="39">
        <v>13.5</v>
      </c>
      <c r="G20" s="39">
        <v>7</v>
      </c>
      <c r="H20" s="38">
        <v>-2.5</v>
      </c>
      <c r="J20" s="30" t="s">
        <v>44</v>
      </c>
      <c r="K20" s="31"/>
      <c r="M20" s="25" t="s">
        <v>29</v>
      </c>
      <c r="N20" s="26" t="s">
        <v>93</v>
      </c>
      <c r="P20" s="23">
        <v>9.8000000000000007</v>
      </c>
      <c r="Q20" s="1">
        <v>1328</v>
      </c>
      <c r="R20" s="1">
        <f t="shared" si="0"/>
        <v>282.95</v>
      </c>
      <c r="S20" s="1">
        <f t="shared" si="17"/>
        <v>0</v>
      </c>
      <c r="T20" s="1">
        <f t="shared" si="1"/>
        <v>0</v>
      </c>
      <c r="U20" s="1">
        <f t="shared" si="18"/>
        <v>3693.7142999999987</v>
      </c>
      <c r="V20" s="1">
        <f t="shared" si="2"/>
        <v>8143.2364200659968</v>
      </c>
      <c r="W20" s="130">
        <f t="shared" si="19"/>
        <v>68.571420000000003</v>
      </c>
      <c r="X20" s="1">
        <f t="shared" si="3"/>
        <v>279.51799999999997</v>
      </c>
      <c r="Y20" s="1">
        <f t="shared" si="4"/>
        <v>1.0762650805994736</v>
      </c>
      <c r="Z20" s="1">
        <f t="shared" si="5"/>
        <v>1.0632106831560475</v>
      </c>
      <c r="AA20" s="1">
        <f t="shared" si="6"/>
        <v>86355.684271893653</v>
      </c>
      <c r="AB20" s="1">
        <f t="shared" si="30"/>
        <v>-589</v>
      </c>
      <c r="AC20" s="1">
        <f t="shared" si="7"/>
        <v>-1932.4147599999999</v>
      </c>
      <c r="AD20" s="1" t="e">
        <f t="shared" si="31"/>
        <v>#DIV/0!</v>
      </c>
      <c r="AE20" s="23">
        <f t="shared" si="32"/>
        <v>0</v>
      </c>
      <c r="AF20" s="6">
        <f t="shared" si="8"/>
        <v>0</v>
      </c>
      <c r="AG20" s="6">
        <f t="shared" si="9"/>
        <v>-8.6943626232604192</v>
      </c>
      <c r="AH20" s="6">
        <f t="shared" si="10"/>
        <v>-16.900449841598533</v>
      </c>
      <c r="AI20" s="60"/>
      <c r="AJ20" s="6">
        <f t="shared" si="11"/>
        <v>0</v>
      </c>
      <c r="AK20" s="61" t="e">
        <f t="shared" si="12"/>
        <v>#DIV/0!</v>
      </c>
      <c r="AL20" s="62" t="e">
        <f t="shared" si="13"/>
        <v>#DIV/0!</v>
      </c>
      <c r="AM20" s="63" t="e">
        <f t="shared" si="14"/>
        <v>#DIV/0!</v>
      </c>
      <c r="AN20" s="6" t="e">
        <f t="shared" si="15"/>
        <v>#DIV/0!</v>
      </c>
      <c r="AO20" s="6" t="e">
        <f t="shared" si="16"/>
        <v>#DIV/0!</v>
      </c>
      <c r="AP20" s="62"/>
      <c r="AQ20" s="63"/>
      <c r="AR20" s="1"/>
      <c r="AS20" s="1">
        <f t="shared" si="20"/>
        <v>0</v>
      </c>
      <c r="AT20" s="1">
        <f t="shared" si="21"/>
        <v>-6.4999999999999997E-3</v>
      </c>
      <c r="AU20" s="1">
        <f t="shared" si="22"/>
        <v>101325</v>
      </c>
      <c r="AV20" s="1">
        <f t="shared" si="23"/>
        <v>1.2250000000000001</v>
      </c>
      <c r="AW20" s="1">
        <f t="shared" si="24"/>
        <v>288.14999999999998</v>
      </c>
      <c r="AX20" s="1">
        <f t="shared" si="25"/>
        <v>1.2350000000000001</v>
      </c>
      <c r="AY20" s="1">
        <f t="shared" si="26"/>
        <v>9.81</v>
      </c>
      <c r="AZ20" s="1">
        <f t="shared" si="27"/>
        <v>293.14999999999998</v>
      </c>
      <c r="BA20" s="1">
        <f t="shared" si="28"/>
        <v>100600</v>
      </c>
      <c r="BB20" s="1">
        <f t="shared" si="29"/>
        <v>28</v>
      </c>
    </row>
    <row r="21" spans="3:54" x14ac:dyDescent="0.2">
      <c r="C21" s="37">
        <v>160</v>
      </c>
      <c r="D21" s="38">
        <v>46</v>
      </c>
      <c r="E21" s="39">
        <v>80</v>
      </c>
      <c r="F21" s="39">
        <v>13</v>
      </c>
      <c r="G21" s="39">
        <v>8</v>
      </c>
      <c r="H21" s="38">
        <v>-2.5</v>
      </c>
      <c r="J21" s="23" t="s">
        <v>50</v>
      </c>
      <c r="K21" s="24">
        <v>0.34375</v>
      </c>
      <c r="M21" s="25" t="s">
        <v>30</v>
      </c>
      <c r="N21" s="26" t="s">
        <v>94</v>
      </c>
      <c r="P21" s="23">
        <v>10.4</v>
      </c>
      <c r="Q21" s="1">
        <v>1255</v>
      </c>
      <c r="R21" s="1">
        <f t="shared" si="0"/>
        <v>283.54999999999995</v>
      </c>
      <c r="S21" s="1">
        <f t="shared" si="17"/>
        <v>0</v>
      </c>
      <c r="T21" s="1">
        <f t="shared" si="1"/>
        <v>0</v>
      </c>
      <c r="U21" s="1">
        <f t="shared" si="18"/>
        <v>3693.3333499999985</v>
      </c>
      <c r="V21" s="1">
        <f t="shared" si="2"/>
        <v>8142.3965700769959</v>
      </c>
      <c r="W21" s="130">
        <f t="shared" si="19"/>
        <v>79.999989999999997</v>
      </c>
      <c r="X21" s="1">
        <f t="shared" si="3"/>
        <v>279.99249999999995</v>
      </c>
      <c r="Y21" s="1">
        <f t="shared" si="4"/>
        <v>1.0840624374578407</v>
      </c>
      <c r="Z21" s="1">
        <f t="shared" si="5"/>
        <v>1.0704614777637611</v>
      </c>
      <c r="AA21" s="1">
        <f t="shared" si="6"/>
        <v>87128.972915659251</v>
      </c>
      <c r="AB21" s="1">
        <f t="shared" si="30"/>
        <v>-662</v>
      </c>
      <c r="AC21" s="1">
        <f t="shared" si="7"/>
        <v>-2171.91608</v>
      </c>
      <c r="AD21" s="1" t="e">
        <f t="shared" si="31"/>
        <v>#DIV/0!</v>
      </c>
      <c r="AE21" s="23">
        <f t="shared" si="32"/>
        <v>0</v>
      </c>
      <c r="AF21" s="6">
        <f t="shared" si="8"/>
        <v>0</v>
      </c>
      <c r="AG21" s="6">
        <f t="shared" si="9"/>
        <v>-8.3783737498644122</v>
      </c>
      <c r="AH21" s="6">
        <f t="shared" si="10"/>
        <v>-16.286218029936439</v>
      </c>
      <c r="AI21" s="60"/>
      <c r="AJ21" s="6">
        <f t="shared" si="11"/>
        <v>0</v>
      </c>
      <c r="AK21" s="61" t="e">
        <f t="shared" si="12"/>
        <v>#DIV/0!</v>
      </c>
      <c r="AL21" s="62" t="e">
        <f t="shared" si="13"/>
        <v>#DIV/0!</v>
      </c>
      <c r="AM21" s="63" t="e">
        <f t="shared" si="14"/>
        <v>#DIV/0!</v>
      </c>
      <c r="AN21" s="6" t="e">
        <f t="shared" si="15"/>
        <v>#DIV/0!</v>
      </c>
      <c r="AO21" s="6" t="e">
        <f t="shared" si="16"/>
        <v>#DIV/0!</v>
      </c>
      <c r="AP21" s="62"/>
      <c r="AQ21" s="63"/>
      <c r="AR21" s="1"/>
      <c r="AS21" s="1">
        <f t="shared" si="20"/>
        <v>0</v>
      </c>
      <c r="AT21" s="1">
        <f t="shared" si="21"/>
        <v>-6.4999999999999997E-3</v>
      </c>
      <c r="AU21" s="1">
        <f t="shared" si="22"/>
        <v>101325</v>
      </c>
      <c r="AV21" s="1">
        <f t="shared" si="23"/>
        <v>1.2250000000000001</v>
      </c>
      <c r="AW21" s="1">
        <f t="shared" si="24"/>
        <v>288.14999999999998</v>
      </c>
      <c r="AX21" s="1">
        <f t="shared" si="25"/>
        <v>1.2350000000000001</v>
      </c>
      <c r="AY21" s="1">
        <f t="shared" si="26"/>
        <v>9.81</v>
      </c>
      <c r="AZ21" s="1">
        <f t="shared" si="27"/>
        <v>293.14999999999998</v>
      </c>
      <c r="BA21" s="1">
        <f t="shared" si="28"/>
        <v>100600</v>
      </c>
      <c r="BB21" s="1">
        <f t="shared" si="29"/>
        <v>28</v>
      </c>
    </row>
    <row r="22" spans="3:54" x14ac:dyDescent="0.2">
      <c r="C22" s="37">
        <v>240</v>
      </c>
      <c r="D22" s="38">
        <v>38</v>
      </c>
      <c r="E22" s="39">
        <v>120</v>
      </c>
      <c r="F22" s="39">
        <v>10.5</v>
      </c>
      <c r="G22" s="39">
        <v>9.5</v>
      </c>
      <c r="H22" s="38">
        <v>-3.25</v>
      </c>
      <c r="J22" s="30" t="s">
        <v>52</v>
      </c>
      <c r="K22" s="31">
        <v>10</v>
      </c>
      <c r="M22" s="41" t="s">
        <v>31</v>
      </c>
      <c r="N22" s="32" t="s">
        <v>95</v>
      </c>
      <c r="P22" s="23">
        <v>11</v>
      </c>
      <c r="Q22" s="1">
        <v>1182</v>
      </c>
      <c r="R22" s="1">
        <f t="shared" si="0"/>
        <v>284.14999999999998</v>
      </c>
      <c r="S22" s="1">
        <f t="shared" si="17"/>
        <v>0</v>
      </c>
      <c r="T22" s="1">
        <f t="shared" si="1"/>
        <v>0</v>
      </c>
      <c r="U22" s="1">
        <f t="shared" si="18"/>
        <v>3692.9523999999983</v>
      </c>
      <c r="V22" s="1">
        <f t="shared" si="2"/>
        <v>8141.5567200879959</v>
      </c>
      <c r="W22" s="130">
        <f t="shared" si="19"/>
        <v>91.428560000000004</v>
      </c>
      <c r="X22" s="1">
        <f t="shared" si="3"/>
        <v>280.46699999999998</v>
      </c>
      <c r="Y22" s="1">
        <f t="shared" si="4"/>
        <v>1.091902938299929</v>
      </c>
      <c r="Z22" s="1">
        <f t="shared" si="5"/>
        <v>1.0777502776567525</v>
      </c>
      <c r="AA22" s="1">
        <f t="shared" si="6"/>
        <v>87907.859135063685</v>
      </c>
      <c r="AB22" s="1">
        <f t="shared" si="30"/>
        <v>-735</v>
      </c>
      <c r="AC22" s="1">
        <f t="shared" si="7"/>
        <v>-2411.4173999999998</v>
      </c>
      <c r="AD22" s="1">
        <f t="shared" si="31"/>
        <v>35890.062878880817</v>
      </c>
      <c r="AE22" s="23">
        <f t="shared" si="32"/>
        <v>59.768353638244712</v>
      </c>
      <c r="AF22" s="6">
        <f t="shared" si="8"/>
        <v>116.1801165361656</v>
      </c>
      <c r="AG22" s="6">
        <f t="shared" si="9"/>
        <v>-8.1429190721578344</v>
      </c>
      <c r="AH22" s="6">
        <f t="shared" si="10"/>
        <v>-15.828531809223286</v>
      </c>
      <c r="AI22" s="133">
        <v>19.25</v>
      </c>
      <c r="AJ22" s="132">
        <f t="shared" si="11"/>
        <v>1925</v>
      </c>
      <c r="AK22" s="134">
        <f t="shared" si="12"/>
        <v>-4935.7316868728976</v>
      </c>
      <c r="AL22" s="131">
        <f t="shared" si="13"/>
        <v>9.1572016454042629E-2</v>
      </c>
      <c r="AM22" s="135">
        <f t="shared" si="14"/>
        <v>0.66586387530391122</v>
      </c>
      <c r="AN22" s="132">
        <f t="shared" si="15"/>
        <v>0.13666635282664766</v>
      </c>
      <c r="AO22" s="132">
        <f t="shared" si="16"/>
        <v>7.8304052184122037</v>
      </c>
      <c r="AP22" s="131">
        <v>3.75</v>
      </c>
      <c r="AQ22" s="135">
        <v>-0.65</v>
      </c>
      <c r="AR22" s="1"/>
      <c r="AS22" s="1">
        <f t="shared" si="20"/>
        <v>0</v>
      </c>
      <c r="AT22" s="1">
        <f t="shared" si="21"/>
        <v>-6.4999999999999997E-3</v>
      </c>
      <c r="AU22" s="1">
        <f t="shared" si="22"/>
        <v>101325</v>
      </c>
      <c r="AV22" s="1">
        <f t="shared" si="23"/>
        <v>1.2250000000000001</v>
      </c>
      <c r="AW22" s="1">
        <f t="shared" si="24"/>
        <v>288.14999999999998</v>
      </c>
      <c r="AX22" s="1">
        <f t="shared" si="25"/>
        <v>1.2350000000000001</v>
      </c>
      <c r="AY22" s="1">
        <f t="shared" si="26"/>
        <v>9.81</v>
      </c>
      <c r="AZ22" s="1">
        <f t="shared" si="27"/>
        <v>293.14999999999998</v>
      </c>
      <c r="BA22" s="1">
        <f t="shared" si="28"/>
        <v>100600</v>
      </c>
      <c r="BB22" s="1">
        <f t="shared" si="29"/>
        <v>28</v>
      </c>
    </row>
    <row r="23" spans="3:54" x14ac:dyDescent="0.2">
      <c r="C23" s="37">
        <v>320</v>
      </c>
      <c r="D23" s="38">
        <v>40</v>
      </c>
      <c r="E23" s="39">
        <v>160</v>
      </c>
      <c r="F23" s="39">
        <v>10.25</v>
      </c>
      <c r="G23" s="39">
        <v>9.5</v>
      </c>
      <c r="H23" s="38">
        <v>-3.5</v>
      </c>
      <c r="J23" s="1"/>
      <c r="K23" s="1"/>
      <c r="P23" s="23">
        <v>11.2</v>
      </c>
      <c r="Q23" s="1">
        <v>1112</v>
      </c>
      <c r="R23" s="1">
        <f t="shared" si="0"/>
        <v>284.34999999999997</v>
      </c>
      <c r="S23" s="1">
        <f t="shared" si="17"/>
        <v>0</v>
      </c>
      <c r="T23" s="1">
        <f t="shared" si="1"/>
        <v>0</v>
      </c>
      <c r="U23" s="1">
        <f t="shared" si="18"/>
        <v>3692.5714499999981</v>
      </c>
      <c r="V23" s="1">
        <f t="shared" si="2"/>
        <v>8140.7168700989951</v>
      </c>
      <c r="W23" s="130">
        <f t="shared" si="19"/>
        <v>102.85713000000001</v>
      </c>
      <c r="X23" s="1">
        <f t="shared" si="3"/>
        <v>280.92199999999997</v>
      </c>
      <c r="Y23" s="1">
        <f t="shared" si="4"/>
        <v>1.0994619005910882</v>
      </c>
      <c r="Z23" s="1">
        <f t="shared" si="5"/>
        <v>1.0862072658267967</v>
      </c>
      <c r="AA23" s="1">
        <f t="shared" si="6"/>
        <v>88660.022243333064</v>
      </c>
      <c r="AB23" s="1">
        <f t="shared" si="30"/>
        <v>-805</v>
      </c>
      <c r="AC23" s="1">
        <f t="shared" si="7"/>
        <v>-2641.0762</v>
      </c>
      <c r="AD23" s="1">
        <f t="shared" si="31"/>
        <v>35901.712567236085</v>
      </c>
      <c r="AE23" s="23">
        <f t="shared" si="32"/>
        <v>59.535226878284767</v>
      </c>
      <c r="AF23" s="6">
        <f t="shared" si="8"/>
        <v>115.72695541508506</v>
      </c>
      <c r="AG23" s="6">
        <f t="shared" si="9"/>
        <v>-7.9255251518931864</v>
      </c>
      <c r="AH23" s="6">
        <f t="shared" si="10"/>
        <v>-15.405952811256052</v>
      </c>
      <c r="AI23" s="133">
        <v>19.25</v>
      </c>
      <c r="AJ23" s="132">
        <f t="shared" si="11"/>
        <v>1925</v>
      </c>
      <c r="AK23" s="134">
        <f t="shared" si="12"/>
        <v>-4822.2747467967984</v>
      </c>
      <c r="AL23" s="131">
        <f t="shared" si="13"/>
        <v>8.9467063947992545E-2</v>
      </c>
      <c r="AM23" s="135">
        <f t="shared" si="14"/>
        <v>0.66608001052386057</v>
      </c>
      <c r="AN23" s="132">
        <f t="shared" si="15"/>
        <v>0.13351965472450542</v>
      </c>
      <c r="AO23" s="132">
        <f t="shared" si="16"/>
        <v>7.6501126977576392</v>
      </c>
      <c r="AP23" s="131">
        <v>4</v>
      </c>
      <c r="AQ23" s="135">
        <v>-0.65</v>
      </c>
      <c r="AR23" s="1"/>
      <c r="AS23" s="1">
        <f t="shared" si="20"/>
        <v>0</v>
      </c>
      <c r="AT23" s="1">
        <f t="shared" si="21"/>
        <v>-6.4999999999999997E-3</v>
      </c>
      <c r="AU23" s="1">
        <f t="shared" si="22"/>
        <v>101325</v>
      </c>
      <c r="AV23" s="1">
        <f t="shared" si="23"/>
        <v>1.2250000000000001</v>
      </c>
      <c r="AW23" s="1">
        <f t="shared" si="24"/>
        <v>288.14999999999998</v>
      </c>
      <c r="AX23" s="1">
        <f t="shared" si="25"/>
        <v>1.2350000000000001</v>
      </c>
      <c r="AY23" s="1">
        <f t="shared" si="26"/>
        <v>9.81</v>
      </c>
      <c r="AZ23" s="1">
        <f t="shared" si="27"/>
        <v>293.14999999999998</v>
      </c>
      <c r="BA23" s="1">
        <f t="shared" si="28"/>
        <v>100600</v>
      </c>
      <c r="BB23" s="1">
        <f t="shared" si="29"/>
        <v>28</v>
      </c>
    </row>
    <row r="24" spans="3:54" x14ac:dyDescent="0.2">
      <c r="C24" s="37"/>
      <c r="D24" s="38"/>
      <c r="E24" s="39">
        <v>200</v>
      </c>
      <c r="F24" s="39">
        <v>8.5</v>
      </c>
      <c r="G24" s="39">
        <v>12.25</v>
      </c>
      <c r="H24" s="38">
        <v>-5.75</v>
      </c>
      <c r="J24" s="1"/>
      <c r="K24" s="1"/>
      <c r="P24" s="23">
        <v>11.3</v>
      </c>
      <c r="Q24" s="1">
        <v>1043</v>
      </c>
      <c r="R24" s="1">
        <f t="shared" si="0"/>
        <v>284.45</v>
      </c>
      <c r="S24" s="1">
        <f t="shared" si="17"/>
        <v>0</v>
      </c>
      <c r="T24" s="1">
        <f t="shared" si="1"/>
        <v>0</v>
      </c>
      <c r="U24" s="1">
        <f t="shared" si="18"/>
        <v>3692.1904999999979</v>
      </c>
      <c r="V24" s="1">
        <f t="shared" si="2"/>
        <v>8139.8770201099942</v>
      </c>
      <c r="W24" s="130">
        <f t="shared" si="19"/>
        <v>114.28570000000002</v>
      </c>
      <c r="X24" s="1">
        <f t="shared" si="3"/>
        <v>281.37049999999999</v>
      </c>
      <c r="Y24" s="1">
        <f t="shared" si="4"/>
        <v>1.1069519931280911</v>
      </c>
      <c r="Z24" s="1">
        <f t="shared" si="5"/>
        <v>1.0949679584547287</v>
      </c>
      <c r="AA24" s="1">
        <f t="shared" si="6"/>
        <v>89406.531874786015</v>
      </c>
      <c r="AB24" s="1">
        <f t="shared" si="30"/>
        <v>-874</v>
      </c>
      <c r="AC24" s="1">
        <f t="shared" si="7"/>
        <v>-2867.4541599999998</v>
      </c>
      <c r="AD24" s="1" t="e">
        <f t="shared" si="31"/>
        <v>#DIV/0!</v>
      </c>
      <c r="AE24" s="23">
        <f t="shared" si="32"/>
        <v>0</v>
      </c>
      <c r="AF24" s="6">
        <f t="shared" si="8"/>
        <v>0</v>
      </c>
      <c r="AG24" s="6">
        <f t="shared" si="9"/>
        <v>-7.7360066935577407</v>
      </c>
      <c r="AH24" s="6">
        <f t="shared" si="10"/>
        <v>-15.037559251205279</v>
      </c>
      <c r="AI24" s="60"/>
      <c r="AJ24" s="6">
        <f t="shared" si="11"/>
        <v>0</v>
      </c>
      <c r="AK24" s="61" t="e">
        <f t="shared" si="12"/>
        <v>#DIV/0!</v>
      </c>
      <c r="AL24" s="62" t="e">
        <f t="shared" si="13"/>
        <v>#DIV/0!</v>
      </c>
      <c r="AM24" s="63" t="e">
        <f t="shared" si="14"/>
        <v>#DIV/0!</v>
      </c>
      <c r="AN24" s="6" t="e">
        <f t="shared" si="15"/>
        <v>#DIV/0!</v>
      </c>
      <c r="AO24" s="6" t="e">
        <f t="shared" si="16"/>
        <v>#DIV/0!</v>
      </c>
      <c r="AP24" s="62"/>
      <c r="AQ24" s="63"/>
      <c r="AR24" s="1"/>
      <c r="AS24" s="1">
        <f t="shared" si="20"/>
        <v>0</v>
      </c>
      <c r="AT24" s="1">
        <f t="shared" si="21"/>
        <v>-6.4999999999999997E-3</v>
      </c>
      <c r="AU24" s="1">
        <f t="shared" si="22"/>
        <v>101325</v>
      </c>
      <c r="AV24" s="1">
        <f t="shared" si="23"/>
        <v>1.2250000000000001</v>
      </c>
      <c r="AW24" s="1">
        <f t="shared" si="24"/>
        <v>288.14999999999998</v>
      </c>
      <c r="AX24" s="1">
        <f t="shared" si="25"/>
        <v>1.2350000000000001</v>
      </c>
      <c r="AY24" s="1">
        <f t="shared" si="26"/>
        <v>9.81</v>
      </c>
      <c r="AZ24" s="1">
        <f t="shared" si="27"/>
        <v>293.14999999999998</v>
      </c>
      <c r="BA24" s="1">
        <f t="shared" si="28"/>
        <v>100600</v>
      </c>
      <c r="BB24" s="1">
        <f t="shared" si="29"/>
        <v>28</v>
      </c>
    </row>
    <row r="25" spans="3:54" x14ac:dyDescent="0.2">
      <c r="C25" s="37"/>
      <c r="D25" s="38"/>
      <c r="E25" s="39">
        <v>240</v>
      </c>
      <c r="F25" s="39">
        <v>7.25</v>
      </c>
      <c r="G25" s="39">
        <v>14.5</v>
      </c>
      <c r="H25" s="38">
        <v>-7.75</v>
      </c>
      <c r="P25" s="23">
        <v>11.1</v>
      </c>
      <c r="Q25" s="1">
        <v>985</v>
      </c>
      <c r="R25" s="1">
        <f t="shared" si="0"/>
        <v>284.25</v>
      </c>
      <c r="S25" s="1">
        <f t="shared" si="17"/>
        <v>0</v>
      </c>
      <c r="T25" s="1">
        <f t="shared" si="1"/>
        <v>0</v>
      </c>
      <c r="U25" s="1">
        <f t="shared" si="18"/>
        <v>3691.8095499999977</v>
      </c>
      <c r="V25" s="1">
        <f t="shared" si="2"/>
        <v>8139.0371701209942</v>
      </c>
      <c r="W25" s="130">
        <f t="shared" si="19"/>
        <v>125.71427000000003</v>
      </c>
      <c r="X25" s="1">
        <f t="shared" si="3"/>
        <v>281.7475</v>
      </c>
      <c r="Y25" s="1">
        <f t="shared" si="4"/>
        <v>1.1132781571122345</v>
      </c>
      <c r="Z25" s="1">
        <f t="shared" si="5"/>
        <v>1.1034770011292148</v>
      </c>
      <c r="AA25" s="1">
        <f t="shared" si="6"/>
        <v>90037.962595670426</v>
      </c>
      <c r="AB25" s="1">
        <f t="shared" si="30"/>
        <v>-932</v>
      </c>
      <c r="AC25" s="1">
        <f t="shared" si="7"/>
        <v>-3057.7428799999998</v>
      </c>
      <c r="AD25" s="1" t="e">
        <f t="shared" si="31"/>
        <v>#DIV/0!</v>
      </c>
      <c r="AE25" s="23">
        <f t="shared" si="32"/>
        <v>0</v>
      </c>
      <c r="AF25" s="6">
        <f t="shared" si="8"/>
        <v>0</v>
      </c>
      <c r="AG25" s="6">
        <f t="shared" si="9"/>
        <v>-7.4871261920537808</v>
      </c>
      <c r="AH25" s="6">
        <f t="shared" si="10"/>
        <v>-14.553775377161822</v>
      </c>
      <c r="AI25" s="60"/>
      <c r="AJ25" s="6">
        <f t="shared" si="11"/>
        <v>0</v>
      </c>
      <c r="AK25" s="61" t="e">
        <f t="shared" si="12"/>
        <v>#DIV/0!</v>
      </c>
      <c r="AL25" s="62" t="e">
        <f t="shared" si="13"/>
        <v>#DIV/0!</v>
      </c>
      <c r="AM25" s="63" t="e">
        <f t="shared" si="14"/>
        <v>#DIV/0!</v>
      </c>
      <c r="AN25" s="6" t="e">
        <f t="shared" si="15"/>
        <v>#DIV/0!</v>
      </c>
      <c r="AO25" s="6" t="e">
        <f t="shared" si="16"/>
        <v>#DIV/0!</v>
      </c>
      <c r="AP25" s="62"/>
      <c r="AQ25" s="63"/>
      <c r="AR25" s="1"/>
      <c r="AS25" s="1">
        <f t="shared" si="20"/>
        <v>0</v>
      </c>
      <c r="AT25" s="1">
        <f t="shared" si="21"/>
        <v>-6.4999999999999997E-3</v>
      </c>
      <c r="AU25" s="1">
        <f t="shared" si="22"/>
        <v>101325</v>
      </c>
      <c r="AV25" s="1">
        <f t="shared" si="23"/>
        <v>1.2250000000000001</v>
      </c>
      <c r="AW25" s="1">
        <f t="shared" si="24"/>
        <v>288.14999999999998</v>
      </c>
      <c r="AX25" s="1">
        <f t="shared" si="25"/>
        <v>1.2350000000000001</v>
      </c>
      <c r="AY25" s="1">
        <f t="shared" si="26"/>
        <v>9.81</v>
      </c>
      <c r="AZ25" s="1">
        <f t="shared" si="27"/>
        <v>293.14999999999998</v>
      </c>
      <c r="BA25" s="1">
        <f t="shared" si="28"/>
        <v>100600</v>
      </c>
      <c r="BB25" s="1">
        <f t="shared" si="29"/>
        <v>28</v>
      </c>
    </row>
    <row r="26" spans="3:54" x14ac:dyDescent="0.2">
      <c r="C26" s="37"/>
      <c r="D26" s="38"/>
      <c r="E26" s="39">
        <v>280</v>
      </c>
      <c r="F26" s="39">
        <v>7</v>
      </c>
      <c r="G26" s="39">
        <v>15.25</v>
      </c>
      <c r="H26" s="38">
        <v>-8.5</v>
      </c>
      <c r="P26" s="23">
        <v>10.6</v>
      </c>
      <c r="Q26" s="1">
        <v>937</v>
      </c>
      <c r="R26" s="1">
        <f t="shared" si="0"/>
        <v>283.75</v>
      </c>
      <c r="S26" s="1">
        <f t="shared" si="17"/>
        <v>0</v>
      </c>
      <c r="T26" s="1">
        <f t="shared" si="1"/>
        <v>0</v>
      </c>
      <c r="U26" s="1">
        <f t="shared" si="18"/>
        <v>3691.4285999999975</v>
      </c>
      <c r="V26" s="1">
        <f t="shared" si="2"/>
        <v>8138.1973201319934</v>
      </c>
      <c r="W26" s="130">
        <f t="shared" si="19"/>
        <v>137.14284000000004</v>
      </c>
      <c r="X26" s="1">
        <f t="shared" si="3"/>
        <v>282.05949999999996</v>
      </c>
      <c r="Y26" s="1">
        <f t="shared" si="4"/>
        <v>1.1185344883463821</v>
      </c>
      <c r="Z26" s="1">
        <f t="shared" si="5"/>
        <v>1.1118705850774848</v>
      </c>
      <c r="AA26" s="1">
        <f t="shared" si="6"/>
        <v>90563.25240356529</v>
      </c>
      <c r="AB26" s="1">
        <f t="shared" si="30"/>
        <v>-980</v>
      </c>
      <c r="AC26" s="1">
        <f t="shared" si="7"/>
        <v>-3215.2231999999999</v>
      </c>
      <c r="AD26" s="1">
        <f t="shared" si="31"/>
        <v>35944.393793716234</v>
      </c>
      <c r="AE26" s="23">
        <f t="shared" si="32"/>
        <v>59.225015496174926</v>
      </c>
      <c r="AF26" s="6">
        <f t="shared" si="8"/>
        <v>115.12395412208467</v>
      </c>
      <c r="AG26" s="6">
        <f t="shared" si="9"/>
        <v>-7.1989773817770306</v>
      </c>
      <c r="AH26" s="6">
        <f t="shared" si="10"/>
        <v>-13.993660193793463</v>
      </c>
      <c r="AI26" s="133">
        <v>19.5</v>
      </c>
      <c r="AJ26" s="132">
        <f t="shared" si="11"/>
        <v>1950</v>
      </c>
      <c r="AK26" s="134">
        <f t="shared" si="12"/>
        <v>-4401.7878375345454</v>
      </c>
      <c r="AL26" s="131">
        <f t="shared" si="13"/>
        <v>8.0618824863270072E-2</v>
      </c>
      <c r="AM26" s="135">
        <f t="shared" si="14"/>
        <v>0.65832223065414353</v>
      </c>
      <c r="AN26" s="132">
        <f t="shared" si="15"/>
        <v>0.12185431901520161</v>
      </c>
      <c r="AO26" s="132">
        <f t="shared" si="16"/>
        <v>6.9817381950113262</v>
      </c>
      <c r="AP26" s="131">
        <v>4.5</v>
      </c>
      <c r="AQ26" s="135">
        <v>-0.65</v>
      </c>
      <c r="AR26" s="1"/>
      <c r="AS26" s="1">
        <f t="shared" si="20"/>
        <v>0</v>
      </c>
      <c r="AT26" s="1">
        <f t="shared" si="21"/>
        <v>-6.4999999999999997E-3</v>
      </c>
      <c r="AU26" s="1">
        <f t="shared" si="22"/>
        <v>101325</v>
      </c>
      <c r="AV26" s="1">
        <f t="shared" si="23"/>
        <v>1.2250000000000001</v>
      </c>
      <c r="AW26" s="1">
        <f t="shared" si="24"/>
        <v>288.14999999999998</v>
      </c>
      <c r="AX26" s="1">
        <f t="shared" si="25"/>
        <v>1.2350000000000001</v>
      </c>
      <c r="AY26" s="1">
        <f t="shared" si="26"/>
        <v>9.81</v>
      </c>
      <c r="AZ26" s="1">
        <f t="shared" si="27"/>
        <v>293.14999999999998</v>
      </c>
      <c r="BA26" s="1">
        <f t="shared" si="28"/>
        <v>100600</v>
      </c>
      <c r="BB26" s="1">
        <f t="shared" si="29"/>
        <v>28</v>
      </c>
    </row>
    <row r="27" spans="3:54" x14ac:dyDescent="0.2">
      <c r="C27" s="37"/>
      <c r="D27" s="38"/>
      <c r="E27" s="39">
        <v>320</v>
      </c>
      <c r="F27" s="39">
        <v>8.25</v>
      </c>
      <c r="G27" s="39">
        <v>11</v>
      </c>
      <c r="H27" s="38">
        <v>-4.25</v>
      </c>
      <c r="P27" s="23">
        <v>11</v>
      </c>
      <c r="Q27" s="1">
        <v>903</v>
      </c>
      <c r="R27" s="1">
        <f t="shared" si="0"/>
        <v>284.14999999999998</v>
      </c>
      <c r="S27" s="1">
        <f t="shared" si="17"/>
        <v>0</v>
      </c>
      <c r="T27" s="1">
        <f t="shared" si="1"/>
        <v>0</v>
      </c>
      <c r="U27" s="1">
        <f t="shared" si="18"/>
        <v>3691.0476499999972</v>
      </c>
      <c r="V27" s="1">
        <f t="shared" si="2"/>
        <v>8137.3574701429934</v>
      </c>
      <c r="W27" s="130">
        <f t="shared" si="19"/>
        <v>148.57141000000004</v>
      </c>
      <c r="X27" s="1">
        <f t="shared" si="3"/>
        <v>282.28049999999996</v>
      </c>
      <c r="Y27" s="1">
        <f t="shared" si="4"/>
        <v>1.1222691949441672</v>
      </c>
      <c r="Z27" s="1">
        <f t="shared" si="5"/>
        <v>1.1148854812016082</v>
      </c>
      <c r="AA27" s="1">
        <f t="shared" si="6"/>
        <v>90936.831903477854</v>
      </c>
      <c r="AB27" s="1">
        <f t="shared" si="30"/>
        <v>-1014</v>
      </c>
      <c r="AC27" s="1">
        <f t="shared" si="7"/>
        <v>-3326.7717600000001</v>
      </c>
      <c r="AD27" s="1">
        <f t="shared" si="31"/>
        <v>35928.054252263748</v>
      </c>
      <c r="AE27" s="23">
        <f t="shared" si="32"/>
        <v>55.223550909409184</v>
      </c>
      <c r="AF27" s="6">
        <f t="shared" si="8"/>
        <v>107.34574719974594</v>
      </c>
      <c r="AG27" s="6">
        <f t="shared" si="9"/>
        <v>-6.8680546913026683</v>
      </c>
      <c r="AH27" s="6">
        <f t="shared" si="10"/>
        <v>-13.35039943114178</v>
      </c>
      <c r="AI27" s="133">
        <v>17</v>
      </c>
      <c r="AJ27" s="132">
        <f t="shared" si="11"/>
        <v>1700</v>
      </c>
      <c r="AK27" s="134">
        <f t="shared" si="12"/>
        <v>-4503.2709221759378</v>
      </c>
      <c r="AL27" s="131">
        <f t="shared" si="13"/>
        <v>9.4606531978486091E-2</v>
      </c>
      <c r="AM27" s="135">
        <f t="shared" si="14"/>
        <v>0.75479105571982663</v>
      </c>
      <c r="AN27" s="132">
        <f t="shared" si="15"/>
        <v>0.12469108159773083</v>
      </c>
      <c r="AO27" s="132">
        <f t="shared" si="16"/>
        <v>7.1442727184708721</v>
      </c>
      <c r="AP27" s="131">
        <v>5</v>
      </c>
      <c r="AQ27" s="135">
        <v>-0.75</v>
      </c>
      <c r="AR27" s="1"/>
      <c r="AS27" s="1">
        <f t="shared" si="20"/>
        <v>0</v>
      </c>
      <c r="AT27" s="1">
        <f t="shared" si="21"/>
        <v>-6.4999999999999997E-3</v>
      </c>
      <c r="AU27" s="1">
        <f t="shared" si="22"/>
        <v>101325</v>
      </c>
      <c r="AV27" s="1">
        <f t="shared" si="23"/>
        <v>1.2250000000000001</v>
      </c>
      <c r="AW27" s="1">
        <f t="shared" si="24"/>
        <v>288.14999999999998</v>
      </c>
      <c r="AX27" s="1">
        <f t="shared" si="25"/>
        <v>1.2350000000000001</v>
      </c>
      <c r="AY27" s="1">
        <f t="shared" si="26"/>
        <v>9.81</v>
      </c>
      <c r="AZ27" s="1">
        <f t="shared" si="27"/>
        <v>293.14999999999998</v>
      </c>
      <c r="BA27" s="1">
        <f t="shared" si="28"/>
        <v>100600</v>
      </c>
      <c r="BB27" s="1">
        <f t="shared" si="29"/>
        <v>28</v>
      </c>
    </row>
    <row r="28" spans="3:54" x14ac:dyDescent="0.2">
      <c r="C28" s="27"/>
      <c r="D28" s="28"/>
      <c r="E28" s="29"/>
      <c r="F28" s="29"/>
      <c r="G28" s="29"/>
      <c r="H28" s="28"/>
      <c r="P28" s="23">
        <v>10.1</v>
      </c>
      <c r="Q28" s="1">
        <v>851</v>
      </c>
      <c r="R28" s="1">
        <f t="shared" si="0"/>
        <v>283.25</v>
      </c>
      <c r="S28" s="1">
        <f t="shared" si="17"/>
        <v>0</v>
      </c>
      <c r="T28" s="1">
        <f t="shared" si="1"/>
        <v>0</v>
      </c>
      <c r="U28" s="1">
        <f t="shared" si="18"/>
        <v>3690.666699999997</v>
      </c>
      <c r="V28" s="1">
        <f t="shared" si="2"/>
        <v>8136.5176201539925</v>
      </c>
      <c r="W28" s="130">
        <f t="shared" si="19"/>
        <v>159.99998000000005</v>
      </c>
      <c r="X28" s="1">
        <f t="shared" si="3"/>
        <v>282.61849999999998</v>
      </c>
      <c r="Y28" s="1">
        <f t="shared" si="4"/>
        <v>1.127999543159274</v>
      </c>
      <c r="Z28" s="1">
        <f t="shared" si="5"/>
        <v>1.1254846915740839</v>
      </c>
      <c r="AA28" s="1">
        <f t="shared" si="6"/>
        <v>91510.601629290308</v>
      </c>
      <c r="AB28" s="1">
        <f t="shared" si="30"/>
        <v>-1066</v>
      </c>
      <c r="AC28" s="1">
        <f t="shared" si="7"/>
        <v>-3497.3754399999998</v>
      </c>
      <c r="AD28" s="1">
        <f t="shared" si="31"/>
        <v>35936.079361765995</v>
      </c>
      <c r="AE28" s="23">
        <f t="shared" si="32"/>
        <v>54.962902925047572</v>
      </c>
      <c r="AF28" s="6">
        <f t="shared" si="8"/>
        <v>106.83908922182448</v>
      </c>
      <c r="AG28" s="6">
        <f t="shared" si="9"/>
        <v>-6.6919979899732001</v>
      </c>
      <c r="AH28" s="6">
        <f t="shared" si="10"/>
        <v>-13.008173372829505</v>
      </c>
      <c r="AI28" s="133">
        <v>17</v>
      </c>
      <c r="AJ28" s="132">
        <f t="shared" si="11"/>
        <v>1700</v>
      </c>
      <c r="AK28" s="134">
        <f t="shared" si="12"/>
        <v>-4408.1866313499268</v>
      </c>
      <c r="AL28" s="131">
        <f t="shared" si="13"/>
        <v>9.2608962843485881E-2</v>
      </c>
      <c r="AM28" s="135">
        <f t="shared" si="14"/>
        <v>0.75495965045726898</v>
      </c>
      <c r="AN28" s="132">
        <f t="shared" si="15"/>
        <v>0.12205765835881713</v>
      </c>
      <c r="AO28" s="132">
        <f t="shared" si="16"/>
        <v>6.9933886812094554</v>
      </c>
      <c r="AP28" s="131">
        <v>5</v>
      </c>
      <c r="AQ28" s="135">
        <v>-0.75</v>
      </c>
      <c r="AR28" s="1"/>
      <c r="AS28" s="1">
        <f t="shared" si="20"/>
        <v>0</v>
      </c>
      <c r="AT28" s="1">
        <f t="shared" si="21"/>
        <v>-6.4999999999999997E-3</v>
      </c>
      <c r="AU28" s="1">
        <f t="shared" si="22"/>
        <v>101325</v>
      </c>
      <c r="AV28" s="1">
        <f t="shared" si="23"/>
        <v>1.2250000000000001</v>
      </c>
      <c r="AW28" s="1">
        <f t="shared" si="24"/>
        <v>288.14999999999998</v>
      </c>
      <c r="AX28" s="1">
        <f t="shared" si="25"/>
        <v>1.2350000000000001</v>
      </c>
      <c r="AY28" s="1">
        <f t="shared" si="26"/>
        <v>9.81</v>
      </c>
      <c r="AZ28" s="1">
        <f t="shared" si="27"/>
        <v>293.14999999999998</v>
      </c>
      <c r="BA28" s="1">
        <f t="shared" si="28"/>
        <v>100600</v>
      </c>
      <c r="BB28" s="1">
        <f t="shared" si="29"/>
        <v>28</v>
      </c>
    </row>
    <row r="29" spans="3:54" x14ac:dyDescent="0.2">
      <c r="C29" s="39"/>
      <c r="D29" s="39"/>
      <c r="E29" s="39"/>
      <c r="F29" s="39"/>
      <c r="G29" s="39"/>
      <c r="H29" s="39"/>
      <c r="P29" s="23">
        <v>8.1</v>
      </c>
      <c r="Q29" s="1">
        <v>792</v>
      </c>
      <c r="R29" s="1">
        <f t="shared" si="0"/>
        <v>281.25</v>
      </c>
      <c r="S29" s="1">
        <f t="shared" si="17"/>
        <v>0</v>
      </c>
      <c r="T29" s="1">
        <f t="shared" si="1"/>
        <v>0</v>
      </c>
      <c r="U29" s="1">
        <f t="shared" si="18"/>
        <v>3690.2857499999968</v>
      </c>
      <c r="V29" s="1">
        <f t="shared" si="2"/>
        <v>8135.6777701649926</v>
      </c>
      <c r="W29" s="130">
        <f t="shared" si="19"/>
        <v>171.42855000000006</v>
      </c>
      <c r="X29" s="1">
        <f t="shared" si="3"/>
        <v>283.00199999999995</v>
      </c>
      <c r="Y29" s="1">
        <f t="shared" si="4"/>
        <v>1.1345283625052343</v>
      </c>
      <c r="Z29" s="1">
        <f t="shared" si="5"/>
        <v>1.1415957178514</v>
      </c>
      <c r="AA29" s="1">
        <f t="shared" si="6"/>
        <v>92165.155885508007</v>
      </c>
      <c r="AB29" s="1">
        <f t="shared" si="30"/>
        <v>-1125</v>
      </c>
      <c r="AC29" s="1">
        <f t="shared" si="7"/>
        <v>-3690.9450000000002</v>
      </c>
      <c r="AD29" s="1" t="e">
        <f t="shared" si="31"/>
        <v>#DIV/0!</v>
      </c>
      <c r="AE29" s="23">
        <f t="shared" si="32"/>
        <v>0</v>
      </c>
      <c r="AF29" s="6">
        <f t="shared" si="8"/>
        <v>0</v>
      </c>
      <c r="AG29" s="6">
        <f t="shared" si="9"/>
        <v>-6.5495004390160236</v>
      </c>
      <c r="AH29" s="6">
        <f t="shared" si="10"/>
        <v>-12.731180933376907</v>
      </c>
      <c r="AI29" s="60"/>
      <c r="AJ29" s="6">
        <f t="shared" si="11"/>
        <v>0</v>
      </c>
      <c r="AK29" s="61" t="e">
        <f t="shared" si="12"/>
        <v>#DIV/0!</v>
      </c>
      <c r="AL29" s="62" t="e">
        <f t="shared" si="13"/>
        <v>#DIV/0!</v>
      </c>
      <c r="AM29" s="63" t="e">
        <f t="shared" si="14"/>
        <v>#DIV/0!</v>
      </c>
      <c r="AN29" s="6" t="e">
        <f t="shared" si="15"/>
        <v>#DIV/0!</v>
      </c>
      <c r="AO29" s="6" t="e">
        <f t="shared" si="16"/>
        <v>#DIV/0!</v>
      </c>
      <c r="AP29" s="62"/>
      <c r="AQ29" s="63"/>
      <c r="AR29" s="1"/>
      <c r="AS29" s="1">
        <f t="shared" si="20"/>
        <v>0</v>
      </c>
      <c r="AT29" s="1">
        <f t="shared" si="21"/>
        <v>-6.4999999999999997E-3</v>
      </c>
      <c r="AU29" s="1">
        <f t="shared" si="22"/>
        <v>101325</v>
      </c>
      <c r="AV29" s="1">
        <f t="shared" si="23"/>
        <v>1.2250000000000001</v>
      </c>
      <c r="AW29" s="1">
        <f t="shared" si="24"/>
        <v>288.14999999999998</v>
      </c>
      <c r="AX29" s="1">
        <f t="shared" si="25"/>
        <v>1.2350000000000001</v>
      </c>
      <c r="AY29" s="1">
        <f t="shared" si="26"/>
        <v>9.81</v>
      </c>
      <c r="AZ29" s="1">
        <f t="shared" si="27"/>
        <v>293.14999999999998</v>
      </c>
      <c r="BA29" s="1">
        <f t="shared" si="28"/>
        <v>100600</v>
      </c>
      <c r="BB29" s="1">
        <f t="shared" si="29"/>
        <v>28</v>
      </c>
    </row>
    <row r="30" spans="3:54" ht="15" x14ac:dyDescent="0.25">
      <c r="C30" s="14" t="s">
        <v>9</v>
      </c>
      <c r="D30" s="15"/>
      <c r="E30" s="15"/>
      <c r="F30" s="15"/>
      <c r="G30" s="15"/>
      <c r="H30" s="16"/>
      <c r="J30" s="18" t="s">
        <v>10</v>
      </c>
      <c r="K30" s="19"/>
      <c r="M30" s="20" t="s">
        <v>11</v>
      </c>
      <c r="N30" s="21" t="s">
        <v>12</v>
      </c>
      <c r="P30" s="23">
        <v>7.4</v>
      </c>
      <c r="Q30" s="1">
        <v>736</v>
      </c>
      <c r="R30" s="1">
        <f t="shared" si="0"/>
        <v>280.54999999999995</v>
      </c>
      <c r="S30" s="1">
        <f t="shared" si="17"/>
        <v>0</v>
      </c>
      <c r="T30" s="1">
        <f t="shared" si="1"/>
        <v>0</v>
      </c>
      <c r="U30" s="1">
        <f t="shared" si="18"/>
        <v>3689.9047999999966</v>
      </c>
      <c r="V30" s="1">
        <f t="shared" si="2"/>
        <v>8134.8379201759917</v>
      </c>
      <c r="W30" s="130">
        <f t="shared" si="19"/>
        <v>182.85712000000007</v>
      </c>
      <c r="X30" s="1">
        <f t="shared" si="3"/>
        <v>283.36599999999999</v>
      </c>
      <c r="Y30" s="1">
        <f t="shared" si="4"/>
        <v>1.1407519123737968</v>
      </c>
      <c r="Z30" s="1">
        <f t="shared" si="5"/>
        <v>1.152202125830381</v>
      </c>
      <c r="AA30" s="1">
        <f t="shared" si="6"/>
        <v>92789.929553849419</v>
      </c>
      <c r="AB30" s="1">
        <f t="shared" si="30"/>
        <v>-1181</v>
      </c>
      <c r="AC30" s="1">
        <f t="shared" si="7"/>
        <v>-3874.6720399999999</v>
      </c>
      <c r="AD30" s="1">
        <f t="shared" si="31"/>
        <v>35949.022004871935</v>
      </c>
      <c r="AE30" s="23">
        <f t="shared" si="32"/>
        <v>54.71988946745762</v>
      </c>
      <c r="AF30" s="6">
        <f t="shared" si="8"/>
        <v>106.36670994242282</v>
      </c>
      <c r="AG30" s="6">
        <f t="shared" si="9"/>
        <v>-6.4065032316529207</v>
      </c>
      <c r="AH30" s="6">
        <f t="shared" si="10"/>
        <v>-12.453217241816214</v>
      </c>
      <c r="AI30" s="133">
        <v>17.25</v>
      </c>
      <c r="AJ30" s="132">
        <f t="shared" si="11"/>
        <v>1725</v>
      </c>
      <c r="AK30" s="134">
        <f t="shared" si="12"/>
        <v>-4237.9907740849685</v>
      </c>
      <c r="AL30" s="131">
        <f t="shared" si="13"/>
        <v>8.7743080208798507E-2</v>
      </c>
      <c r="AM30" s="135">
        <f t="shared" si="14"/>
        <v>0.74428616987312479</v>
      </c>
      <c r="AN30" s="132">
        <f t="shared" si="15"/>
        <v>0.11734728058242663</v>
      </c>
      <c r="AO30" s="132">
        <f t="shared" si="16"/>
        <v>6.7235039147100801</v>
      </c>
      <c r="AP30" s="131">
        <v>5</v>
      </c>
      <c r="AQ30" s="135">
        <v>-0.75</v>
      </c>
      <c r="AR30" s="1"/>
      <c r="AS30" s="1">
        <f t="shared" si="20"/>
        <v>0</v>
      </c>
      <c r="AT30" s="1">
        <f t="shared" si="21"/>
        <v>-6.4999999999999997E-3</v>
      </c>
      <c r="AU30" s="1">
        <f t="shared" si="22"/>
        <v>101325</v>
      </c>
      <c r="AV30" s="1">
        <f t="shared" si="23"/>
        <v>1.2250000000000001</v>
      </c>
      <c r="AW30" s="1">
        <f t="shared" si="24"/>
        <v>288.14999999999998</v>
      </c>
      <c r="AX30" s="1">
        <f t="shared" si="25"/>
        <v>1.2350000000000001</v>
      </c>
      <c r="AY30" s="1">
        <f t="shared" si="26"/>
        <v>9.81</v>
      </c>
      <c r="AZ30" s="1">
        <f t="shared" si="27"/>
        <v>293.14999999999998</v>
      </c>
      <c r="BA30" s="1">
        <f t="shared" si="28"/>
        <v>100600</v>
      </c>
      <c r="BB30" s="1">
        <f t="shared" si="29"/>
        <v>28</v>
      </c>
    </row>
    <row r="31" spans="3:54" x14ac:dyDescent="0.2">
      <c r="C31" s="146" t="s">
        <v>25</v>
      </c>
      <c r="D31" s="146"/>
      <c r="E31" s="146"/>
      <c r="F31" s="146"/>
      <c r="G31" s="146"/>
      <c r="H31" s="146"/>
      <c r="J31" s="23" t="s">
        <v>25</v>
      </c>
      <c r="K31" s="24"/>
      <c r="M31" s="25" t="s">
        <v>25</v>
      </c>
      <c r="N31" s="26" t="s">
        <v>21</v>
      </c>
      <c r="P31" s="23">
        <v>7.3</v>
      </c>
      <c r="Q31" s="1">
        <v>677</v>
      </c>
      <c r="R31" s="1">
        <f t="shared" si="0"/>
        <v>280.45</v>
      </c>
      <c r="S31" s="1">
        <f t="shared" si="17"/>
        <v>0</v>
      </c>
      <c r="T31" s="1">
        <f t="shared" si="1"/>
        <v>0</v>
      </c>
      <c r="U31" s="1">
        <f t="shared" si="18"/>
        <v>3689.5238499999964</v>
      </c>
      <c r="V31" s="1">
        <f t="shared" si="2"/>
        <v>8133.9980701869918</v>
      </c>
      <c r="W31" s="130">
        <f t="shared" si="19"/>
        <v>194.28569000000007</v>
      </c>
      <c r="X31" s="1">
        <f t="shared" si="3"/>
        <v>283.74949999999995</v>
      </c>
      <c r="Y31" s="1">
        <f t="shared" si="4"/>
        <v>1.1473370863067707</v>
      </c>
      <c r="Z31" s="1">
        <f t="shared" si="5"/>
        <v>1.1608355306507505</v>
      </c>
      <c r="AA31" s="1">
        <f t="shared" si="6"/>
        <v>93451.878697409964</v>
      </c>
      <c r="AB31" s="1">
        <f t="shared" si="30"/>
        <v>-1240</v>
      </c>
      <c r="AC31" s="1">
        <f t="shared" si="7"/>
        <v>-4068.2415999999998</v>
      </c>
      <c r="AD31" s="1">
        <f t="shared" si="31"/>
        <v>35950.689733182327</v>
      </c>
      <c r="AE31" s="23">
        <f t="shared" si="32"/>
        <v>54.516027421926267</v>
      </c>
      <c r="AF31" s="6">
        <f t="shared" si="8"/>
        <v>105.97043474383716</v>
      </c>
      <c r="AG31" s="6">
        <f t="shared" si="9"/>
        <v>-6.3135295148211528</v>
      </c>
      <c r="AH31" s="6">
        <f t="shared" si="10"/>
        <v>-12.27249121208995</v>
      </c>
      <c r="AI31" s="133">
        <v>17.25</v>
      </c>
      <c r="AJ31" s="132">
        <f t="shared" si="11"/>
        <v>1725</v>
      </c>
      <c r="AK31" s="134">
        <f t="shared" si="12"/>
        <v>-4191.672498258954</v>
      </c>
      <c r="AL31" s="131">
        <f t="shared" si="13"/>
        <v>8.6784109694802353E-2</v>
      </c>
      <c r="AM31" s="135">
        <f t="shared" si="14"/>
        <v>0.74432069840957193</v>
      </c>
      <c r="AN31" s="132">
        <f t="shared" si="15"/>
        <v>0.11607097218224577</v>
      </c>
      <c r="AO31" s="132">
        <f t="shared" si="16"/>
        <v>6.6503768300226271</v>
      </c>
      <c r="AP31" s="131">
        <v>4.75</v>
      </c>
      <c r="AQ31" s="135">
        <v>-0.75</v>
      </c>
      <c r="AR31" s="1"/>
      <c r="AS31" s="1">
        <f t="shared" si="20"/>
        <v>0</v>
      </c>
      <c r="AT31" s="1">
        <f t="shared" si="21"/>
        <v>-6.4999999999999997E-3</v>
      </c>
      <c r="AU31" s="1">
        <f t="shared" si="22"/>
        <v>101325</v>
      </c>
      <c r="AV31" s="1">
        <f t="shared" si="23"/>
        <v>1.2250000000000001</v>
      </c>
      <c r="AW31" s="1">
        <f t="shared" si="24"/>
        <v>288.14999999999998</v>
      </c>
      <c r="AX31" s="1">
        <f t="shared" si="25"/>
        <v>1.2350000000000001</v>
      </c>
      <c r="AY31" s="1">
        <f t="shared" si="26"/>
        <v>9.81</v>
      </c>
      <c r="AZ31" s="1">
        <f t="shared" si="27"/>
        <v>293.14999999999998</v>
      </c>
      <c r="BA31" s="1">
        <f t="shared" si="28"/>
        <v>100600</v>
      </c>
      <c r="BB31" s="1">
        <f t="shared" si="29"/>
        <v>28</v>
      </c>
    </row>
    <row r="32" spans="3:54" x14ac:dyDescent="0.2">
      <c r="C32" s="27" t="s">
        <v>26</v>
      </c>
      <c r="D32" s="28" t="s">
        <v>27</v>
      </c>
      <c r="E32" s="29" t="s">
        <v>28</v>
      </c>
      <c r="F32" s="29" t="s">
        <v>29</v>
      </c>
      <c r="G32" s="29" t="s">
        <v>30</v>
      </c>
      <c r="H32" s="28" t="s">
        <v>31</v>
      </c>
      <c r="J32" s="30" t="s">
        <v>32</v>
      </c>
      <c r="K32" s="31"/>
      <c r="M32" s="25" t="s">
        <v>33</v>
      </c>
      <c r="N32" s="26"/>
      <c r="P32" s="23">
        <v>7</v>
      </c>
      <c r="Q32" s="1">
        <v>623</v>
      </c>
      <c r="R32" s="1">
        <f t="shared" si="0"/>
        <v>280.14999999999998</v>
      </c>
      <c r="S32" s="1">
        <f t="shared" si="17"/>
        <v>0</v>
      </c>
      <c r="T32" s="1">
        <f t="shared" si="1"/>
        <v>0</v>
      </c>
      <c r="U32" s="1">
        <f t="shared" si="18"/>
        <v>3689.1428999999962</v>
      </c>
      <c r="V32" s="1">
        <f t="shared" si="2"/>
        <v>8133.1582201979909</v>
      </c>
      <c r="W32" s="130">
        <f t="shared" si="19"/>
        <v>205.71426000000008</v>
      </c>
      <c r="X32" s="1">
        <f t="shared" si="3"/>
        <v>284.10049999999995</v>
      </c>
      <c r="Y32" s="1">
        <f t="shared" si="4"/>
        <v>1.1533896476255587</v>
      </c>
      <c r="Z32" s="1">
        <f t="shared" si="5"/>
        <v>1.1696540267187043</v>
      </c>
      <c r="AA32" s="1">
        <f t="shared" si="6"/>
        <v>94061.076950921837</v>
      </c>
      <c r="AB32" s="1">
        <f t="shared" si="30"/>
        <v>-1294</v>
      </c>
      <c r="AC32" s="1">
        <f t="shared" si="7"/>
        <v>-4245.4069600000003</v>
      </c>
      <c r="AD32" s="1">
        <f t="shared" si="31"/>
        <v>35942.305230482067</v>
      </c>
      <c r="AE32" s="23">
        <f t="shared" si="32"/>
        <v>53.11635438520964</v>
      </c>
      <c r="AF32" s="6">
        <f t="shared" si="8"/>
        <v>103.24969430814591</v>
      </c>
      <c r="AG32" s="6">
        <f t="shared" si="9"/>
        <v>-6.2099677080452427</v>
      </c>
      <c r="AH32" s="6">
        <f t="shared" si="10"/>
        <v>-12.071183629606665</v>
      </c>
      <c r="AI32" s="133">
        <v>16.5</v>
      </c>
      <c r="AJ32" s="132">
        <f t="shared" si="11"/>
        <v>1650</v>
      </c>
      <c r="AK32" s="134">
        <f t="shared" si="12"/>
        <v>-4231.1221905535022</v>
      </c>
      <c r="AL32" s="131">
        <f t="shared" si="13"/>
        <v>9.1582731397261946E-2</v>
      </c>
      <c r="AM32" s="135">
        <f t="shared" si="14"/>
        <v>0.77797197468575907</v>
      </c>
      <c r="AN32" s="132">
        <f t="shared" si="15"/>
        <v>0.11718052521432003</v>
      </c>
      <c r="AO32" s="132">
        <f t="shared" si="16"/>
        <v>6.7139495359064219</v>
      </c>
      <c r="AP32" s="131">
        <v>4.75</v>
      </c>
      <c r="AQ32" s="135">
        <v>-0.75</v>
      </c>
      <c r="AR32" s="1"/>
      <c r="AS32" s="1">
        <f t="shared" si="20"/>
        <v>0</v>
      </c>
      <c r="AT32" s="1">
        <f t="shared" si="21"/>
        <v>-6.4999999999999997E-3</v>
      </c>
      <c r="AU32" s="1">
        <f t="shared" si="22"/>
        <v>101325</v>
      </c>
      <c r="AV32" s="1">
        <f t="shared" si="23"/>
        <v>1.2250000000000001</v>
      </c>
      <c r="AW32" s="1">
        <f t="shared" si="24"/>
        <v>288.14999999999998</v>
      </c>
      <c r="AX32" s="1">
        <f t="shared" si="25"/>
        <v>1.2350000000000001</v>
      </c>
      <c r="AY32" s="1">
        <f t="shared" si="26"/>
        <v>9.81</v>
      </c>
      <c r="AZ32" s="1">
        <f t="shared" si="27"/>
        <v>293.14999999999998</v>
      </c>
      <c r="BA32" s="1">
        <f t="shared" si="28"/>
        <v>100600</v>
      </c>
      <c r="BB32" s="1">
        <f t="shared" si="29"/>
        <v>28</v>
      </c>
    </row>
    <row r="33" spans="3:54" x14ac:dyDescent="0.2">
      <c r="C33" s="33">
        <v>0</v>
      </c>
      <c r="D33" s="16">
        <v>53</v>
      </c>
      <c r="E33" s="15">
        <v>0</v>
      </c>
      <c r="F33" s="15">
        <v>11.75</v>
      </c>
      <c r="G33" s="15">
        <v>9</v>
      </c>
      <c r="H33" s="16">
        <v>-1.8</v>
      </c>
      <c r="J33" s="34" t="s">
        <v>41</v>
      </c>
      <c r="K33" s="19"/>
      <c r="M33" s="35" t="s">
        <v>27</v>
      </c>
      <c r="N33" s="21" t="s">
        <v>96</v>
      </c>
      <c r="P33" s="23">
        <v>5.6</v>
      </c>
      <c r="Q33" s="1">
        <v>574</v>
      </c>
      <c r="R33" s="1">
        <f t="shared" si="0"/>
        <v>278.75</v>
      </c>
      <c r="S33" s="1">
        <f t="shared" si="17"/>
        <v>0</v>
      </c>
      <c r="T33" s="1">
        <f t="shared" si="1"/>
        <v>0</v>
      </c>
      <c r="U33" s="1">
        <f t="shared" si="18"/>
        <v>3688.761949999996</v>
      </c>
      <c r="V33" s="1">
        <f t="shared" si="2"/>
        <v>8132.31837020899</v>
      </c>
      <c r="W33" s="130">
        <f t="shared" si="19"/>
        <v>217.14283000000009</v>
      </c>
      <c r="X33" s="1">
        <f t="shared" si="3"/>
        <v>284.41899999999998</v>
      </c>
      <c r="Y33" s="1">
        <f t="shared" si="4"/>
        <v>1.1589028977004547</v>
      </c>
      <c r="Z33" s="1">
        <f t="shared" si="5"/>
        <v>1.1824717605778137</v>
      </c>
      <c r="AA33" s="1">
        <f t="shared" si="6"/>
        <v>94616.647028163396</v>
      </c>
      <c r="AB33" s="1">
        <f t="shared" si="30"/>
        <v>-1343</v>
      </c>
      <c r="AC33" s="1">
        <f t="shared" si="7"/>
        <v>-4406.1681200000003</v>
      </c>
      <c r="AD33" s="1" t="e">
        <f t="shared" si="31"/>
        <v>#DIV/0!</v>
      </c>
      <c r="AE33" s="23">
        <f t="shared" si="32"/>
        <v>0</v>
      </c>
      <c r="AF33" s="6">
        <f t="shared" si="8"/>
        <v>0</v>
      </c>
      <c r="AG33" s="6">
        <f t="shared" si="9"/>
        <v>-6.0802195749077015</v>
      </c>
      <c r="AH33" s="6">
        <f t="shared" si="10"/>
        <v>-11.818974018488586</v>
      </c>
      <c r="AI33" s="60"/>
      <c r="AJ33" s="6">
        <f t="shared" si="11"/>
        <v>0</v>
      </c>
      <c r="AK33" s="61" t="e">
        <f t="shared" si="12"/>
        <v>#DIV/0!</v>
      </c>
      <c r="AL33" s="62" t="e">
        <f t="shared" si="13"/>
        <v>#DIV/0!</v>
      </c>
      <c r="AM33" s="63" t="e">
        <f t="shared" si="14"/>
        <v>#DIV/0!</v>
      </c>
      <c r="AN33" s="6" t="e">
        <f t="shared" si="15"/>
        <v>#DIV/0!</v>
      </c>
      <c r="AO33" s="6" t="e">
        <f t="shared" si="16"/>
        <v>#DIV/0!</v>
      </c>
      <c r="AP33" s="62"/>
      <c r="AQ33" s="63"/>
      <c r="AR33" s="1"/>
      <c r="AS33" s="1">
        <f t="shared" si="20"/>
        <v>0</v>
      </c>
      <c r="AT33" s="1">
        <f t="shared" si="21"/>
        <v>-6.4999999999999997E-3</v>
      </c>
      <c r="AU33" s="1">
        <f t="shared" si="22"/>
        <v>101325</v>
      </c>
      <c r="AV33" s="1">
        <f t="shared" si="23"/>
        <v>1.2250000000000001</v>
      </c>
      <c r="AW33" s="1">
        <f t="shared" si="24"/>
        <v>288.14999999999998</v>
      </c>
      <c r="AX33" s="1">
        <f t="shared" si="25"/>
        <v>1.2350000000000001</v>
      </c>
      <c r="AY33" s="1">
        <f t="shared" si="26"/>
        <v>9.81</v>
      </c>
      <c r="AZ33" s="1">
        <f t="shared" si="27"/>
        <v>293.14999999999998</v>
      </c>
      <c r="BA33" s="1">
        <f t="shared" si="28"/>
        <v>100600</v>
      </c>
      <c r="BB33" s="1">
        <f t="shared" si="29"/>
        <v>28</v>
      </c>
    </row>
    <row r="34" spans="3:54" x14ac:dyDescent="0.2">
      <c r="C34" s="37">
        <v>67.5</v>
      </c>
      <c r="D34" s="38">
        <v>69</v>
      </c>
      <c r="E34" s="39">
        <v>30</v>
      </c>
      <c r="F34" s="39">
        <v>25</v>
      </c>
      <c r="G34" s="39">
        <v>2.5</v>
      </c>
      <c r="H34" s="38">
        <v>-0.25</v>
      </c>
      <c r="J34" s="30" t="s">
        <v>44</v>
      </c>
      <c r="K34" s="31"/>
      <c r="M34" s="25" t="s">
        <v>29</v>
      </c>
      <c r="N34" s="26" t="s">
        <v>97</v>
      </c>
      <c r="P34" s="23">
        <v>3.8</v>
      </c>
      <c r="Q34" s="1">
        <v>524</v>
      </c>
      <c r="R34" s="1">
        <f t="shared" si="0"/>
        <v>276.95</v>
      </c>
      <c r="S34" s="1">
        <f t="shared" si="17"/>
        <v>0</v>
      </c>
      <c r="T34" s="1">
        <f t="shared" si="1"/>
        <v>0</v>
      </c>
      <c r="U34" s="1">
        <f t="shared" si="18"/>
        <v>3688.3809999999958</v>
      </c>
      <c r="V34" s="1">
        <f t="shared" si="2"/>
        <v>8131.4785202199901</v>
      </c>
      <c r="W34" s="130">
        <f t="shared" si="19"/>
        <v>228.5714000000001</v>
      </c>
      <c r="X34" s="1">
        <f t="shared" si="3"/>
        <v>284.74399999999997</v>
      </c>
      <c r="Y34" s="1">
        <f t="shared" si="4"/>
        <v>1.1645494229881794</v>
      </c>
      <c r="Z34" s="1">
        <f t="shared" si="5"/>
        <v>1.1973224802287279</v>
      </c>
      <c r="AA34" s="1">
        <f t="shared" si="6"/>
        <v>95186.291297053322</v>
      </c>
      <c r="AB34" s="1">
        <f t="shared" si="30"/>
        <v>-1393</v>
      </c>
      <c r="AC34" s="1">
        <f t="shared" si="7"/>
        <v>-4570.2101199999997</v>
      </c>
      <c r="AD34" s="1" t="e">
        <f t="shared" si="31"/>
        <v>#DIV/0!</v>
      </c>
      <c r="AE34" s="23">
        <f t="shared" si="32"/>
        <v>0</v>
      </c>
      <c r="AF34" s="6">
        <f t="shared" si="8"/>
        <v>0</v>
      </c>
      <c r="AG34" s="6">
        <f t="shared" si="9"/>
        <v>-5.9502192005288039</v>
      </c>
      <c r="AH34" s="6">
        <f t="shared" si="10"/>
        <v>-11.566274090755911</v>
      </c>
      <c r="AI34" s="60"/>
      <c r="AJ34" s="6">
        <f t="shared" si="11"/>
        <v>0</v>
      </c>
      <c r="AK34" s="61" t="e">
        <f t="shared" si="12"/>
        <v>#DIV/0!</v>
      </c>
      <c r="AL34" s="62" t="e">
        <f t="shared" si="13"/>
        <v>#DIV/0!</v>
      </c>
      <c r="AM34" s="63" t="e">
        <f t="shared" si="14"/>
        <v>#DIV/0!</v>
      </c>
      <c r="AN34" s="6" t="e">
        <f t="shared" si="15"/>
        <v>#DIV/0!</v>
      </c>
      <c r="AO34" s="6" t="e">
        <f t="shared" si="16"/>
        <v>#DIV/0!</v>
      </c>
      <c r="AP34" s="62"/>
      <c r="AQ34" s="63"/>
      <c r="AR34" s="1"/>
      <c r="AS34" s="1">
        <f t="shared" si="20"/>
        <v>0</v>
      </c>
      <c r="AT34" s="1">
        <f t="shared" si="21"/>
        <v>-6.4999999999999997E-3</v>
      </c>
      <c r="AU34" s="1">
        <f t="shared" si="22"/>
        <v>101325</v>
      </c>
      <c r="AV34" s="1">
        <f t="shared" si="23"/>
        <v>1.2250000000000001</v>
      </c>
      <c r="AW34" s="1">
        <f t="shared" si="24"/>
        <v>288.14999999999998</v>
      </c>
      <c r="AX34" s="1">
        <f t="shared" si="25"/>
        <v>1.2350000000000001</v>
      </c>
      <c r="AY34" s="1">
        <f t="shared" si="26"/>
        <v>9.81</v>
      </c>
      <c r="AZ34" s="1">
        <f t="shared" si="27"/>
        <v>293.14999999999998</v>
      </c>
      <c r="BA34" s="1">
        <f t="shared" si="28"/>
        <v>100600</v>
      </c>
      <c r="BB34" s="1">
        <f t="shared" si="29"/>
        <v>28</v>
      </c>
    </row>
    <row r="35" spans="3:54" x14ac:dyDescent="0.2">
      <c r="C35" s="37">
        <v>135</v>
      </c>
      <c r="D35" s="38">
        <v>65</v>
      </c>
      <c r="E35" s="39">
        <v>60</v>
      </c>
      <c r="F35" s="39">
        <v>26.75</v>
      </c>
      <c r="G35" s="39">
        <v>2.5</v>
      </c>
      <c r="H35" s="38">
        <v>0</v>
      </c>
      <c r="J35" s="23" t="s">
        <v>50</v>
      </c>
      <c r="K35" s="24">
        <v>0.38461000000000001</v>
      </c>
      <c r="M35" s="25" t="s">
        <v>30</v>
      </c>
      <c r="N35" s="26" t="s">
        <v>98</v>
      </c>
      <c r="P35" s="30">
        <v>2.1</v>
      </c>
      <c r="Q35" s="64">
        <v>476</v>
      </c>
      <c r="R35" s="64">
        <f t="shared" si="0"/>
        <v>275.25</v>
      </c>
      <c r="S35" s="64">
        <f t="shared" si="17"/>
        <v>0</v>
      </c>
      <c r="T35" s="64">
        <f t="shared" si="1"/>
        <v>0</v>
      </c>
      <c r="U35" s="64">
        <f t="shared" si="18"/>
        <v>3688.0000499999956</v>
      </c>
      <c r="V35" s="64">
        <f t="shared" si="2"/>
        <v>8130.6386702309892</v>
      </c>
      <c r="W35" s="136">
        <f t="shared" si="19"/>
        <v>239.9999700000001</v>
      </c>
      <c r="X35" s="64">
        <f t="shared" si="3"/>
        <v>285.05599999999998</v>
      </c>
      <c r="Y35" s="64">
        <f t="shared" si="4"/>
        <v>1.1699898653396628</v>
      </c>
      <c r="Z35" s="64">
        <f t="shared" si="5"/>
        <v>1.2116716841208461</v>
      </c>
      <c r="AA35" s="64">
        <f t="shared" si="6"/>
        <v>95735.759341820085</v>
      </c>
      <c r="AB35" s="64">
        <f t="shared" si="30"/>
        <v>-1441</v>
      </c>
      <c r="AC35" s="64">
        <f t="shared" si="7"/>
        <v>-4727.6904400000003</v>
      </c>
      <c r="AD35" s="64" t="e">
        <f t="shared" si="31"/>
        <v>#DIV/0!</v>
      </c>
      <c r="AE35" s="23">
        <f t="shared" si="32"/>
        <v>0</v>
      </c>
      <c r="AF35" s="65">
        <f t="shared" si="8"/>
        <v>0</v>
      </c>
      <c r="AG35" s="65">
        <f t="shared" si="9"/>
        <v>-5.8187105085485928</v>
      </c>
      <c r="AH35" s="65">
        <f t="shared" si="10"/>
        <v>-11.310642234937097</v>
      </c>
      <c r="AI35" s="66"/>
      <c r="AJ35" s="65">
        <f t="shared" si="11"/>
        <v>0</v>
      </c>
      <c r="AK35" s="67" t="e">
        <f t="shared" si="12"/>
        <v>#DIV/0!</v>
      </c>
      <c r="AL35" s="68" t="e">
        <f t="shared" si="13"/>
        <v>#DIV/0!</v>
      </c>
      <c r="AM35" s="69" t="e">
        <f t="shared" si="14"/>
        <v>#DIV/0!</v>
      </c>
      <c r="AN35" s="65" t="e">
        <f t="shared" si="15"/>
        <v>#DIV/0!</v>
      </c>
      <c r="AO35" s="65" t="e">
        <f t="shared" si="16"/>
        <v>#DIV/0!</v>
      </c>
      <c r="AP35" s="68"/>
      <c r="AQ35" s="69"/>
      <c r="AR35" s="1"/>
      <c r="AS35" s="1">
        <f t="shared" si="20"/>
        <v>0</v>
      </c>
      <c r="AT35" s="1">
        <f t="shared" si="21"/>
        <v>-6.4999999999999997E-3</v>
      </c>
      <c r="AU35" s="1">
        <f t="shared" si="22"/>
        <v>101325</v>
      </c>
      <c r="AV35" s="1">
        <f t="shared" si="23"/>
        <v>1.2250000000000001</v>
      </c>
      <c r="AW35" s="1">
        <f t="shared" si="24"/>
        <v>288.14999999999998</v>
      </c>
      <c r="AX35" s="1">
        <f t="shared" si="25"/>
        <v>1.2350000000000001</v>
      </c>
      <c r="AY35" s="1">
        <f t="shared" si="26"/>
        <v>9.81</v>
      </c>
      <c r="AZ35" s="1">
        <f t="shared" si="27"/>
        <v>293.14999999999998</v>
      </c>
      <c r="BA35" s="1">
        <f t="shared" si="28"/>
        <v>100600</v>
      </c>
      <c r="BB35" s="1">
        <f t="shared" si="29"/>
        <v>28</v>
      </c>
    </row>
    <row r="36" spans="3:54" x14ac:dyDescent="0.2">
      <c r="C36" s="37">
        <v>202.5</v>
      </c>
      <c r="D36" s="38">
        <v>38</v>
      </c>
      <c r="E36" s="39">
        <v>90</v>
      </c>
      <c r="F36" s="39">
        <v>23.75</v>
      </c>
      <c r="G36" s="39">
        <v>3</v>
      </c>
      <c r="H36" s="38">
        <v>0</v>
      </c>
      <c r="J36" s="30" t="s">
        <v>52</v>
      </c>
      <c r="K36" s="31">
        <v>11.153840000000001</v>
      </c>
      <c r="M36" s="41" t="s">
        <v>31</v>
      </c>
      <c r="N36" s="32" t="s">
        <v>99</v>
      </c>
      <c r="P36" s="6"/>
      <c r="Q36" s="6"/>
      <c r="R36" s="6"/>
      <c r="S36" s="6"/>
      <c r="T36" s="1"/>
      <c r="U36" s="6"/>
      <c r="V36" s="1"/>
      <c r="W36" s="6"/>
      <c r="X36" s="6"/>
      <c r="Y36" s="6"/>
      <c r="Z36" s="6"/>
      <c r="AA36" s="6"/>
      <c r="AB36" s="6"/>
      <c r="AC36" s="1"/>
      <c r="AD36" s="6"/>
      <c r="AE36" s="1"/>
      <c r="AF36" s="1"/>
      <c r="AG36" s="6"/>
      <c r="AH36" s="1"/>
      <c r="AI36" s="6"/>
      <c r="AJ36" s="1"/>
      <c r="AK36" s="6"/>
      <c r="AL36" s="6"/>
      <c r="AM36" s="6"/>
      <c r="AN36" s="6"/>
      <c r="AO36" s="6"/>
      <c r="AP36" s="6"/>
      <c r="AQ36" s="6"/>
      <c r="AR36" s="1"/>
      <c r="AS36" s="1">
        <f t="shared" si="20"/>
        <v>0</v>
      </c>
      <c r="AT36" s="1">
        <f t="shared" si="21"/>
        <v>-6.4999999999999997E-3</v>
      </c>
      <c r="AU36" s="1">
        <f t="shared" si="22"/>
        <v>101325</v>
      </c>
      <c r="AV36" s="1">
        <f t="shared" si="23"/>
        <v>1.2250000000000001</v>
      </c>
      <c r="AW36" s="1">
        <f t="shared" si="24"/>
        <v>288.14999999999998</v>
      </c>
      <c r="AX36" s="1">
        <f t="shared" si="25"/>
        <v>1.2350000000000001</v>
      </c>
      <c r="AY36" s="1">
        <f t="shared" si="26"/>
        <v>9.81</v>
      </c>
      <c r="AZ36" s="1">
        <f t="shared" si="27"/>
        <v>293.14999999999998</v>
      </c>
      <c r="BA36" s="1">
        <f t="shared" si="28"/>
        <v>100600</v>
      </c>
      <c r="BB36" s="1">
        <f t="shared" si="29"/>
        <v>28</v>
      </c>
    </row>
    <row r="37" spans="3:54" ht="15" x14ac:dyDescent="0.25">
      <c r="C37" s="37">
        <v>270</v>
      </c>
      <c r="D37" s="38">
        <v>36</v>
      </c>
      <c r="E37" s="39">
        <v>120</v>
      </c>
      <c r="F37" s="39">
        <v>23</v>
      </c>
      <c r="G37" s="39">
        <v>2.5</v>
      </c>
      <c r="H37" s="38">
        <v>0</v>
      </c>
      <c r="J37" s="1"/>
      <c r="K37" s="1"/>
      <c r="P37" s="43" t="s">
        <v>56</v>
      </c>
      <c r="Q37" s="3" t="s">
        <v>57</v>
      </c>
      <c r="R37" s="3" t="s">
        <v>58</v>
      </c>
      <c r="S37" s="3" t="s">
        <v>59</v>
      </c>
      <c r="T37" s="44" t="s">
        <v>60</v>
      </c>
      <c r="U37" s="3" t="s">
        <v>61</v>
      </c>
      <c r="V37" s="44" t="s">
        <v>62</v>
      </c>
      <c r="W37" s="8" t="s">
        <v>63</v>
      </c>
      <c r="X37" s="3" t="s">
        <v>64</v>
      </c>
      <c r="Y37" s="3" t="s">
        <v>65</v>
      </c>
      <c r="Z37" s="3" t="s">
        <v>66</v>
      </c>
      <c r="AA37" s="3" t="s">
        <v>67</v>
      </c>
      <c r="AB37" s="3" t="s">
        <v>68</v>
      </c>
      <c r="AC37" s="44" t="s">
        <v>69</v>
      </c>
      <c r="AD37" s="3" t="s">
        <v>70</v>
      </c>
      <c r="AE37" s="45" t="s">
        <v>71</v>
      </c>
      <c r="AF37" s="46" t="s">
        <v>72</v>
      </c>
      <c r="AG37" s="47" t="s">
        <v>73</v>
      </c>
      <c r="AH37" s="46" t="s">
        <v>74</v>
      </c>
      <c r="AI37" s="45" t="s">
        <v>75</v>
      </c>
      <c r="AJ37" s="46" t="s">
        <v>76</v>
      </c>
      <c r="AK37" s="47" t="s">
        <v>77</v>
      </c>
      <c r="AL37" s="48" t="s">
        <v>78</v>
      </c>
      <c r="AM37" s="49" t="s">
        <v>79</v>
      </c>
      <c r="AN37" s="47" t="s">
        <v>80</v>
      </c>
      <c r="AO37" s="47" t="s">
        <v>81</v>
      </c>
      <c r="AP37" s="48" t="s">
        <v>82</v>
      </c>
      <c r="AQ37" s="49" t="s">
        <v>83</v>
      </c>
      <c r="AR37" s="1"/>
      <c r="AS37" s="6">
        <f t="shared" si="20"/>
        <v>0</v>
      </c>
      <c r="AT37" s="6">
        <f t="shared" si="21"/>
        <v>-6.4999999999999997E-3</v>
      </c>
      <c r="AU37" s="6">
        <f t="shared" si="22"/>
        <v>101325</v>
      </c>
      <c r="AV37" s="6">
        <f t="shared" si="23"/>
        <v>1.2250000000000001</v>
      </c>
      <c r="AW37" s="6">
        <f t="shared" si="24"/>
        <v>288.14999999999998</v>
      </c>
      <c r="AX37" s="6">
        <f t="shared" si="25"/>
        <v>1.2350000000000001</v>
      </c>
      <c r="AY37" s="6">
        <f t="shared" si="26"/>
        <v>9.81</v>
      </c>
      <c r="AZ37" s="6">
        <f t="shared" si="27"/>
        <v>293.14999999999998</v>
      </c>
      <c r="BA37" s="6">
        <f t="shared" si="28"/>
        <v>100600</v>
      </c>
      <c r="BB37" s="6">
        <f t="shared" si="29"/>
        <v>28</v>
      </c>
    </row>
    <row r="38" spans="3:54" x14ac:dyDescent="0.2">
      <c r="C38" s="37"/>
      <c r="D38" s="38"/>
      <c r="E38" s="39">
        <v>150</v>
      </c>
      <c r="F38" s="39">
        <v>18</v>
      </c>
      <c r="G38" s="39">
        <v>4</v>
      </c>
      <c r="H38" s="38">
        <v>-0.25</v>
      </c>
      <c r="J38" s="1"/>
      <c r="K38" s="1"/>
      <c r="P38" s="50">
        <v>6.2</v>
      </c>
      <c r="Q38" s="51">
        <v>2039</v>
      </c>
      <c r="R38" s="51">
        <f t="shared" ref="R38:R70" si="33">P38+273.15</f>
        <v>279.34999999999997</v>
      </c>
      <c r="S38" s="51">
        <v>0</v>
      </c>
      <c r="T38" s="51">
        <f t="shared" ref="T38:T70" si="34">S38*1.94384</f>
        <v>0</v>
      </c>
      <c r="U38" s="51">
        <v>3657</v>
      </c>
      <c r="V38" s="51">
        <f t="shared" ref="V38:V70" si="35">U38 * 2.20462</f>
        <v>8062.2953399999997</v>
      </c>
      <c r="W38" s="129">
        <v>0</v>
      </c>
      <c r="X38" s="51">
        <f t="shared" ref="X38:X70" si="36">AW38+(Q38*AT38)</f>
        <v>274.8965</v>
      </c>
      <c r="Y38" s="51">
        <f t="shared" ref="Y38:Y70" si="37">AV38 * ( ( 1 + ( AT38 * ( Q38 / AW38 ) ) ) ^ 4.256 )</f>
        <v>1.0025438676089231</v>
      </c>
      <c r="Z38" s="51">
        <f t="shared" ref="Z38:Z70" si="38">( Y38 * X38 ) / R38</f>
        <v>0.98656094613265222</v>
      </c>
      <c r="AA38" s="51">
        <f t="shared" ref="AA38:AA70" si="39">AU38 * ( ( 1+ ( AT38 * ( Q38 / AW38 ) ) ) ^ 5.256 )</f>
        <v>79110.566607148314</v>
      </c>
      <c r="AB38" s="51">
        <v>0</v>
      </c>
      <c r="AC38" s="51">
        <f t="shared" ref="AC38:AC70" si="40">AB38 * 3.28084</f>
        <v>0</v>
      </c>
      <c r="AD38" s="51" t="e">
        <f t="shared" ref="AD38:AD70" si="41" xml:space="preserve"> U38 * AY38 * COS( AN38 )</f>
        <v>#DIV/0!</v>
      </c>
      <c r="AE38" s="55">
        <f>SQRT( ( AI38 * 2 ) / Z38 )</f>
        <v>0</v>
      </c>
      <c r="AF38" s="51">
        <f t="shared" ref="AF38:AF70" si="42">AE38 * 1.94384</f>
        <v>0</v>
      </c>
      <c r="AG38" s="51" t="e">
        <f t="shared" ref="AG38:AG70" si="43" xml:space="preserve"> ( AB38 / W38 ) * ( ( ( R37 + R38 ) / 2 ) / ( ( X37 + X38 ) / 2 ) )</f>
        <v>#DIV/0!</v>
      </c>
      <c r="AH38" s="51" t="e">
        <f t="shared" ref="AH38:AH70" si="44">AG38 * 1.94384</f>
        <v>#DIV/0!</v>
      </c>
      <c r="AI38" s="52"/>
      <c r="AJ38" s="51">
        <f t="shared" ref="AJ38:AJ70" si="45">AI38 * 100</f>
        <v>0</v>
      </c>
      <c r="AK38" s="53" t="e">
        <f t="shared" ref="AK38:AK70" si="46" xml:space="preserve"> - ( U38 * AY38 * SIN( AN38 ) )</f>
        <v>#DIV/0!</v>
      </c>
      <c r="AL38" s="50" t="e">
        <f t="shared" ref="AL38:AL70" si="47" xml:space="preserve"> - ( ( 2 * AK38 ) / ( ( ( AE38 ) ^ 2 ) * BB38 * Z38 ) )</f>
        <v>#DIV/0!</v>
      </c>
      <c r="AM38" s="54" t="e">
        <f t="shared" ref="AM38:AM70" si="48" xml:space="preserve"> ( ( 2 * AD38 ) / ( ( ( AE38 ) ^ 2 ) * BB38 * Z38 ) )</f>
        <v>#DIV/0!</v>
      </c>
      <c r="AN38" s="51" t="e">
        <f t="shared" ref="AN38:AN70" si="49">ASIN( - ( AG38 / AE38 ) )</f>
        <v>#DIV/0!</v>
      </c>
      <c r="AO38" s="51" t="e">
        <f t="shared" ref="AO38:AO70" si="50">AN38 * ( 180 / 3.14159265359 )</f>
        <v>#DIV/0!</v>
      </c>
      <c r="AP38" s="50"/>
      <c r="AQ38" s="54"/>
      <c r="AR38" s="1"/>
      <c r="AS38" s="1">
        <f t="shared" si="20"/>
        <v>0</v>
      </c>
      <c r="AT38" s="1">
        <f t="shared" si="21"/>
        <v>-6.4999999999999997E-3</v>
      </c>
      <c r="AU38" s="1">
        <f t="shared" si="22"/>
        <v>101325</v>
      </c>
      <c r="AV38" s="1">
        <f t="shared" si="23"/>
        <v>1.2250000000000001</v>
      </c>
      <c r="AW38" s="1">
        <f t="shared" si="24"/>
        <v>288.14999999999998</v>
      </c>
      <c r="AX38" s="1">
        <f t="shared" si="25"/>
        <v>1.2350000000000001</v>
      </c>
      <c r="AY38" s="1">
        <f t="shared" si="26"/>
        <v>9.81</v>
      </c>
      <c r="AZ38" s="1">
        <f t="shared" si="27"/>
        <v>293.14999999999998</v>
      </c>
      <c r="BA38" s="1">
        <f t="shared" si="28"/>
        <v>100600</v>
      </c>
      <c r="BB38" s="1">
        <f t="shared" si="29"/>
        <v>28</v>
      </c>
    </row>
    <row r="39" spans="3:54" x14ac:dyDescent="0.2">
      <c r="C39" s="37"/>
      <c r="D39" s="38"/>
      <c r="E39" s="39">
        <v>180</v>
      </c>
      <c r="F39" s="39">
        <v>8.75</v>
      </c>
      <c r="G39" s="39">
        <v>11</v>
      </c>
      <c r="H39" s="38">
        <v>-4.5</v>
      </c>
      <c r="P39" s="23">
        <v>6.2</v>
      </c>
      <c r="Q39" s="1">
        <v>2018</v>
      </c>
      <c r="R39" s="1">
        <f t="shared" si="33"/>
        <v>279.34999999999997</v>
      </c>
      <c r="S39" s="1">
        <f t="shared" ref="S39:S70" si="51">S38</f>
        <v>0</v>
      </c>
      <c r="T39" s="1">
        <f t="shared" si="34"/>
        <v>0</v>
      </c>
      <c r="U39" s="1">
        <f t="shared" ref="U39:U70" si="52">U38-0.34375</f>
        <v>3656.65625</v>
      </c>
      <c r="V39" s="1">
        <f t="shared" si="35"/>
        <v>8061.5375018749992</v>
      </c>
      <c r="W39" s="130">
        <f t="shared" ref="W39:W70" si="53">W38+10</f>
        <v>10</v>
      </c>
      <c r="X39" s="1">
        <f t="shared" si="36"/>
        <v>275.03299999999996</v>
      </c>
      <c r="Y39" s="1">
        <f t="shared" si="37"/>
        <v>1.0046642759848132</v>
      </c>
      <c r="Z39" s="1">
        <f t="shared" si="38"/>
        <v>0.98913846363676805</v>
      </c>
      <c r="AA39" s="1">
        <f t="shared" si="39"/>
        <v>79317.253148907126</v>
      </c>
      <c r="AB39" s="1">
        <f t="shared" ref="AB39:AB70" si="54">AB38 + (Q39-Q38)</f>
        <v>-21</v>
      </c>
      <c r="AC39" s="1">
        <f t="shared" si="40"/>
        <v>-68.897639999999996</v>
      </c>
      <c r="AD39" s="1" t="e">
        <f t="shared" si="41"/>
        <v>#DIV/0!</v>
      </c>
      <c r="AE39" s="23">
        <f t="shared" ref="AE39:AE70" si="55">SQRT( ( AJ39 * 2 ) / Z39 )</f>
        <v>0</v>
      </c>
      <c r="AF39" s="6">
        <f t="shared" si="42"/>
        <v>0</v>
      </c>
      <c r="AG39" s="6">
        <f t="shared" si="43"/>
        <v>-2.1334916566578079</v>
      </c>
      <c r="AH39" s="6">
        <f t="shared" si="44"/>
        <v>-4.1471664218777136</v>
      </c>
      <c r="AI39" s="60"/>
      <c r="AJ39" s="6">
        <f t="shared" si="45"/>
        <v>0</v>
      </c>
      <c r="AK39" s="61" t="e">
        <f t="shared" si="46"/>
        <v>#DIV/0!</v>
      </c>
      <c r="AL39" s="62" t="e">
        <f t="shared" si="47"/>
        <v>#DIV/0!</v>
      </c>
      <c r="AM39" s="63" t="e">
        <f t="shared" si="48"/>
        <v>#DIV/0!</v>
      </c>
      <c r="AN39" s="6" t="e">
        <f t="shared" si="49"/>
        <v>#DIV/0!</v>
      </c>
      <c r="AO39" s="6" t="e">
        <f t="shared" si="50"/>
        <v>#DIV/0!</v>
      </c>
      <c r="AP39" s="62"/>
      <c r="AQ39" s="63"/>
      <c r="AR39" s="1"/>
      <c r="AS39" s="1">
        <f t="shared" si="20"/>
        <v>0</v>
      </c>
      <c r="AT39" s="1">
        <f t="shared" si="21"/>
        <v>-6.4999999999999997E-3</v>
      </c>
      <c r="AU39" s="1">
        <f t="shared" si="22"/>
        <v>101325</v>
      </c>
      <c r="AV39" s="1">
        <f t="shared" si="23"/>
        <v>1.2250000000000001</v>
      </c>
      <c r="AW39" s="1">
        <f t="shared" si="24"/>
        <v>288.14999999999998</v>
      </c>
      <c r="AX39" s="1">
        <f t="shared" si="25"/>
        <v>1.2350000000000001</v>
      </c>
      <c r="AY39" s="1">
        <f t="shared" si="26"/>
        <v>9.81</v>
      </c>
      <c r="AZ39" s="1">
        <f t="shared" si="27"/>
        <v>293.14999999999998</v>
      </c>
      <c r="BA39" s="1">
        <f t="shared" si="28"/>
        <v>100600</v>
      </c>
      <c r="BB39" s="1">
        <f t="shared" si="29"/>
        <v>28</v>
      </c>
    </row>
    <row r="40" spans="3:54" x14ac:dyDescent="0.2">
      <c r="C40" s="37"/>
      <c r="D40" s="38"/>
      <c r="E40" s="39">
        <v>210</v>
      </c>
      <c r="F40" s="39">
        <v>6.75</v>
      </c>
      <c r="G40" s="39">
        <v>17</v>
      </c>
      <c r="H40" s="38">
        <v>-13.75</v>
      </c>
      <c r="P40" s="23">
        <v>6.6</v>
      </c>
      <c r="Q40" s="1">
        <v>1937</v>
      </c>
      <c r="R40" s="1">
        <f t="shared" si="33"/>
        <v>279.75</v>
      </c>
      <c r="S40" s="1">
        <f t="shared" si="51"/>
        <v>0</v>
      </c>
      <c r="T40" s="1">
        <f t="shared" si="34"/>
        <v>0</v>
      </c>
      <c r="U40" s="1">
        <f t="shared" si="52"/>
        <v>3656.3125</v>
      </c>
      <c r="V40" s="1">
        <f t="shared" si="35"/>
        <v>8060.7796637499996</v>
      </c>
      <c r="W40" s="130">
        <f t="shared" si="53"/>
        <v>20</v>
      </c>
      <c r="X40" s="1">
        <f t="shared" si="36"/>
        <v>275.55949999999996</v>
      </c>
      <c r="Y40" s="1">
        <f t="shared" si="37"/>
        <v>1.0128751515177603</v>
      </c>
      <c r="Z40" s="1">
        <f t="shared" si="38"/>
        <v>0.99770284294783995</v>
      </c>
      <c r="AA40" s="1">
        <f t="shared" si="39"/>
        <v>80118.57287235673</v>
      </c>
      <c r="AB40" s="1">
        <f t="shared" si="54"/>
        <v>-102</v>
      </c>
      <c r="AC40" s="1">
        <f t="shared" si="40"/>
        <v>-334.64567999999997</v>
      </c>
      <c r="AD40" s="1" t="e">
        <f t="shared" si="41"/>
        <v>#DIV/0!</v>
      </c>
      <c r="AE40" s="23">
        <f t="shared" si="55"/>
        <v>0</v>
      </c>
      <c r="AF40" s="6">
        <f t="shared" si="42"/>
        <v>0</v>
      </c>
      <c r="AG40" s="6">
        <f t="shared" si="43"/>
        <v>-5.1788028351276116</v>
      </c>
      <c r="AH40" s="6">
        <f t="shared" si="44"/>
        <v>-10.066764103034457</v>
      </c>
      <c r="AI40" s="60"/>
      <c r="AJ40" s="6">
        <f t="shared" si="45"/>
        <v>0</v>
      </c>
      <c r="AK40" s="61" t="e">
        <f t="shared" si="46"/>
        <v>#DIV/0!</v>
      </c>
      <c r="AL40" s="62" t="e">
        <f t="shared" si="47"/>
        <v>#DIV/0!</v>
      </c>
      <c r="AM40" s="63" t="e">
        <f t="shared" si="48"/>
        <v>#DIV/0!</v>
      </c>
      <c r="AN40" s="6" t="e">
        <f t="shared" si="49"/>
        <v>#DIV/0!</v>
      </c>
      <c r="AO40" s="6" t="e">
        <f t="shared" si="50"/>
        <v>#DIV/0!</v>
      </c>
      <c r="AP40" s="62"/>
      <c r="AQ40" s="63"/>
      <c r="AR40" s="1"/>
      <c r="AS40" s="1">
        <f t="shared" si="20"/>
        <v>0</v>
      </c>
      <c r="AT40" s="1">
        <f t="shared" si="21"/>
        <v>-6.4999999999999997E-3</v>
      </c>
      <c r="AU40" s="1">
        <f t="shared" si="22"/>
        <v>101325</v>
      </c>
      <c r="AV40" s="1">
        <f t="shared" si="23"/>
        <v>1.2250000000000001</v>
      </c>
      <c r="AW40" s="1">
        <f t="shared" si="24"/>
        <v>288.14999999999998</v>
      </c>
      <c r="AX40" s="1">
        <f t="shared" si="25"/>
        <v>1.2350000000000001</v>
      </c>
      <c r="AY40" s="1">
        <f t="shared" si="26"/>
        <v>9.81</v>
      </c>
      <c r="AZ40" s="1">
        <f t="shared" si="27"/>
        <v>293.14999999999998</v>
      </c>
      <c r="BA40" s="1">
        <f t="shared" si="28"/>
        <v>100600</v>
      </c>
      <c r="BB40" s="1">
        <f t="shared" si="29"/>
        <v>28</v>
      </c>
    </row>
    <row r="41" spans="3:54" x14ac:dyDescent="0.2">
      <c r="C41" s="37"/>
      <c r="D41" s="38"/>
      <c r="E41" s="39">
        <v>240</v>
      </c>
      <c r="F41" s="39">
        <v>6.75</v>
      </c>
      <c r="G41" s="39">
        <v>17.5</v>
      </c>
      <c r="H41" s="38">
        <v>-14</v>
      </c>
      <c r="P41" s="23">
        <v>7.1</v>
      </c>
      <c r="Q41" s="1">
        <v>1869</v>
      </c>
      <c r="R41" s="1">
        <f t="shared" si="33"/>
        <v>280.25</v>
      </c>
      <c r="S41" s="1">
        <f t="shared" si="51"/>
        <v>0</v>
      </c>
      <c r="T41" s="1">
        <f t="shared" si="34"/>
        <v>0</v>
      </c>
      <c r="U41" s="1">
        <f t="shared" si="52"/>
        <v>3655.96875</v>
      </c>
      <c r="V41" s="1">
        <f t="shared" si="35"/>
        <v>8060.0218256249991</v>
      </c>
      <c r="W41" s="130">
        <f t="shared" si="53"/>
        <v>30</v>
      </c>
      <c r="X41" s="1">
        <f t="shared" si="36"/>
        <v>276.00149999999996</v>
      </c>
      <c r="Y41" s="1">
        <f t="shared" si="37"/>
        <v>1.0198077873787912</v>
      </c>
      <c r="Z41" s="1">
        <f t="shared" si="38"/>
        <v>1.0043478288250756</v>
      </c>
      <c r="AA41" s="1">
        <f t="shared" si="39"/>
        <v>80796.335914996482</v>
      </c>
      <c r="AB41" s="1">
        <f t="shared" si="54"/>
        <v>-170</v>
      </c>
      <c r="AC41" s="1">
        <f t="shared" si="40"/>
        <v>-557.74279999999999</v>
      </c>
      <c r="AD41" s="1" t="e">
        <f t="shared" si="41"/>
        <v>#DIV/0!</v>
      </c>
      <c r="AE41" s="23">
        <f t="shared" si="55"/>
        <v>0</v>
      </c>
      <c r="AF41" s="6">
        <f t="shared" si="42"/>
        <v>0</v>
      </c>
      <c r="AG41" s="6">
        <f t="shared" si="43"/>
        <v>-5.7533678656274354</v>
      </c>
      <c r="AH41" s="6">
        <f t="shared" si="44"/>
        <v>-11.183626591921234</v>
      </c>
      <c r="AI41" s="60"/>
      <c r="AJ41" s="6">
        <f t="shared" si="45"/>
        <v>0</v>
      </c>
      <c r="AK41" s="61" t="e">
        <f t="shared" si="46"/>
        <v>#DIV/0!</v>
      </c>
      <c r="AL41" s="62" t="e">
        <f t="shared" si="47"/>
        <v>#DIV/0!</v>
      </c>
      <c r="AM41" s="63" t="e">
        <f t="shared" si="48"/>
        <v>#DIV/0!</v>
      </c>
      <c r="AN41" s="6" t="e">
        <f t="shared" si="49"/>
        <v>#DIV/0!</v>
      </c>
      <c r="AO41" s="6" t="e">
        <f t="shared" si="50"/>
        <v>#DIV/0!</v>
      </c>
      <c r="AP41" s="62"/>
      <c r="AQ41" s="63"/>
      <c r="AR41" s="1"/>
      <c r="AS41" s="1">
        <f t="shared" si="20"/>
        <v>0</v>
      </c>
      <c r="AT41" s="1">
        <f t="shared" si="21"/>
        <v>-6.4999999999999997E-3</v>
      </c>
      <c r="AU41" s="1">
        <f t="shared" si="22"/>
        <v>101325</v>
      </c>
      <c r="AV41" s="1">
        <f t="shared" si="23"/>
        <v>1.2250000000000001</v>
      </c>
      <c r="AW41" s="1">
        <f t="shared" si="24"/>
        <v>288.14999999999998</v>
      </c>
      <c r="AX41" s="1">
        <f t="shared" si="25"/>
        <v>1.2350000000000001</v>
      </c>
      <c r="AY41" s="1">
        <f t="shared" si="26"/>
        <v>9.81</v>
      </c>
      <c r="AZ41" s="1">
        <f t="shared" si="27"/>
        <v>293.14999999999998</v>
      </c>
      <c r="BA41" s="1">
        <f t="shared" si="28"/>
        <v>100600</v>
      </c>
      <c r="BB41" s="1">
        <f t="shared" si="29"/>
        <v>28</v>
      </c>
    </row>
    <row r="42" spans="3:54" x14ac:dyDescent="0.2">
      <c r="C42" s="27"/>
      <c r="D42" s="28"/>
      <c r="E42" s="29">
        <v>270</v>
      </c>
      <c r="F42" s="29">
        <v>7.5</v>
      </c>
      <c r="G42" s="29">
        <v>13.5</v>
      </c>
      <c r="H42" s="28">
        <v>-7.25</v>
      </c>
      <c r="P42" s="23">
        <v>7.4</v>
      </c>
      <c r="Q42" s="1">
        <v>1801</v>
      </c>
      <c r="R42" s="1">
        <f t="shared" si="33"/>
        <v>280.54999999999995</v>
      </c>
      <c r="S42" s="1">
        <f t="shared" si="51"/>
        <v>0</v>
      </c>
      <c r="T42" s="1">
        <f t="shared" si="34"/>
        <v>0</v>
      </c>
      <c r="U42" s="1">
        <f t="shared" si="52"/>
        <v>3655.625</v>
      </c>
      <c r="V42" s="1">
        <f t="shared" si="35"/>
        <v>8059.2639874999995</v>
      </c>
      <c r="W42" s="130">
        <f t="shared" si="53"/>
        <v>40</v>
      </c>
      <c r="X42" s="1">
        <f t="shared" si="36"/>
        <v>276.44349999999997</v>
      </c>
      <c r="Y42" s="1">
        <f t="shared" si="37"/>
        <v>1.0267766664165261</v>
      </c>
      <c r="Z42" s="1">
        <f t="shared" si="38"/>
        <v>1.011747408242798</v>
      </c>
      <c r="AA42" s="1">
        <f t="shared" si="39"/>
        <v>81478.734184317349</v>
      </c>
      <c r="AB42" s="1">
        <f t="shared" si="54"/>
        <v>-238</v>
      </c>
      <c r="AC42" s="1">
        <f t="shared" si="40"/>
        <v>-780.83992000000001</v>
      </c>
      <c r="AD42" s="1" t="e">
        <f t="shared" si="41"/>
        <v>#DIV/0!</v>
      </c>
      <c r="AE42" s="23">
        <f t="shared" si="55"/>
        <v>0</v>
      </c>
      <c r="AF42" s="6">
        <f t="shared" si="42"/>
        <v>0</v>
      </c>
      <c r="AG42" s="6">
        <f t="shared" si="43"/>
        <v>-6.0399858809474258</v>
      </c>
      <c r="AH42" s="6">
        <f t="shared" si="44"/>
        <v>-11.740766154820845</v>
      </c>
      <c r="AI42" s="60"/>
      <c r="AJ42" s="6">
        <f t="shared" si="45"/>
        <v>0</v>
      </c>
      <c r="AK42" s="61" t="e">
        <f t="shared" si="46"/>
        <v>#DIV/0!</v>
      </c>
      <c r="AL42" s="62" t="e">
        <f t="shared" si="47"/>
        <v>#DIV/0!</v>
      </c>
      <c r="AM42" s="63" t="e">
        <f t="shared" si="48"/>
        <v>#DIV/0!</v>
      </c>
      <c r="AN42" s="6" t="e">
        <f t="shared" si="49"/>
        <v>#DIV/0!</v>
      </c>
      <c r="AO42" s="6" t="e">
        <f t="shared" si="50"/>
        <v>#DIV/0!</v>
      </c>
      <c r="AP42" s="62"/>
      <c r="AQ42" s="63"/>
      <c r="AR42" s="1"/>
      <c r="AS42" s="1">
        <f t="shared" si="20"/>
        <v>0</v>
      </c>
      <c r="AT42" s="1">
        <f t="shared" si="21"/>
        <v>-6.4999999999999997E-3</v>
      </c>
      <c r="AU42" s="1">
        <f t="shared" si="22"/>
        <v>101325</v>
      </c>
      <c r="AV42" s="1">
        <f t="shared" si="23"/>
        <v>1.2250000000000001</v>
      </c>
      <c r="AW42" s="1">
        <f t="shared" si="24"/>
        <v>288.14999999999998</v>
      </c>
      <c r="AX42" s="1">
        <f t="shared" si="25"/>
        <v>1.2350000000000001</v>
      </c>
      <c r="AY42" s="1">
        <f t="shared" si="26"/>
        <v>9.81</v>
      </c>
      <c r="AZ42" s="1">
        <f t="shared" si="27"/>
        <v>293.14999999999998</v>
      </c>
      <c r="BA42" s="1">
        <f t="shared" si="28"/>
        <v>100600</v>
      </c>
      <c r="BB42" s="1">
        <f t="shared" si="29"/>
        <v>28</v>
      </c>
    </row>
    <row r="43" spans="3:54" x14ac:dyDescent="0.2">
      <c r="C43" s="39"/>
      <c r="D43" s="39"/>
      <c r="E43" s="39"/>
      <c r="F43" s="39"/>
      <c r="G43" s="39"/>
      <c r="H43" s="39"/>
      <c r="P43" s="23">
        <v>7.7</v>
      </c>
      <c r="Q43" s="1">
        <v>1735</v>
      </c>
      <c r="R43" s="1">
        <f t="shared" si="33"/>
        <v>280.84999999999997</v>
      </c>
      <c r="S43" s="1">
        <f t="shared" si="51"/>
        <v>0</v>
      </c>
      <c r="T43" s="1">
        <f t="shared" si="34"/>
        <v>0</v>
      </c>
      <c r="U43" s="1">
        <f t="shared" si="52"/>
        <v>3655.28125</v>
      </c>
      <c r="V43" s="1">
        <f t="shared" si="35"/>
        <v>8058.506149374999</v>
      </c>
      <c r="W43" s="130">
        <f t="shared" si="53"/>
        <v>50</v>
      </c>
      <c r="X43" s="1">
        <f t="shared" si="36"/>
        <v>276.8725</v>
      </c>
      <c r="Y43" s="1">
        <f t="shared" si="37"/>
        <v>1.033575362429018</v>
      </c>
      <c r="Z43" s="1">
        <f t="shared" si="38"/>
        <v>1.0189374916650467</v>
      </c>
      <c r="AA43" s="1">
        <f t="shared" si="39"/>
        <v>82145.517580258442</v>
      </c>
      <c r="AB43" s="1">
        <f t="shared" si="54"/>
        <v>-304</v>
      </c>
      <c r="AC43" s="1">
        <f t="shared" si="40"/>
        <v>-997.37536</v>
      </c>
      <c r="AD43" s="1" t="e">
        <f t="shared" si="41"/>
        <v>#DIV/0!</v>
      </c>
      <c r="AE43" s="23">
        <f t="shared" si="55"/>
        <v>0</v>
      </c>
      <c r="AF43" s="6">
        <f t="shared" si="42"/>
        <v>0</v>
      </c>
      <c r="AG43" s="6">
        <f t="shared" si="43"/>
        <v>-6.1688293850168776</v>
      </c>
      <c r="AH43" s="6">
        <f t="shared" si="44"/>
        <v>-11.991217311771207</v>
      </c>
      <c r="AI43" s="60"/>
      <c r="AJ43" s="6">
        <f t="shared" si="45"/>
        <v>0</v>
      </c>
      <c r="AK43" s="61" t="e">
        <f t="shared" si="46"/>
        <v>#DIV/0!</v>
      </c>
      <c r="AL43" s="62" t="e">
        <f t="shared" si="47"/>
        <v>#DIV/0!</v>
      </c>
      <c r="AM43" s="63" t="e">
        <f t="shared" si="48"/>
        <v>#DIV/0!</v>
      </c>
      <c r="AN43" s="6" t="e">
        <f t="shared" si="49"/>
        <v>#DIV/0!</v>
      </c>
      <c r="AO43" s="6" t="e">
        <f t="shared" si="50"/>
        <v>#DIV/0!</v>
      </c>
      <c r="AP43" s="62"/>
      <c r="AQ43" s="63"/>
      <c r="AR43" s="1"/>
      <c r="AS43" s="1">
        <f t="shared" si="20"/>
        <v>0</v>
      </c>
      <c r="AT43" s="1">
        <f t="shared" si="21"/>
        <v>-6.4999999999999997E-3</v>
      </c>
      <c r="AU43" s="1">
        <f t="shared" si="22"/>
        <v>101325</v>
      </c>
      <c r="AV43" s="1">
        <f t="shared" si="23"/>
        <v>1.2250000000000001</v>
      </c>
      <c r="AW43" s="1">
        <f t="shared" si="24"/>
        <v>288.14999999999998</v>
      </c>
      <c r="AX43" s="1">
        <f t="shared" si="25"/>
        <v>1.2350000000000001</v>
      </c>
      <c r="AY43" s="1">
        <f t="shared" si="26"/>
        <v>9.81</v>
      </c>
      <c r="AZ43" s="1">
        <f t="shared" si="27"/>
        <v>293.14999999999998</v>
      </c>
      <c r="BA43" s="1">
        <f t="shared" si="28"/>
        <v>100600</v>
      </c>
      <c r="BB43" s="1">
        <f t="shared" si="29"/>
        <v>28</v>
      </c>
    </row>
    <row r="44" spans="3:54" ht="15" x14ac:dyDescent="0.25">
      <c r="C44" s="14" t="s">
        <v>9</v>
      </c>
      <c r="D44" s="15"/>
      <c r="E44" s="15"/>
      <c r="F44" s="15"/>
      <c r="G44" s="15"/>
      <c r="H44" s="16"/>
      <c r="J44" s="18" t="s">
        <v>10</v>
      </c>
      <c r="K44" s="19"/>
      <c r="M44" s="20" t="s">
        <v>11</v>
      </c>
      <c r="N44" s="21" t="s">
        <v>12</v>
      </c>
      <c r="P44" s="23">
        <v>8</v>
      </c>
      <c r="Q44" s="1">
        <v>1676</v>
      </c>
      <c r="R44" s="1">
        <f t="shared" si="33"/>
        <v>281.14999999999998</v>
      </c>
      <c r="S44" s="1">
        <f t="shared" si="51"/>
        <v>0</v>
      </c>
      <c r="T44" s="1">
        <f t="shared" si="34"/>
        <v>0</v>
      </c>
      <c r="U44" s="1">
        <f t="shared" si="52"/>
        <v>3654.9375</v>
      </c>
      <c r="V44" s="1">
        <f t="shared" si="35"/>
        <v>8057.7483112499995</v>
      </c>
      <c r="W44" s="130">
        <f t="shared" si="53"/>
        <v>60</v>
      </c>
      <c r="X44" s="1">
        <f t="shared" si="36"/>
        <v>277.25599999999997</v>
      </c>
      <c r="Y44" s="1">
        <f t="shared" si="37"/>
        <v>1.039682090038015</v>
      </c>
      <c r="Z44" s="1">
        <f t="shared" si="38"/>
        <v>1.0252822249887246</v>
      </c>
      <c r="AA44" s="1">
        <f t="shared" si="39"/>
        <v>82745.315428314003</v>
      </c>
      <c r="AB44" s="1">
        <f t="shared" si="54"/>
        <v>-363</v>
      </c>
      <c r="AC44" s="1">
        <f t="shared" si="40"/>
        <v>-1190.9449199999999</v>
      </c>
      <c r="AD44" s="1" t="e">
        <f t="shared" si="41"/>
        <v>#DIV/0!</v>
      </c>
      <c r="AE44" s="23">
        <f t="shared" si="55"/>
        <v>0</v>
      </c>
      <c r="AF44" s="6">
        <f t="shared" si="42"/>
        <v>0</v>
      </c>
      <c r="AG44" s="6">
        <f t="shared" si="43"/>
        <v>-6.1359413926553126</v>
      </c>
      <c r="AH44" s="6">
        <f t="shared" si="44"/>
        <v>-11.927288316699103</v>
      </c>
      <c r="AI44" s="60"/>
      <c r="AJ44" s="6">
        <f t="shared" si="45"/>
        <v>0</v>
      </c>
      <c r="AK44" s="61" t="e">
        <f t="shared" si="46"/>
        <v>#DIV/0!</v>
      </c>
      <c r="AL44" s="62" t="e">
        <f t="shared" si="47"/>
        <v>#DIV/0!</v>
      </c>
      <c r="AM44" s="63" t="e">
        <f t="shared" si="48"/>
        <v>#DIV/0!</v>
      </c>
      <c r="AN44" s="6" t="e">
        <f t="shared" si="49"/>
        <v>#DIV/0!</v>
      </c>
      <c r="AO44" s="6" t="e">
        <f t="shared" si="50"/>
        <v>#DIV/0!</v>
      </c>
      <c r="AP44" s="62"/>
      <c r="AQ44" s="63"/>
      <c r="AR44" s="1"/>
      <c r="AS44" s="1">
        <f t="shared" si="20"/>
        <v>0</v>
      </c>
      <c r="AT44" s="1">
        <f t="shared" si="21"/>
        <v>-6.4999999999999997E-3</v>
      </c>
      <c r="AU44" s="1">
        <f t="shared" si="22"/>
        <v>101325</v>
      </c>
      <c r="AV44" s="1">
        <f t="shared" si="23"/>
        <v>1.2250000000000001</v>
      </c>
      <c r="AW44" s="1">
        <f t="shared" si="24"/>
        <v>288.14999999999998</v>
      </c>
      <c r="AX44" s="1">
        <f t="shared" si="25"/>
        <v>1.2350000000000001</v>
      </c>
      <c r="AY44" s="1">
        <f t="shared" si="26"/>
        <v>9.81</v>
      </c>
      <c r="AZ44" s="1">
        <f t="shared" si="27"/>
        <v>293.14999999999998</v>
      </c>
      <c r="BA44" s="1">
        <f t="shared" si="28"/>
        <v>100600</v>
      </c>
      <c r="BB44" s="1">
        <f t="shared" si="29"/>
        <v>28</v>
      </c>
    </row>
    <row r="45" spans="3:54" x14ac:dyDescent="0.2">
      <c r="C45" s="146" t="s">
        <v>37</v>
      </c>
      <c r="D45" s="146"/>
      <c r="E45" s="146"/>
      <c r="F45" s="146"/>
      <c r="G45" s="146"/>
      <c r="H45" s="146"/>
      <c r="J45" s="23" t="s">
        <v>37</v>
      </c>
      <c r="K45" s="24"/>
      <c r="M45" s="25" t="s">
        <v>37</v>
      </c>
      <c r="N45" s="26" t="s">
        <v>21</v>
      </c>
      <c r="P45" s="23">
        <v>8.3000000000000007</v>
      </c>
      <c r="Q45" s="1">
        <v>1616</v>
      </c>
      <c r="R45" s="1">
        <f t="shared" si="33"/>
        <v>281.45</v>
      </c>
      <c r="S45" s="1">
        <f t="shared" si="51"/>
        <v>0</v>
      </c>
      <c r="T45" s="1">
        <f t="shared" si="34"/>
        <v>0</v>
      </c>
      <c r="U45" s="1">
        <f t="shared" si="52"/>
        <v>3654.59375</v>
      </c>
      <c r="V45" s="1">
        <f t="shared" si="35"/>
        <v>8056.990473124999</v>
      </c>
      <c r="W45" s="130">
        <f t="shared" si="53"/>
        <v>70</v>
      </c>
      <c r="X45" s="1">
        <f t="shared" si="36"/>
        <v>277.64599999999996</v>
      </c>
      <c r="Y45" s="1">
        <f t="shared" si="37"/>
        <v>1.0459205916121026</v>
      </c>
      <c r="Z45" s="1">
        <f t="shared" si="38"/>
        <v>1.0317842195016302</v>
      </c>
      <c r="AA45" s="1">
        <f t="shared" si="39"/>
        <v>83358.911334417528</v>
      </c>
      <c r="AB45" s="1">
        <f t="shared" si="54"/>
        <v>-423</v>
      </c>
      <c r="AC45" s="1">
        <f t="shared" si="40"/>
        <v>-1387.7953199999999</v>
      </c>
      <c r="AD45" s="1" t="e">
        <f t="shared" si="41"/>
        <v>#DIV/0!</v>
      </c>
      <c r="AE45" s="23">
        <f t="shared" si="55"/>
        <v>0</v>
      </c>
      <c r="AF45" s="6">
        <f t="shared" si="42"/>
        <v>0</v>
      </c>
      <c r="AG45" s="6">
        <f t="shared" si="43"/>
        <v>-6.126688007200241</v>
      </c>
      <c r="AH45" s="6">
        <f t="shared" si="44"/>
        <v>-11.909301215916116</v>
      </c>
      <c r="AI45" s="60"/>
      <c r="AJ45" s="6">
        <f t="shared" si="45"/>
        <v>0</v>
      </c>
      <c r="AK45" s="61" t="e">
        <f t="shared" si="46"/>
        <v>#DIV/0!</v>
      </c>
      <c r="AL45" s="62" t="e">
        <f t="shared" si="47"/>
        <v>#DIV/0!</v>
      </c>
      <c r="AM45" s="63" t="e">
        <f t="shared" si="48"/>
        <v>#DIV/0!</v>
      </c>
      <c r="AN45" s="6" t="e">
        <f t="shared" si="49"/>
        <v>#DIV/0!</v>
      </c>
      <c r="AO45" s="6" t="e">
        <f t="shared" si="50"/>
        <v>#DIV/0!</v>
      </c>
      <c r="AP45" s="62"/>
      <c r="AQ45" s="63"/>
      <c r="AR45" s="1"/>
      <c r="AS45" s="1">
        <f t="shared" si="20"/>
        <v>0</v>
      </c>
      <c r="AT45" s="1">
        <f t="shared" si="21"/>
        <v>-6.4999999999999997E-3</v>
      </c>
      <c r="AU45" s="1">
        <f t="shared" si="22"/>
        <v>101325</v>
      </c>
      <c r="AV45" s="1">
        <f t="shared" si="23"/>
        <v>1.2250000000000001</v>
      </c>
      <c r="AW45" s="1">
        <f t="shared" si="24"/>
        <v>288.14999999999998</v>
      </c>
      <c r="AX45" s="1">
        <f t="shared" si="25"/>
        <v>1.2350000000000001</v>
      </c>
      <c r="AY45" s="1">
        <f t="shared" si="26"/>
        <v>9.81</v>
      </c>
      <c r="AZ45" s="1">
        <f t="shared" si="27"/>
        <v>293.14999999999998</v>
      </c>
      <c r="BA45" s="1">
        <f t="shared" si="28"/>
        <v>100600</v>
      </c>
      <c r="BB45" s="1">
        <f t="shared" si="29"/>
        <v>28</v>
      </c>
    </row>
    <row r="46" spans="3:54" x14ac:dyDescent="0.2">
      <c r="C46" s="27" t="s">
        <v>26</v>
      </c>
      <c r="D46" s="28" t="s">
        <v>27</v>
      </c>
      <c r="E46" s="29" t="s">
        <v>28</v>
      </c>
      <c r="F46" s="29" t="s">
        <v>29</v>
      </c>
      <c r="G46" s="29" t="s">
        <v>30</v>
      </c>
      <c r="H46" s="28" t="s">
        <v>31</v>
      </c>
      <c r="J46" s="30" t="s">
        <v>32</v>
      </c>
      <c r="K46" s="31"/>
      <c r="M46" s="25" t="s">
        <v>33</v>
      </c>
      <c r="N46" s="26"/>
      <c r="P46" s="23">
        <v>8.3000000000000007</v>
      </c>
      <c r="Q46" s="1">
        <v>1547</v>
      </c>
      <c r="R46" s="1">
        <f t="shared" si="33"/>
        <v>281.45</v>
      </c>
      <c r="S46" s="1">
        <f t="shared" si="51"/>
        <v>0</v>
      </c>
      <c r="T46" s="1">
        <f t="shared" si="34"/>
        <v>0</v>
      </c>
      <c r="U46" s="1">
        <f t="shared" si="52"/>
        <v>3654.25</v>
      </c>
      <c r="V46" s="1">
        <f t="shared" si="35"/>
        <v>8056.2326349999994</v>
      </c>
      <c r="W46" s="130">
        <f t="shared" si="53"/>
        <v>80</v>
      </c>
      <c r="X46" s="1">
        <f t="shared" si="36"/>
        <v>278.09449999999998</v>
      </c>
      <c r="Y46" s="1">
        <f t="shared" si="37"/>
        <v>1.0531302279495158</v>
      </c>
      <c r="Z46" s="1">
        <f t="shared" si="38"/>
        <v>1.0405746106822051</v>
      </c>
      <c r="AA46" s="1">
        <f t="shared" si="39"/>
        <v>84069.096104805198</v>
      </c>
      <c r="AB46" s="1">
        <f t="shared" si="54"/>
        <v>-492</v>
      </c>
      <c r="AC46" s="1">
        <f t="shared" si="40"/>
        <v>-1614.17328</v>
      </c>
      <c r="AD46" s="1" t="e">
        <f t="shared" si="41"/>
        <v>#DIV/0!</v>
      </c>
      <c r="AE46" s="23">
        <f t="shared" si="55"/>
        <v>0</v>
      </c>
      <c r="AF46" s="6">
        <f t="shared" si="42"/>
        <v>0</v>
      </c>
      <c r="AG46" s="6">
        <f t="shared" si="43"/>
        <v>-6.2292292895695045</v>
      </c>
      <c r="AH46" s="6">
        <f t="shared" si="44"/>
        <v>-12.108625062236786</v>
      </c>
      <c r="AI46" s="60"/>
      <c r="AJ46" s="6">
        <f t="shared" si="45"/>
        <v>0</v>
      </c>
      <c r="AK46" s="61" t="e">
        <f t="shared" si="46"/>
        <v>#DIV/0!</v>
      </c>
      <c r="AL46" s="62" t="e">
        <f t="shared" si="47"/>
        <v>#DIV/0!</v>
      </c>
      <c r="AM46" s="63" t="e">
        <f t="shared" si="48"/>
        <v>#DIV/0!</v>
      </c>
      <c r="AN46" s="6" t="e">
        <f t="shared" si="49"/>
        <v>#DIV/0!</v>
      </c>
      <c r="AO46" s="6" t="e">
        <f t="shared" si="50"/>
        <v>#DIV/0!</v>
      </c>
      <c r="AP46" s="62"/>
      <c r="AQ46" s="63"/>
      <c r="AR46" s="1"/>
      <c r="AS46" s="1">
        <f t="shared" si="20"/>
        <v>0</v>
      </c>
      <c r="AT46" s="1">
        <f t="shared" si="21"/>
        <v>-6.4999999999999997E-3</v>
      </c>
      <c r="AU46" s="1">
        <f t="shared" si="22"/>
        <v>101325</v>
      </c>
      <c r="AV46" s="1">
        <f t="shared" si="23"/>
        <v>1.2250000000000001</v>
      </c>
      <c r="AW46" s="1">
        <f t="shared" si="24"/>
        <v>288.14999999999998</v>
      </c>
      <c r="AX46" s="1">
        <f t="shared" si="25"/>
        <v>1.2350000000000001</v>
      </c>
      <c r="AY46" s="1">
        <f t="shared" si="26"/>
        <v>9.81</v>
      </c>
      <c r="AZ46" s="1">
        <f t="shared" si="27"/>
        <v>293.14999999999998</v>
      </c>
      <c r="BA46" s="1">
        <f t="shared" si="28"/>
        <v>100600</v>
      </c>
      <c r="BB46" s="1">
        <f t="shared" si="29"/>
        <v>28</v>
      </c>
    </row>
    <row r="47" spans="3:54" x14ac:dyDescent="0.2">
      <c r="C47" s="33">
        <v>0</v>
      </c>
      <c r="D47" s="16">
        <v>50</v>
      </c>
      <c r="E47" s="15">
        <v>0</v>
      </c>
      <c r="F47" s="15">
        <v>10</v>
      </c>
      <c r="G47" s="15">
        <v>7.5</v>
      </c>
      <c r="H47" s="16">
        <v>-1.25</v>
      </c>
      <c r="J47" s="34" t="s">
        <v>41</v>
      </c>
      <c r="K47" s="19"/>
      <c r="M47" s="35" t="s">
        <v>27</v>
      </c>
      <c r="N47" s="21" t="s">
        <v>100</v>
      </c>
      <c r="P47" s="23">
        <v>8.6999999999999993</v>
      </c>
      <c r="Q47" s="1">
        <v>1478</v>
      </c>
      <c r="R47" s="1">
        <f t="shared" si="33"/>
        <v>281.84999999999997</v>
      </c>
      <c r="S47" s="1">
        <f t="shared" si="51"/>
        <v>0</v>
      </c>
      <c r="T47" s="1">
        <f t="shared" si="34"/>
        <v>0</v>
      </c>
      <c r="U47" s="1">
        <f t="shared" si="52"/>
        <v>3653.90625</v>
      </c>
      <c r="V47" s="1">
        <f t="shared" si="35"/>
        <v>8055.4747968749989</v>
      </c>
      <c r="W47" s="130">
        <f t="shared" si="53"/>
        <v>90</v>
      </c>
      <c r="X47" s="1">
        <f t="shared" si="36"/>
        <v>278.54300000000001</v>
      </c>
      <c r="Y47" s="1">
        <f t="shared" si="37"/>
        <v>1.0603778227357028</v>
      </c>
      <c r="Z47" s="1">
        <f t="shared" si="38"/>
        <v>1.0479362067705196</v>
      </c>
      <c r="AA47" s="1">
        <f t="shared" si="39"/>
        <v>84784.172286021087</v>
      </c>
      <c r="AB47" s="1">
        <f t="shared" si="54"/>
        <v>-561</v>
      </c>
      <c r="AC47" s="1">
        <f t="shared" si="40"/>
        <v>-1840.55124</v>
      </c>
      <c r="AD47" s="1" t="e">
        <f t="shared" si="41"/>
        <v>#DIV/0!</v>
      </c>
      <c r="AE47" s="23">
        <f t="shared" si="55"/>
        <v>0</v>
      </c>
      <c r="AF47" s="6">
        <f t="shared" si="42"/>
        <v>0</v>
      </c>
      <c r="AG47" s="6">
        <f t="shared" si="43"/>
        <v>-6.3079412843487299</v>
      </c>
      <c r="AH47" s="6">
        <f t="shared" si="44"/>
        <v>-12.261628586168435</v>
      </c>
      <c r="AI47" s="60"/>
      <c r="AJ47" s="6">
        <f t="shared" si="45"/>
        <v>0</v>
      </c>
      <c r="AK47" s="61" t="e">
        <f t="shared" si="46"/>
        <v>#DIV/0!</v>
      </c>
      <c r="AL47" s="62" t="e">
        <f t="shared" si="47"/>
        <v>#DIV/0!</v>
      </c>
      <c r="AM47" s="63" t="e">
        <f t="shared" si="48"/>
        <v>#DIV/0!</v>
      </c>
      <c r="AN47" s="6" t="e">
        <f t="shared" si="49"/>
        <v>#DIV/0!</v>
      </c>
      <c r="AO47" s="6" t="e">
        <f t="shared" si="50"/>
        <v>#DIV/0!</v>
      </c>
      <c r="AP47" s="62"/>
      <c r="AQ47" s="63"/>
      <c r="AR47" s="1"/>
      <c r="AS47" s="1">
        <f t="shared" ref="AS47:AS78" si="56">AS46</f>
        <v>0</v>
      </c>
      <c r="AT47" s="1">
        <f t="shared" ref="AT47:AT78" si="57">AT46</f>
        <v>-6.4999999999999997E-3</v>
      </c>
      <c r="AU47" s="1">
        <f t="shared" ref="AU47:AU78" si="58">AU46</f>
        <v>101325</v>
      </c>
      <c r="AV47" s="1">
        <f t="shared" ref="AV47:AV78" si="59">AV46</f>
        <v>1.2250000000000001</v>
      </c>
      <c r="AW47" s="1">
        <f t="shared" ref="AW47:AW78" si="60">AW46</f>
        <v>288.14999999999998</v>
      </c>
      <c r="AX47" s="1">
        <f t="shared" ref="AX47:AX78" si="61">AX46</f>
        <v>1.2350000000000001</v>
      </c>
      <c r="AY47" s="1">
        <f t="shared" ref="AY47:AY78" si="62">AY46</f>
        <v>9.81</v>
      </c>
      <c r="AZ47" s="1">
        <f t="shared" ref="AZ47:AZ78" si="63">AZ46</f>
        <v>293.14999999999998</v>
      </c>
      <c r="BA47" s="1">
        <f t="shared" ref="BA47:BA78" si="64">BA46</f>
        <v>100600</v>
      </c>
      <c r="BB47" s="1">
        <f t="shared" ref="BB47:BB78" si="65">BB46</f>
        <v>28</v>
      </c>
    </row>
    <row r="48" spans="3:54" x14ac:dyDescent="0.2">
      <c r="C48" s="37">
        <v>30</v>
      </c>
      <c r="D48" s="38">
        <v>62</v>
      </c>
      <c r="E48" s="39">
        <v>15</v>
      </c>
      <c r="F48" s="39">
        <v>11.75</v>
      </c>
      <c r="G48" s="39">
        <v>6.75</v>
      </c>
      <c r="H48" s="38">
        <v>-1.25</v>
      </c>
      <c r="J48" s="30" t="s">
        <v>44</v>
      </c>
      <c r="K48" s="31"/>
      <c r="M48" s="25" t="s">
        <v>29</v>
      </c>
      <c r="N48" s="26" t="s">
        <v>101</v>
      </c>
      <c r="P48" s="23">
        <v>9.1999999999999993</v>
      </c>
      <c r="Q48" s="1">
        <v>1428</v>
      </c>
      <c r="R48" s="1">
        <f t="shared" si="33"/>
        <v>282.34999999999997</v>
      </c>
      <c r="S48" s="1">
        <f t="shared" si="51"/>
        <v>0</v>
      </c>
      <c r="T48" s="1">
        <f t="shared" si="34"/>
        <v>0</v>
      </c>
      <c r="U48" s="1">
        <f t="shared" si="52"/>
        <v>3653.5625</v>
      </c>
      <c r="V48" s="1">
        <f t="shared" si="35"/>
        <v>8054.7169587499993</v>
      </c>
      <c r="W48" s="130">
        <f t="shared" si="53"/>
        <v>100</v>
      </c>
      <c r="X48" s="1">
        <f t="shared" si="36"/>
        <v>278.86799999999999</v>
      </c>
      <c r="Y48" s="1">
        <f t="shared" si="37"/>
        <v>1.0656535005094048</v>
      </c>
      <c r="Z48" s="1">
        <f t="shared" si="38"/>
        <v>1.0525116358422408</v>
      </c>
      <c r="AA48" s="1">
        <f t="shared" si="39"/>
        <v>85305.414521232902</v>
      </c>
      <c r="AB48" s="1">
        <f t="shared" si="54"/>
        <v>-611</v>
      </c>
      <c r="AC48" s="1">
        <f t="shared" si="40"/>
        <v>-2004.5932399999999</v>
      </c>
      <c r="AD48" s="1">
        <f t="shared" si="41"/>
        <v>35512.022228991496</v>
      </c>
      <c r="AE48" s="23">
        <f t="shared" si="55"/>
        <v>45.719122631282126</v>
      </c>
      <c r="AF48" s="6">
        <f t="shared" si="42"/>
        <v>88.870659335591455</v>
      </c>
      <c r="AG48" s="6">
        <f t="shared" si="43"/>
        <v>-6.184416884489182</v>
      </c>
      <c r="AH48" s="6">
        <f t="shared" si="44"/>
        <v>-12.021516916745451</v>
      </c>
      <c r="AI48" s="133">
        <v>11</v>
      </c>
      <c r="AJ48" s="132">
        <f t="shared" si="45"/>
        <v>1100</v>
      </c>
      <c r="AK48" s="134">
        <f t="shared" si="46"/>
        <v>-4848.26576258769</v>
      </c>
      <c r="AL48" s="131">
        <f t="shared" si="47"/>
        <v>0.15741122605804189</v>
      </c>
      <c r="AM48" s="135">
        <f t="shared" si="48"/>
        <v>1.1529877347075161</v>
      </c>
      <c r="AN48" s="132">
        <f t="shared" si="49"/>
        <v>0.13568576704050853</v>
      </c>
      <c r="AO48" s="132">
        <f t="shared" si="50"/>
        <v>7.7742217914159175</v>
      </c>
      <c r="AP48" s="131">
        <v>8.75</v>
      </c>
      <c r="AQ48" s="135">
        <v>-2.5</v>
      </c>
      <c r="AR48" s="1"/>
      <c r="AS48" s="1">
        <f t="shared" si="56"/>
        <v>0</v>
      </c>
      <c r="AT48" s="1">
        <f t="shared" si="57"/>
        <v>-6.4999999999999997E-3</v>
      </c>
      <c r="AU48" s="1">
        <f t="shared" si="58"/>
        <v>101325</v>
      </c>
      <c r="AV48" s="1">
        <f t="shared" si="59"/>
        <v>1.2250000000000001</v>
      </c>
      <c r="AW48" s="1">
        <f t="shared" si="60"/>
        <v>288.14999999999998</v>
      </c>
      <c r="AX48" s="1">
        <f t="shared" si="61"/>
        <v>1.2350000000000001</v>
      </c>
      <c r="AY48" s="1">
        <f t="shared" si="62"/>
        <v>9.81</v>
      </c>
      <c r="AZ48" s="1">
        <f t="shared" si="63"/>
        <v>293.14999999999998</v>
      </c>
      <c r="BA48" s="1">
        <f t="shared" si="64"/>
        <v>100600</v>
      </c>
      <c r="BB48" s="1">
        <f t="shared" si="65"/>
        <v>28</v>
      </c>
    </row>
    <row r="49" spans="3:54" x14ac:dyDescent="0.2">
      <c r="C49" s="37">
        <v>60</v>
      </c>
      <c r="D49" s="38">
        <v>73</v>
      </c>
      <c r="E49" s="39">
        <v>30</v>
      </c>
      <c r="F49" s="39">
        <v>12.5</v>
      </c>
      <c r="G49" s="39">
        <v>5.75</v>
      </c>
      <c r="H49" s="38">
        <v>-1.25</v>
      </c>
      <c r="J49" s="23" t="s">
        <v>50</v>
      </c>
      <c r="K49" s="24">
        <v>0.26666000000000001</v>
      </c>
      <c r="M49" s="25" t="s">
        <v>30</v>
      </c>
      <c r="N49" s="26" t="s">
        <v>102</v>
      </c>
      <c r="P49" s="23">
        <v>9.5</v>
      </c>
      <c r="Q49" s="1">
        <v>1388</v>
      </c>
      <c r="R49" s="1">
        <f t="shared" si="33"/>
        <v>282.64999999999998</v>
      </c>
      <c r="S49" s="1">
        <f t="shared" si="51"/>
        <v>0</v>
      </c>
      <c r="T49" s="1">
        <f t="shared" si="34"/>
        <v>0</v>
      </c>
      <c r="U49" s="1">
        <f t="shared" si="52"/>
        <v>3653.21875</v>
      </c>
      <c r="V49" s="1">
        <f t="shared" si="35"/>
        <v>8053.9591206249988</v>
      </c>
      <c r="W49" s="130">
        <f t="shared" si="53"/>
        <v>110</v>
      </c>
      <c r="X49" s="1">
        <f t="shared" si="36"/>
        <v>279.12799999999999</v>
      </c>
      <c r="Y49" s="1">
        <f t="shared" si="37"/>
        <v>1.0698884814210528</v>
      </c>
      <c r="Z49" s="1">
        <f t="shared" si="38"/>
        <v>1.056556985820257</v>
      </c>
      <c r="AA49" s="1">
        <f t="shared" si="39"/>
        <v>85724.273940841013</v>
      </c>
      <c r="AB49" s="1">
        <f t="shared" si="54"/>
        <v>-651</v>
      </c>
      <c r="AC49" s="1">
        <f t="shared" si="40"/>
        <v>-2135.8268400000002</v>
      </c>
      <c r="AD49" s="1" t="e">
        <f t="shared" si="41"/>
        <v>#DIV/0!</v>
      </c>
      <c r="AE49" s="23">
        <f t="shared" si="55"/>
        <v>0</v>
      </c>
      <c r="AF49" s="6">
        <f t="shared" si="42"/>
        <v>0</v>
      </c>
      <c r="AG49" s="6">
        <f t="shared" si="43"/>
        <v>-5.9924671991783578</v>
      </c>
      <c r="AH49" s="6">
        <f t="shared" si="44"/>
        <v>-11.648397440450859</v>
      </c>
      <c r="AI49" s="60"/>
      <c r="AJ49" s="6">
        <f t="shared" si="45"/>
        <v>0</v>
      </c>
      <c r="AK49" s="61" t="e">
        <f t="shared" si="46"/>
        <v>#DIV/0!</v>
      </c>
      <c r="AL49" s="62" t="e">
        <f t="shared" si="47"/>
        <v>#DIV/0!</v>
      </c>
      <c r="AM49" s="63" t="e">
        <f t="shared" si="48"/>
        <v>#DIV/0!</v>
      </c>
      <c r="AN49" s="6" t="e">
        <f t="shared" si="49"/>
        <v>#DIV/0!</v>
      </c>
      <c r="AO49" s="6" t="e">
        <f t="shared" si="50"/>
        <v>#DIV/0!</v>
      </c>
      <c r="AP49" s="62"/>
      <c r="AQ49" s="63"/>
      <c r="AR49" s="1"/>
      <c r="AS49" s="1">
        <f t="shared" si="56"/>
        <v>0</v>
      </c>
      <c r="AT49" s="1">
        <f t="shared" si="57"/>
        <v>-6.4999999999999997E-3</v>
      </c>
      <c r="AU49" s="1">
        <f t="shared" si="58"/>
        <v>101325</v>
      </c>
      <c r="AV49" s="1">
        <f t="shared" si="59"/>
        <v>1.2250000000000001</v>
      </c>
      <c r="AW49" s="1">
        <f t="shared" si="60"/>
        <v>288.14999999999998</v>
      </c>
      <c r="AX49" s="1">
        <f t="shared" si="61"/>
        <v>1.2350000000000001</v>
      </c>
      <c r="AY49" s="1">
        <f t="shared" si="62"/>
        <v>9.81</v>
      </c>
      <c r="AZ49" s="1">
        <f t="shared" si="63"/>
        <v>293.14999999999998</v>
      </c>
      <c r="BA49" s="1">
        <f t="shared" si="64"/>
        <v>100600</v>
      </c>
      <c r="BB49" s="1">
        <f t="shared" si="65"/>
        <v>28</v>
      </c>
    </row>
    <row r="50" spans="3:54" x14ac:dyDescent="0.2">
      <c r="C50" s="37">
        <v>90</v>
      </c>
      <c r="D50" s="38">
        <v>66</v>
      </c>
      <c r="E50" s="39">
        <v>45</v>
      </c>
      <c r="F50" s="39">
        <v>21</v>
      </c>
      <c r="G50" s="39">
        <v>3.75</v>
      </c>
      <c r="H50" s="38">
        <v>-0.9</v>
      </c>
      <c r="J50" s="30" t="s">
        <v>52</v>
      </c>
      <c r="K50" s="31">
        <v>8</v>
      </c>
      <c r="M50" s="41" t="s">
        <v>31</v>
      </c>
      <c r="N50" s="32" t="s">
        <v>103</v>
      </c>
      <c r="P50" s="23">
        <v>9.8000000000000007</v>
      </c>
      <c r="Q50" s="1">
        <v>1342</v>
      </c>
      <c r="R50" s="1">
        <f t="shared" si="33"/>
        <v>282.95</v>
      </c>
      <c r="S50" s="1">
        <f t="shared" si="51"/>
        <v>0</v>
      </c>
      <c r="T50" s="1">
        <f t="shared" si="34"/>
        <v>0</v>
      </c>
      <c r="U50" s="1">
        <f t="shared" si="52"/>
        <v>3652.875</v>
      </c>
      <c r="V50" s="1">
        <f t="shared" si="35"/>
        <v>8053.2012824999993</v>
      </c>
      <c r="W50" s="130">
        <f t="shared" si="53"/>
        <v>120</v>
      </c>
      <c r="X50" s="1">
        <f t="shared" si="36"/>
        <v>279.42699999999996</v>
      </c>
      <c r="Y50" s="1">
        <f t="shared" si="37"/>
        <v>1.0747746138388246</v>
      </c>
      <c r="Z50" s="1">
        <f t="shared" si="38"/>
        <v>1.0613926348158373</v>
      </c>
      <c r="AA50" s="1">
        <f t="shared" si="39"/>
        <v>86208.019457247341</v>
      </c>
      <c r="AB50" s="1">
        <f t="shared" si="54"/>
        <v>-697</v>
      </c>
      <c r="AC50" s="1">
        <f t="shared" si="40"/>
        <v>-2286.74548</v>
      </c>
      <c r="AD50" s="1">
        <f t="shared" si="41"/>
        <v>35520.051043424115</v>
      </c>
      <c r="AE50" s="23">
        <f t="shared" si="55"/>
        <v>44.480699933031332</v>
      </c>
      <c r="AF50" s="6">
        <f t="shared" si="42"/>
        <v>86.463363757823629</v>
      </c>
      <c r="AG50" s="6">
        <f t="shared" si="43"/>
        <v>-5.881593277892657</v>
      </c>
      <c r="AH50" s="6">
        <f t="shared" si="44"/>
        <v>-11.432876277298863</v>
      </c>
      <c r="AI50" s="133">
        <v>10.5</v>
      </c>
      <c r="AJ50" s="132">
        <f t="shared" si="45"/>
        <v>1050</v>
      </c>
      <c r="AK50" s="134">
        <f t="shared" si="46"/>
        <v>-4738.3506331644021</v>
      </c>
      <c r="AL50" s="131">
        <f t="shared" si="47"/>
        <v>0.16116838888314292</v>
      </c>
      <c r="AM50" s="135">
        <f t="shared" si="48"/>
        <v>1.2081650014770107</v>
      </c>
      <c r="AN50" s="132">
        <f t="shared" si="49"/>
        <v>0.13261636517783423</v>
      </c>
      <c r="AO50" s="132">
        <f t="shared" si="50"/>
        <v>7.5983580190550981</v>
      </c>
      <c r="AP50" s="131">
        <v>9.5</v>
      </c>
      <c r="AQ50" s="135">
        <v>-2.5</v>
      </c>
      <c r="AR50" s="1"/>
      <c r="AS50" s="1">
        <f t="shared" si="56"/>
        <v>0</v>
      </c>
      <c r="AT50" s="1">
        <f t="shared" si="57"/>
        <v>-6.4999999999999997E-3</v>
      </c>
      <c r="AU50" s="1">
        <f t="shared" si="58"/>
        <v>101325</v>
      </c>
      <c r="AV50" s="1">
        <f t="shared" si="59"/>
        <v>1.2250000000000001</v>
      </c>
      <c r="AW50" s="1">
        <f t="shared" si="60"/>
        <v>288.14999999999998</v>
      </c>
      <c r="AX50" s="1">
        <f t="shared" si="61"/>
        <v>1.2350000000000001</v>
      </c>
      <c r="AY50" s="1">
        <f t="shared" si="62"/>
        <v>9.81</v>
      </c>
      <c r="AZ50" s="1">
        <f t="shared" si="63"/>
        <v>293.14999999999998</v>
      </c>
      <c r="BA50" s="1">
        <f t="shared" si="64"/>
        <v>100600</v>
      </c>
      <c r="BB50" s="1">
        <f t="shared" si="65"/>
        <v>28</v>
      </c>
    </row>
    <row r="51" spans="3:54" x14ac:dyDescent="0.2">
      <c r="C51" s="37">
        <v>120</v>
      </c>
      <c r="D51" s="38">
        <v>69</v>
      </c>
      <c r="E51" s="39">
        <v>60</v>
      </c>
      <c r="F51" s="39">
        <v>28.5</v>
      </c>
      <c r="G51" s="39">
        <v>2.75</v>
      </c>
      <c r="H51" s="38">
        <v>-0.1</v>
      </c>
      <c r="P51" s="23">
        <v>10.199999999999999</v>
      </c>
      <c r="Q51" s="1">
        <v>1292</v>
      </c>
      <c r="R51" s="1">
        <f t="shared" si="33"/>
        <v>283.34999999999997</v>
      </c>
      <c r="S51" s="1">
        <f t="shared" si="51"/>
        <v>0</v>
      </c>
      <c r="T51" s="1">
        <f t="shared" si="34"/>
        <v>0</v>
      </c>
      <c r="U51" s="1">
        <f t="shared" si="52"/>
        <v>3652.53125</v>
      </c>
      <c r="V51" s="1">
        <f t="shared" si="35"/>
        <v>8052.4434443749997</v>
      </c>
      <c r="W51" s="130">
        <f t="shared" si="53"/>
        <v>130</v>
      </c>
      <c r="X51" s="1">
        <f t="shared" si="36"/>
        <v>279.75199999999995</v>
      </c>
      <c r="Y51" s="1">
        <f t="shared" si="37"/>
        <v>1.0801049708405084</v>
      </c>
      <c r="Z51" s="1">
        <f t="shared" si="38"/>
        <v>1.0663897152023079</v>
      </c>
      <c r="AA51" s="1">
        <f t="shared" si="39"/>
        <v>86736.334468501169</v>
      </c>
      <c r="AB51" s="1">
        <f t="shared" si="54"/>
        <v>-747</v>
      </c>
      <c r="AC51" s="1">
        <f t="shared" si="40"/>
        <v>-2450.78748</v>
      </c>
      <c r="AD51" s="1" t="e">
        <f t="shared" si="41"/>
        <v>#DIV/0!</v>
      </c>
      <c r="AE51" s="23">
        <f t="shared" si="55"/>
        <v>0</v>
      </c>
      <c r="AF51" s="6">
        <f t="shared" si="42"/>
        <v>0</v>
      </c>
      <c r="AG51" s="6">
        <f t="shared" si="43"/>
        <v>-5.8193296298268065</v>
      </c>
      <c r="AH51" s="6">
        <f t="shared" si="44"/>
        <v>-11.31184570764254</v>
      </c>
      <c r="AI51" s="60"/>
      <c r="AJ51" s="6">
        <f t="shared" si="45"/>
        <v>0</v>
      </c>
      <c r="AK51" s="61" t="e">
        <f t="shared" si="46"/>
        <v>#DIV/0!</v>
      </c>
      <c r="AL51" s="62" t="e">
        <f t="shared" si="47"/>
        <v>#DIV/0!</v>
      </c>
      <c r="AM51" s="63" t="e">
        <f t="shared" si="48"/>
        <v>#DIV/0!</v>
      </c>
      <c r="AN51" s="6" t="e">
        <f t="shared" si="49"/>
        <v>#DIV/0!</v>
      </c>
      <c r="AO51" s="6" t="e">
        <f t="shared" si="50"/>
        <v>#DIV/0!</v>
      </c>
      <c r="AP51" s="62"/>
      <c r="AQ51" s="63"/>
      <c r="AR51" s="1"/>
      <c r="AS51" s="1">
        <f t="shared" si="56"/>
        <v>0</v>
      </c>
      <c r="AT51" s="1">
        <f t="shared" si="57"/>
        <v>-6.4999999999999997E-3</v>
      </c>
      <c r="AU51" s="1">
        <f t="shared" si="58"/>
        <v>101325</v>
      </c>
      <c r="AV51" s="1">
        <f t="shared" si="59"/>
        <v>1.2250000000000001</v>
      </c>
      <c r="AW51" s="1">
        <f t="shared" si="60"/>
        <v>288.14999999999998</v>
      </c>
      <c r="AX51" s="1">
        <f t="shared" si="61"/>
        <v>1.2350000000000001</v>
      </c>
      <c r="AY51" s="1">
        <f t="shared" si="62"/>
        <v>9.81</v>
      </c>
      <c r="AZ51" s="1">
        <f t="shared" si="63"/>
        <v>293.14999999999998</v>
      </c>
      <c r="BA51" s="1">
        <f t="shared" si="64"/>
        <v>100600</v>
      </c>
      <c r="BB51" s="1">
        <f t="shared" si="65"/>
        <v>28</v>
      </c>
    </row>
    <row r="52" spans="3:54" x14ac:dyDescent="0.2">
      <c r="C52" s="37"/>
      <c r="D52" s="38"/>
      <c r="E52" s="39">
        <v>75</v>
      </c>
      <c r="F52" s="39">
        <v>29.5</v>
      </c>
      <c r="G52" s="39">
        <v>2.75</v>
      </c>
      <c r="H52" s="38">
        <v>0.2</v>
      </c>
      <c r="P52" s="23">
        <v>10.7</v>
      </c>
      <c r="Q52" s="1">
        <v>1245</v>
      </c>
      <c r="R52" s="1">
        <f t="shared" si="33"/>
        <v>283.84999999999997</v>
      </c>
      <c r="S52" s="1">
        <f t="shared" si="51"/>
        <v>0</v>
      </c>
      <c r="T52" s="1">
        <f t="shared" si="34"/>
        <v>0</v>
      </c>
      <c r="U52" s="1">
        <f t="shared" si="52"/>
        <v>3652.1875</v>
      </c>
      <c r="V52" s="1">
        <f t="shared" si="35"/>
        <v>8051.6856062499992</v>
      </c>
      <c r="W52" s="130">
        <f t="shared" si="53"/>
        <v>140</v>
      </c>
      <c r="X52" s="1">
        <f t="shared" si="36"/>
        <v>280.0575</v>
      </c>
      <c r="Y52" s="1">
        <f t="shared" si="37"/>
        <v>1.0851339247099052</v>
      </c>
      <c r="Z52" s="1">
        <f t="shared" si="38"/>
        <v>1.0706355262266842</v>
      </c>
      <c r="AA52" s="1">
        <f t="shared" si="39"/>
        <v>87235.338090358811</v>
      </c>
      <c r="AB52" s="1">
        <f t="shared" si="54"/>
        <v>-794</v>
      </c>
      <c r="AC52" s="1">
        <f t="shared" si="40"/>
        <v>-2604.9869600000002</v>
      </c>
      <c r="AD52" s="1">
        <f t="shared" si="41"/>
        <v>35517.688293125873</v>
      </c>
      <c r="AE52" s="23">
        <f t="shared" si="55"/>
        <v>43.757863120204064</v>
      </c>
      <c r="AF52" s="6">
        <f t="shared" si="42"/>
        <v>85.058284647577466</v>
      </c>
      <c r="AG52" s="6">
        <f t="shared" si="43"/>
        <v>-5.7463017074813587</v>
      </c>
      <c r="AH52" s="6">
        <f t="shared" si="44"/>
        <v>-11.169891111070564</v>
      </c>
      <c r="AI52" s="133">
        <v>10.25</v>
      </c>
      <c r="AJ52" s="132">
        <f t="shared" si="45"/>
        <v>1025</v>
      </c>
      <c r="AK52" s="134">
        <f t="shared" si="46"/>
        <v>-4704.9432822298004</v>
      </c>
      <c r="AL52" s="131">
        <f t="shared" si="47"/>
        <v>0.16393530600103834</v>
      </c>
      <c r="AM52" s="135">
        <f t="shared" si="48"/>
        <v>1.2375501147430619</v>
      </c>
      <c r="AN52" s="132">
        <f t="shared" si="49"/>
        <v>0.13170083452920223</v>
      </c>
      <c r="AO52" s="132">
        <f t="shared" si="50"/>
        <v>7.5459019768736129</v>
      </c>
      <c r="AP52" s="131">
        <v>9.5</v>
      </c>
      <c r="AQ52" s="135">
        <v>-2.75</v>
      </c>
      <c r="AR52" s="1"/>
      <c r="AS52" s="1">
        <f t="shared" si="56"/>
        <v>0</v>
      </c>
      <c r="AT52" s="1">
        <f t="shared" si="57"/>
        <v>-6.4999999999999997E-3</v>
      </c>
      <c r="AU52" s="1">
        <f t="shared" si="58"/>
        <v>101325</v>
      </c>
      <c r="AV52" s="1">
        <f t="shared" si="59"/>
        <v>1.2250000000000001</v>
      </c>
      <c r="AW52" s="1">
        <f t="shared" si="60"/>
        <v>288.14999999999998</v>
      </c>
      <c r="AX52" s="1">
        <f t="shared" si="61"/>
        <v>1.2350000000000001</v>
      </c>
      <c r="AY52" s="1">
        <f t="shared" si="62"/>
        <v>9.81</v>
      </c>
      <c r="AZ52" s="1">
        <f t="shared" si="63"/>
        <v>293.14999999999998</v>
      </c>
      <c r="BA52" s="1">
        <f t="shared" si="64"/>
        <v>100600</v>
      </c>
      <c r="BB52" s="1">
        <f t="shared" si="65"/>
        <v>28</v>
      </c>
    </row>
    <row r="53" spans="3:54" x14ac:dyDescent="0.2">
      <c r="C53" s="37"/>
      <c r="D53" s="38"/>
      <c r="E53" s="39">
        <v>90</v>
      </c>
      <c r="F53" s="39">
        <v>27.5</v>
      </c>
      <c r="G53" s="39">
        <v>3</v>
      </c>
      <c r="H53" s="38">
        <v>-0.1</v>
      </c>
      <c r="P53" s="23">
        <v>11.1</v>
      </c>
      <c r="Q53" s="1">
        <v>1198</v>
      </c>
      <c r="R53" s="1">
        <f t="shared" si="33"/>
        <v>284.25</v>
      </c>
      <c r="S53" s="1">
        <f t="shared" si="51"/>
        <v>0</v>
      </c>
      <c r="T53" s="1">
        <f t="shared" si="34"/>
        <v>0</v>
      </c>
      <c r="U53" s="1">
        <f t="shared" si="52"/>
        <v>3651.84375</v>
      </c>
      <c r="V53" s="1">
        <f t="shared" si="35"/>
        <v>8050.9277681249996</v>
      </c>
      <c r="W53" s="130">
        <f t="shared" si="53"/>
        <v>150</v>
      </c>
      <c r="X53" s="1">
        <f t="shared" si="36"/>
        <v>280.363</v>
      </c>
      <c r="Y53" s="1">
        <f t="shared" si="37"/>
        <v>1.0901807721697327</v>
      </c>
      <c r="Z53" s="1">
        <f t="shared" si="38"/>
        <v>1.0752730055508277</v>
      </c>
      <c r="AA53" s="1">
        <f t="shared" si="39"/>
        <v>87736.663795299741</v>
      </c>
      <c r="AB53" s="1">
        <f t="shared" si="54"/>
        <v>-841</v>
      </c>
      <c r="AC53" s="1">
        <f t="shared" si="40"/>
        <v>-2759.1864399999999</v>
      </c>
      <c r="AD53" s="1" t="e">
        <f t="shared" si="41"/>
        <v>#DIV/0!</v>
      </c>
      <c r="AE53" s="23">
        <f t="shared" si="55"/>
        <v>0</v>
      </c>
      <c r="AF53" s="6">
        <f t="shared" si="42"/>
        <v>0</v>
      </c>
      <c r="AG53" s="6">
        <f t="shared" si="43"/>
        <v>-5.6834953991392769</v>
      </c>
      <c r="AH53" s="6">
        <f t="shared" si="44"/>
        <v>-11.047805696662891</v>
      </c>
      <c r="AI53" s="60"/>
      <c r="AJ53" s="6">
        <f t="shared" si="45"/>
        <v>0</v>
      </c>
      <c r="AK53" s="61" t="e">
        <f t="shared" si="46"/>
        <v>#DIV/0!</v>
      </c>
      <c r="AL53" s="62" t="e">
        <f t="shared" si="47"/>
        <v>#DIV/0!</v>
      </c>
      <c r="AM53" s="63" t="e">
        <f t="shared" si="48"/>
        <v>#DIV/0!</v>
      </c>
      <c r="AN53" s="6" t="e">
        <f t="shared" si="49"/>
        <v>#DIV/0!</v>
      </c>
      <c r="AO53" s="6" t="e">
        <f t="shared" si="50"/>
        <v>#DIV/0!</v>
      </c>
      <c r="AP53" s="62"/>
      <c r="AQ53" s="63"/>
      <c r="AR53" s="1"/>
      <c r="AS53" s="1">
        <f t="shared" si="56"/>
        <v>0</v>
      </c>
      <c r="AT53" s="1">
        <f t="shared" si="57"/>
        <v>-6.4999999999999997E-3</v>
      </c>
      <c r="AU53" s="1">
        <f t="shared" si="58"/>
        <v>101325</v>
      </c>
      <c r="AV53" s="1">
        <f t="shared" si="59"/>
        <v>1.2250000000000001</v>
      </c>
      <c r="AW53" s="1">
        <f t="shared" si="60"/>
        <v>288.14999999999998</v>
      </c>
      <c r="AX53" s="1">
        <f t="shared" si="61"/>
        <v>1.2350000000000001</v>
      </c>
      <c r="AY53" s="1">
        <f t="shared" si="62"/>
        <v>9.81</v>
      </c>
      <c r="AZ53" s="1">
        <f t="shared" si="63"/>
        <v>293.14999999999998</v>
      </c>
      <c r="BA53" s="1">
        <f t="shared" si="64"/>
        <v>100600</v>
      </c>
      <c r="BB53" s="1">
        <f t="shared" si="65"/>
        <v>28</v>
      </c>
    </row>
    <row r="54" spans="3:54" x14ac:dyDescent="0.2">
      <c r="C54" s="37"/>
      <c r="D54" s="38"/>
      <c r="E54" s="39">
        <v>105</v>
      </c>
      <c r="F54" s="39">
        <v>23</v>
      </c>
      <c r="G54" s="39">
        <v>3</v>
      </c>
      <c r="H54" s="38">
        <v>-0.1</v>
      </c>
      <c r="P54" s="23">
        <v>11.5</v>
      </c>
      <c r="Q54" s="1">
        <v>1147</v>
      </c>
      <c r="R54" s="1">
        <f t="shared" si="33"/>
        <v>284.64999999999998</v>
      </c>
      <c r="S54" s="1">
        <f t="shared" si="51"/>
        <v>0</v>
      </c>
      <c r="T54" s="1">
        <f t="shared" si="34"/>
        <v>0</v>
      </c>
      <c r="U54" s="1">
        <f t="shared" si="52"/>
        <v>3651.5</v>
      </c>
      <c r="V54" s="1">
        <f t="shared" si="35"/>
        <v>8050.1699299999991</v>
      </c>
      <c r="W54" s="130">
        <f t="shared" si="53"/>
        <v>160</v>
      </c>
      <c r="X54" s="1">
        <f t="shared" si="36"/>
        <v>280.69450000000001</v>
      </c>
      <c r="Y54" s="1">
        <f t="shared" si="37"/>
        <v>1.0956774325094505</v>
      </c>
      <c r="Z54" s="1">
        <f t="shared" si="38"/>
        <v>1.0804518850501457</v>
      </c>
      <c r="AA54" s="1">
        <f t="shared" si="39"/>
        <v>88283.292053763842</v>
      </c>
      <c r="AB54" s="1">
        <f t="shared" si="54"/>
        <v>-892</v>
      </c>
      <c r="AC54" s="1">
        <f t="shared" si="40"/>
        <v>-2926.5092799999998</v>
      </c>
      <c r="AD54" s="1">
        <f t="shared" si="41"/>
        <v>35518.280295624652</v>
      </c>
      <c r="AE54" s="23">
        <f t="shared" si="55"/>
        <v>43.558630283722678</v>
      </c>
      <c r="AF54" s="6">
        <f t="shared" si="42"/>
        <v>84.671007890711493</v>
      </c>
      <c r="AG54" s="6">
        <f t="shared" si="43"/>
        <v>-5.6529277302237295</v>
      </c>
      <c r="AH54" s="6">
        <f t="shared" si="44"/>
        <v>-10.988387039118095</v>
      </c>
      <c r="AI54" s="133">
        <v>10.25</v>
      </c>
      <c r="AJ54" s="132">
        <f t="shared" si="45"/>
        <v>1025</v>
      </c>
      <c r="AK54" s="134">
        <f t="shared" si="46"/>
        <v>-4648.7857465866182</v>
      </c>
      <c r="AL54" s="131">
        <f t="shared" si="47"/>
        <v>0.16197859744204243</v>
      </c>
      <c r="AM54" s="135">
        <f t="shared" si="48"/>
        <v>1.2375707420078277</v>
      </c>
      <c r="AN54" s="132">
        <f t="shared" si="49"/>
        <v>0.1301445228736228</v>
      </c>
      <c r="AO54" s="132">
        <f t="shared" si="50"/>
        <v>7.4567318874019</v>
      </c>
      <c r="AP54" s="131">
        <v>9.5</v>
      </c>
      <c r="AQ54" s="135">
        <v>-3</v>
      </c>
      <c r="AR54" s="1"/>
      <c r="AS54" s="1">
        <f t="shared" si="56"/>
        <v>0</v>
      </c>
      <c r="AT54" s="1">
        <f t="shared" si="57"/>
        <v>-6.4999999999999997E-3</v>
      </c>
      <c r="AU54" s="1">
        <f t="shared" si="58"/>
        <v>101325</v>
      </c>
      <c r="AV54" s="1">
        <f t="shared" si="59"/>
        <v>1.2250000000000001</v>
      </c>
      <c r="AW54" s="1">
        <f t="shared" si="60"/>
        <v>288.14999999999998</v>
      </c>
      <c r="AX54" s="1">
        <f t="shared" si="61"/>
        <v>1.2350000000000001</v>
      </c>
      <c r="AY54" s="1">
        <f t="shared" si="62"/>
        <v>9.81</v>
      </c>
      <c r="AZ54" s="1">
        <f t="shared" si="63"/>
        <v>293.14999999999998</v>
      </c>
      <c r="BA54" s="1">
        <f t="shared" si="64"/>
        <v>100600</v>
      </c>
      <c r="BB54" s="1">
        <f t="shared" si="65"/>
        <v>28</v>
      </c>
    </row>
    <row r="55" spans="3:54" x14ac:dyDescent="0.2">
      <c r="C55" s="37"/>
      <c r="D55" s="38"/>
      <c r="E55" s="39">
        <v>120</v>
      </c>
      <c r="F55" s="39">
        <v>28</v>
      </c>
      <c r="G55" s="39">
        <v>1.5</v>
      </c>
      <c r="H55" s="38">
        <v>0.1</v>
      </c>
      <c r="P55" s="23">
        <v>11.7</v>
      </c>
      <c r="Q55" s="1">
        <v>1102</v>
      </c>
      <c r="R55" s="1">
        <f t="shared" si="33"/>
        <v>284.84999999999997</v>
      </c>
      <c r="S55" s="1">
        <f t="shared" si="51"/>
        <v>0</v>
      </c>
      <c r="T55" s="1">
        <f t="shared" si="34"/>
        <v>0</v>
      </c>
      <c r="U55" s="1">
        <f t="shared" si="52"/>
        <v>3651.15625</v>
      </c>
      <c r="V55" s="1">
        <f t="shared" si="35"/>
        <v>8049.4120918749995</v>
      </c>
      <c r="W55" s="130">
        <f t="shared" si="53"/>
        <v>170</v>
      </c>
      <c r="X55" s="1">
        <f t="shared" si="36"/>
        <v>280.98699999999997</v>
      </c>
      <c r="Y55" s="1">
        <f t="shared" si="37"/>
        <v>1.1005450116744702</v>
      </c>
      <c r="Z55" s="1">
        <f t="shared" si="38"/>
        <v>1.0856199445159711</v>
      </c>
      <c r="AA55" s="1">
        <f t="shared" si="39"/>
        <v>88767.898193957386</v>
      </c>
      <c r="AB55" s="1">
        <f t="shared" si="54"/>
        <v>-937</v>
      </c>
      <c r="AC55" s="1">
        <f t="shared" si="40"/>
        <v>-3074.1470800000002</v>
      </c>
      <c r="AD55" s="1" t="e">
        <f t="shared" si="41"/>
        <v>#DIV/0!</v>
      </c>
      <c r="AE55" s="23">
        <f t="shared" si="55"/>
        <v>0</v>
      </c>
      <c r="AF55" s="6">
        <f t="shared" si="42"/>
        <v>0</v>
      </c>
      <c r="AG55" s="6">
        <f t="shared" si="43"/>
        <v>-5.5884874257030006</v>
      </c>
      <c r="AH55" s="6">
        <f t="shared" si="44"/>
        <v>-10.863125397578521</v>
      </c>
      <c r="AI55" s="60"/>
      <c r="AJ55" s="6">
        <f t="shared" si="45"/>
        <v>0</v>
      </c>
      <c r="AK55" s="61" t="e">
        <f t="shared" si="46"/>
        <v>#DIV/0!</v>
      </c>
      <c r="AL55" s="62" t="e">
        <f t="shared" si="47"/>
        <v>#DIV/0!</v>
      </c>
      <c r="AM55" s="63" t="e">
        <f t="shared" si="48"/>
        <v>#DIV/0!</v>
      </c>
      <c r="AN55" s="6" t="e">
        <f t="shared" si="49"/>
        <v>#DIV/0!</v>
      </c>
      <c r="AO55" s="6" t="e">
        <f t="shared" si="50"/>
        <v>#DIV/0!</v>
      </c>
      <c r="AP55" s="62"/>
      <c r="AQ55" s="63"/>
      <c r="AR55" s="1"/>
      <c r="AS55" s="1">
        <f t="shared" si="56"/>
        <v>0</v>
      </c>
      <c r="AT55" s="1">
        <f t="shared" si="57"/>
        <v>-6.4999999999999997E-3</v>
      </c>
      <c r="AU55" s="1">
        <f t="shared" si="58"/>
        <v>101325</v>
      </c>
      <c r="AV55" s="1">
        <f t="shared" si="59"/>
        <v>1.2250000000000001</v>
      </c>
      <c r="AW55" s="1">
        <f t="shared" si="60"/>
        <v>288.14999999999998</v>
      </c>
      <c r="AX55" s="1">
        <f t="shared" si="61"/>
        <v>1.2350000000000001</v>
      </c>
      <c r="AY55" s="1">
        <f t="shared" si="62"/>
        <v>9.81</v>
      </c>
      <c r="AZ55" s="1">
        <f t="shared" si="63"/>
        <v>293.14999999999998</v>
      </c>
      <c r="BA55" s="1">
        <f t="shared" si="64"/>
        <v>100600</v>
      </c>
      <c r="BB55" s="1">
        <f t="shared" si="65"/>
        <v>28</v>
      </c>
    </row>
    <row r="56" spans="3:54" x14ac:dyDescent="0.2">
      <c r="C56" s="27"/>
      <c r="D56" s="28"/>
      <c r="E56" s="29"/>
      <c r="F56" s="29"/>
      <c r="G56" s="29"/>
      <c r="H56" s="28"/>
      <c r="P56" s="23">
        <v>11.7</v>
      </c>
      <c r="Q56" s="1">
        <v>1059</v>
      </c>
      <c r="R56" s="1">
        <f t="shared" si="33"/>
        <v>284.84999999999997</v>
      </c>
      <c r="S56" s="1">
        <f t="shared" si="51"/>
        <v>0</v>
      </c>
      <c r="T56" s="1">
        <f t="shared" si="34"/>
        <v>0</v>
      </c>
      <c r="U56" s="1">
        <f t="shared" si="52"/>
        <v>3650.8125</v>
      </c>
      <c r="V56" s="1">
        <f t="shared" si="35"/>
        <v>8048.654253749999</v>
      </c>
      <c r="W56" s="130">
        <f t="shared" si="53"/>
        <v>180</v>
      </c>
      <c r="X56" s="1">
        <f t="shared" si="36"/>
        <v>281.26649999999995</v>
      </c>
      <c r="Y56" s="1">
        <f t="shared" si="37"/>
        <v>1.1052116942335819</v>
      </c>
      <c r="Z56" s="1">
        <f t="shared" si="38"/>
        <v>1.0913077935620492</v>
      </c>
      <c r="AA56" s="1">
        <f t="shared" si="39"/>
        <v>89232.976610778467</v>
      </c>
      <c r="AB56" s="1">
        <f t="shared" si="54"/>
        <v>-980</v>
      </c>
      <c r="AC56" s="1">
        <f t="shared" si="40"/>
        <v>-3215.2231999999999</v>
      </c>
      <c r="AD56" s="1" t="e">
        <f t="shared" si="41"/>
        <v>#DIV/0!</v>
      </c>
      <c r="AE56" s="23">
        <f t="shared" si="55"/>
        <v>0</v>
      </c>
      <c r="AF56" s="6">
        <f t="shared" si="42"/>
        <v>0</v>
      </c>
      <c r="AG56" s="6">
        <f t="shared" si="43"/>
        <v>-5.5165508084876311</v>
      </c>
      <c r="AH56" s="6">
        <f t="shared" si="44"/>
        <v>-10.723292123570596</v>
      </c>
      <c r="AI56" s="60"/>
      <c r="AJ56" s="6">
        <f t="shared" si="45"/>
        <v>0</v>
      </c>
      <c r="AK56" s="61" t="e">
        <f t="shared" si="46"/>
        <v>#DIV/0!</v>
      </c>
      <c r="AL56" s="62" t="e">
        <f t="shared" si="47"/>
        <v>#DIV/0!</v>
      </c>
      <c r="AM56" s="63" t="e">
        <f t="shared" si="48"/>
        <v>#DIV/0!</v>
      </c>
      <c r="AN56" s="6" t="e">
        <f t="shared" si="49"/>
        <v>#DIV/0!</v>
      </c>
      <c r="AO56" s="6" t="e">
        <f t="shared" si="50"/>
        <v>#DIV/0!</v>
      </c>
      <c r="AP56" s="62"/>
      <c r="AQ56" s="63"/>
      <c r="AR56" s="1"/>
      <c r="AS56" s="1">
        <f t="shared" si="56"/>
        <v>0</v>
      </c>
      <c r="AT56" s="1">
        <f t="shared" si="57"/>
        <v>-6.4999999999999997E-3</v>
      </c>
      <c r="AU56" s="1">
        <f t="shared" si="58"/>
        <v>101325</v>
      </c>
      <c r="AV56" s="1">
        <f t="shared" si="59"/>
        <v>1.2250000000000001</v>
      </c>
      <c r="AW56" s="1">
        <f t="shared" si="60"/>
        <v>288.14999999999998</v>
      </c>
      <c r="AX56" s="1">
        <f t="shared" si="61"/>
        <v>1.2350000000000001</v>
      </c>
      <c r="AY56" s="1">
        <f t="shared" si="62"/>
        <v>9.81</v>
      </c>
      <c r="AZ56" s="1">
        <f t="shared" si="63"/>
        <v>293.14999999999998</v>
      </c>
      <c r="BA56" s="1">
        <f t="shared" si="64"/>
        <v>100600</v>
      </c>
      <c r="BB56" s="1">
        <f t="shared" si="65"/>
        <v>28</v>
      </c>
    </row>
    <row r="57" spans="3:54" x14ac:dyDescent="0.2">
      <c r="P57" s="23">
        <v>11.9</v>
      </c>
      <c r="Q57" s="1">
        <v>1032</v>
      </c>
      <c r="R57" s="1">
        <f t="shared" si="33"/>
        <v>285.04999999999995</v>
      </c>
      <c r="S57" s="1">
        <f t="shared" si="51"/>
        <v>0</v>
      </c>
      <c r="T57" s="1">
        <f t="shared" si="34"/>
        <v>0</v>
      </c>
      <c r="U57" s="1">
        <f t="shared" si="52"/>
        <v>3650.46875</v>
      </c>
      <c r="V57" s="1">
        <f t="shared" si="35"/>
        <v>8047.8964156249995</v>
      </c>
      <c r="W57" s="130">
        <f t="shared" si="53"/>
        <v>190</v>
      </c>
      <c r="X57" s="1">
        <f t="shared" si="36"/>
        <v>281.44199999999995</v>
      </c>
      <c r="Y57" s="1">
        <f t="shared" si="37"/>
        <v>1.1081496641689135</v>
      </c>
      <c r="Z57" s="1">
        <f t="shared" si="38"/>
        <v>1.0941233390037797</v>
      </c>
      <c r="AA57" s="1">
        <f t="shared" si="39"/>
        <v>89526.009596377291</v>
      </c>
      <c r="AB57" s="1">
        <f t="shared" si="54"/>
        <v>-1007</v>
      </c>
      <c r="AC57" s="1">
        <f t="shared" si="40"/>
        <v>-3303.8058799999999</v>
      </c>
      <c r="AD57" s="1" t="e">
        <f t="shared" si="41"/>
        <v>#DIV/0!</v>
      </c>
      <c r="AE57" s="23">
        <f t="shared" si="55"/>
        <v>0</v>
      </c>
      <c r="AF57" s="6">
        <f t="shared" si="42"/>
        <v>0</v>
      </c>
      <c r="AG57" s="6">
        <f t="shared" si="43"/>
        <v>-5.3677348040770658</v>
      </c>
      <c r="AH57" s="6">
        <f t="shared" si="44"/>
        <v>-10.434017621557164</v>
      </c>
      <c r="AI57" s="60"/>
      <c r="AJ57" s="6">
        <f t="shared" si="45"/>
        <v>0</v>
      </c>
      <c r="AK57" s="61" t="e">
        <f t="shared" si="46"/>
        <v>#DIV/0!</v>
      </c>
      <c r="AL57" s="62" t="e">
        <f t="shared" si="47"/>
        <v>#DIV/0!</v>
      </c>
      <c r="AM57" s="63" t="e">
        <f t="shared" si="48"/>
        <v>#DIV/0!</v>
      </c>
      <c r="AN57" s="6" t="e">
        <f t="shared" si="49"/>
        <v>#DIV/0!</v>
      </c>
      <c r="AO57" s="6" t="e">
        <f t="shared" si="50"/>
        <v>#DIV/0!</v>
      </c>
      <c r="AP57" s="62"/>
      <c r="AQ57" s="63"/>
      <c r="AR57" s="1"/>
      <c r="AS57" s="1">
        <f t="shared" si="56"/>
        <v>0</v>
      </c>
      <c r="AT57" s="1">
        <f t="shared" si="57"/>
        <v>-6.4999999999999997E-3</v>
      </c>
      <c r="AU57" s="1">
        <f t="shared" si="58"/>
        <v>101325</v>
      </c>
      <c r="AV57" s="1">
        <f t="shared" si="59"/>
        <v>1.2250000000000001</v>
      </c>
      <c r="AW57" s="1">
        <f t="shared" si="60"/>
        <v>288.14999999999998</v>
      </c>
      <c r="AX57" s="1">
        <f t="shared" si="61"/>
        <v>1.2350000000000001</v>
      </c>
      <c r="AY57" s="1">
        <f t="shared" si="62"/>
        <v>9.81</v>
      </c>
      <c r="AZ57" s="1">
        <f t="shared" si="63"/>
        <v>293.14999999999998</v>
      </c>
      <c r="BA57" s="1">
        <f t="shared" si="64"/>
        <v>100600</v>
      </c>
      <c r="BB57" s="1">
        <f t="shared" si="65"/>
        <v>28</v>
      </c>
    </row>
    <row r="58" spans="3:54" x14ac:dyDescent="0.2">
      <c r="P58" s="23">
        <v>12</v>
      </c>
      <c r="Q58" s="1">
        <v>1007</v>
      </c>
      <c r="R58" s="1">
        <f t="shared" si="33"/>
        <v>285.14999999999998</v>
      </c>
      <c r="S58" s="1">
        <f t="shared" si="51"/>
        <v>0</v>
      </c>
      <c r="T58" s="1">
        <f t="shared" si="34"/>
        <v>0</v>
      </c>
      <c r="U58" s="1">
        <f t="shared" si="52"/>
        <v>3650.125</v>
      </c>
      <c r="V58" s="1">
        <f t="shared" si="35"/>
        <v>8047.138577499999</v>
      </c>
      <c r="W58" s="130">
        <f t="shared" si="53"/>
        <v>200</v>
      </c>
      <c r="X58" s="1">
        <f t="shared" si="36"/>
        <v>281.60449999999997</v>
      </c>
      <c r="Y58" s="1">
        <f t="shared" si="37"/>
        <v>1.1108753306230814</v>
      </c>
      <c r="Z58" s="1">
        <f t="shared" si="38"/>
        <v>1.0970629214183676</v>
      </c>
      <c r="AA58" s="1">
        <f t="shared" si="39"/>
        <v>89798.030734278815</v>
      </c>
      <c r="AB58" s="1">
        <f t="shared" si="54"/>
        <v>-1032</v>
      </c>
      <c r="AC58" s="1">
        <f t="shared" si="40"/>
        <v>-3385.8268800000001</v>
      </c>
      <c r="AD58" s="1" t="e">
        <f t="shared" si="41"/>
        <v>#DIV/0!</v>
      </c>
      <c r="AE58" s="23">
        <f t="shared" si="55"/>
        <v>0</v>
      </c>
      <c r="AF58" s="6">
        <f t="shared" si="42"/>
        <v>0</v>
      </c>
      <c r="AG58" s="6">
        <f t="shared" si="43"/>
        <v>-5.225557747006687</v>
      </c>
      <c r="AH58" s="6">
        <f t="shared" si="44"/>
        <v>-10.157648170941478</v>
      </c>
      <c r="AI58" s="60"/>
      <c r="AJ58" s="6">
        <f t="shared" si="45"/>
        <v>0</v>
      </c>
      <c r="AK58" s="61" t="e">
        <f t="shared" si="46"/>
        <v>#DIV/0!</v>
      </c>
      <c r="AL58" s="62" t="e">
        <f t="shared" si="47"/>
        <v>#DIV/0!</v>
      </c>
      <c r="AM58" s="63" t="e">
        <f t="shared" si="48"/>
        <v>#DIV/0!</v>
      </c>
      <c r="AN58" s="6" t="e">
        <f t="shared" si="49"/>
        <v>#DIV/0!</v>
      </c>
      <c r="AO58" s="6" t="e">
        <f t="shared" si="50"/>
        <v>#DIV/0!</v>
      </c>
      <c r="AP58" s="62"/>
      <c r="AQ58" s="63"/>
      <c r="AR58" s="1"/>
      <c r="AS58" s="1">
        <f t="shared" si="56"/>
        <v>0</v>
      </c>
      <c r="AT58" s="1">
        <f t="shared" si="57"/>
        <v>-6.4999999999999997E-3</v>
      </c>
      <c r="AU58" s="1">
        <f t="shared" si="58"/>
        <v>101325</v>
      </c>
      <c r="AV58" s="1">
        <f t="shared" si="59"/>
        <v>1.2250000000000001</v>
      </c>
      <c r="AW58" s="1">
        <f t="shared" si="60"/>
        <v>288.14999999999998</v>
      </c>
      <c r="AX58" s="1">
        <f t="shared" si="61"/>
        <v>1.2350000000000001</v>
      </c>
      <c r="AY58" s="1">
        <f t="shared" si="62"/>
        <v>9.81</v>
      </c>
      <c r="AZ58" s="1">
        <f t="shared" si="63"/>
        <v>293.14999999999998</v>
      </c>
      <c r="BA58" s="1">
        <f t="shared" si="64"/>
        <v>100600</v>
      </c>
      <c r="BB58" s="1">
        <f t="shared" si="65"/>
        <v>28</v>
      </c>
    </row>
    <row r="59" spans="3:54" x14ac:dyDescent="0.2">
      <c r="P59" s="23">
        <v>11.9</v>
      </c>
      <c r="Q59" s="1">
        <v>982</v>
      </c>
      <c r="R59" s="1">
        <f t="shared" si="33"/>
        <v>285.04999999999995</v>
      </c>
      <c r="S59" s="1">
        <f t="shared" si="51"/>
        <v>0</v>
      </c>
      <c r="T59" s="1">
        <f t="shared" si="34"/>
        <v>0</v>
      </c>
      <c r="U59" s="1">
        <f t="shared" si="52"/>
        <v>3649.78125</v>
      </c>
      <c r="V59" s="1">
        <f t="shared" si="35"/>
        <v>8046.3807393749994</v>
      </c>
      <c r="W59" s="130">
        <f t="shared" si="53"/>
        <v>210</v>
      </c>
      <c r="X59" s="1">
        <f t="shared" si="36"/>
        <v>281.767</v>
      </c>
      <c r="Y59" s="1">
        <f t="shared" si="37"/>
        <v>1.1136061230810241</v>
      </c>
      <c r="Z59" s="1">
        <f t="shared" si="38"/>
        <v>1.1007804121458376</v>
      </c>
      <c r="AA59" s="1">
        <f t="shared" si="39"/>
        <v>90070.72075713391</v>
      </c>
      <c r="AB59" s="1">
        <f t="shared" si="54"/>
        <v>-1057</v>
      </c>
      <c r="AC59" s="1">
        <f t="shared" si="40"/>
        <v>-3467.8478799999998</v>
      </c>
      <c r="AD59" s="1" t="e">
        <f t="shared" si="41"/>
        <v>#DIV/0!</v>
      </c>
      <c r="AE59" s="23">
        <f t="shared" si="55"/>
        <v>0</v>
      </c>
      <c r="AF59" s="6">
        <f t="shared" si="42"/>
        <v>0</v>
      </c>
      <c r="AG59" s="6">
        <f t="shared" si="43"/>
        <v>-5.0943412413774327</v>
      </c>
      <c r="AH59" s="6">
        <f t="shared" si="44"/>
        <v>-9.9025842786391092</v>
      </c>
      <c r="AI59" s="60"/>
      <c r="AJ59" s="6">
        <f t="shared" si="45"/>
        <v>0</v>
      </c>
      <c r="AK59" s="61" t="e">
        <f t="shared" si="46"/>
        <v>#DIV/0!</v>
      </c>
      <c r="AL59" s="62" t="e">
        <f t="shared" si="47"/>
        <v>#DIV/0!</v>
      </c>
      <c r="AM59" s="63" t="e">
        <f t="shared" si="48"/>
        <v>#DIV/0!</v>
      </c>
      <c r="AN59" s="6" t="e">
        <f t="shared" si="49"/>
        <v>#DIV/0!</v>
      </c>
      <c r="AO59" s="6" t="e">
        <f t="shared" si="50"/>
        <v>#DIV/0!</v>
      </c>
      <c r="AP59" s="62"/>
      <c r="AQ59" s="63"/>
      <c r="AR59" s="1"/>
      <c r="AS59" s="1">
        <f t="shared" si="56"/>
        <v>0</v>
      </c>
      <c r="AT59" s="1">
        <f t="shared" si="57"/>
        <v>-6.4999999999999997E-3</v>
      </c>
      <c r="AU59" s="1">
        <f t="shared" si="58"/>
        <v>101325</v>
      </c>
      <c r="AV59" s="1">
        <f t="shared" si="59"/>
        <v>1.2250000000000001</v>
      </c>
      <c r="AW59" s="1">
        <f t="shared" si="60"/>
        <v>288.14999999999998</v>
      </c>
      <c r="AX59" s="1">
        <f t="shared" si="61"/>
        <v>1.2350000000000001</v>
      </c>
      <c r="AY59" s="1">
        <f t="shared" si="62"/>
        <v>9.81</v>
      </c>
      <c r="AZ59" s="1">
        <f t="shared" si="63"/>
        <v>293.14999999999998</v>
      </c>
      <c r="BA59" s="1">
        <f t="shared" si="64"/>
        <v>100600</v>
      </c>
      <c r="BB59" s="1">
        <f t="shared" si="65"/>
        <v>28</v>
      </c>
    </row>
    <row r="60" spans="3:54" x14ac:dyDescent="0.2">
      <c r="P60" s="23">
        <v>11.3</v>
      </c>
      <c r="Q60" s="1">
        <v>958</v>
      </c>
      <c r="R60" s="1">
        <f t="shared" si="33"/>
        <v>284.45</v>
      </c>
      <c r="S60" s="1">
        <f t="shared" si="51"/>
        <v>0</v>
      </c>
      <c r="T60" s="1">
        <f t="shared" si="34"/>
        <v>0</v>
      </c>
      <c r="U60" s="1">
        <f t="shared" si="52"/>
        <v>3649.4375</v>
      </c>
      <c r="V60" s="1">
        <f t="shared" si="35"/>
        <v>8045.6229012499989</v>
      </c>
      <c r="W60" s="130">
        <f t="shared" si="53"/>
        <v>220</v>
      </c>
      <c r="X60" s="1">
        <f t="shared" si="36"/>
        <v>281.923</v>
      </c>
      <c r="Y60" s="1">
        <f t="shared" si="37"/>
        <v>1.1162325125816059</v>
      </c>
      <c r="Z60" s="1">
        <f t="shared" si="38"/>
        <v>1.1063161140606228</v>
      </c>
      <c r="AA60" s="1">
        <f t="shared" si="39"/>
        <v>90333.133633371021</v>
      </c>
      <c r="AB60" s="1">
        <f t="shared" si="54"/>
        <v>-1081</v>
      </c>
      <c r="AC60" s="1">
        <f t="shared" si="40"/>
        <v>-3546.5880400000001</v>
      </c>
      <c r="AD60" s="1" t="e">
        <f t="shared" si="41"/>
        <v>#DIV/0!</v>
      </c>
      <c r="AE60" s="23">
        <f t="shared" si="55"/>
        <v>0</v>
      </c>
      <c r="AF60" s="6">
        <f t="shared" si="42"/>
        <v>0</v>
      </c>
      <c r="AG60" s="6">
        <f t="shared" si="43"/>
        <v>-4.9642816248131227</v>
      </c>
      <c r="AH60" s="6">
        <f t="shared" si="44"/>
        <v>-9.6497691935767413</v>
      </c>
      <c r="AI60" s="60"/>
      <c r="AJ60" s="6">
        <f t="shared" si="45"/>
        <v>0</v>
      </c>
      <c r="AK60" s="61" t="e">
        <f t="shared" si="46"/>
        <v>#DIV/0!</v>
      </c>
      <c r="AL60" s="62" t="e">
        <f t="shared" si="47"/>
        <v>#DIV/0!</v>
      </c>
      <c r="AM60" s="63" t="e">
        <f t="shared" si="48"/>
        <v>#DIV/0!</v>
      </c>
      <c r="AN60" s="6" t="e">
        <f t="shared" si="49"/>
        <v>#DIV/0!</v>
      </c>
      <c r="AO60" s="6" t="e">
        <f t="shared" si="50"/>
        <v>#DIV/0!</v>
      </c>
      <c r="AP60" s="62"/>
      <c r="AQ60" s="63"/>
      <c r="AR60" s="1"/>
      <c r="AS60" s="1">
        <f t="shared" si="56"/>
        <v>0</v>
      </c>
      <c r="AT60" s="1">
        <f t="shared" si="57"/>
        <v>-6.4999999999999997E-3</v>
      </c>
      <c r="AU60" s="1">
        <f t="shared" si="58"/>
        <v>101325</v>
      </c>
      <c r="AV60" s="1">
        <f t="shared" si="59"/>
        <v>1.2250000000000001</v>
      </c>
      <c r="AW60" s="1">
        <f t="shared" si="60"/>
        <v>288.14999999999998</v>
      </c>
      <c r="AX60" s="1">
        <f t="shared" si="61"/>
        <v>1.2350000000000001</v>
      </c>
      <c r="AY60" s="1">
        <f t="shared" si="62"/>
        <v>9.81</v>
      </c>
      <c r="AZ60" s="1">
        <f t="shared" si="63"/>
        <v>293.14999999999998</v>
      </c>
      <c r="BA60" s="1">
        <f t="shared" si="64"/>
        <v>100600</v>
      </c>
      <c r="BB60" s="1">
        <f t="shared" si="65"/>
        <v>28</v>
      </c>
    </row>
    <row r="61" spans="3:54" x14ac:dyDescent="0.2">
      <c r="P61" s="23">
        <v>10.7</v>
      </c>
      <c r="Q61" s="1">
        <v>931</v>
      </c>
      <c r="R61" s="1">
        <f t="shared" si="33"/>
        <v>283.84999999999997</v>
      </c>
      <c r="S61" s="1">
        <f t="shared" si="51"/>
        <v>0</v>
      </c>
      <c r="T61" s="1">
        <f t="shared" si="34"/>
        <v>0</v>
      </c>
      <c r="U61" s="1">
        <f t="shared" si="52"/>
        <v>3649.09375</v>
      </c>
      <c r="V61" s="1">
        <f t="shared" si="35"/>
        <v>8044.8650631249993</v>
      </c>
      <c r="W61" s="130">
        <f t="shared" si="53"/>
        <v>230</v>
      </c>
      <c r="X61" s="1">
        <f t="shared" si="36"/>
        <v>282.0985</v>
      </c>
      <c r="Y61" s="1">
        <f t="shared" si="37"/>
        <v>1.1191928622885081</v>
      </c>
      <c r="Z61" s="1">
        <f t="shared" si="38"/>
        <v>1.1122868686358807</v>
      </c>
      <c r="AA61" s="1">
        <f t="shared" si="39"/>
        <v>90629.087735290959</v>
      </c>
      <c r="AB61" s="1">
        <f t="shared" si="54"/>
        <v>-1108</v>
      </c>
      <c r="AC61" s="1">
        <f t="shared" si="40"/>
        <v>-3635.1707200000001</v>
      </c>
      <c r="AD61" s="1" t="e">
        <f t="shared" si="41"/>
        <v>#DIV/0!</v>
      </c>
      <c r="AE61" s="23">
        <f t="shared" si="55"/>
        <v>0</v>
      </c>
      <c r="AF61" s="6">
        <f t="shared" si="42"/>
        <v>0</v>
      </c>
      <c r="AG61" s="6">
        <f t="shared" si="43"/>
        <v>-4.8539346075652592</v>
      </c>
      <c r="AH61" s="6">
        <f t="shared" si="44"/>
        <v>-9.4352722475696531</v>
      </c>
      <c r="AI61" s="60"/>
      <c r="AJ61" s="6">
        <f t="shared" si="45"/>
        <v>0</v>
      </c>
      <c r="AK61" s="61" t="e">
        <f t="shared" si="46"/>
        <v>#DIV/0!</v>
      </c>
      <c r="AL61" s="62" t="e">
        <f t="shared" si="47"/>
        <v>#DIV/0!</v>
      </c>
      <c r="AM61" s="63" t="e">
        <f t="shared" si="48"/>
        <v>#DIV/0!</v>
      </c>
      <c r="AN61" s="6" t="e">
        <f t="shared" si="49"/>
        <v>#DIV/0!</v>
      </c>
      <c r="AO61" s="6" t="e">
        <f t="shared" si="50"/>
        <v>#DIV/0!</v>
      </c>
      <c r="AP61" s="62"/>
      <c r="AQ61" s="63"/>
      <c r="AR61" s="1"/>
      <c r="AS61" s="1">
        <f t="shared" si="56"/>
        <v>0</v>
      </c>
      <c r="AT61" s="1">
        <f t="shared" si="57"/>
        <v>-6.4999999999999997E-3</v>
      </c>
      <c r="AU61" s="1">
        <f t="shared" si="58"/>
        <v>101325</v>
      </c>
      <c r="AV61" s="1">
        <f t="shared" si="59"/>
        <v>1.2250000000000001</v>
      </c>
      <c r="AW61" s="1">
        <f t="shared" si="60"/>
        <v>288.14999999999998</v>
      </c>
      <c r="AX61" s="1">
        <f t="shared" si="61"/>
        <v>1.2350000000000001</v>
      </c>
      <c r="AY61" s="1">
        <f t="shared" si="62"/>
        <v>9.81</v>
      </c>
      <c r="AZ61" s="1">
        <f t="shared" si="63"/>
        <v>293.14999999999998</v>
      </c>
      <c r="BA61" s="1">
        <f t="shared" si="64"/>
        <v>100600</v>
      </c>
      <c r="BB61" s="1">
        <f t="shared" si="65"/>
        <v>28</v>
      </c>
    </row>
    <row r="62" spans="3:54" x14ac:dyDescent="0.2">
      <c r="P62" s="23">
        <v>9.5</v>
      </c>
      <c r="Q62" s="1">
        <v>900</v>
      </c>
      <c r="R62" s="1">
        <f t="shared" si="33"/>
        <v>282.64999999999998</v>
      </c>
      <c r="S62" s="1">
        <f t="shared" si="51"/>
        <v>0</v>
      </c>
      <c r="T62" s="1">
        <f t="shared" si="34"/>
        <v>0</v>
      </c>
      <c r="U62" s="1">
        <f t="shared" si="52"/>
        <v>3648.75</v>
      </c>
      <c r="V62" s="1">
        <f t="shared" si="35"/>
        <v>8044.1072249999988</v>
      </c>
      <c r="W62" s="130">
        <f t="shared" si="53"/>
        <v>240</v>
      </c>
      <c r="X62" s="1">
        <f t="shared" si="36"/>
        <v>282.29999999999995</v>
      </c>
      <c r="Y62" s="1">
        <f t="shared" si="37"/>
        <v>1.1225991852915929</v>
      </c>
      <c r="Z62" s="1">
        <f t="shared" si="38"/>
        <v>1.1212090925449023</v>
      </c>
      <c r="AA62" s="1">
        <f t="shared" si="39"/>
        <v>90969.854616655924</v>
      </c>
      <c r="AB62" s="1">
        <f t="shared" si="54"/>
        <v>-1139</v>
      </c>
      <c r="AC62" s="1">
        <f t="shared" si="40"/>
        <v>-3736.8767600000001</v>
      </c>
      <c r="AD62" s="1">
        <f t="shared" si="41"/>
        <v>35478.82966136578</v>
      </c>
      <c r="AE62" s="23">
        <f t="shared" si="55"/>
        <v>35.961739899758598</v>
      </c>
      <c r="AF62" s="6">
        <f t="shared" si="42"/>
        <v>69.903868486746759</v>
      </c>
      <c r="AG62" s="6">
        <f t="shared" si="43"/>
        <v>-4.7635041257787423</v>
      </c>
      <c r="AH62" s="6">
        <f t="shared" si="44"/>
        <v>-9.2594898598537512</v>
      </c>
      <c r="AI62" s="133">
        <v>7.25</v>
      </c>
      <c r="AJ62" s="132">
        <f t="shared" si="45"/>
        <v>725</v>
      </c>
      <c r="AK62" s="134">
        <f t="shared" si="46"/>
        <v>-4741.3167017399728</v>
      </c>
      <c r="AL62" s="131">
        <f t="shared" si="47"/>
        <v>0.23356239910049123</v>
      </c>
      <c r="AM62" s="135">
        <f t="shared" si="48"/>
        <v>1.7477255990820579</v>
      </c>
      <c r="AN62" s="132">
        <f t="shared" si="49"/>
        <v>0.13285077846375434</v>
      </c>
      <c r="AO62" s="132">
        <f t="shared" si="50"/>
        <v>7.6117889110001133</v>
      </c>
      <c r="AP62" s="131">
        <v>14.5</v>
      </c>
      <c r="AQ62" s="135">
        <v>-7.75</v>
      </c>
      <c r="AR62" s="1"/>
      <c r="AS62" s="1">
        <f t="shared" si="56"/>
        <v>0</v>
      </c>
      <c r="AT62" s="1">
        <f t="shared" si="57"/>
        <v>-6.4999999999999997E-3</v>
      </c>
      <c r="AU62" s="1">
        <f t="shared" si="58"/>
        <v>101325</v>
      </c>
      <c r="AV62" s="1">
        <f t="shared" si="59"/>
        <v>1.2250000000000001</v>
      </c>
      <c r="AW62" s="1">
        <f t="shared" si="60"/>
        <v>288.14999999999998</v>
      </c>
      <c r="AX62" s="1">
        <f t="shared" si="61"/>
        <v>1.2350000000000001</v>
      </c>
      <c r="AY62" s="1">
        <f t="shared" si="62"/>
        <v>9.81</v>
      </c>
      <c r="AZ62" s="1">
        <f t="shared" si="63"/>
        <v>293.14999999999998</v>
      </c>
      <c r="BA62" s="1">
        <f t="shared" si="64"/>
        <v>100600</v>
      </c>
      <c r="BB62" s="1">
        <f t="shared" si="65"/>
        <v>28</v>
      </c>
    </row>
    <row r="63" spans="3:54" x14ac:dyDescent="0.2">
      <c r="P63" s="23">
        <v>8.8000000000000007</v>
      </c>
      <c r="Q63" s="1">
        <v>861</v>
      </c>
      <c r="R63" s="1">
        <f t="shared" si="33"/>
        <v>281.95</v>
      </c>
      <c r="S63" s="1">
        <f t="shared" si="51"/>
        <v>0</v>
      </c>
      <c r="T63" s="1">
        <f t="shared" si="34"/>
        <v>0</v>
      </c>
      <c r="U63" s="1">
        <f t="shared" si="52"/>
        <v>3648.40625</v>
      </c>
      <c r="V63" s="1">
        <f t="shared" si="35"/>
        <v>8043.3493868749993</v>
      </c>
      <c r="W63" s="130">
        <f t="shared" si="53"/>
        <v>250</v>
      </c>
      <c r="X63" s="1">
        <f t="shared" si="36"/>
        <v>282.55349999999999</v>
      </c>
      <c r="Y63" s="1">
        <f t="shared" si="37"/>
        <v>1.1268958186191085</v>
      </c>
      <c r="Z63" s="1">
        <f t="shared" si="38"/>
        <v>1.1293078832636789</v>
      </c>
      <c r="AA63" s="1">
        <f t="shared" si="39"/>
        <v>91400.034258102896</v>
      </c>
      <c r="AB63" s="1">
        <f t="shared" si="54"/>
        <v>-1178</v>
      </c>
      <c r="AC63" s="1">
        <f t="shared" si="40"/>
        <v>-3864.8295199999998</v>
      </c>
      <c r="AD63" s="1" t="e">
        <f t="shared" si="41"/>
        <v>#DIV/0!</v>
      </c>
      <c r="AE63" s="23">
        <f t="shared" si="55"/>
        <v>0</v>
      </c>
      <c r="AF63" s="6">
        <f t="shared" si="42"/>
        <v>0</v>
      </c>
      <c r="AG63" s="6">
        <f t="shared" si="43"/>
        <v>-4.7098853065440851</v>
      </c>
      <c r="AH63" s="6">
        <f t="shared" si="44"/>
        <v>-9.1552634542726548</v>
      </c>
      <c r="AI63" s="60"/>
      <c r="AJ63" s="6">
        <f t="shared" si="45"/>
        <v>0</v>
      </c>
      <c r="AK63" s="61" t="e">
        <f t="shared" si="46"/>
        <v>#DIV/0!</v>
      </c>
      <c r="AL63" s="62" t="e">
        <f t="shared" si="47"/>
        <v>#DIV/0!</v>
      </c>
      <c r="AM63" s="63" t="e">
        <f t="shared" si="48"/>
        <v>#DIV/0!</v>
      </c>
      <c r="AN63" s="6" t="e">
        <f t="shared" si="49"/>
        <v>#DIV/0!</v>
      </c>
      <c r="AO63" s="6" t="e">
        <f t="shared" si="50"/>
        <v>#DIV/0!</v>
      </c>
      <c r="AP63" s="62"/>
      <c r="AQ63" s="63"/>
      <c r="AR63" s="1"/>
      <c r="AS63" s="1">
        <f t="shared" si="56"/>
        <v>0</v>
      </c>
      <c r="AT63" s="1">
        <f t="shared" si="57"/>
        <v>-6.4999999999999997E-3</v>
      </c>
      <c r="AU63" s="1">
        <f t="shared" si="58"/>
        <v>101325</v>
      </c>
      <c r="AV63" s="1">
        <f t="shared" si="59"/>
        <v>1.2250000000000001</v>
      </c>
      <c r="AW63" s="1">
        <f t="shared" si="60"/>
        <v>288.14999999999998</v>
      </c>
      <c r="AX63" s="1">
        <f t="shared" si="61"/>
        <v>1.2350000000000001</v>
      </c>
      <c r="AY63" s="1">
        <f t="shared" si="62"/>
        <v>9.81</v>
      </c>
      <c r="AZ63" s="1">
        <f t="shared" si="63"/>
        <v>293.14999999999998</v>
      </c>
      <c r="BA63" s="1">
        <f t="shared" si="64"/>
        <v>100600</v>
      </c>
      <c r="BB63" s="1">
        <f t="shared" si="65"/>
        <v>28</v>
      </c>
    </row>
    <row r="64" spans="3:54" x14ac:dyDescent="0.2">
      <c r="P64" s="23">
        <v>8.6999999999999993</v>
      </c>
      <c r="Q64" s="1">
        <v>827</v>
      </c>
      <c r="R64" s="1">
        <f t="shared" si="33"/>
        <v>281.84999999999997</v>
      </c>
      <c r="S64" s="1">
        <f t="shared" si="51"/>
        <v>0</v>
      </c>
      <c r="T64" s="1">
        <f t="shared" si="34"/>
        <v>0</v>
      </c>
      <c r="U64" s="1">
        <f t="shared" si="52"/>
        <v>3648.0625</v>
      </c>
      <c r="V64" s="1">
        <f t="shared" si="35"/>
        <v>8042.5915487499997</v>
      </c>
      <c r="W64" s="130">
        <f t="shared" si="53"/>
        <v>260</v>
      </c>
      <c r="X64" s="1">
        <f t="shared" si="36"/>
        <v>282.77449999999999</v>
      </c>
      <c r="Y64" s="1">
        <f t="shared" si="37"/>
        <v>1.1306518563721324</v>
      </c>
      <c r="Z64" s="1">
        <f t="shared" si="38"/>
        <v>1.1343605228302345</v>
      </c>
      <c r="AA64" s="1">
        <f t="shared" si="39"/>
        <v>91776.405262768487</v>
      </c>
      <c r="AB64" s="1">
        <f t="shared" si="54"/>
        <v>-1212</v>
      </c>
      <c r="AC64" s="1">
        <f t="shared" si="40"/>
        <v>-3976.37808</v>
      </c>
      <c r="AD64" s="1">
        <f t="shared" si="41"/>
        <v>35483.656876399778</v>
      </c>
      <c r="AE64" s="23">
        <f t="shared" si="55"/>
        <v>35.75266742467295</v>
      </c>
      <c r="AF64" s="6">
        <f t="shared" si="42"/>
        <v>69.49746504677627</v>
      </c>
      <c r="AG64" s="6">
        <f t="shared" si="43"/>
        <v>-4.6489389957960414</v>
      </c>
      <c r="AH64" s="6">
        <f t="shared" si="44"/>
        <v>-9.0367935775881776</v>
      </c>
      <c r="AI64" s="133">
        <v>7.25</v>
      </c>
      <c r="AJ64" s="132">
        <f t="shared" si="45"/>
        <v>725</v>
      </c>
      <c r="AK64" s="134">
        <f t="shared" si="46"/>
        <v>-4653.4674007506501</v>
      </c>
      <c r="AL64" s="131">
        <f t="shared" si="47"/>
        <v>0.22923484732761823</v>
      </c>
      <c r="AM64" s="135">
        <f t="shared" si="48"/>
        <v>1.7479633929260974</v>
      </c>
      <c r="AN64" s="132">
        <f t="shared" si="49"/>
        <v>0.13039979085363657</v>
      </c>
      <c r="AO64" s="132">
        <f t="shared" si="50"/>
        <v>7.4713576653015172</v>
      </c>
      <c r="AP64" s="131">
        <v>15</v>
      </c>
      <c r="AQ64" s="135">
        <v>-8.25</v>
      </c>
      <c r="AR64" s="1"/>
      <c r="AS64" s="1">
        <f t="shared" si="56"/>
        <v>0</v>
      </c>
      <c r="AT64" s="1">
        <f t="shared" si="57"/>
        <v>-6.4999999999999997E-3</v>
      </c>
      <c r="AU64" s="1">
        <f t="shared" si="58"/>
        <v>101325</v>
      </c>
      <c r="AV64" s="1">
        <f t="shared" si="59"/>
        <v>1.2250000000000001</v>
      </c>
      <c r="AW64" s="1">
        <f t="shared" si="60"/>
        <v>288.14999999999998</v>
      </c>
      <c r="AX64" s="1">
        <f t="shared" si="61"/>
        <v>1.2350000000000001</v>
      </c>
      <c r="AY64" s="1">
        <f t="shared" si="62"/>
        <v>9.81</v>
      </c>
      <c r="AZ64" s="1">
        <f t="shared" si="63"/>
        <v>293.14999999999998</v>
      </c>
      <c r="BA64" s="1">
        <f t="shared" si="64"/>
        <v>100600</v>
      </c>
      <c r="BB64" s="1">
        <f t="shared" si="65"/>
        <v>28</v>
      </c>
    </row>
    <row r="65" spans="16:54" x14ac:dyDescent="0.2">
      <c r="P65" s="23">
        <v>8.6999999999999993</v>
      </c>
      <c r="Q65" s="1">
        <v>791</v>
      </c>
      <c r="R65" s="1">
        <f t="shared" si="33"/>
        <v>281.84999999999997</v>
      </c>
      <c r="S65" s="1">
        <f t="shared" si="51"/>
        <v>0</v>
      </c>
      <c r="T65" s="1">
        <f t="shared" si="34"/>
        <v>0</v>
      </c>
      <c r="U65" s="1">
        <f t="shared" si="52"/>
        <v>3647.71875</v>
      </c>
      <c r="V65" s="1">
        <f t="shared" si="35"/>
        <v>8041.8337106249992</v>
      </c>
      <c r="W65" s="130">
        <f t="shared" si="53"/>
        <v>270</v>
      </c>
      <c r="X65" s="1">
        <f t="shared" si="36"/>
        <v>283.00849999999997</v>
      </c>
      <c r="Y65" s="1">
        <f t="shared" si="37"/>
        <v>1.1346392690225362</v>
      </c>
      <c r="Z65" s="1">
        <f t="shared" si="38"/>
        <v>1.1393030248968048</v>
      </c>
      <c r="AA65" s="1">
        <f t="shared" si="39"/>
        <v>92176.28260647392</v>
      </c>
      <c r="AB65" s="1">
        <f t="shared" si="54"/>
        <v>-1248</v>
      </c>
      <c r="AC65" s="1">
        <f t="shared" si="40"/>
        <v>-4094.4883199999999</v>
      </c>
      <c r="AD65" s="1" t="e">
        <f t="shared" si="41"/>
        <v>#DIV/0!</v>
      </c>
      <c r="AE65" s="23">
        <f t="shared" si="55"/>
        <v>0</v>
      </c>
      <c r="AF65" s="6">
        <f t="shared" si="42"/>
        <v>0</v>
      </c>
      <c r="AG65" s="6">
        <f t="shared" si="43"/>
        <v>-4.605204940174354</v>
      </c>
      <c r="AH65" s="6">
        <f t="shared" si="44"/>
        <v>-8.9517815709085156</v>
      </c>
      <c r="AI65" s="60"/>
      <c r="AJ65" s="6">
        <f t="shared" si="45"/>
        <v>0</v>
      </c>
      <c r="AK65" s="61" t="e">
        <f t="shared" si="46"/>
        <v>#DIV/0!</v>
      </c>
      <c r="AL65" s="62" t="e">
        <f t="shared" si="47"/>
        <v>#DIV/0!</v>
      </c>
      <c r="AM65" s="63" t="e">
        <f t="shared" si="48"/>
        <v>#DIV/0!</v>
      </c>
      <c r="AN65" s="6" t="e">
        <f t="shared" si="49"/>
        <v>#DIV/0!</v>
      </c>
      <c r="AO65" s="6" t="e">
        <f t="shared" si="50"/>
        <v>#DIV/0!</v>
      </c>
      <c r="AP65" s="62"/>
      <c r="AQ65" s="63"/>
      <c r="AR65" s="1"/>
      <c r="AS65" s="1">
        <f t="shared" si="56"/>
        <v>0</v>
      </c>
      <c r="AT65" s="1">
        <f t="shared" si="57"/>
        <v>-6.4999999999999997E-3</v>
      </c>
      <c r="AU65" s="1">
        <f t="shared" si="58"/>
        <v>101325</v>
      </c>
      <c r="AV65" s="1">
        <f t="shared" si="59"/>
        <v>1.2250000000000001</v>
      </c>
      <c r="AW65" s="1">
        <f t="shared" si="60"/>
        <v>288.14999999999998</v>
      </c>
      <c r="AX65" s="1">
        <f t="shared" si="61"/>
        <v>1.2350000000000001</v>
      </c>
      <c r="AY65" s="1">
        <f t="shared" si="62"/>
        <v>9.81</v>
      </c>
      <c r="AZ65" s="1">
        <f t="shared" si="63"/>
        <v>293.14999999999998</v>
      </c>
      <c r="BA65" s="1">
        <f t="shared" si="64"/>
        <v>100600</v>
      </c>
      <c r="BB65" s="1">
        <f t="shared" si="65"/>
        <v>28</v>
      </c>
    </row>
    <row r="66" spans="16:54" x14ac:dyDescent="0.2">
      <c r="P66" s="23">
        <v>7.9</v>
      </c>
      <c r="Q66" s="1">
        <v>756</v>
      </c>
      <c r="R66" s="1">
        <f t="shared" si="33"/>
        <v>281.04999999999995</v>
      </c>
      <c r="S66" s="1">
        <f t="shared" si="51"/>
        <v>0</v>
      </c>
      <c r="T66" s="1">
        <f t="shared" si="34"/>
        <v>0</v>
      </c>
      <c r="U66" s="1">
        <f t="shared" si="52"/>
        <v>3647.375</v>
      </c>
      <c r="V66" s="1">
        <f t="shared" si="35"/>
        <v>8041.0758724999996</v>
      </c>
      <c r="W66" s="130">
        <f t="shared" si="53"/>
        <v>280</v>
      </c>
      <c r="X66" s="1">
        <f t="shared" si="36"/>
        <v>283.23599999999999</v>
      </c>
      <c r="Y66" s="1">
        <f t="shared" si="37"/>
        <v>1.1385262255081821</v>
      </c>
      <c r="Z66" s="1">
        <f t="shared" si="38"/>
        <v>1.1473816545384645</v>
      </c>
      <c r="AA66" s="1">
        <f t="shared" si="39"/>
        <v>92566.403664089885</v>
      </c>
      <c r="AB66" s="1">
        <f t="shared" si="54"/>
        <v>-1283</v>
      </c>
      <c r="AC66" s="1">
        <f t="shared" si="40"/>
        <v>-4209.31772</v>
      </c>
      <c r="AD66" s="1">
        <f t="shared" si="41"/>
        <v>35475.222023007991</v>
      </c>
      <c r="AE66" s="23">
        <f t="shared" si="55"/>
        <v>34.93092345018453</v>
      </c>
      <c r="AF66" s="6">
        <f t="shared" si="42"/>
        <v>67.900126239406703</v>
      </c>
      <c r="AG66" s="6">
        <f t="shared" si="43"/>
        <v>-4.5550786176037272</v>
      </c>
      <c r="AH66" s="6">
        <f t="shared" si="44"/>
        <v>-8.8543440200428289</v>
      </c>
      <c r="AI66" s="133">
        <v>7</v>
      </c>
      <c r="AJ66" s="132">
        <f t="shared" si="45"/>
        <v>700</v>
      </c>
      <c r="AK66" s="134">
        <f t="shared" si="46"/>
        <v>-4665.8979338296112</v>
      </c>
      <c r="AL66" s="131">
        <f t="shared" si="47"/>
        <v>0.23805601703212304</v>
      </c>
      <c r="AM66" s="135">
        <f t="shared" si="48"/>
        <v>1.8099603072963262</v>
      </c>
      <c r="AN66" s="132">
        <f t="shared" si="49"/>
        <v>0.13077490280934662</v>
      </c>
      <c r="AO66" s="132">
        <f t="shared" si="50"/>
        <v>7.4928499972086007</v>
      </c>
      <c r="AP66" s="131">
        <v>15.5</v>
      </c>
      <c r="AQ66" s="135">
        <v>-8.5</v>
      </c>
      <c r="AR66" s="1"/>
      <c r="AS66" s="1">
        <f t="shared" si="56"/>
        <v>0</v>
      </c>
      <c r="AT66" s="1">
        <f t="shared" si="57"/>
        <v>-6.4999999999999997E-3</v>
      </c>
      <c r="AU66" s="1">
        <f t="shared" si="58"/>
        <v>101325</v>
      </c>
      <c r="AV66" s="1">
        <f t="shared" si="59"/>
        <v>1.2250000000000001</v>
      </c>
      <c r="AW66" s="1">
        <f t="shared" si="60"/>
        <v>288.14999999999998</v>
      </c>
      <c r="AX66" s="1">
        <f t="shared" si="61"/>
        <v>1.2350000000000001</v>
      </c>
      <c r="AY66" s="1">
        <f t="shared" si="62"/>
        <v>9.81</v>
      </c>
      <c r="AZ66" s="1">
        <f t="shared" si="63"/>
        <v>293.14999999999998</v>
      </c>
      <c r="BA66" s="1">
        <f t="shared" si="64"/>
        <v>100600</v>
      </c>
      <c r="BB66" s="1">
        <f t="shared" si="65"/>
        <v>28</v>
      </c>
    </row>
    <row r="67" spans="16:54" x14ac:dyDescent="0.2">
      <c r="P67" s="23">
        <v>9.4</v>
      </c>
      <c r="Q67" s="1">
        <v>714</v>
      </c>
      <c r="R67" s="1">
        <f t="shared" si="33"/>
        <v>282.54999999999995</v>
      </c>
      <c r="S67" s="1">
        <f t="shared" si="51"/>
        <v>0</v>
      </c>
      <c r="T67" s="1">
        <f t="shared" si="34"/>
        <v>0</v>
      </c>
      <c r="U67" s="1">
        <f t="shared" si="52"/>
        <v>3647.03125</v>
      </c>
      <c r="V67" s="1">
        <f t="shared" si="35"/>
        <v>8040.3180343749991</v>
      </c>
      <c r="W67" s="130">
        <f t="shared" si="53"/>
        <v>290</v>
      </c>
      <c r="X67" s="1">
        <f t="shared" si="36"/>
        <v>283.50899999999996</v>
      </c>
      <c r="Y67" s="1">
        <f t="shared" si="37"/>
        <v>1.1432040108821944</v>
      </c>
      <c r="Z67" s="1">
        <f t="shared" si="38"/>
        <v>1.1470841476595295</v>
      </c>
      <c r="AA67" s="1">
        <f t="shared" si="39"/>
        <v>93036.312638940435</v>
      </c>
      <c r="AB67" s="1">
        <f t="shared" si="54"/>
        <v>-1325</v>
      </c>
      <c r="AC67" s="1">
        <f t="shared" si="40"/>
        <v>-4347.1130000000003</v>
      </c>
      <c r="AD67" s="1" t="e">
        <f t="shared" si="41"/>
        <v>#DIV/0!</v>
      </c>
      <c r="AE67" s="23">
        <f t="shared" si="55"/>
        <v>0</v>
      </c>
      <c r="AF67" s="6">
        <f t="shared" si="42"/>
        <v>0</v>
      </c>
      <c r="AG67" s="6">
        <f t="shared" si="43"/>
        <v>-4.5436112634734167</v>
      </c>
      <c r="AH67" s="6">
        <f t="shared" si="44"/>
        <v>-8.8320533183901659</v>
      </c>
      <c r="AI67" s="60"/>
      <c r="AJ67" s="6">
        <f t="shared" si="45"/>
        <v>0</v>
      </c>
      <c r="AK67" s="61" t="e">
        <f t="shared" si="46"/>
        <v>#DIV/0!</v>
      </c>
      <c r="AL67" s="62" t="e">
        <f t="shared" si="47"/>
        <v>#DIV/0!</v>
      </c>
      <c r="AM67" s="63" t="e">
        <f t="shared" si="48"/>
        <v>#DIV/0!</v>
      </c>
      <c r="AN67" s="6" t="e">
        <f t="shared" si="49"/>
        <v>#DIV/0!</v>
      </c>
      <c r="AO67" s="6" t="e">
        <f t="shared" si="50"/>
        <v>#DIV/0!</v>
      </c>
      <c r="AP67" s="62"/>
      <c r="AQ67" s="63"/>
      <c r="AR67" s="1"/>
      <c r="AS67" s="1">
        <f t="shared" si="56"/>
        <v>0</v>
      </c>
      <c r="AT67" s="1">
        <f t="shared" si="57"/>
        <v>-6.4999999999999997E-3</v>
      </c>
      <c r="AU67" s="1">
        <f t="shared" si="58"/>
        <v>101325</v>
      </c>
      <c r="AV67" s="1">
        <f t="shared" si="59"/>
        <v>1.2250000000000001</v>
      </c>
      <c r="AW67" s="1">
        <f t="shared" si="60"/>
        <v>288.14999999999998</v>
      </c>
      <c r="AX67" s="1">
        <f t="shared" si="61"/>
        <v>1.2350000000000001</v>
      </c>
      <c r="AY67" s="1">
        <f t="shared" si="62"/>
        <v>9.81</v>
      </c>
      <c r="AZ67" s="1">
        <f t="shared" si="63"/>
        <v>293.14999999999998</v>
      </c>
      <c r="BA67" s="1">
        <f t="shared" si="64"/>
        <v>100600</v>
      </c>
      <c r="BB67" s="1">
        <f t="shared" si="65"/>
        <v>28</v>
      </c>
    </row>
    <row r="68" spans="16:54" x14ac:dyDescent="0.2">
      <c r="P68" s="23">
        <v>6.8</v>
      </c>
      <c r="Q68" s="1">
        <v>676</v>
      </c>
      <c r="R68" s="1">
        <f t="shared" si="33"/>
        <v>279.95</v>
      </c>
      <c r="S68" s="1">
        <f t="shared" si="51"/>
        <v>0</v>
      </c>
      <c r="T68" s="1">
        <f t="shared" si="34"/>
        <v>0</v>
      </c>
      <c r="U68" s="1">
        <f t="shared" si="52"/>
        <v>3646.6875</v>
      </c>
      <c r="V68" s="1">
        <f t="shared" si="35"/>
        <v>8039.5601962499995</v>
      </c>
      <c r="W68" s="130">
        <f t="shared" si="53"/>
        <v>300</v>
      </c>
      <c r="X68" s="1">
        <f t="shared" si="36"/>
        <v>283.75599999999997</v>
      </c>
      <c r="Y68" s="1">
        <f t="shared" si="37"/>
        <v>1.1474489494708215</v>
      </c>
      <c r="Z68" s="1">
        <f t="shared" si="38"/>
        <v>1.1630488448152971</v>
      </c>
      <c r="AA68" s="1">
        <f t="shared" si="39"/>
        <v>93463.131036612176</v>
      </c>
      <c r="AB68" s="1">
        <f t="shared" si="54"/>
        <v>-1363</v>
      </c>
      <c r="AC68" s="1">
        <f t="shared" si="40"/>
        <v>-4471.7849200000001</v>
      </c>
      <c r="AD68" s="1">
        <f t="shared" si="41"/>
        <v>35471.123298900755</v>
      </c>
      <c r="AE68" s="23">
        <f t="shared" si="55"/>
        <v>34.694852117464201</v>
      </c>
      <c r="AF68" s="6">
        <f t="shared" si="42"/>
        <v>67.441241340011615</v>
      </c>
      <c r="AG68" s="6">
        <f t="shared" si="43"/>
        <v>-4.5051695415722817</v>
      </c>
      <c r="AH68" s="6">
        <f t="shared" si="44"/>
        <v>-8.7573287616898643</v>
      </c>
      <c r="AI68" s="133">
        <v>7</v>
      </c>
      <c r="AJ68" s="132">
        <f t="shared" si="45"/>
        <v>700</v>
      </c>
      <c r="AK68" s="134">
        <f t="shared" si="46"/>
        <v>-4645.2987995068343</v>
      </c>
      <c r="AL68" s="131">
        <f t="shared" si="47"/>
        <v>0.23700504079116505</v>
      </c>
      <c r="AM68" s="135">
        <f t="shared" si="48"/>
        <v>1.8097511887194266</v>
      </c>
      <c r="AN68" s="132">
        <f t="shared" si="49"/>
        <v>0.13021894719640612</v>
      </c>
      <c r="AO68" s="132">
        <f t="shared" si="50"/>
        <v>7.4609960869905025</v>
      </c>
      <c r="AP68" s="131">
        <v>15</v>
      </c>
      <c r="AQ68" s="135">
        <v>-8</v>
      </c>
      <c r="AR68" s="1"/>
      <c r="AS68" s="1">
        <f t="shared" si="56"/>
        <v>0</v>
      </c>
      <c r="AT68" s="1">
        <f t="shared" si="57"/>
        <v>-6.4999999999999997E-3</v>
      </c>
      <c r="AU68" s="1">
        <f t="shared" si="58"/>
        <v>101325</v>
      </c>
      <c r="AV68" s="1">
        <f t="shared" si="59"/>
        <v>1.2250000000000001</v>
      </c>
      <c r="AW68" s="1">
        <f t="shared" si="60"/>
        <v>288.14999999999998</v>
      </c>
      <c r="AX68" s="1">
        <f t="shared" si="61"/>
        <v>1.2350000000000001</v>
      </c>
      <c r="AY68" s="1">
        <f t="shared" si="62"/>
        <v>9.81</v>
      </c>
      <c r="AZ68" s="1">
        <f t="shared" si="63"/>
        <v>293.14999999999998</v>
      </c>
      <c r="BA68" s="1">
        <f t="shared" si="64"/>
        <v>100600</v>
      </c>
      <c r="BB68" s="1">
        <f t="shared" si="65"/>
        <v>28</v>
      </c>
    </row>
    <row r="69" spans="16:54" x14ac:dyDescent="0.2">
      <c r="P69" s="23">
        <v>5.4</v>
      </c>
      <c r="Q69" s="1">
        <v>641</v>
      </c>
      <c r="R69" s="1">
        <f t="shared" si="33"/>
        <v>278.54999999999995</v>
      </c>
      <c r="S69" s="1">
        <f t="shared" si="51"/>
        <v>0</v>
      </c>
      <c r="T69" s="1">
        <f t="shared" si="34"/>
        <v>0</v>
      </c>
      <c r="U69" s="1">
        <f t="shared" si="52"/>
        <v>3646.34375</v>
      </c>
      <c r="V69" s="1">
        <f t="shared" si="35"/>
        <v>8038.802358124999</v>
      </c>
      <c r="W69" s="130">
        <f t="shared" si="53"/>
        <v>310</v>
      </c>
      <c r="X69" s="1">
        <f t="shared" si="36"/>
        <v>283.98349999999999</v>
      </c>
      <c r="Y69" s="1">
        <f t="shared" si="37"/>
        <v>1.151369419790526</v>
      </c>
      <c r="Z69" s="1">
        <f t="shared" si="38"/>
        <v>1.1738284603305793</v>
      </c>
      <c r="AA69" s="1">
        <f t="shared" si="39"/>
        <v>93857.654646599214</v>
      </c>
      <c r="AB69" s="1">
        <f t="shared" si="54"/>
        <v>-1398</v>
      </c>
      <c r="AC69" s="1">
        <f t="shared" si="40"/>
        <v>-4586.6143199999997</v>
      </c>
      <c r="AD69" s="1" t="e">
        <f t="shared" si="41"/>
        <v>#DIV/0!</v>
      </c>
      <c r="AE69" s="23">
        <f t="shared" si="55"/>
        <v>0</v>
      </c>
      <c r="AF69" s="6">
        <f t="shared" si="42"/>
        <v>0</v>
      </c>
      <c r="AG69" s="6">
        <f t="shared" si="43"/>
        <v>-4.4362860761135661</v>
      </c>
      <c r="AH69" s="6">
        <f t="shared" si="44"/>
        <v>-8.6234303261925938</v>
      </c>
      <c r="AI69" s="60"/>
      <c r="AJ69" s="6">
        <f t="shared" si="45"/>
        <v>0</v>
      </c>
      <c r="AK69" s="61" t="e">
        <f t="shared" si="46"/>
        <v>#DIV/0!</v>
      </c>
      <c r="AL69" s="62" t="e">
        <f t="shared" si="47"/>
        <v>#DIV/0!</v>
      </c>
      <c r="AM69" s="63" t="e">
        <f t="shared" si="48"/>
        <v>#DIV/0!</v>
      </c>
      <c r="AN69" s="6" t="e">
        <f t="shared" si="49"/>
        <v>#DIV/0!</v>
      </c>
      <c r="AO69" s="6" t="e">
        <f t="shared" si="50"/>
        <v>#DIV/0!</v>
      </c>
      <c r="AP69" s="62"/>
      <c r="AQ69" s="63"/>
      <c r="AR69" s="1"/>
      <c r="AS69" s="1">
        <f t="shared" si="56"/>
        <v>0</v>
      </c>
      <c r="AT69" s="1">
        <f t="shared" si="57"/>
        <v>-6.4999999999999997E-3</v>
      </c>
      <c r="AU69" s="1">
        <f t="shared" si="58"/>
        <v>101325</v>
      </c>
      <c r="AV69" s="1">
        <f t="shared" si="59"/>
        <v>1.2250000000000001</v>
      </c>
      <c r="AW69" s="1">
        <f t="shared" si="60"/>
        <v>288.14999999999998</v>
      </c>
      <c r="AX69" s="1">
        <f t="shared" si="61"/>
        <v>1.2350000000000001</v>
      </c>
      <c r="AY69" s="1">
        <f t="shared" si="62"/>
        <v>9.81</v>
      </c>
      <c r="AZ69" s="1">
        <f t="shared" si="63"/>
        <v>293.14999999999998</v>
      </c>
      <c r="BA69" s="1">
        <f t="shared" si="64"/>
        <v>100600</v>
      </c>
      <c r="BB69" s="1">
        <f t="shared" si="65"/>
        <v>28</v>
      </c>
    </row>
    <row r="70" spans="16:54" x14ac:dyDescent="0.2">
      <c r="P70" s="30">
        <v>3.8</v>
      </c>
      <c r="Q70" s="64">
        <v>613</v>
      </c>
      <c r="R70" s="64">
        <f t="shared" si="33"/>
        <v>276.95</v>
      </c>
      <c r="S70" s="64">
        <f t="shared" si="51"/>
        <v>0</v>
      </c>
      <c r="T70" s="64">
        <f t="shared" si="34"/>
        <v>0</v>
      </c>
      <c r="U70" s="64">
        <f t="shared" si="52"/>
        <v>3646</v>
      </c>
      <c r="V70" s="64">
        <f t="shared" si="35"/>
        <v>8038.0445199999995</v>
      </c>
      <c r="W70" s="136">
        <f t="shared" si="53"/>
        <v>320</v>
      </c>
      <c r="X70" s="64">
        <f t="shared" si="36"/>
        <v>284.16549999999995</v>
      </c>
      <c r="Y70" s="64">
        <f t="shared" si="37"/>
        <v>1.1545131675742191</v>
      </c>
      <c r="Z70" s="64">
        <f t="shared" si="38"/>
        <v>1.1845922062477403</v>
      </c>
      <c r="AA70" s="64">
        <f t="shared" si="39"/>
        <v>94174.243509214182</v>
      </c>
      <c r="AB70" s="64">
        <f t="shared" si="54"/>
        <v>-1426</v>
      </c>
      <c r="AC70" s="64">
        <f t="shared" si="40"/>
        <v>-4678.4778399999996</v>
      </c>
      <c r="AD70" s="64" t="e">
        <f t="shared" si="41"/>
        <v>#DIV/0!</v>
      </c>
      <c r="AE70" s="23">
        <f t="shared" si="55"/>
        <v>0</v>
      </c>
      <c r="AF70" s="65">
        <f t="shared" si="42"/>
        <v>0</v>
      </c>
      <c r="AG70" s="65">
        <f t="shared" si="43"/>
        <v>-4.357038162524268</v>
      </c>
      <c r="AH70" s="65">
        <f t="shared" si="44"/>
        <v>-8.469385061841173</v>
      </c>
      <c r="AI70" s="66"/>
      <c r="AJ70" s="65">
        <f t="shared" si="45"/>
        <v>0</v>
      </c>
      <c r="AK70" s="67" t="e">
        <f t="shared" si="46"/>
        <v>#DIV/0!</v>
      </c>
      <c r="AL70" s="68" t="e">
        <f t="shared" si="47"/>
        <v>#DIV/0!</v>
      </c>
      <c r="AM70" s="69" t="e">
        <f t="shared" si="48"/>
        <v>#DIV/0!</v>
      </c>
      <c r="AN70" s="65" t="e">
        <f t="shared" si="49"/>
        <v>#DIV/0!</v>
      </c>
      <c r="AO70" s="65" t="e">
        <f t="shared" si="50"/>
        <v>#DIV/0!</v>
      </c>
      <c r="AP70" s="68"/>
      <c r="AQ70" s="69"/>
      <c r="AR70" s="1"/>
      <c r="AS70" s="1">
        <f t="shared" si="56"/>
        <v>0</v>
      </c>
      <c r="AT70" s="1">
        <f t="shared" si="57"/>
        <v>-6.4999999999999997E-3</v>
      </c>
      <c r="AU70" s="1">
        <f t="shared" si="58"/>
        <v>101325</v>
      </c>
      <c r="AV70" s="1">
        <f t="shared" si="59"/>
        <v>1.2250000000000001</v>
      </c>
      <c r="AW70" s="1">
        <f t="shared" si="60"/>
        <v>288.14999999999998</v>
      </c>
      <c r="AX70" s="1">
        <f t="shared" si="61"/>
        <v>1.2350000000000001</v>
      </c>
      <c r="AY70" s="1">
        <f t="shared" si="62"/>
        <v>9.81</v>
      </c>
      <c r="AZ70" s="1">
        <f t="shared" si="63"/>
        <v>293.14999999999998</v>
      </c>
      <c r="BA70" s="1">
        <f t="shared" si="64"/>
        <v>100600</v>
      </c>
      <c r="BB70" s="1">
        <f t="shared" si="65"/>
        <v>28</v>
      </c>
    </row>
    <row r="71" spans="16:54" x14ac:dyDescent="0.2">
      <c r="P71" s="6"/>
      <c r="Q71" s="6"/>
      <c r="R71" s="6"/>
      <c r="S71" s="6"/>
      <c r="T71" s="1"/>
      <c r="U71" s="6"/>
      <c r="V71" s="1"/>
      <c r="W71" s="6"/>
      <c r="X71" s="6"/>
      <c r="Y71" s="6"/>
      <c r="Z71" s="6"/>
      <c r="AA71" s="6"/>
      <c r="AB71" s="6"/>
      <c r="AC71" s="1"/>
      <c r="AD71" s="6"/>
      <c r="AE71" s="1"/>
      <c r="AF71" s="1"/>
      <c r="AG71" s="6"/>
      <c r="AH71" s="1"/>
      <c r="AI71" s="6"/>
      <c r="AJ71" s="1"/>
      <c r="AK71" s="6"/>
      <c r="AL71" s="6"/>
      <c r="AM71" s="6"/>
      <c r="AN71" s="6"/>
      <c r="AO71" s="6"/>
      <c r="AP71" s="6"/>
      <c r="AQ71" s="6"/>
      <c r="AR71" s="1"/>
      <c r="AS71" s="1">
        <f t="shared" si="56"/>
        <v>0</v>
      </c>
      <c r="AT71" s="1">
        <f t="shared" si="57"/>
        <v>-6.4999999999999997E-3</v>
      </c>
      <c r="AU71" s="1">
        <f t="shared" si="58"/>
        <v>101325</v>
      </c>
      <c r="AV71" s="1">
        <f t="shared" si="59"/>
        <v>1.2250000000000001</v>
      </c>
      <c r="AW71" s="1">
        <f t="shared" si="60"/>
        <v>288.14999999999998</v>
      </c>
      <c r="AX71" s="1">
        <f t="shared" si="61"/>
        <v>1.2350000000000001</v>
      </c>
      <c r="AY71" s="1">
        <f t="shared" si="62"/>
        <v>9.81</v>
      </c>
      <c r="AZ71" s="1">
        <f t="shared" si="63"/>
        <v>293.14999999999998</v>
      </c>
      <c r="BA71" s="1">
        <f t="shared" si="64"/>
        <v>100600</v>
      </c>
      <c r="BB71" s="1">
        <f t="shared" si="65"/>
        <v>28</v>
      </c>
    </row>
    <row r="72" spans="16:54" ht="15" x14ac:dyDescent="0.25">
      <c r="P72" s="43" t="s">
        <v>56</v>
      </c>
      <c r="Q72" s="3" t="s">
        <v>57</v>
      </c>
      <c r="R72" s="3" t="s">
        <v>58</v>
      </c>
      <c r="S72" s="3" t="s">
        <v>59</v>
      </c>
      <c r="T72" s="44" t="s">
        <v>60</v>
      </c>
      <c r="U72" s="3" t="s">
        <v>61</v>
      </c>
      <c r="V72" s="44" t="s">
        <v>62</v>
      </c>
      <c r="W72" s="8" t="s">
        <v>63</v>
      </c>
      <c r="X72" s="3" t="s">
        <v>64</v>
      </c>
      <c r="Y72" s="3" t="s">
        <v>65</v>
      </c>
      <c r="Z72" s="3" t="s">
        <v>66</v>
      </c>
      <c r="AA72" s="3" t="s">
        <v>67</v>
      </c>
      <c r="AB72" s="3" t="s">
        <v>68</v>
      </c>
      <c r="AC72" s="44" t="s">
        <v>69</v>
      </c>
      <c r="AD72" s="3" t="s">
        <v>70</v>
      </c>
      <c r="AE72" s="45" t="s">
        <v>71</v>
      </c>
      <c r="AF72" s="46" t="s">
        <v>72</v>
      </c>
      <c r="AG72" s="47" t="s">
        <v>73</v>
      </c>
      <c r="AH72" s="46" t="s">
        <v>74</v>
      </c>
      <c r="AI72" s="45" t="s">
        <v>75</v>
      </c>
      <c r="AJ72" s="46" t="s">
        <v>76</v>
      </c>
      <c r="AK72" s="47" t="s">
        <v>77</v>
      </c>
      <c r="AL72" s="48" t="s">
        <v>78</v>
      </c>
      <c r="AM72" s="49" t="s">
        <v>79</v>
      </c>
      <c r="AN72" s="47" t="s">
        <v>80</v>
      </c>
      <c r="AO72" s="47" t="s">
        <v>81</v>
      </c>
      <c r="AP72" s="48" t="s">
        <v>82</v>
      </c>
      <c r="AQ72" s="49" t="s">
        <v>83</v>
      </c>
      <c r="AR72" s="1"/>
      <c r="AS72" s="6">
        <f t="shared" si="56"/>
        <v>0</v>
      </c>
      <c r="AT72" s="6">
        <f t="shared" si="57"/>
        <v>-6.4999999999999997E-3</v>
      </c>
      <c r="AU72" s="6">
        <f t="shared" si="58"/>
        <v>101325</v>
      </c>
      <c r="AV72" s="6">
        <f t="shared" si="59"/>
        <v>1.2250000000000001</v>
      </c>
      <c r="AW72" s="6">
        <f t="shared" si="60"/>
        <v>288.14999999999998</v>
      </c>
      <c r="AX72" s="6">
        <f t="shared" si="61"/>
        <v>1.2350000000000001</v>
      </c>
      <c r="AY72" s="6">
        <f t="shared" si="62"/>
        <v>9.81</v>
      </c>
      <c r="AZ72" s="6">
        <f t="shared" si="63"/>
        <v>293.14999999999998</v>
      </c>
      <c r="BA72" s="6">
        <f t="shared" si="64"/>
        <v>100600</v>
      </c>
      <c r="BB72" s="6">
        <f t="shared" si="65"/>
        <v>28</v>
      </c>
    </row>
    <row r="73" spans="16:54" x14ac:dyDescent="0.2">
      <c r="P73" s="50">
        <v>6.2</v>
      </c>
      <c r="Q73" s="51">
        <v>2069</v>
      </c>
      <c r="R73" s="51">
        <f t="shared" ref="R73:R99" si="66">P73+273.15</f>
        <v>279.34999999999997</v>
      </c>
      <c r="S73" s="51">
        <v>0</v>
      </c>
      <c r="T73" s="51">
        <f t="shared" ref="T73:T99" si="67">S73*1.94384</f>
        <v>0</v>
      </c>
      <c r="U73" s="51">
        <v>3616</v>
      </c>
      <c r="V73" s="51">
        <f t="shared" ref="V73:V99" si="68">U73 * 2.20462</f>
        <v>7971.9059199999992</v>
      </c>
      <c r="W73" s="129">
        <v>0</v>
      </c>
      <c r="X73" s="51">
        <f t="shared" ref="X73:X99" si="69">AW73+(Q73*AT73)</f>
        <v>274.70149999999995</v>
      </c>
      <c r="Y73" s="51">
        <f t="shared" ref="Y73:Y99" si="70">AV73 * ( ( 1 + ( AT73 * ( Q73 / AW73 ) ) ) ^ 4.256 )</f>
        <v>0.99952065392452827</v>
      </c>
      <c r="Z73" s="51">
        <f t="shared" ref="Z73:Z99" si="71">( Y73 * X73 ) / R73</f>
        <v>0.98288821519258562</v>
      </c>
      <c r="AA73" s="51">
        <f t="shared" ref="AA73:AA99" si="72">AU73 * ( ( 1+ ( AT73 * ( Q73 / AW73 ) ) ) ^ 5.256 )</f>
        <v>78816.05684897957</v>
      </c>
      <c r="AB73" s="51">
        <v>0</v>
      </c>
      <c r="AC73" s="51">
        <f t="shared" ref="AC73:AC99" si="73">AB73 * 3.28084</f>
        <v>0</v>
      </c>
      <c r="AD73" s="51" t="e">
        <f t="shared" ref="AD73:AD99" si="74" xml:space="preserve"> U73 * AY73 * COS( AN73 )</f>
        <v>#DIV/0!</v>
      </c>
      <c r="AE73" s="55">
        <f>SQRT( ( AI73 * 2 ) / Z73 )</f>
        <v>0</v>
      </c>
      <c r="AF73" s="51">
        <f t="shared" ref="AF73:AF99" si="75">AE73 * 1.94384</f>
        <v>0</v>
      </c>
      <c r="AG73" s="51" t="e">
        <f t="shared" ref="AG73:AG99" si="76" xml:space="preserve"> ( AB73 / W73 ) * ( ( ( R72 + R73 ) / 2 ) / ( ( X72 + X73 ) / 2 ) )</f>
        <v>#DIV/0!</v>
      </c>
      <c r="AH73" s="51" t="e">
        <f t="shared" ref="AH73:AH99" si="77">AG73 * 1.94384</f>
        <v>#DIV/0!</v>
      </c>
      <c r="AI73" s="52"/>
      <c r="AJ73" s="51">
        <f t="shared" ref="AJ73:AJ99" si="78">AI73 * 100</f>
        <v>0</v>
      </c>
      <c r="AK73" s="53" t="e">
        <f t="shared" ref="AK73:AK99" si="79" xml:space="preserve"> - ( U73 * AY73 * SIN( AN73 ) )</f>
        <v>#DIV/0!</v>
      </c>
      <c r="AL73" s="50" t="e">
        <f t="shared" ref="AL73:AL99" si="80" xml:space="preserve"> - ( ( 2 * AK73 ) / ( ( ( AE73 ) ^ 2 ) * BB73 * Z73 ) )</f>
        <v>#DIV/0!</v>
      </c>
      <c r="AM73" s="54" t="e">
        <f t="shared" ref="AM73:AM99" si="81" xml:space="preserve"> ( ( 2 * AD73 ) / ( ( ( AE73 ) ^ 2 ) * BB73 * Z73 ) )</f>
        <v>#DIV/0!</v>
      </c>
      <c r="AN73" s="51" t="e">
        <f t="shared" ref="AN73:AN99" si="82">ASIN( - ( AG73 / AE73 ) )</f>
        <v>#DIV/0!</v>
      </c>
      <c r="AO73" s="51" t="e">
        <f t="shared" ref="AO73:AO99" si="83">AN73 * ( 180 / 3.14159265359 )</f>
        <v>#DIV/0!</v>
      </c>
      <c r="AP73" s="50"/>
      <c r="AQ73" s="54"/>
      <c r="AR73" s="1"/>
      <c r="AS73" s="1">
        <f t="shared" si="56"/>
        <v>0</v>
      </c>
      <c r="AT73" s="1">
        <f t="shared" si="57"/>
        <v>-6.4999999999999997E-3</v>
      </c>
      <c r="AU73" s="1">
        <f t="shared" si="58"/>
        <v>101325</v>
      </c>
      <c r="AV73" s="1">
        <f t="shared" si="59"/>
        <v>1.2250000000000001</v>
      </c>
      <c r="AW73" s="1">
        <f t="shared" si="60"/>
        <v>288.14999999999998</v>
      </c>
      <c r="AX73" s="1">
        <f t="shared" si="61"/>
        <v>1.2350000000000001</v>
      </c>
      <c r="AY73" s="1">
        <f t="shared" si="62"/>
        <v>9.81</v>
      </c>
      <c r="AZ73" s="1">
        <f t="shared" si="63"/>
        <v>293.14999999999998</v>
      </c>
      <c r="BA73" s="1">
        <f t="shared" si="64"/>
        <v>100600</v>
      </c>
      <c r="BB73" s="1">
        <f t="shared" si="65"/>
        <v>28</v>
      </c>
    </row>
    <row r="74" spans="16:54" x14ac:dyDescent="0.2">
      <c r="P74" s="23">
        <v>6.4</v>
      </c>
      <c r="Q74" s="1">
        <v>2043</v>
      </c>
      <c r="R74" s="1">
        <f t="shared" si="66"/>
        <v>279.54999999999995</v>
      </c>
      <c r="S74" s="1">
        <f t="shared" ref="S74:S99" si="84">S73</f>
        <v>0</v>
      </c>
      <c r="T74" s="1">
        <f t="shared" si="67"/>
        <v>0</v>
      </c>
      <c r="U74" s="1">
        <f t="shared" ref="U74:U99" si="85">U73-0.38461</f>
        <v>3615.6153899999999</v>
      </c>
      <c r="V74" s="1">
        <f t="shared" si="68"/>
        <v>7971.0580011017992</v>
      </c>
      <c r="W74" s="130">
        <f t="shared" ref="W74:W99" si="86">W73+11.15384</f>
        <v>11.153840000000001</v>
      </c>
      <c r="X74" s="1">
        <f t="shared" si="69"/>
        <v>274.87049999999999</v>
      </c>
      <c r="Y74" s="1">
        <f t="shared" si="70"/>
        <v>1.0021403687884545</v>
      </c>
      <c r="Z74" s="1">
        <f t="shared" si="71"/>
        <v>0.98536513768222833</v>
      </c>
      <c r="AA74" s="1">
        <f t="shared" si="72"/>
        <v>79071.247234535433</v>
      </c>
      <c r="AB74" s="1">
        <f t="shared" ref="AB74:AB99" si="87">AB73 + (Q74-Q73)</f>
        <v>-26</v>
      </c>
      <c r="AC74" s="1">
        <f t="shared" si="73"/>
        <v>-85.301839999999999</v>
      </c>
      <c r="AD74" s="1" t="e">
        <f t="shared" si="74"/>
        <v>#DIV/0!</v>
      </c>
      <c r="AE74" s="23">
        <f t="shared" ref="AE74:AE99" si="88">SQRT( ( AJ74 * 2 ) / Z74 )</f>
        <v>0</v>
      </c>
      <c r="AF74" s="6">
        <f t="shared" si="75"/>
        <v>0</v>
      </c>
      <c r="AG74" s="6">
        <f t="shared" si="76"/>
        <v>-2.3706009243716335</v>
      </c>
      <c r="AH74" s="6">
        <f t="shared" si="77"/>
        <v>-4.6080689008305562</v>
      </c>
      <c r="AI74" s="60"/>
      <c r="AJ74" s="6">
        <f t="shared" si="78"/>
        <v>0</v>
      </c>
      <c r="AK74" s="61" t="e">
        <f t="shared" si="79"/>
        <v>#DIV/0!</v>
      </c>
      <c r="AL74" s="62" t="e">
        <f t="shared" si="80"/>
        <v>#DIV/0!</v>
      </c>
      <c r="AM74" s="63" t="e">
        <f t="shared" si="81"/>
        <v>#DIV/0!</v>
      </c>
      <c r="AN74" s="6" t="e">
        <f t="shared" si="82"/>
        <v>#DIV/0!</v>
      </c>
      <c r="AO74" s="6" t="e">
        <f t="shared" si="83"/>
        <v>#DIV/0!</v>
      </c>
      <c r="AP74" s="62"/>
      <c r="AQ74" s="63"/>
      <c r="AR74" s="1"/>
      <c r="AS74" s="1">
        <f t="shared" si="56"/>
        <v>0</v>
      </c>
      <c r="AT74" s="1">
        <f t="shared" si="57"/>
        <v>-6.4999999999999997E-3</v>
      </c>
      <c r="AU74" s="1">
        <f t="shared" si="58"/>
        <v>101325</v>
      </c>
      <c r="AV74" s="1">
        <f t="shared" si="59"/>
        <v>1.2250000000000001</v>
      </c>
      <c r="AW74" s="1">
        <f t="shared" si="60"/>
        <v>288.14999999999998</v>
      </c>
      <c r="AX74" s="1">
        <f t="shared" si="61"/>
        <v>1.2350000000000001</v>
      </c>
      <c r="AY74" s="1">
        <f t="shared" si="62"/>
        <v>9.81</v>
      </c>
      <c r="AZ74" s="1">
        <f t="shared" si="63"/>
        <v>293.14999999999998</v>
      </c>
      <c r="BA74" s="1">
        <f t="shared" si="64"/>
        <v>100600</v>
      </c>
      <c r="BB74" s="1">
        <f t="shared" si="65"/>
        <v>28</v>
      </c>
    </row>
    <row r="75" spans="16:54" x14ac:dyDescent="0.2">
      <c r="P75" s="23">
        <v>6.7</v>
      </c>
      <c r="Q75" s="1">
        <v>1907</v>
      </c>
      <c r="R75" s="1">
        <f t="shared" si="66"/>
        <v>279.84999999999997</v>
      </c>
      <c r="S75" s="1">
        <f t="shared" si="84"/>
        <v>0</v>
      </c>
      <c r="T75" s="1">
        <f t="shared" si="67"/>
        <v>0</v>
      </c>
      <c r="U75" s="1">
        <f t="shared" si="85"/>
        <v>3615.2307799999999</v>
      </c>
      <c r="V75" s="1">
        <f t="shared" si="68"/>
        <v>7970.2100822035991</v>
      </c>
      <c r="W75" s="130">
        <f t="shared" si="86"/>
        <v>22.307680000000001</v>
      </c>
      <c r="X75" s="1">
        <f t="shared" si="69"/>
        <v>275.75449999999995</v>
      </c>
      <c r="Y75" s="1">
        <f t="shared" si="70"/>
        <v>1.015929208030856</v>
      </c>
      <c r="Z75" s="1">
        <f t="shared" si="71"/>
        <v>1.0010614643414137</v>
      </c>
      <c r="AA75" s="1">
        <f t="shared" si="72"/>
        <v>80417.016142808527</v>
      </c>
      <c r="AB75" s="1">
        <f t="shared" si="87"/>
        <v>-162</v>
      </c>
      <c r="AC75" s="1">
        <f t="shared" si="73"/>
        <v>-531.49608000000001</v>
      </c>
      <c r="AD75" s="1" t="e">
        <f t="shared" si="74"/>
        <v>#DIV/0!</v>
      </c>
      <c r="AE75" s="23">
        <f t="shared" si="88"/>
        <v>0</v>
      </c>
      <c r="AF75" s="6">
        <f t="shared" si="75"/>
        <v>0</v>
      </c>
      <c r="AG75" s="6">
        <f t="shared" si="76"/>
        <v>-7.3778045323704502</v>
      </c>
      <c r="AH75" s="6">
        <f t="shared" si="77"/>
        <v>-14.341271562202976</v>
      </c>
      <c r="AI75" s="60"/>
      <c r="AJ75" s="6">
        <f t="shared" si="78"/>
        <v>0</v>
      </c>
      <c r="AK75" s="61" t="e">
        <f t="shared" si="79"/>
        <v>#DIV/0!</v>
      </c>
      <c r="AL75" s="62" t="e">
        <f t="shared" si="80"/>
        <v>#DIV/0!</v>
      </c>
      <c r="AM75" s="63" t="e">
        <f t="shared" si="81"/>
        <v>#DIV/0!</v>
      </c>
      <c r="AN75" s="6" t="e">
        <f t="shared" si="82"/>
        <v>#DIV/0!</v>
      </c>
      <c r="AO75" s="6" t="e">
        <f t="shared" si="83"/>
        <v>#DIV/0!</v>
      </c>
      <c r="AP75" s="62"/>
      <c r="AQ75" s="63"/>
      <c r="AR75" s="1"/>
      <c r="AS75" s="1">
        <f t="shared" si="56"/>
        <v>0</v>
      </c>
      <c r="AT75" s="1">
        <f t="shared" si="57"/>
        <v>-6.4999999999999997E-3</v>
      </c>
      <c r="AU75" s="1">
        <f t="shared" si="58"/>
        <v>101325</v>
      </c>
      <c r="AV75" s="1">
        <f t="shared" si="59"/>
        <v>1.2250000000000001</v>
      </c>
      <c r="AW75" s="1">
        <f t="shared" si="60"/>
        <v>288.14999999999998</v>
      </c>
      <c r="AX75" s="1">
        <f t="shared" si="61"/>
        <v>1.2350000000000001</v>
      </c>
      <c r="AY75" s="1">
        <f t="shared" si="62"/>
        <v>9.81</v>
      </c>
      <c r="AZ75" s="1">
        <f t="shared" si="63"/>
        <v>293.14999999999998</v>
      </c>
      <c r="BA75" s="1">
        <f t="shared" si="64"/>
        <v>100600</v>
      </c>
      <c r="BB75" s="1">
        <f t="shared" si="65"/>
        <v>28</v>
      </c>
    </row>
    <row r="76" spans="16:54" x14ac:dyDescent="0.2">
      <c r="P76" s="23">
        <v>7.6</v>
      </c>
      <c r="Q76" s="1">
        <v>1724</v>
      </c>
      <c r="R76" s="1">
        <f t="shared" si="66"/>
        <v>280.75</v>
      </c>
      <c r="S76" s="1">
        <f t="shared" si="84"/>
        <v>0</v>
      </c>
      <c r="T76" s="1">
        <f t="shared" si="67"/>
        <v>0</v>
      </c>
      <c r="U76" s="1">
        <f t="shared" si="85"/>
        <v>3614.8461699999998</v>
      </c>
      <c r="V76" s="1">
        <f t="shared" si="68"/>
        <v>7969.362163305399</v>
      </c>
      <c r="W76" s="130">
        <f t="shared" si="86"/>
        <v>33.46152</v>
      </c>
      <c r="X76" s="1">
        <f t="shared" si="69"/>
        <v>276.94399999999996</v>
      </c>
      <c r="Y76" s="1">
        <f t="shared" si="70"/>
        <v>1.0347118182810831</v>
      </c>
      <c r="Z76" s="1">
        <f t="shared" si="71"/>
        <v>1.0206847009867719</v>
      </c>
      <c r="AA76" s="1">
        <f t="shared" si="72"/>
        <v>82257.076450945169</v>
      </c>
      <c r="AB76" s="1">
        <f t="shared" si="87"/>
        <v>-345</v>
      </c>
      <c r="AC76" s="1">
        <f t="shared" si="73"/>
        <v>-1131.8897999999999</v>
      </c>
      <c r="AD76" s="1">
        <f t="shared" si="74"/>
        <v>35063.559973301381</v>
      </c>
      <c r="AE76" s="23">
        <f t="shared" si="88"/>
        <v>69.990516683643804</v>
      </c>
      <c r="AF76" s="6">
        <f t="shared" si="75"/>
        <v>136.05036595033417</v>
      </c>
      <c r="AG76" s="6">
        <f t="shared" si="76"/>
        <v>-10.457749567441724</v>
      </c>
      <c r="AH76" s="6">
        <f t="shared" si="77"/>
        <v>-20.328191919175921</v>
      </c>
      <c r="AI76" s="133">
        <v>25</v>
      </c>
      <c r="AJ76" s="132">
        <f t="shared" si="78"/>
        <v>2500</v>
      </c>
      <c r="AK76" s="134">
        <f t="shared" si="79"/>
        <v>-5298.5601142031946</v>
      </c>
      <c r="AL76" s="131">
        <f t="shared" si="80"/>
        <v>7.56937159171885E-2</v>
      </c>
      <c r="AM76" s="135">
        <f t="shared" si="81"/>
        <v>0.50090799961859112</v>
      </c>
      <c r="AN76" s="132">
        <f t="shared" si="82"/>
        <v>0.14997828852144152</v>
      </c>
      <c r="AO76" s="132">
        <f t="shared" si="83"/>
        <v>8.5931229508733935</v>
      </c>
      <c r="AP76" s="131">
        <v>2.5</v>
      </c>
      <c r="AQ76" s="135">
        <v>-0.25</v>
      </c>
      <c r="AR76" s="1"/>
      <c r="AS76" s="1">
        <f t="shared" si="56"/>
        <v>0</v>
      </c>
      <c r="AT76" s="1">
        <f t="shared" si="57"/>
        <v>-6.4999999999999997E-3</v>
      </c>
      <c r="AU76" s="1">
        <f t="shared" si="58"/>
        <v>101325</v>
      </c>
      <c r="AV76" s="1">
        <f t="shared" si="59"/>
        <v>1.2250000000000001</v>
      </c>
      <c r="AW76" s="1">
        <f t="shared" si="60"/>
        <v>288.14999999999998</v>
      </c>
      <c r="AX76" s="1">
        <f t="shared" si="61"/>
        <v>1.2350000000000001</v>
      </c>
      <c r="AY76" s="1">
        <f t="shared" si="62"/>
        <v>9.81</v>
      </c>
      <c r="AZ76" s="1">
        <f t="shared" si="63"/>
        <v>293.14999999999998</v>
      </c>
      <c r="BA76" s="1">
        <f t="shared" si="64"/>
        <v>100600</v>
      </c>
      <c r="BB76" s="1">
        <f t="shared" si="65"/>
        <v>28</v>
      </c>
    </row>
    <row r="77" spans="16:54" x14ac:dyDescent="0.2">
      <c r="P77" s="23">
        <v>8.1999999999999993</v>
      </c>
      <c r="Q77" s="1">
        <v>1599</v>
      </c>
      <c r="R77" s="1">
        <f t="shared" si="66"/>
        <v>281.34999999999997</v>
      </c>
      <c r="S77" s="1">
        <f t="shared" si="84"/>
        <v>0</v>
      </c>
      <c r="T77" s="1">
        <f t="shared" si="67"/>
        <v>0</v>
      </c>
      <c r="U77" s="1">
        <f t="shared" si="85"/>
        <v>3614.4615599999997</v>
      </c>
      <c r="V77" s="1">
        <f t="shared" si="68"/>
        <v>7968.5142444071989</v>
      </c>
      <c r="W77" s="130">
        <f t="shared" si="86"/>
        <v>44.615360000000003</v>
      </c>
      <c r="X77" s="1">
        <f t="shared" si="69"/>
        <v>277.75649999999996</v>
      </c>
      <c r="Y77" s="1">
        <f t="shared" si="70"/>
        <v>1.0476933623447764</v>
      </c>
      <c r="Z77" s="1">
        <f t="shared" si="71"/>
        <v>1.0343118585324929</v>
      </c>
      <c r="AA77" s="1">
        <f t="shared" si="72"/>
        <v>83533.431679685513</v>
      </c>
      <c r="AB77" s="1">
        <f t="shared" si="87"/>
        <v>-470</v>
      </c>
      <c r="AC77" s="1">
        <f t="shared" si="73"/>
        <v>-1541.9947999999999</v>
      </c>
      <c r="AD77" s="1" t="e">
        <f t="shared" si="74"/>
        <v>#DIV/0!</v>
      </c>
      <c r="AE77" s="23">
        <f t="shared" si="88"/>
        <v>0</v>
      </c>
      <c r="AF77" s="6">
        <f t="shared" si="75"/>
        <v>0</v>
      </c>
      <c r="AG77" s="6">
        <f t="shared" si="76"/>
        <v>-10.675014761334946</v>
      </c>
      <c r="AH77" s="6">
        <f t="shared" si="77"/>
        <v>-20.750520693673323</v>
      </c>
      <c r="AI77" s="60"/>
      <c r="AJ77" s="6">
        <f t="shared" si="78"/>
        <v>0</v>
      </c>
      <c r="AK77" s="61" t="e">
        <f t="shared" si="79"/>
        <v>#DIV/0!</v>
      </c>
      <c r="AL77" s="62" t="e">
        <f t="shared" si="80"/>
        <v>#DIV/0!</v>
      </c>
      <c r="AM77" s="63" t="e">
        <f t="shared" si="81"/>
        <v>#DIV/0!</v>
      </c>
      <c r="AN77" s="6" t="e">
        <f t="shared" si="82"/>
        <v>#DIV/0!</v>
      </c>
      <c r="AO77" s="6" t="e">
        <f t="shared" si="83"/>
        <v>#DIV/0!</v>
      </c>
      <c r="AP77" s="62"/>
      <c r="AQ77" s="63"/>
      <c r="AR77" s="1"/>
      <c r="AS77" s="1">
        <f t="shared" si="56"/>
        <v>0</v>
      </c>
      <c r="AT77" s="1">
        <f t="shared" si="57"/>
        <v>-6.4999999999999997E-3</v>
      </c>
      <c r="AU77" s="1">
        <f t="shared" si="58"/>
        <v>101325</v>
      </c>
      <c r="AV77" s="1">
        <f t="shared" si="59"/>
        <v>1.2250000000000001</v>
      </c>
      <c r="AW77" s="1">
        <f t="shared" si="60"/>
        <v>288.14999999999998</v>
      </c>
      <c r="AX77" s="1">
        <f t="shared" si="61"/>
        <v>1.2350000000000001</v>
      </c>
      <c r="AY77" s="1">
        <f t="shared" si="62"/>
        <v>9.81</v>
      </c>
      <c r="AZ77" s="1">
        <f t="shared" si="63"/>
        <v>293.14999999999998</v>
      </c>
      <c r="BA77" s="1">
        <f t="shared" si="64"/>
        <v>100600</v>
      </c>
      <c r="BB77" s="1">
        <f t="shared" si="65"/>
        <v>28</v>
      </c>
    </row>
    <row r="78" spans="16:54" x14ac:dyDescent="0.2">
      <c r="P78" s="23">
        <v>8.6999999999999993</v>
      </c>
      <c r="Q78" s="1">
        <v>1479</v>
      </c>
      <c r="R78" s="1">
        <f t="shared" si="66"/>
        <v>281.84999999999997</v>
      </c>
      <c r="S78" s="1">
        <f t="shared" si="84"/>
        <v>0</v>
      </c>
      <c r="T78" s="1">
        <f t="shared" si="67"/>
        <v>0</v>
      </c>
      <c r="U78" s="1">
        <f t="shared" si="85"/>
        <v>3614.0769499999997</v>
      </c>
      <c r="V78" s="1">
        <f t="shared" si="68"/>
        <v>7967.6663255089989</v>
      </c>
      <c r="W78" s="130">
        <f t="shared" si="86"/>
        <v>55.769200000000005</v>
      </c>
      <c r="X78" s="1">
        <f t="shared" si="69"/>
        <v>278.53649999999999</v>
      </c>
      <c r="Y78" s="1">
        <f t="shared" si="70"/>
        <v>1.0602725134021995</v>
      </c>
      <c r="Z78" s="1">
        <f t="shared" si="71"/>
        <v>1.0478076811397969</v>
      </c>
      <c r="AA78" s="1">
        <f t="shared" si="72"/>
        <v>84773.773810285697</v>
      </c>
      <c r="AB78" s="1">
        <f t="shared" si="87"/>
        <v>-590</v>
      </c>
      <c r="AC78" s="1">
        <f t="shared" si="73"/>
        <v>-1935.6956</v>
      </c>
      <c r="AD78" s="1">
        <f t="shared" si="74"/>
        <v>35053.543966803169</v>
      </c>
      <c r="AE78" s="23">
        <f t="shared" si="88"/>
        <v>71.455572332781827</v>
      </c>
      <c r="AF78" s="6">
        <f t="shared" si="75"/>
        <v>138.89819972335462</v>
      </c>
      <c r="AG78" s="6">
        <f t="shared" si="76"/>
        <v>-10.710670228690201</v>
      </c>
      <c r="AH78" s="6">
        <f t="shared" si="77"/>
        <v>-20.819829217337162</v>
      </c>
      <c r="AI78" s="133">
        <v>26.75</v>
      </c>
      <c r="AJ78" s="132">
        <f t="shared" si="78"/>
        <v>2675</v>
      </c>
      <c r="AK78" s="134">
        <f t="shared" si="79"/>
        <v>-5314.3107824049375</v>
      </c>
      <c r="AL78" s="131">
        <f t="shared" si="80"/>
        <v>7.095207987189503E-2</v>
      </c>
      <c r="AM78" s="135">
        <f t="shared" si="81"/>
        <v>0.46800459234717179</v>
      </c>
      <c r="AN78" s="132">
        <f t="shared" si="82"/>
        <v>0.15045976789014323</v>
      </c>
      <c r="AO78" s="132">
        <f t="shared" si="83"/>
        <v>8.6207096866226216</v>
      </c>
      <c r="AP78" s="131">
        <v>2.5</v>
      </c>
      <c r="AQ78" s="135">
        <v>0</v>
      </c>
      <c r="AR78" s="1"/>
      <c r="AS78" s="1">
        <f t="shared" si="56"/>
        <v>0</v>
      </c>
      <c r="AT78" s="1">
        <f t="shared" si="57"/>
        <v>-6.4999999999999997E-3</v>
      </c>
      <c r="AU78" s="1">
        <f t="shared" si="58"/>
        <v>101325</v>
      </c>
      <c r="AV78" s="1">
        <f t="shared" si="59"/>
        <v>1.2250000000000001</v>
      </c>
      <c r="AW78" s="1">
        <f t="shared" si="60"/>
        <v>288.14999999999998</v>
      </c>
      <c r="AX78" s="1">
        <f t="shared" si="61"/>
        <v>1.2350000000000001</v>
      </c>
      <c r="AY78" s="1">
        <f t="shared" si="62"/>
        <v>9.81</v>
      </c>
      <c r="AZ78" s="1">
        <f t="shared" si="63"/>
        <v>293.14999999999998</v>
      </c>
      <c r="BA78" s="1">
        <f t="shared" si="64"/>
        <v>100600</v>
      </c>
      <c r="BB78" s="1">
        <f t="shared" si="65"/>
        <v>28</v>
      </c>
    </row>
    <row r="79" spans="16:54" x14ac:dyDescent="0.2">
      <c r="P79" s="23">
        <v>9.6</v>
      </c>
      <c r="Q79" s="1">
        <v>1375</v>
      </c>
      <c r="R79" s="1">
        <f t="shared" si="66"/>
        <v>282.75</v>
      </c>
      <c r="S79" s="1">
        <f t="shared" si="84"/>
        <v>0</v>
      </c>
      <c r="T79" s="1">
        <f t="shared" si="67"/>
        <v>0</v>
      </c>
      <c r="U79" s="1">
        <f t="shared" si="85"/>
        <v>3613.6923399999996</v>
      </c>
      <c r="V79" s="1">
        <f t="shared" si="68"/>
        <v>7966.8184066107988</v>
      </c>
      <c r="W79" s="130">
        <f t="shared" si="86"/>
        <v>66.92304</v>
      </c>
      <c r="X79" s="1">
        <f t="shared" si="69"/>
        <v>279.21249999999998</v>
      </c>
      <c r="Y79" s="1">
        <f t="shared" si="70"/>
        <v>1.0712676186141423</v>
      </c>
      <c r="Z79" s="1">
        <f t="shared" si="71"/>
        <v>1.0578649335536734</v>
      </c>
      <c r="AA79" s="1">
        <f t="shared" si="72"/>
        <v>85860.76124447702</v>
      </c>
      <c r="AB79" s="1">
        <f t="shared" si="87"/>
        <v>-694</v>
      </c>
      <c r="AC79" s="1">
        <f t="shared" si="73"/>
        <v>-2276.9029599999999</v>
      </c>
      <c r="AD79" s="1" t="e">
        <f t="shared" si="74"/>
        <v>#DIV/0!</v>
      </c>
      <c r="AE79" s="23">
        <f t="shared" si="88"/>
        <v>0</v>
      </c>
      <c r="AF79" s="6">
        <f t="shared" si="75"/>
        <v>0</v>
      </c>
      <c r="AG79" s="6">
        <f t="shared" si="76"/>
        <v>-10.497499998888513</v>
      </c>
      <c r="AH79" s="6">
        <f t="shared" si="77"/>
        <v>-20.405460397839448</v>
      </c>
      <c r="AI79" s="60"/>
      <c r="AJ79" s="6">
        <f t="shared" si="78"/>
        <v>0</v>
      </c>
      <c r="AK79" s="61" t="e">
        <f t="shared" si="79"/>
        <v>#DIV/0!</v>
      </c>
      <c r="AL79" s="62" t="e">
        <f t="shared" si="80"/>
        <v>#DIV/0!</v>
      </c>
      <c r="AM79" s="63" t="e">
        <f t="shared" si="81"/>
        <v>#DIV/0!</v>
      </c>
      <c r="AN79" s="6" t="e">
        <f t="shared" si="82"/>
        <v>#DIV/0!</v>
      </c>
      <c r="AO79" s="6" t="e">
        <f t="shared" si="83"/>
        <v>#DIV/0!</v>
      </c>
      <c r="AP79" s="62"/>
      <c r="AQ79" s="63"/>
      <c r="AR79" s="1"/>
      <c r="AS79" s="1">
        <f t="shared" ref="AS79:AS110" si="89">AS78</f>
        <v>0</v>
      </c>
      <c r="AT79" s="1">
        <f t="shared" ref="AT79:AT110" si="90">AT78</f>
        <v>-6.4999999999999997E-3</v>
      </c>
      <c r="AU79" s="1">
        <f t="shared" ref="AU79:AU110" si="91">AU78</f>
        <v>101325</v>
      </c>
      <c r="AV79" s="1">
        <f t="shared" ref="AV79:AV110" si="92">AV78</f>
        <v>1.2250000000000001</v>
      </c>
      <c r="AW79" s="1">
        <f t="shared" ref="AW79:AW110" si="93">AW78</f>
        <v>288.14999999999998</v>
      </c>
      <c r="AX79" s="1">
        <f t="shared" ref="AX79:AX110" si="94">AX78</f>
        <v>1.2350000000000001</v>
      </c>
      <c r="AY79" s="1">
        <f t="shared" ref="AY79:AY110" si="95">AY78</f>
        <v>9.81</v>
      </c>
      <c r="AZ79" s="1">
        <f t="shared" ref="AZ79:AZ110" si="96">AZ78</f>
        <v>293.14999999999998</v>
      </c>
      <c r="BA79" s="1">
        <f t="shared" ref="BA79:BA110" si="97">BA78</f>
        <v>100600</v>
      </c>
      <c r="BB79" s="1">
        <f t="shared" ref="BB79:BB110" si="98">BB78</f>
        <v>28</v>
      </c>
    </row>
    <row r="80" spans="16:54" x14ac:dyDescent="0.2">
      <c r="P80" s="23">
        <v>10.6</v>
      </c>
      <c r="Q80" s="1">
        <v>1283</v>
      </c>
      <c r="R80" s="1">
        <f t="shared" si="66"/>
        <v>283.75</v>
      </c>
      <c r="S80" s="1">
        <f t="shared" si="84"/>
        <v>0</v>
      </c>
      <c r="T80" s="1">
        <f t="shared" si="67"/>
        <v>0</v>
      </c>
      <c r="U80" s="1">
        <f t="shared" si="85"/>
        <v>3613.3077299999995</v>
      </c>
      <c r="V80" s="1">
        <f t="shared" si="68"/>
        <v>7965.9704877125987</v>
      </c>
      <c r="W80" s="130">
        <f t="shared" si="86"/>
        <v>78.076880000000003</v>
      </c>
      <c r="X80" s="1">
        <f t="shared" si="69"/>
        <v>279.81049999999999</v>
      </c>
      <c r="Y80" s="1">
        <f t="shared" si="70"/>
        <v>1.0810665789079204</v>
      </c>
      <c r="Z80" s="1">
        <f t="shared" si="71"/>
        <v>1.0660573743700956</v>
      </c>
      <c r="AA80" s="1">
        <f t="shared" si="72"/>
        <v>86831.708984398501</v>
      </c>
      <c r="AB80" s="1">
        <f t="shared" si="87"/>
        <v>-786</v>
      </c>
      <c r="AC80" s="1">
        <f t="shared" si="73"/>
        <v>-2578.7402400000001</v>
      </c>
      <c r="AD80" s="1" t="e">
        <f t="shared" si="74"/>
        <v>#DIV/0!</v>
      </c>
      <c r="AE80" s="23">
        <f t="shared" si="88"/>
        <v>0</v>
      </c>
      <c r="AF80" s="6">
        <f t="shared" si="75"/>
        <v>0</v>
      </c>
      <c r="AG80" s="6">
        <f t="shared" si="76"/>
        <v>-10.201647974802487</v>
      </c>
      <c r="AH80" s="6">
        <f t="shared" si="77"/>
        <v>-19.830371399340066</v>
      </c>
      <c r="AI80" s="60"/>
      <c r="AJ80" s="6">
        <f t="shared" si="78"/>
        <v>0</v>
      </c>
      <c r="AK80" s="61" t="e">
        <f t="shared" si="79"/>
        <v>#DIV/0!</v>
      </c>
      <c r="AL80" s="62" t="e">
        <f t="shared" si="80"/>
        <v>#DIV/0!</v>
      </c>
      <c r="AM80" s="63" t="e">
        <f t="shared" si="81"/>
        <v>#DIV/0!</v>
      </c>
      <c r="AN80" s="6" t="e">
        <f t="shared" si="82"/>
        <v>#DIV/0!</v>
      </c>
      <c r="AO80" s="6" t="e">
        <f t="shared" si="83"/>
        <v>#DIV/0!</v>
      </c>
      <c r="AP80" s="62"/>
      <c r="AQ80" s="63"/>
      <c r="AR80" s="1"/>
      <c r="AS80" s="1">
        <f t="shared" si="89"/>
        <v>0</v>
      </c>
      <c r="AT80" s="1">
        <f t="shared" si="90"/>
        <v>-6.4999999999999997E-3</v>
      </c>
      <c r="AU80" s="1">
        <f t="shared" si="91"/>
        <v>101325</v>
      </c>
      <c r="AV80" s="1">
        <f t="shared" si="92"/>
        <v>1.2250000000000001</v>
      </c>
      <c r="AW80" s="1">
        <f t="shared" si="93"/>
        <v>288.14999999999998</v>
      </c>
      <c r="AX80" s="1">
        <f t="shared" si="94"/>
        <v>1.2350000000000001</v>
      </c>
      <c r="AY80" s="1">
        <f t="shared" si="95"/>
        <v>9.81</v>
      </c>
      <c r="AZ80" s="1">
        <f t="shared" si="96"/>
        <v>293.14999999999998</v>
      </c>
      <c r="BA80" s="1">
        <f t="shared" si="97"/>
        <v>100600</v>
      </c>
      <c r="BB80" s="1">
        <f t="shared" si="98"/>
        <v>28</v>
      </c>
    </row>
    <row r="81" spans="16:54" x14ac:dyDescent="0.2">
      <c r="P81" s="23">
        <v>11.1</v>
      </c>
      <c r="Q81" s="1">
        <v>1216</v>
      </c>
      <c r="R81" s="1">
        <f t="shared" si="66"/>
        <v>284.25</v>
      </c>
      <c r="S81" s="1">
        <f t="shared" si="84"/>
        <v>0</v>
      </c>
      <c r="T81" s="1">
        <f t="shared" si="67"/>
        <v>0</v>
      </c>
      <c r="U81" s="1">
        <f t="shared" si="85"/>
        <v>3612.9231199999995</v>
      </c>
      <c r="V81" s="1">
        <f t="shared" si="68"/>
        <v>7965.1225688143977</v>
      </c>
      <c r="W81" s="130">
        <f t="shared" si="86"/>
        <v>89.230720000000005</v>
      </c>
      <c r="X81" s="1">
        <f t="shared" si="69"/>
        <v>280.24599999999998</v>
      </c>
      <c r="Y81" s="1">
        <f t="shared" si="70"/>
        <v>1.0882458199857845</v>
      </c>
      <c r="Z81" s="1">
        <f t="shared" si="71"/>
        <v>1.0729165807132319</v>
      </c>
      <c r="AA81" s="1">
        <f t="shared" si="72"/>
        <v>87544.391830256674</v>
      </c>
      <c r="AB81" s="1">
        <f t="shared" si="87"/>
        <v>-853</v>
      </c>
      <c r="AC81" s="1">
        <f t="shared" si="73"/>
        <v>-2798.5565200000001</v>
      </c>
      <c r="AD81" s="1">
        <f t="shared" si="74"/>
        <v>35064.510897369248</v>
      </c>
      <c r="AE81" s="23">
        <f t="shared" si="88"/>
        <v>66.537093569600543</v>
      </c>
      <c r="AF81" s="6">
        <f t="shared" si="75"/>
        <v>129.33746396433233</v>
      </c>
      <c r="AG81" s="6">
        <f t="shared" si="76"/>
        <v>-9.6950739838611266</v>
      </c>
      <c r="AH81" s="6">
        <f t="shared" si="77"/>
        <v>-18.845672612788611</v>
      </c>
      <c r="AI81" s="133">
        <v>23.75</v>
      </c>
      <c r="AJ81" s="132">
        <f t="shared" si="78"/>
        <v>2375</v>
      </c>
      <c r="AK81" s="134">
        <f t="shared" si="79"/>
        <v>-5164.3424022536574</v>
      </c>
      <c r="AL81" s="131">
        <f t="shared" si="80"/>
        <v>7.7659284244415913E-2</v>
      </c>
      <c r="AM81" s="135">
        <f t="shared" si="81"/>
        <v>0.52728587815592864</v>
      </c>
      <c r="AN81" s="132">
        <f t="shared" si="82"/>
        <v>0.14622989638373243</v>
      </c>
      <c r="AO81" s="132">
        <f t="shared" si="83"/>
        <v>8.3783559014226565</v>
      </c>
      <c r="AP81" s="131">
        <v>2.75</v>
      </c>
      <c r="AQ81" s="135">
        <v>0</v>
      </c>
      <c r="AR81" s="1"/>
      <c r="AS81" s="1">
        <f t="shared" si="89"/>
        <v>0</v>
      </c>
      <c r="AT81" s="1">
        <f t="shared" si="90"/>
        <v>-6.4999999999999997E-3</v>
      </c>
      <c r="AU81" s="1">
        <f t="shared" si="91"/>
        <v>101325</v>
      </c>
      <c r="AV81" s="1">
        <f t="shared" si="92"/>
        <v>1.2250000000000001</v>
      </c>
      <c r="AW81" s="1">
        <f t="shared" si="93"/>
        <v>288.14999999999998</v>
      </c>
      <c r="AX81" s="1">
        <f t="shared" si="94"/>
        <v>1.2350000000000001</v>
      </c>
      <c r="AY81" s="1">
        <f t="shared" si="95"/>
        <v>9.81</v>
      </c>
      <c r="AZ81" s="1">
        <f t="shared" si="96"/>
        <v>293.14999999999998</v>
      </c>
      <c r="BA81" s="1">
        <f t="shared" si="97"/>
        <v>100600</v>
      </c>
      <c r="BB81" s="1">
        <f t="shared" si="98"/>
        <v>28</v>
      </c>
    </row>
    <row r="82" spans="16:54" x14ac:dyDescent="0.2">
      <c r="P82" s="23">
        <v>11.5</v>
      </c>
      <c r="Q82" s="1">
        <v>1127</v>
      </c>
      <c r="R82" s="1">
        <f t="shared" si="66"/>
        <v>284.64999999999998</v>
      </c>
      <c r="S82" s="1">
        <f t="shared" si="84"/>
        <v>0</v>
      </c>
      <c r="T82" s="1">
        <f t="shared" si="67"/>
        <v>0</v>
      </c>
      <c r="U82" s="1">
        <f t="shared" si="85"/>
        <v>3612.5385099999994</v>
      </c>
      <c r="V82" s="1">
        <f t="shared" si="68"/>
        <v>7964.2746499161976</v>
      </c>
      <c r="W82" s="130">
        <f t="shared" si="86"/>
        <v>100.38456000000001</v>
      </c>
      <c r="X82" s="1">
        <f t="shared" si="69"/>
        <v>280.8245</v>
      </c>
      <c r="Y82" s="1">
        <f t="shared" si="70"/>
        <v>1.0978387632386126</v>
      </c>
      <c r="Z82" s="1">
        <f t="shared" si="71"/>
        <v>1.0830845661939288</v>
      </c>
      <c r="AA82" s="1">
        <f t="shared" si="72"/>
        <v>88498.407378672768</v>
      </c>
      <c r="AB82" s="1">
        <f t="shared" si="87"/>
        <v>-942</v>
      </c>
      <c r="AC82" s="1">
        <f t="shared" si="73"/>
        <v>-3090.5512800000001</v>
      </c>
      <c r="AD82" s="1" t="e">
        <f t="shared" si="74"/>
        <v>#DIV/0!</v>
      </c>
      <c r="AE82" s="23">
        <f t="shared" si="88"/>
        <v>0</v>
      </c>
      <c r="AF82" s="6">
        <f t="shared" si="75"/>
        <v>0</v>
      </c>
      <c r="AG82" s="6">
        <f t="shared" si="76"/>
        <v>-9.5148617379458962</v>
      </c>
      <c r="AH82" s="6">
        <f t="shared" si="77"/>
        <v>-18.495368840688752</v>
      </c>
      <c r="AI82" s="60"/>
      <c r="AJ82" s="6">
        <f t="shared" si="78"/>
        <v>0</v>
      </c>
      <c r="AK82" s="61" t="e">
        <f t="shared" si="79"/>
        <v>#DIV/0!</v>
      </c>
      <c r="AL82" s="62" t="e">
        <f t="shared" si="80"/>
        <v>#DIV/0!</v>
      </c>
      <c r="AM82" s="63" t="e">
        <f t="shared" si="81"/>
        <v>#DIV/0!</v>
      </c>
      <c r="AN82" s="6" t="e">
        <f t="shared" si="82"/>
        <v>#DIV/0!</v>
      </c>
      <c r="AO82" s="6" t="e">
        <f t="shared" si="83"/>
        <v>#DIV/0!</v>
      </c>
      <c r="AP82" s="62"/>
      <c r="AQ82" s="63"/>
      <c r="AR82" s="1"/>
      <c r="AS82" s="1">
        <f t="shared" si="89"/>
        <v>0</v>
      </c>
      <c r="AT82" s="1">
        <f t="shared" si="90"/>
        <v>-6.4999999999999997E-3</v>
      </c>
      <c r="AU82" s="1">
        <f t="shared" si="91"/>
        <v>101325</v>
      </c>
      <c r="AV82" s="1">
        <f t="shared" si="92"/>
        <v>1.2250000000000001</v>
      </c>
      <c r="AW82" s="1">
        <f t="shared" si="93"/>
        <v>288.14999999999998</v>
      </c>
      <c r="AX82" s="1">
        <f t="shared" si="94"/>
        <v>1.2350000000000001</v>
      </c>
      <c r="AY82" s="1">
        <f t="shared" si="95"/>
        <v>9.81</v>
      </c>
      <c r="AZ82" s="1">
        <f t="shared" si="96"/>
        <v>293.14999999999998</v>
      </c>
      <c r="BA82" s="1">
        <f t="shared" si="97"/>
        <v>100600</v>
      </c>
      <c r="BB82" s="1">
        <f t="shared" si="98"/>
        <v>28</v>
      </c>
    </row>
    <row r="83" spans="16:54" x14ac:dyDescent="0.2">
      <c r="P83" s="23">
        <v>11.3</v>
      </c>
      <c r="Q83" s="1">
        <v>1047</v>
      </c>
      <c r="R83" s="1">
        <f t="shared" si="66"/>
        <v>284.45</v>
      </c>
      <c r="S83" s="1">
        <f t="shared" si="84"/>
        <v>0</v>
      </c>
      <c r="T83" s="1">
        <f t="shared" si="67"/>
        <v>0</v>
      </c>
      <c r="U83" s="1">
        <f t="shared" si="85"/>
        <v>3612.1538999999993</v>
      </c>
      <c r="V83" s="1">
        <f t="shared" si="68"/>
        <v>7963.4267310179976</v>
      </c>
      <c r="W83" s="130">
        <f t="shared" si="86"/>
        <v>111.53840000000001</v>
      </c>
      <c r="X83" s="1">
        <f t="shared" si="69"/>
        <v>281.34449999999998</v>
      </c>
      <c r="Y83" s="1">
        <f t="shared" si="70"/>
        <v>1.1065167220029943</v>
      </c>
      <c r="Z83" s="1">
        <f t="shared" si="71"/>
        <v>1.0944362590739021</v>
      </c>
      <c r="AA83" s="1">
        <f t="shared" si="72"/>
        <v>89363.117455877582</v>
      </c>
      <c r="AB83" s="1">
        <f t="shared" si="87"/>
        <v>-1022</v>
      </c>
      <c r="AC83" s="1">
        <f t="shared" si="73"/>
        <v>-3353.0184800000002</v>
      </c>
      <c r="AD83" s="1" t="e">
        <f t="shared" si="74"/>
        <v>#DIV/0!</v>
      </c>
      <c r="AE83" s="23">
        <f t="shared" si="88"/>
        <v>0</v>
      </c>
      <c r="AF83" s="6">
        <f t="shared" si="75"/>
        <v>0</v>
      </c>
      <c r="AG83" s="6">
        <f t="shared" si="76"/>
        <v>-9.2757316892533961</v>
      </c>
      <c r="AH83" s="6">
        <f t="shared" si="77"/>
        <v>-18.030538286838322</v>
      </c>
      <c r="AI83" s="60"/>
      <c r="AJ83" s="6">
        <f t="shared" si="78"/>
        <v>0</v>
      </c>
      <c r="AK83" s="61" t="e">
        <f t="shared" si="79"/>
        <v>#DIV/0!</v>
      </c>
      <c r="AL83" s="62" t="e">
        <f t="shared" si="80"/>
        <v>#DIV/0!</v>
      </c>
      <c r="AM83" s="63" t="e">
        <f t="shared" si="81"/>
        <v>#DIV/0!</v>
      </c>
      <c r="AN83" s="6" t="e">
        <f t="shared" si="82"/>
        <v>#DIV/0!</v>
      </c>
      <c r="AO83" s="6" t="e">
        <f t="shared" si="83"/>
        <v>#DIV/0!</v>
      </c>
      <c r="AP83" s="62"/>
      <c r="AQ83" s="63"/>
      <c r="AR83" s="1"/>
      <c r="AS83" s="1">
        <f t="shared" si="89"/>
        <v>0</v>
      </c>
      <c r="AT83" s="1">
        <f t="shared" si="90"/>
        <v>-6.4999999999999997E-3</v>
      </c>
      <c r="AU83" s="1">
        <f t="shared" si="91"/>
        <v>101325</v>
      </c>
      <c r="AV83" s="1">
        <f t="shared" si="92"/>
        <v>1.2250000000000001</v>
      </c>
      <c r="AW83" s="1">
        <f t="shared" si="93"/>
        <v>288.14999999999998</v>
      </c>
      <c r="AX83" s="1">
        <f t="shared" si="94"/>
        <v>1.2350000000000001</v>
      </c>
      <c r="AY83" s="1">
        <f t="shared" si="95"/>
        <v>9.81</v>
      </c>
      <c r="AZ83" s="1">
        <f t="shared" si="96"/>
        <v>293.14999999999998</v>
      </c>
      <c r="BA83" s="1">
        <f t="shared" si="97"/>
        <v>100600</v>
      </c>
      <c r="BB83" s="1">
        <f t="shared" si="98"/>
        <v>28</v>
      </c>
    </row>
    <row r="84" spans="16:54" x14ac:dyDescent="0.2">
      <c r="P84" s="23">
        <v>11.6</v>
      </c>
      <c r="Q84" s="1">
        <v>984</v>
      </c>
      <c r="R84" s="1">
        <f t="shared" si="66"/>
        <v>284.75</v>
      </c>
      <c r="S84" s="1">
        <f t="shared" si="84"/>
        <v>0</v>
      </c>
      <c r="T84" s="1">
        <f t="shared" si="67"/>
        <v>0</v>
      </c>
      <c r="U84" s="1">
        <f t="shared" si="85"/>
        <v>3611.7692899999993</v>
      </c>
      <c r="V84" s="1">
        <f t="shared" si="68"/>
        <v>7962.5788121197975</v>
      </c>
      <c r="W84" s="130">
        <f t="shared" si="86"/>
        <v>122.69224000000001</v>
      </c>
      <c r="X84" s="1">
        <f t="shared" si="69"/>
        <v>281.75399999999996</v>
      </c>
      <c r="Y84" s="1">
        <f t="shared" si="70"/>
        <v>1.1133874708902571</v>
      </c>
      <c r="Z84" s="1">
        <f t="shared" si="71"/>
        <v>1.101672953373884</v>
      </c>
      <c r="AA84" s="1">
        <f t="shared" si="72"/>
        <v>90048.880910731314</v>
      </c>
      <c r="AB84" s="1">
        <f t="shared" si="87"/>
        <v>-1085</v>
      </c>
      <c r="AC84" s="1">
        <f t="shared" si="73"/>
        <v>-3559.7114000000001</v>
      </c>
      <c r="AD84" s="1">
        <f t="shared" si="74"/>
        <v>35090.787373726176</v>
      </c>
      <c r="AE84" s="23">
        <f t="shared" si="88"/>
        <v>64.61786016103234</v>
      </c>
      <c r="AF84" s="6">
        <f t="shared" si="75"/>
        <v>125.6067812954211</v>
      </c>
      <c r="AG84" s="6">
        <f t="shared" si="76"/>
        <v>-8.9390869913713509</v>
      </c>
      <c r="AH84" s="6">
        <f t="shared" si="77"/>
        <v>-17.376154857307288</v>
      </c>
      <c r="AI84" s="133">
        <v>23</v>
      </c>
      <c r="AJ84" s="132">
        <f t="shared" si="78"/>
        <v>2300</v>
      </c>
      <c r="AK84" s="134">
        <f t="shared" si="79"/>
        <v>-4901.5066917254808</v>
      </c>
      <c r="AL84" s="131">
        <f t="shared" si="80"/>
        <v>7.6110352355985705E-2</v>
      </c>
      <c r="AM84" s="135">
        <f t="shared" si="81"/>
        <v>0.54488800269761128</v>
      </c>
      <c r="AN84" s="132">
        <f t="shared" si="82"/>
        <v>0.13878279223090403</v>
      </c>
      <c r="AO84" s="132">
        <f t="shared" si="83"/>
        <v>7.9516682638712686</v>
      </c>
      <c r="AP84" s="131">
        <v>2.5</v>
      </c>
      <c r="AQ84" s="135">
        <v>0</v>
      </c>
      <c r="AR84" s="1"/>
      <c r="AS84" s="1">
        <f t="shared" si="89"/>
        <v>0</v>
      </c>
      <c r="AT84" s="1">
        <f t="shared" si="90"/>
        <v>-6.4999999999999997E-3</v>
      </c>
      <c r="AU84" s="1">
        <f t="shared" si="91"/>
        <v>101325</v>
      </c>
      <c r="AV84" s="1">
        <f t="shared" si="92"/>
        <v>1.2250000000000001</v>
      </c>
      <c r="AW84" s="1">
        <f t="shared" si="93"/>
        <v>288.14999999999998</v>
      </c>
      <c r="AX84" s="1">
        <f t="shared" si="94"/>
        <v>1.2350000000000001</v>
      </c>
      <c r="AY84" s="1">
        <f t="shared" si="95"/>
        <v>9.81</v>
      </c>
      <c r="AZ84" s="1">
        <f t="shared" si="96"/>
        <v>293.14999999999998</v>
      </c>
      <c r="BA84" s="1">
        <f t="shared" si="97"/>
        <v>100600</v>
      </c>
      <c r="BB84" s="1">
        <f t="shared" si="98"/>
        <v>28</v>
      </c>
    </row>
    <row r="85" spans="16:54" x14ac:dyDescent="0.2">
      <c r="P85" s="23">
        <v>10.8</v>
      </c>
      <c r="Q85" s="1">
        <v>920</v>
      </c>
      <c r="R85" s="1">
        <f t="shared" si="66"/>
        <v>283.95</v>
      </c>
      <c r="S85" s="1">
        <f t="shared" si="84"/>
        <v>0</v>
      </c>
      <c r="T85" s="1">
        <f t="shared" si="67"/>
        <v>0</v>
      </c>
      <c r="U85" s="1">
        <f t="shared" si="85"/>
        <v>3611.3846799999992</v>
      </c>
      <c r="V85" s="1">
        <f t="shared" si="68"/>
        <v>7961.7308932215974</v>
      </c>
      <c r="W85" s="130">
        <f t="shared" si="86"/>
        <v>133.84608</v>
      </c>
      <c r="X85" s="1">
        <f t="shared" si="69"/>
        <v>282.16999999999996</v>
      </c>
      <c r="Y85" s="1">
        <f t="shared" si="70"/>
        <v>1.1204006511374123</v>
      </c>
      <c r="Z85" s="1">
        <f t="shared" si="71"/>
        <v>1.1133771851785299</v>
      </c>
      <c r="AA85" s="1">
        <f t="shared" si="72"/>
        <v>90749.886493892496</v>
      </c>
      <c r="AB85" s="1">
        <f t="shared" si="87"/>
        <v>-1149</v>
      </c>
      <c r="AC85" s="1">
        <f t="shared" si="73"/>
        <v>-3769.68516</v>
      </c>
      <c r="AD85" s="1" t="e">
        <f t="shared" si="74"/>
        <v>#DIV/0!</v>
      </c>
      <c r="AE85" s="23">
        <f t="shared" si="88"/>
        <v>0</v>
      </c>
      <c r="AF85" s="6">
        <f t="shared" si="75"/>
        <v>0</v>
      </c>
      <c r="AG85" s="6">
        <f t="shared" si="76"/>
        <v>-8.6571914625796129</v>
      </c>
      <c r="AH85" s="6">
        <f t="shared" si="77"/>
        <v>-16.828195052620757</v>
      </c>
      <c r="AI85" s="60"/>
      <c r="AJ85" s="6">
        <f t="shared" si="78"/>
        <v>0</v>
      </c>
      <c r="AK85" s="61" t="e">
        <f t="shared" si="79"/>
        <v>#DIV/0!</v>
      </c>
      <c r="AL85" s="62" t="e">
        <f t="shared" si="80"/>
        <v>#DIV/0!</v>
      </c>
      <c r="AM85" s="63" t="e">
        <f t="shared" si="81"/>
        <v>#DIV/0!</v>
      </c>
      <c r="AN85" s="6" t="e">
        <f t="shared" si="82"/>
        <v>#DIV/0!</v>
      </c>
      <c r="AO85" s="6" t="e">
        <f t="shared" si="83"/>
        <v>#DIV/0!</v>
      </c>
      <c r="AP85" s="62"/>
      <c r="AQ85" s="63"/>
      <c r="AR85" s="1"/>
      <c r="AS85" s="1">
        <f t="shared" si="89"/>
        <v>0</v>
      </c>
      <c r="AT85" s="1">
        <f t="shared" si="90"/>
        <v>-6.4999999999999997E-3</v>
      </c>
      <c r="AU85" s="1">
        <f t="shared" si="91"/>
        <v>101325</v>
      </c>
      <c r="AV85" s="1">
        <f t="shared" si="92"/>
        <v>1.2250000000000001</v>
      </c>
      <c r="AW85" s="1">
        <f t="shared" si="93"/>
        <v>288.14999999999998</v>
      </c>
      <c r="AX85" s="1">
        <f t="shared" si="94"/>
        <v>1.2350000000000001</v>
      </c>
      <c r="AY85" s="1">
        <f t="shared" si="95"/>
        <v>9.81</v>
      </c>
      <c r="AZ85" s="1">
        <f t="shared" si="96"/>
        <v>293.14999999999998</v>
      </c>
      <c r="BA85" s="1">
        <f t="shared" si="97"/>
        <v>100600</v>
      </c>
      <c r="BB85" s="1">
        <f t="shared" si="98"/>
        <v>28</v>
      </c>
    </row>
    <row r="86" spans="16:54" x14ac:dyDescent="0.2">
      <c r="P86" s="23">
        <v>8.6999999999999993</v>
      </c>
      <c r="Q86" s="1">
        <v>862</v>
      </c>
      <c r="R86" s="1">
        <f t="shared" si="66"/>
        <v>281.84999999999997</v>
      </c>
      <c r="S86" s="1">
        <f t="shared" si="84"/>
        <v>0</v>
      </c>
      <c r="T86" s="1">
        <f t="shared" si="67"/>
        <v>0</v>
      </c>
      <c r="U86" s="1">
        <f t="shared" si="85"/>
        <v>3611.0000699999991</v>
      </c>
      <c r="V86" s="1">
        <f t="shared" si="68"/>
        <v>7960.8829743233973</v>
      </c>
      <c r="W86" s="130">
        <f t="shared" si="86"/>
        <v>144.99992</v>
      </c>
      <c r="X86" s="1">
        <f t="shared" si="69"/>
        <v>282.54699999999997</v>
      </c>
      <c r="Y86" s="1">
        <f t="shared" si="70"/>
        <v>1.126785491624672</v>
      </c>
      <c r="Z86" s="1">
        <f t="shared" si="71"/>
        <v>1.1295719719782729</v>
      </c>
      <c r="AA86" s="1">
        <f t="shared" si="72"/>
        <v>91388.983473340821</v>
      </c>
      <c r="AB86" s="1">
        <f t="shared" si="87"/>
        <v>-1207</v>
      </c>
      <c r="AC86" s="1">
        <f t="shared" si="73"/>
        <v>-3959.97388</v>
      </c>
      <c r="AD86" s="1" t="e">
        <f t="shared" si="74"/>
        <v>#DIV/0!</v>
      </c>
      <c r="AE86" s="23">
        <f t="shared" si="88"/>
        <v>0</v>
      </c>
      <c r="AF86" s="6">
        <f t="shared" si="75"/>
        <v>0</v>
      </c>
      <c r="AG86" s="6">
        <f t="shared" si="76"/>
        <v>-8.3401063539605982</v>
      </c>
      <c r="AH86" s="6">
        <f t="shared" si="77"/>
        <v>-16.211832335082768</v>
      </c>
      <c r="AI86" s="60"/>
      <c r="AJ86" s="6">
        <f t="shared" si="78"/>
        <v>0</v>
      </c>
      <c r="AK86" s="61" t="e">
        <f t="shared" si="79"/>
        <v>#DIV/0!</v>
      </c>
      <c r="AL86" s="62" t="e">
        <f t="shared" si="80"/>
        <v>#DIV/0!</v>
      </c>
      <c r="AM86" s="63" t="e">
        <f t="shared" si="81"/>
        <v>#DIV/0!</v>
      </c>
      <c r="AN86" s="6" t="e">
        <f t="shared" si="82"/>
        <v>#DIV/0!</v>
      </c>
      <c r="AO86" s="6" t="e">
        <f t="shared" si="83"/>
        <v>#DIV/0!</v>
      </c>
      <c r="AP86" s="62"/>
      <c r="AQ86" s="63"/>
      <c r="AR86" s="1"/>
      <c r="AS86" s="1">
        <f t="shared" si="89"/>
        <v>0</v>
      </c>
      <c r="AT86" s="1">
        <f t="shared" si="90"/>
        <v>-6.4999999999999997E-3</v>
      </c>
      <c r="AU86" s="1">
        <f t="shared" si="91"/>
        <v>101325</v>
      </c>
      <c r="AV86" s="1">
        <f t="shared" si="92"/>
        <v>1.2250000000000001</v>
      </c>
      <c r="AW86" s="1">
        <f t="shared" si="93"/>
        <v>288.14999999999998</v>
      </c>
      <c r="AX86" s="1">
        <f t="shared" si="94"/>
        <v>1.2350000000000001</v>
      </c>
      <c r="AY86" s="1">
        <f t="shared" si="95"/>
        <v>9.81</v>
      </c>
      <c r="AZ86" s="1">
        <f t="shared" si="96"/>
        <v>293.14999999999998</v>
      </c>
      <c r="BA86" s="1">
        <f t="shared" si="97"/>
        <v>100600</v>
      </c>
      <c r="BB86" s="1">
        <f t="shared" si="98"/>
        <v>28</v>
      </c>
    </row>
    <row r="87" spans="16:54" x14ac:dyDescent="0.2">
      <c r="P87" s="23">
        <v>7.6</v>
      </c>
      <c r="Q87" s="1">
        <v>798</v>
      </c>
      <c r="R87" s="1">
        <f t="shared" si="66"/>
        <v>280.75</v>
      </c>
      <c r="S87" s="1">
        <f t="shared" si="84"/>
        <v>0</v>
      </c>
      <c r="T87" s="1">
        <f t="shared" si="67"/>
        <v>0</v>
      </c>
      <c r="U87" s="1">
        <f t="shared" si="85"/>
        <v>3610.6154599999991</v>
      </c>
      <c r="V87" s="1">
        <f t="shared" si="68"/>
        <v>7960.0350554251972</v>
      </c>
      <c r="W87" s="130">
        <f t="shared" si="86"/>
        <v>156.15376000000001</v>
      </c>
      <c r="X87" s="1">
        <f t="shared" si="69"/>
        <v>282.96299999999997</v>
      </c>
      <c r="Y87" s="1">
        <f t="shared" si="70"/>
        <v>1.1338630975543844</v>
      </c>
      <c r="Z87" s="1">
        <f t="shared" si="71"/>
        <v>1.1428007254613757</v>
      </c>
      <c r="AA87" s="1">
        <f t="shared" si="72"/>
        <v>92098.418396584049</v>
      </c>
      <c r="AB87" s="1">
        <f t="shared" si="87"/>
        <v>-1271</v>
      </c>
      <c r="AC87" s="1">
        <f t="shared" si="73"/>
        <v>-4169.9476400000003</v>
      </c>
      <c r="AD87" s="1" t="e">
        <f t="shared" si="74"/>
        <v>#DIV/0!</v>
      </c>
      <c r="AE87" s="23">
        <f t="shared" si="88"/>
        <v>0</v>
      </c>
      <c r="AF87" s="6">
        <f t="shared" si="75"/>
        <v>0</v>
      </c>
      <c r="AG87" s="6">
        <f t="shared" si="76"/>
        <v>-8.0975295839955681</v>
      </c>
      <c r="AH87" s="6">
        <f t="shared" si="77"/>
        <v>-15.740301906553945</v>
      </c>
      <c r="AI87" s="60"/>
      <c r="AJ87" s="6">
        <f t="shared" si="78"/>
        <v>0</v>
      </c>
      <c r="AK87" s="61" t="e">
        <f t="shared" si="79"/>
        <v>#DIV/0!</v>
      </c>
      <c r="AL87" s="62" t="e">
        <f t="shared" si="80"/>
        <v>#DIV/0!</v>
      </c>
      <c r="AM87" s="63" t="e">
        <f t="shared" si="81"/>
        <v>#DIV/0!</v>
      </c>
      <c r="AN87" s="6" t="e">
        <f t="shared" si="82"/>
        <v>#DIV/0!</v>
      </c>
      <c r="AO87" s="6" t="e">
        <f t="shared" si="83"/>
        <v>#DIV/0!</v>
      </c>
      <c r="AP87" s="62"/>
      <c r="AQ87" s="63"/>
      <c r="AR87" s="1"/>
      <c r="AS87" s="1">
        <f t="shared" si="89"/>
        <v>0</v>
      </c>
      <c r="AT87" s="1">
        <f t="shared" si="90"/>
        <v>-6.4999999999999997E-3</v>
      </c>
      <c r="AU87" s="1">
        <f t="shared" si="91"/>
        <v>101325</v>
      </c>
      <c r="AV87" s="1">
        <f t="shared" si="92"/>
        <v>1.2250000000000001</v>
      </c>
      <c r="AW87" s="1">
        <f t="shared" si="93"/>
        <v>288.14999999999998</v>
      </c>
      <c r="AX87" s="1">
        <f t="shared" si="94"/>
        <v>1.2350000000000001</v>
      </c>
      <c r="AY87" s="1">
        <f t="shared" si="95"/>
        <v>9.81</v>
      </c>
      <c r="AZ87" s="1">
        <f t="shared" si="96"/>
        <v>293.14999999999998</v>
      </c>
      <c r="BA87" s="1">
        <f t="shared" si="97"/>
        <v>100600</v>
      </c>
      <c r="BB87" s="1">
        <f t="shared" si="98"/>
        <v>28</v>
      </c>
    </row>
    <row r="88" spans="16:54" x14ac:dyDescent="0.2">
      <c r="P88" s="23">
        <v>7.3</v>
      </c>
      <c r="Q88" s="1">
        <v>794</v>
      </c>
      <c r="R88" s="1">
        <f t="shared" si="66"/>
        <v>280.45</v>
      </c>
      <c r="S88" s="1">
        <f t="shared" si="84"/>
        <v>0</v>
      </c>
      <c r="T88" s="1">
        <f t="shared" si="67"/>
        <v>0</v>
      </c>
      <c r="U88" s="1">
        <f t="shared" si="85"/>
        <v>3610.230849999999</v>
      </c>
      <c r="V88" s="1">
        <f t="shared" si="68"/>
        <v>7959.1871365269972</v>
      </c>
      <c r="W88" s="130">
        <f t="shared" si="86"/>
        <v>167.30760000000001</v>
      </c>
      <c r="X88" s="1">
        <f t="shared" si="69"/>
        <v>282.98899999999998</v>
      </c>
      <c r="Y88" s="1">
        <f t="shared" si="70"/>
        <v>1.1343065743513436</v>
      </c>
      <c r="Z88" s="1">
        <f t="shared" si="71"/>
        <v>1.1445758002107769</v>
      </c>
      <c r="AA88" s="1">
        <f t="shared" si="72"/>
        <v>92142.905706311722</v>
      </c>
      <c r="AB88" s="1">
        <f t="shared" si="87"/>
        <v>-1275</v>
      </c>
      <c r="AC88" s="1">
        <f t="shared" si="73"/>
        <v>-4183.0709999999999</v>
      </c>
      <c r="AD88" s="1" t="e">
        <f t="shared" si="74"/>
        <v>#DIV/0!</v>
      </c>
      <c r="AE88" s="23">
        <f t="shared" si="88"/>
        <v>0</v>
      </c>
      <c r="AF88" s="6">
        <f t="shared" si="75"/>
        <v>0</v>
      </c>
      <c r="AG88" s="6">
        <f t="shared" si="76"/>
        <v>-7.5567069187136084</v>
      </c>
      <c r="AH88" s="6">
        <f t="shared" si="77"/>
        <v>-14.689029176872261</v>
      </c>
      <c r="AI88" s="60"/>
      <c r="AJ88" s="6">
        <f t="shared" si="78"/>
        <v>0</v>
      </c>
      <c r="AK88" s="61" t="e">
        <f t="shared" si="79"/>
        <v>#DIV/0!</v>
      </c>
      <c r="AL88" s="62" t="e">
        <f t="shared" si="80"/>
        <v>#DIV/0!</v>
      </c>
      <c r="AM88" s="63" t="e">
        <f t="shared" si="81"/>
        <v>#DIV/0!</v>
      </c>
      <c r="AN88" s="6" t="e">
        <f t="shared" si="82"/>
        <v>#DIV/0!</v>
      </c>
      <c r="AO88" s="6" t="e">
        <f t="shared" si="83"/>
        <v>#DIV/0!</v>
      </c>
      <c r="AP88" s="62"/>
      <c r="AQ88" s="63"/>
      <c r="AR88" s="1"/>
      <c r="AS88" s="1">
        <f t="shared" si="89"/>
        <v>0</v>
      </c>
      <c r="AT88" s="1">
        <f t="shared" si="90"/>
        <v>-6.4999999999999997E-3</v>
      </c>
      <c r="AU88" s="1">
        <f t="shared" si="91"/>
        <v>101325</v>
      </c>
      <c r="AV88" s="1">
        <f t="shared" si="92"/>
        <v>1.2250000000000001</v>
      </c>
      <c r="AW88" s="1">
        <f t="shared" si="93"/>
        <v>288.14999999999998</v>
      </c>
      <c r="AX88" s="1">
        <f t="shared" si="94"/>
        <v>1.2350000000000001</v>
      </c>
      <c r="AY88" s="1">
        <f t="shared" si="95"/>
        <v>9.81</v>
      </c>
      <c r="AZ88" s="1">
        <f t="shared" si="96"/>
        <v>293.14999999999998</v>
      </c>
      <c r="BA88" s="1">
        <f t="shared" si="97"/>
        <v>100600</v>
      </c>
      <c r="BB88" s="1">
        <f t="shared" si="98"/>
        <v>28</v>
      </c>
    </row>
    <row r="89" spans="16:54" x14ac:dyDescent="0.2">
      <c r="P89" s="23">
        <v>7</v>
      </c>
      <c r="Q89" s="1">
        <v>786</v>
      </c>
      <c r="R89" s="1">
        <f t="shared" si="66"/>
        <v>280.14999999999998</v>
      </c>
      <c r="S89" s="1">
        <f t="shared" si="84"/>
        <v>0</v>
      </c>
      <c r="T89" s="1">
        <f t="shared" si="67"/>
        <v>0</v>
      </c>
      <c r="U89" s="1">
        <f t="shared" si="85"/>
        <v>3609.8462399999989</v>
      </c>
      <c r="V89" s="1">
        <f t="shared" si="68"/>
        <v>7958.3392176287971</v>
      </c>
      <c r="W89" s="130">
        <f t="shared" si="86"/>
        <v>178.46144000000001</v>
      </c>
      <c r="X89" s="1">
        <f t="shared" si="69"/>
        <v>283.041</v>
      </c>
      <c r="Y89" s="1">
        <f t="shared" si="70"/>
        <v>1.1351939260298041</v>
      </c>
      <c r="Z89" s="1">
        <f t="shared" si="71"/>
        <v>1.1469085276366295</v>
      </c>
      <c r="AA89" s="1">
        <f t="shared" si="72"/>
        <v>92231.932528234625</v>
      </c>
      <c r="AB89" s="1">
        <f t="shared" si="87"/>
        <v>-1283</v>
      </c>
      <c r="AC89" s="1">
        <f t="shared" si="73"/>
        <v>-4209.31772</v>
      </c>
      <c r="AD89" s="1" t="e">
        <f t="shared" si="74"/>
        <v>#DIV/0!</v>
      </c>
      <c r="AE89" s="23">
        <f t="shared" si="88"/>
        <v>0</v>
      </c>
      <c r="AF89" s="6">
        <f t="shared" si="75"/>
        <v>0</v>
      </c>
      <c r="AG89" s="6">
        <f t="shared" si="76"/>
        <v>-7.1202608966443464</v>
      </c>
      <c r="AH89" s="6">
        <f t="shared" si="77"/>
        <v>-13.840647941333147</v>
      </c>
      <c r="AI89" s="60"/>
      <c r="AJ89" s="6">
        <f t="shared" si="78"/>
        <v>0</v>
      </c>
      <c r="AK89" s="61" t="e">
        <f t="shared" si="79"/>
        <v>#DIV/0!</v>
      </c>
      <c r="AL89" s="62" t="e">
        <f t="shared" si="80"/>
        <v>#DIV/0!</v>
      </c>
      <c r="AM89" s="63" t="e">
        <f t="shared" si="81"/>
        <v>#DIV/0!</v>
      </c>
      <c r="AN89" s="6" t="e">
        <f t="shared" si="82"/>
        <v>#DIV/0!</v>
      </c>
      <c r="AO89" s="6" t="e">
        <f t="shared" si="83"/>
        <v>#DIV/0!</v>
      </c>
      <c r="AP89" s="62"/>
      <c r="AQ89" s="63"/>
      <c r="AR89" s="1"/>
      <c r="AS89" s="1">
        <f t="shared" si="89"/>
        <v>0</v>
      </c>
      <c r="AT89" s="1">
        <f t="shared" si="90"/>
        <v>-6.4999999999999997E-3</v>
      </c>
      <c r="AU89" s="1">
        <f t="shared" si="91"/>
        <v>101325</v>
      </c>
      <c r="AV89" s="1">
        <f t="shared" si="92"/>
        <v>1.2250000000000001</v>
      </c>
      <c r="AW89" s="1">
        <f t="shared" si="93"/>
        <v>288.14999999999998</v>
      </c>
      <c r="AX89" s="1">
        <f t="shared" si="94"/>
        <v>1.2350000000000001</v>
      </c>
      <c r="AY89" s="1">
        <f t="shared" si="95"/>
        <v>9.81</v>
      </c>
      <c r="AZ89" s="1">
        <f t="shared" si="96"/>
        <v>293.14999999999998</v>
      </c>
      <c r="BA89" s="1">
        <f t="shared" si="97"/>
        <v>100600</v>
      </c>
      <c r="BB89" s="1">
        <f t="shared" si="98"/>
        <v>28</v>
      </c>
    </row>
    <row r="90" spans="16:54" x14ac:dyDescent="0.2">
      <c r="P90" s="23">
        <v>6.3</v>
      </c>
      <c r="Q90" s="1">
        <v>731</v>
      </c>
      <c r="R90" s="1">
        <f t="shared" si="66"/>
        <v>279.45</v>
      </c>
      <c r="S90" s="1">
        <f t="shared" si="84"/>
        <v>0</v>
      </c>
      <c r="T90" s="1">
        <f t="shared" si="67"/>
        <v>0</v>
      </c>
      <c r="U90" s="1">
        <f t="shared" si="85"/>
        <v>3609.4616299999989</v>
      </c>
      <c r="V90" s="1">
        <f t="shared" si="68"/>
        <v>7957.491298730597</v>
      </c>
      <c r="W90" s="130">
        <f t="shared" si="86"/>
        <v>189.61528000000001</v>
      </c>
      <c r="X90" s="1">
        <f t="shared" si="69"/>
        <v>283.39849999999996</v>
      </c>
      <c r="Y90" s="1">
        <f t="shared" si="70"/>
        <v>1.1413088538181864</v>
      </c>
      <c r="Z90" s="1">
        <f t="shared" si="71"/>
        <v>1.1574350231125183</v>
      </c>
      <c r="AA90" s="1">
        <f t="shared" si="72"/>
        <v>92845.879261243565</v>
      </c>
      <c r="AB90" s="1">
        <f t="shared" si="87"/>
        <v>-1338</v>
      </c>
      <c r="AC90" s="1">
        <f t="shared" si="73"/>
        <v>-4389.7639200000003</v>
      </c>
      <c r="AD90" s="1" t="e">
        <f t="shared" si="74"/>
        <v>#DIV/0!</v>
      </c>
      <c r="AE90" s="23">
        <f t="shared" si="88"/>
        <v>0</v>
      </c>
      <c r="AF90" s="6">
        <f t="shared" si="75"/>
        <v>0</v>
      </c>
      <c r="AG90" s="6">
        <f t="shared" si="76"/>
        <v>-6.9711905969663155</v>
      </c>
      <c r="AH90" s="6">
        <f t="shared" si="77"/>
        <v>-13.550879130007003</v>
      </c>
      <c r="AI90" s="60"/>
      <c r="AJ90" s="6">
        <f t="shared" si="78"/>
        <v>0</v>
      </c>
      <c r="AK90" s="61" t="e">
        <f t="shared" si="79"/>
        <v>#DIV/0!</v>
      </c>
      <c r="AL90" s="62" t="e">
        <f t="shared" si="80"/>
        <v>#DIV/0!</v>
      </c>
      <c r="AM90" s="63" t="e">
        <f t="shared" si="81"/>
        <v>#DIV/0!</v>
      </c>
      <c r="AN90" s="6" t="e">
        <f t="shared" si="82"/>
        <v>#DIV/0!</v>
      </c>
      <c r="AO90" s="6" t="e">
        <f t="shared" si="83"/>
        <v>#DIV/0!</v>
      </c>
      <c r="AP90" s="62"/>
      <c r="AQ90" s="63"/>
      <c r="AR90" s="1"/>
      <c r="AS90" s="1">
        <f t="shared" si="89"/>
        <v>0</v>
      </c>
      <c r="AT90" s="1">
        <f t="shared" si="90"/>
        <v>-6.4999999999999997E-3</v>
      </c>
      <c r="AU90" s="1">
        <f t="shared" si="91"/>
        <v>101325</v>
      </c>
      <c r="AV90" s="1">
        <f t="shared" si="92"/>
        <v>1.2250000000000001</v>
      </c>
      <c r="AW90" s="1">
        <f t="shared" si="93"/>
        <v>288.14999999999998</v>
      </c>
      <c r="AX90" s="1">
        <f t="shared" si="94"/>
        <v>1.2350000000000001</v>
      </c>
      <c r="AY90" s="1">
        <f t="shared" si="95"/>
        <v>9.81</v>
      </c>
      <c r="AZ90" s="1">
        <f t="shared" si="96"/>
        <v>293.14999999999998</v>
      </c>
      <c r="BA90" s="1">
        <f t="shared" si="97"/>
        <v>100600</v>
      </c>
      <c r="BB90" s="1">
        <f t="shared" si="98"/>
        <v>28</v>
      </c>
    </row>
    <row r="91" spans="16:54" x14ac:dyDescent="0.2">
      <c r="P91" s="23">
        <v>6.1</v>
      </c>
      <c r="Q91" s="1">
        <v>718</v>
      </c>
      <c r="R91" s="1">
        <f t="shared" si="66"/>
        <v>279.25</v>
      </c>
      <c r="S91" s="1">
        <f t="shared" si="84"/>
        <v>0</v>
      </c>
      <c r="T91" s="1">
        <f t="shared" si="67"/>
        <v>0</v>
      </c>
      <c r="U91" s="1">
        <f t="shared" si="85"/>
        <v>3609.0770199999988</v>
      </c>
      <c r="V91" s="1">
        <f t="shared" si="68"/>
        <v>7956.6433798323969</v>
      </c>
      <c r="W91" s="130">
        <f t="shared" si="86"/>
        <v>200.76912000000002</v>
      </c>
      <c r="X91" s="1">
        <f t="shared" si="69"/>
        <v>283.483</v>
      </c>
      <c r="Y91" s="1">
        <f t="shared" si="70"/>
        <v>1.1427578751423151</v>
      </c>
      <c r="Z91" s="1">
        <f t="shared" si="71"/>
        <v>1.1600803248664957</v>
      </c>
      <c r="AA91" s="1">
        <f t="shared" si="72"/>
        <v>92991.476357196385</v>
      </c>
      <c r="AB91" s="1">
        <f t="shared" si="87"/>
        <v>-1351</v>
      </c>
      <c r="AC91" s="1">
        <f t="shared" si="73"/>
        <v>-4432.4148400000004</v>
      </c>
      <c r="AD91" s="1" t="e">
        <f t="shared" si="74"/>
        <v>#DIV/0!</v>
      </c>
      <c r="AE91" s="23">
        <f t="shared" si="88"/>
        <v>0</v>
      </c>
      <c r="AF91" s="6">
        <f t="shared" si="75"/>
        <v>0</v>
      </c>
      <c r="AG91" s="6">
        <f t="shared" si="76"/>
        <v>-6.6320046310282423</v>
      </c>
      <c r="AH91" s="6">
        <f t="shared" si="77"/>
        <v>-12.891555881977938</v>
      </c>
      <c r="AI91" s="60"/>
      <c r="AJ91" s="6">
        <f t="shared" si="78"/>
        <v>0</v>
      </c>
      <c r="AK91" s="61" t="e">
        <f t="shared" si="79"/>
        <v>#DIV/0!</v>
      </c>
      <c r="AL91" s="62" t="e">
        <f t="shared" si="80"/>
        <v>#DIV/0!</v>
      </c>
      <c r="AM91" s="63" t="e">
        <f t="shared" si="81"/>
        <v>#DIV/0!</v>
      </c>
      <c r="AN91" s="6" t="e">
        <f t="shared" si="82"/>
        <v>#DIV/0!</v>
      </c>
      <c r="AO91" s="6" t="e">
        <f t="shared" si="83"/>
        <v>#DIV/0!</v>
      </c>
      <c r="AP91" s="62"/>
      <c r="AQ91" s="63"/>
      <c r="AR91" s="1"/>
      <c r="AS91" s="1">
        <f t="shared" si="89"/>
        <v>0</v>
      </c>
      <c r="AT91" s="1">
        <f t="shared" si="90"/>
        <v>-6.4999999999999997E-3</v>
      </c>
      <c r="AU91" s="1">
        <f t="shared" si="91"/>
        <v>101325</v>
      </c>
      <c r="AV91" s="1">
        <f t="shared" si="92"/>
        <v>1.2250000000000001</v>
      </c>
      <c r="AW91" s="1">
        <f t="shared" si="93"/>
        <v>288.14999999999998</v>
      </c>
      <c r="AX91" s="1">
        <f t="shared" si="94"/>
        <v>1.2350000000000001</v>
      </c>
      <c r="AY91" s="1">
        <f t="shared" si="95"/>
        <v>9.81</v>
      </c>
      <c r="AZ91" s="1">
        <f t="shared" si="96"/>
        <v>293.14999999999998</v>
      </c>
      <c r="BA91" s="1">
        <f t="shared" si="97"/>
        <v>100600</v>
      </c>
      <c r="BB91" s="1">
        <f t="shared" si="98"/>
        <v>28</v>
      </c>
    </row>
    <row r="92" spans="16:54" x14ac:dyDescent="0.2">
      <c r="P92" s="23">
        <v>5.8</v>
      </c>
      <c r="Q92" s="1">
        <v>687</v>
      </c>
      <c r="R92" s="1">
        <f t="shared" si="66"/>
        <v>278.95</v>
      </c>
      <c r="S92" s="1">
        <f t="shared" si="84"/>
        <v>0</v>
      </c>
      <c r="T92" s="1">
        <f t="shared" si="67"/>
        <v>0</v>
      </c>
      <c r="U92" s="1">
        <f t="shared" si="85"/>
        <v>3608.6924099999987</v>
      </c>
      <c r="V92" s="1">
        <f t="shared" si="68"/>
        <v>7955.7954609341969</v>
      </c>
      <c r="W92" s="130">
        <f t="shared" si="86"/>
        <v>211.92296000000002</v>
      </c>
      <c r="X92" s="1">
        <f t="shared" si="69"/>
        <v>283.68449999999996</v>
      </c>
      <c r="Y92" s="1">
        <f t="shared" si="70"/>
        <v>1.1462189134720713</v>
      </c>
      <c r="Z92" s="1">
        <f t="shared" si="71"/>
        <v>1.1656732007846129</v>
      </c>
      <c r="AA92" s="1">
        <f t="shared" si="72"/>
        <v>93339.415626179049</v>
      </c>
      <c r="AB92" s="1">
        <f t="shared" si="87"/>
        <v>-1382</v>
      </c>
      <c r="AC92" s="1">
        <f t="shared" si="73"/>
        <v>-4534.1208800000004</v>
      </c>
      <c r="AD92" s="1">
        <f t="shared" si="74"/>
        <v>34765.99532833905</v>
      </c>
      <c r="AE92" s="23">
        <f t="shared" si="88"/>
        <v>34.031295198487832</v>
      </c>
      <c r="AF92" s="6">
        <f t="shared" si="75"/>
        <v>66.151392858628583</v>
      </c>
      <c r="AG92" s="6">
        <f t="shared" si="76"/>
        <v>-6.4181302596212797</v>
      </c>
      <c r="AH92" s="6">
        <f t="shared" si="77"/>
        <v>-12.475818323862228</v>
      </c>
      <c r="AI92" s="133">
        <v>6.75</v>
      </c>
      <c r="AJ92" s="132">
        <f t="shared" si="78"/>
        <v>675</v>
      </c>
      <c r="AK92" s="134">
        <f t="shared" si="79"/>
        <v>-6676.5010619298409</v>
      </c>
      <c r="AL92" s="131">
        <f t="shared" si="80"/>
        <v>0.35325402444073245</v>
      </c>
      <c r="AM92" s="135">
        <f t="shared" si="81"/>
        <v>1.8394706522930722</v>
      </c>
      <c r="AN92" s="132">
        <f t="shared" si="82"/>
        <v>0.18973122033984829</v>
      </c>
      <c r="AO92" s="132">
        <f t="shared" si="83"/>
        <v>10.870798167339272</v>
      </c>
      <c r="AP92" s="131">
        <v>17</v>
      </c>
      <c r="AQ92" s="135">
        <v>-13.75</v>
      </c>
      <c r="AR92" s="1"/>
      <c r="AS92" s="1">
        <f t="shared" si="89"/>
        <v>0</v>
      </c>
      <c r="AT92" s="1">
        <f t="shared" si="90"/>
        <v>-6.4999999999999997E-3</v>
      </c>
      <c r="AU92" s="1">
        <f t="shared" si="91"/>
        <v>101325</v>
      </c>
      <c r="AV92" s="1">
        <f t="shared" si="92"/>
        <v>1.2250000000000001</v>
      </c>
      <c r="AW92" s="1">
        <f t="shared" si="93"/>
        <v>288.14999999999998</v>
      </c>
      <c r="AX92" s="1">
        <f t="shared" si="94"/>
        <v>1.2350000000000001</v>
      </c>
      <c r="AY92" s="1">
        <f t="shared" si="95"/>
        <v>9.81</v>
      </c>
      <c r="AZ92" s="1">
        <f t="shared" si="96"/>
        <v>293.14999999999998</v>
      </c>
      <c r="BA92" s="1">
        <f t="shared" si="97"/>
        <v>100600</v>
      </c>
      <c r="BB92" s="1">
        <f t="shared" si="98"/>
        <v>28</v>
      </c>
    </row>
    <row r="93" spans="16:54" x14ac:dyDescent="0.2">
      <c r="P93" s="23">
        <v>5.2</v>
      </c>
      <c r="Q93" s="1">
        <v>650</v>
      </c>
      <c r="R93" s="1">
        <f t="shared" si="66"/>
        <v>278.34999999999997</v>
      </c>
      <c r="S93" s="1">
        <f t="shared" si="84"/>
        <v>0</v>
      </c>
      <c r="T93" s="1">
        <f t="shared" si="67"/>
        <v>0</v>
      </c>
      <c r="U93" s="1">
        <f t="shared" si="85"/>
        <v>3608.3077999999987</v>
      </c>
      <c r="V93" s="1">
        <f t="shared" si="68"/>
        <v>7954.9475420359968</v>
      </c>
      <c r="W93" s="130">
        <f t="shared" si="86"/>
        <v>223.07680000000002</v>
      </c>
      <c r="X93" s="1">
        <f t="shared" si="69"/>
        <v>283.92499999999995</v>
      </c>
      <c r="Y93" s="1">
        <f t="shared" si="70"/>
        <v>1.1503603216181821</v>
      </c>
      <c r="Z93" s="1">
        <f t="shared" si="71"/>
        <v>1.1734005903195341</v>
      </c>
      <c r="AA93" s="1">
        <f t="shared" si="72"/>
        <v>93756.077166476345</v>
      </c>
      <c r="AB93" s="1">
        <f t="shared" si="87"/>
        <v>-1419</v>
      </c>
      <c r="AC93" s="1">
        <f t="shared" si="73"/>
        <v>-4655.5119599999998</v>
      </c>
      <c r="AD93" s="1" t="e">
        <f t="shared" si="74"/>
        <v>#DIV/0!</v>
      </c>
      <c r="AE93" s="23">
        <f t="shared" si="88"/>
        <v>0</v>
      </c>
      <c r="AF93" s="6">
        <f t="shared" si="75"/>
        <v>0</v>
      </c>
      <c r="AG93" s="6">
        <f t="shared" si="76"/>
        <v>-6.2455023622878398</v>
      </c>
      <c r="AH93" s="6">
        <f t="shared" si="77"/>
        <v>-12.140257311909595</v>
      </c>
      <c r="AI93" s="60"/>
      <c r="AJ93" s="6">
        <f t="shared" si="78"/>
        <v>0</v>
      </c>
      <c r="AK93" s="61" t="e">
        <f t="shared" si="79"/>
        <v>#DIV/0!</v>
      </c>
      <c r="AL93" s="62" t="e">
        <f t="shared" si="80"/>
        <v>#DIV/0!</v>
      </c>
      <c r="AM93" s="63" t="e">
        <f t="shared" si="81"/>
        <v>#DIV/0!</v>
      </c>
      <c r="AN93" s="6" t="e">
        <f t="shared" si="82"/>
        <v>#DIV/0!</v>
      </c>
      <c r="AO93" s="6" t="e">
        <f t="shared" si="83"/>
        <v>#DIV/0!</v>
      </c>
      <c r="AP93" s="62"/>
      <c r="AQ93" s="63"/>
      <c r="AR93" s="1"/>
      <c r="AS93" s="1">
        <f t="shared" si="89"/>
        <v>0</v>
      </c>
      <c r="AT93" s="1">
        <f t="shared" si="90"/>
        <v>-6.4999999999999997E-3</v>
      </c>
      <c r="AU93" s="1">
        <f t="shared" si="91"/>
        <v>101325</v>
      </c>
      <c r="AV93" s="1">
        <f t="shared" si="92"/>
        <v>1.2250000000000001</v>
      </c>
      <c r="AW93" s="1">
        <f t="shared" si="93"/>
        <v>288.14999999999998</v>
      </c>
      <c r="AX93" s="1">
        <f t="shared" si="94"/>
        <v>1.2350000000000001</v>
      </c>
      <c r="AY93" s="1">
        <f t="shared" si="95"/>
        <v>9.81</v>
      </c>
      <c r="AZ93" s="1">
        <f t="shared" si="96"/>
        <v>293.14999999999998</v>
      </c>
      <c r="BA93" s="1">
        <f t="shared" si="97"/>
        <v>100600</v>
      </c>
      <c r="BB93" s="1">
        <f t="shared" si="98"/>
        <v>28</v>
      </c>
    </row>
    <row r="94" spans="16:54" x14ac:dyDescent="0.2">
      <c r="P94" s="23">
        <v>4</v>
      </c>
      <c r="Q94" s="1">
        <v>600</v>
      </c>
      <c r="R94" s="1">
        <f t="shared" si="66"/>
        <v>277.14999999999998</v>
      </c>
      <c r="S94" s="1">
        <f t="shared" si="84"/>
        <v>0</v>
      </c>
      <c r="T94" s="1">
        <f t="shared" si="67"/>
        <v>0</v>
      </c>
      <c r="U94" s="1">
        <f t="shared" si="85"/>
        <v>3607.9231899999986</v>
      </c>
      <c r="V94" s="1">
        <f t="shared" si="68"/>
        <v>7954.0996231377958</v>
      </c>
      <c r="W94" s="130">
        <f t="shared" si="86"/>
        <v>234.23064000000002</v>
      </c>
      <c r="X94" s="1">
        <f t="shared" si="69"/>
        <v>284.25</v>
      </c>
      <c r="Y94" s="1">
        <f t="shared" si="70"/>
        <v>1.1559749950123086</v>
      </c>
      <c r="Z94" s="1">
        <f t="shared" si="71"/>
        <v>1.1855886427286622</v>
      </c>
      <c r="AA94" s="1">
        <f t="shared" si="72"/>
        <v>94321.524831001705</v>
      </c>
      <c r="AB94" s="1">
        <f t="shared" si="87"/>
        <v>-1469</v>
      </c>
      <c r="AC94" s="1">
        <f t="shared" si="73"/>
        <v>-4819.5539600000002</v>
      </c>
      <c r="AD94" s="1" t="e">
        <f t="shared" si="74"/>
        <v>#DIV/0!</v>
      </c>
      <c r="AE94" s="23">
        <f t="shared" si="88"/>
        <v>0</v>
      </c>
      <c r="AF94" s="6">
        <f t="shared" si="75"/>
        <v>0</v>
      </c>
      <c r="AG94" s="6">
        <f t="shared" si="76"/>
        <v>-6.1316877875151468</v>
      </c>
      <c r="AH94" s="6">
        <f t="shared" si="77"/>
        <v>-11.919019988883443</v>
      </c>
      <c r="AI94" s="60"/>
      <c r="AJ94" s="6">
        <f t="shared" si="78"/>
        <v>0</v>
      </c>
      <c r="AK94" s="61" t="e">
        <f t="shared" si="79"/>
        <v>#DIV/0!</v>
      </c>
      <c r="AL94" s="62" t="e">
        <f t="shared" si="80"/>
        <v>#DIV/0!</v>
      </c>
      <c r="AM94" s="63" t="e">
        <f t="shared" si="81"/>
        <v>#DIV/0!</v>
      </c>
      <c r="AN94" s="6" t="e">
        <f t="shared" si="82"/>
        <v>#DIV/0!</v>
      </c>
      <c r="AO94" s="6" t="e">
        <f t="shared" si="83"/>
        <v>#DIV/0!</v>
      </c>
      <c r="AP94" s="62"/>
      <c r="AQ94" s="63"/>
      <c r="AR94" s="1"/>
      <c r="AS94" s="1">
        <f t="shared" si="89"/>
        <v>0</v>
      </c>
      <c r="AT94" s="1">
        <f t="shared" si="90"/>
        <v>-6.4999999999999997E-3</v>
      </c>
      <c r="AU94" s="1">
        <f t="shared" si="91"/>
        <v>101325</v>
      </c>
      <c r="AV94" s="1">
        <f t="shared" si="92"/>
        <v>1.2250000000000001</v>
      </c>
      <c r="AW94" s="1">
        <f t="shared" si="93"/>
        <v>288.14999999999998</v>
      </c>
      <c r="AX94" s="1">
        <f t="shared" si="94"/>
        <v>1.2350000000000001</v>
      </c>
      <c r="AY94" s="1">
        <f t="shared" si="95"/>
        <v>9.81</v>
      </c>
      <c r="AZ94" s="1">
        <f t="shared" si="96"/>
        <v>293.14999999999998</v>
      </c>
      <c r="BA94" s="1">
        <f t="shared" si="97"/>
        <v>100600</v>
      </c>
      <c r="BB94" s="1">
        <f t="shared" si="98"/>
        <v>28</v>
      </c>
    </row>
    <row r="95" spans="16:54" x14ac:dyDescent="0.2">
      <c r="P95" s="23">
        <v>2.4</v>
      </c>
      <c r="Q95" s="1">
        <v>556</v>
      </c>
      <c r="R95" s="1">
        <f t="shared" si="66"/>
        <v>275.54999999999995</v>
      </c>
      <c r="S95" s="1">
        <f t="shared" si="84"/>
        <v>0</v>
      </c>
      <c r="T95" s="1">
        <f t="shared" si="67"/>
        <v>0</v>
      </c>
      <c r="U95" s="1">
        <f t="shared" si="85"/>
        <v>3607.5385799999985</v>
      </c>
      <c r="V95" s="1">
        <f t="shared" si="68"/>
        <v>7953.2517042395957</v>
      </c>
      <c r="W95" s="130">
        <f t="shared" si="86"/>
        <v>245.38448000000002</v>
      </c>
      <c r="X95" s="1">
        <f t="shared" si="69"/>
        <v>284.536</v>
      </c>
      <c r="Y95" s="1">
        <f t="shared" si="70"/>
        <v>1.1609332283240772</v>
      </c>
      <c r="Z95" s="1">
        <f t="shared" si="71"/>
        <v>1.1987925859351103</v>
      </c>
      <c r="AA95" s="1">
        <f t="shared" si="72"/>
        <v>94821.400061728229</v>
      </c>
      <c r="AB95" s="1">
        <f t="shared" si="87"/>
        <v>-1513</v>
      </c>
      <c r="AC95" s="1">
        <f t="shared" si="73"/>
        <v>-4963.9109200000003</v>
      </c>
      <c r="AD95" s="1">
        <f t="shared" si="74"/>
        <v>34821.325543086685</v>
      </c>
      <c r="AE95" s="23">
        <f t="shared" si="88"/>
        <v>33.557906531505878</v>
      </c>
      <c r="AF95" s="6">
        <f t="shared" si="75"/>
        <v>65.231201032202392</v>
      </c>
      <c r="AG95" s="6">
        <f t="shared" si="76"/>
        <v>-5.9914563995863679</v>
      </c>
      <c r="AH95" s="6">
        <f t="shared" si="77"/>
        <v>-11.646432607771965</v>
      </c>
      <c r="AI95" s="133">
        <v>6.75</v>
      </c>
      <c r="AJ95" s="132">
        <f t="shared" si="78"/>
        <v>675</v>
      </c>
      <c r="AK95" s="134">
        <f t="shared" si="79"/>
        <v>-6318.5515758745378</v>
      </c>
      <c r="AL95" s="131">
        <f t="shared" si="80"/>
        <v>0.33431489819442006</v>
      </c>
      <c r="AM95" s="135">
        <f t="shared" si="81"/>
        <v>1.8423981768828936</v>
      </c>
      <c r="AN95" s="132">
        <f t="shared" si="82"/>
        <v>0.17950325045332532</v>
      </c>
      <c r="AO95" s="132">
        <f t="shared" si="83"/>
        <v>10.284778659854645</v>
      </c>
      <c r="AP95" s="131">
        <v>17</v>
      </c>
      <c r="AQ95" s="135">
        <v>-14</v>
      </c>
      <c r="AR95" s="1"/>
      <c r="AS95" s="1">
        <f t="shared" si="89"/>
        <v>0</v>
      </c>
      <c r="AT95" s="1">
        <f t="shared" si="90"/>
        <v>-6.4999999999999997E-3</v>
      </c>
      <c r="AU95" s="1">
        <f t="shared" si="91"/>
        <v>101325</v>
      </c>
      <c r="AV95" s="1">
        <f t="shared" si="92"/>
        <v>1.2250000000000001</v>
      </c>
      <c r="AW95" s="1">
        <f t="shared" si="93"/>
        <v>288.14999999999998</v>
      </c>
      <c r="AX95" s="1">
        <f t="shared" si="94"/>
        <v>1.2350000000000001</v>
      </c>
      <c r="AY95" s="1">
        <f t="shared" si="95"/>
        <v>9.81</v>
      </c>
      <c r="AZ95" s="1">
        <f t="shared" si="96"/>
        <v>293.14999999999998</v>
      </c>
      <c r="BA95" s="1">
        <f t="shared" si="97"/>
        <v>100600</v>
      </c>
      <c r="BB95" s="1">
        <f t="shared" si="98"/>
        <v>28</v>
      </c>
    </row>
    <row r="96" spans="16:54" x14ac:dyDescent="0.2">
      <c r="P96" s="23">
        <v>1.9</v>
      </c>
      <c r="Q96" s="1">
        <v>498</v>
      </c>
      <c r="R96" s="1">
        <f t="shared" si="66"/>
        <v>275.04999999999995</v>
      </c>
      <c r="S96" s="1">
        <f t="shared" si="84"/>
        <v>0</v>
      </c>
      <c r="T96" s="1">
        <f t="shared" si="67"/>
        <v>0</v>
      </c>
      <c r="U96" s="1">
        <f t="shared" si="85"/>
        <v>3607.1539699999985</v>
      </c>
      <c r="V96" s="1">
        <f t="shared" si="68"/>
        <v>7952.4037853413956</v>
      </c>
      <c r="W96" s="130">
        <f t="shared" si="86"/>
        <v>256.53832</v>
      </c>
      <c r="X96" s="1">
        <f t="shared" si="69"/>
        <v>284.91299999999995</v>
      </c>
      <c r="Y96" s="1">
        <f t="shared" si="70"/>
        <v>1.1674939211365702</v>
      </c>
      <c r="Z96" s="1">
        <f t="shared" si="71"/>
        <v>1.2093590094629472</v>
      </c>
      <c r="AA96" s="1">
        <f t="shared" si="72"/>
        <v>95483.6019062798</v>
      </c>
      <c r="AB96" s="1">
        <f t="shared" si="87"/>
        <v>-1571</v>
      </c>
      <c r="AC96" s="1">
        <f t="shared" si="73"/>
        <v>-5154.1996399999998</v>
      </c>
      <c r="AD96" s="1" t="e">
        <f t="shared" si="74"/>
        <v>#DIV/0!</v>
      </c>
      <c r="AE96" s="23">
        <f t="shared" si="88"/>
        <v>0</v>
      </c>
      <c r="AF96" s="6">
        <f t="shared" si="75"/>
        <v>0</v>
      </c>
      <c r="AG96" s="6">
        <f t="shared" si="76"/>
        <v>-5.9211397467949656</v>
      </c>
      <c r="AH96" s="6">
        <f t="shared" si="77"/>
        <v>-11.509748285409925</v>
      </c>
      <c r="AI96" s="60"/>
      <c r="AJ96" s="6">
        <f t="shared" si="78"/>
        <v>0</v>
      </c>
      <c r="AK96" s="61" t="e">
        <f t="shared" si="79"/>
        <v>#DIV/0!</v>
      </c>
      <c r="AL96" s="62" t="e">
        <f t="shared" si="80"/>
        <v>#DIV/0!</v>
      </c>
      <c r="AM96" s="63" t="e">
        <f t="shared" si="81"/>
        <v>#DIV/0!</v>
      </c>
      <c r="AN96" s="6" t="e">
        <f t="shared" si="82"/>
        <v>#DIV/0!</v>
      </c>
      <c r="AO96" s="6" t="e">
        <f t="shared" si="83"/>
        <v>#DIV/0!</v>
      </c>
      <c r="AP96" s="62"/>
      <c r="AQ96" s="63"/>
      <c r="AR96" s="1"/>
      <c r="AS96" s="1">
        <f t="shared" si="89"/>
        <v>0</v>
      </c>
      <c r="AT96" s="1">
        <f t="shared" si="90"/>
        <v>-6.4999999999999997E-3</v>
      </c>
      <c r="AU96" s="1">
        <f t="shared" si="91"/>
        <v>101325</v>
      </c>
      <c r="AV96" s="1">
        <f t="shared" si="92"/>
        <v>1.2250000000000001</v>
      </c>
      <c r="AW96" s="1">
        <f t="shared" si="93"/>
        <v>288.14999999999998</v>
      </c>
      <c r="AX96" s="1">
        <f t="shared" si="94"/>
        <v>1.2350000000000001</v>
      </c>
      <c r="AY96" s="1">
        <f t="shared" si="95"/>
        <v>9.81</v>
      </c>
      <c r="AZ96" s="1">
        <f t="shared" si="96"/>
        <v>293.14999999999998</v>
      </c>
      <c r="BA96" s="1">
        <f t="shared" si="97"/>
        <v>100600</v>
      </c>
      <c r="BB96" s="1">
        <f t="shared" si="98"/>
        <v>28</v>
      </c>
    </row>
    <row r="97" spans="16:54" x14ac:dyDescent="0.2">
      <c r="P97" s="23">
        <v>1.7</v>
      </c>
      <c r="Q97" s="1">
        <v>435</v>
      </c>
      <c r="R97" s="1">
        <f t="shared" si="66"/>
        <v>274.84999999999997</v>
      </c>
      <c r="S97" s="1">
        <f t="shared" si="84"/>
        <v>0</v>
      </c>
      <c r="T97" s="1">
        <f t="shared" si="67"/>
        <v>0</v>
      </c>
      <c r="U97" s="1">
        <f t="shared" si="85"/>
        <v>3606.7693599999984</v>
      </c>
      <c r="V97" s="1">
        <f t="shared" si="68"/>
        <v>7951.5558664431956</v>
      </c>
      <c r="W97" s="130">
        <f t="shared" si="86"/>
        <v>267.69216</v>
      </c>
      <c r="X97" s="1">
        <f t="shared" si="69"/>
        <v>285.32249999999999</v>
      </c>
      <c r="Y97" s="1">
        <f t="shared" si="70"/>
        <v>1.1746522887845152</v>
      </c>
      <c r="Z97" s="1">
        <f t="shared" si="71"/>
        <v>1.2194095967499359</v>
      </c>
      <c r="AA97" s="1">
        <f t="shared" si="72"/>
        <v>96207.127894217178</v>
      </c>
      <c r="AB97" s="1">
        <f t="shared" si="87"/>
        <v>-1634</v>
      </c>
      <c r="AC97" s="1">
        <f t="shared" si="73"/>
        <v>-5360.8925600000002</v>
      </c>
      <c r="AD97" s="1">
        <f t="shared" si="74"/>
        <v>34880.528969348823</v>
      </c>
      <c r="AE97" s="23">
        <f t="shared" si="88"/>
        <v>35.072831214839908</v>
      </c>
      <c r="AF97" s="6">
        <f t="shared" si="75"/>
        <v>68.175972228654402</v>
      </c>
      <c r="AG97" s="6">
        <f t="shared" si="76"/>
        <v>-5.8863471202666426</v>
      </c>
      <c r="AH97" s="6">
        <f t="shared" si="77"/>
        <v>-11.44211698625911</v>
      </c>
      <c r="AI97" s="133">
        <v>7.5</v>
      </c>
      <c r="AJ97" s="132">
        <f t="shared" si="78"/>
        <v>750</v>
      </c>
      <c r="AK97" s="134">
        <f t="shared" si="79"/>
        <v>-5938.3039469625783</v>
      </c>
      <c r="AL97" s="131">
        <f t="shared" si="80"/>
        <v>0.28277637842678943</v>
      </c>
      <c r="AM97" s="135">
        <f t="shared" si="81"/>
        <v>1.6609775699689915</v>
      </c>
      <c r="AN97" s="132">
        <f t="shared" si="82"/>
        <v>0.16863016863412023</v>
      </c>
      <c r="AO97" s="132">
        <f t="shared" si="83"/>
        <v>9.6617969613138062</v>
      </c>
      <c r="AP97" s="131">
        <v>13.5</v>
      </c>
      <c r="AQ97" s="135">
        <v>-7.75</v>
      </c>
      <c r="AR97" s="1"/>
      <c r="AS97" s="1">
        <f t="shared" si="89"/>
        <v>0</v>
      </c>
      <c r="AT97" s="1">
        <f t="shared" si="90"/>
        <v>-6.4999999999999997E-3</v>
      </c>
      <c r="AU97" s="1">
        <f t="shared" si="91"/>
        <v>101325</v>
      </c>
      <c r="AV97" s="1">
        <f t="shared" si="92"/>
        <v>1.2250000000000001</v>
      </c>
      <c r="AW97" s="1">
        <f t="shared" si="93"/>
        <v>288.14999999999998</v>
      </c>
      <c r="AX97" s="1">
        <f t="shared" si="94"/>
        <v>1.2350000000000001</v>
      </c>
      <c r="AY97" s="1">
        <f t="shared" si="95"/>
        <v>9.81</v>
      </c>
      <c r="AZ97" s="1">
        <f t="shared" si="96"/>
        <v>293.14999999999998</v>
      </c>
      <c r="BA97" s="1">
        <f t="shared" si="97"/>
        <v>100600</v>
      </c>
      <c r="BB97" s="1">
        <f t="shared" si="98"/>
        <v>28</v>
      </c>
    </row>
    <row r="98" spans="16:54" x14ac:dyDescent="0.2">
      <c r="P98" s="23">
        <v>1.7</v>
      </c>
      <c r="Q98" s="1">
        <v>381</v>
      </c>
      <c r="R98" s="1">
        <f t="shared" si="66"/>
        <v>274.84999999999997</v>
      </c>
      <c r="S98" s="1">
        <f t="shared" si="84"/>
        <v>0</v>
      </c>
      <c r="T98" s="1">
        <f t="shared" si="67"/>
        <v>0</v>
      </c>
      <c r="U98" s="1">
        <f t="shared" si="85"/>
        <v>3606.3847499999983</v>
      </c>
      <c r="V98" s="1">
        <f t="shared" si="68"/>
        <v>7950.7079475449955</v>
      </c>
      <c r="W98" s="130">
        <f t="shared" si="86"/>
        <v>278.846</v>
      </c>
      <c r="X98" s="1">
        <f t="shared" si="69"/>
        <v>285.67349999999999</v>
      </c>
      <c r="Y98" s="1">
        <f t="shared" si="70"/>
        <v>1.1808147153725077</v>
      </c>
      <c r="Z98" s="1">
        <f t="shared" si="71"/>
        <v>1.2273147993158744</v>
      </c>
      <c r="AA98" s="1">
        <f t="shared" si="72"/>
        <v>96830.820570015378</v>
      </c>
      <c r="AB98" s="1">
        <f t="shared" si="87"/>
        <v>-1688</v>
      </c>
      <c r="AC98" s="1">
        <f t="shared" si="73"/>
        <v>-5538.0579200000002</v>
      </c>
      <c r="AD98" s="1" t="e">
        <f t="shared" si="74"/>
        <v>#DIV/0!</v>
      </c>
      <c r="AE98" s="23">
        <f t="shared" si="88"/>
        <v>0</v>
      </c>
      <c r="AF98" s="6">
        <f t="shared" si="75"/>
        <v>0</v>
      </c>
      <c r="AG98" s="6">
        <f t="shared" si="76"/>
        <v>-5.8277470656793184</v>
      </c>
      <c r="AH98" s="6">
        <f t="shared" si="77"/>
        <v>-11.328207856150087</v>
      </c>
      <c r="AI98" s="60"/>
      <c r="AJ98" s="6">
        <f t="shared" si="78"/>
        <v>0</v>
      </c>
      <c r="AK98" s="61" t="e">
        <f t="shared" si="79"/>
        <v>#DIV/0!</v>
      </c>
      <c r="AL98" s="62" t="e">
        <f t="shared" si="80"/>
        <v>#DIV/0!</v>
      </c>
      <c r="AM98" s="63" t="e">
        <f t="shared" si="81"/>
        <v>#DIV/0!</v>
      </c>
      <c r="AN98" s="6" t="e">
        <f t="shared" si="82"/>
        <v>#DIV/0!</v>
      </c>
      <c r="AO98" s="6" t="e">
        <f t="shared" si="83"/>
        <v>#DIV/0!</v>
      </c>
      <c r="AP98" s="62"/>
      <c r="AQ98" s="63"/>
      <c r="AR98" s="1"/>
      <c r="AS98" s="1">
        <f t="shared" si="89"/>
        <v>0</v>
      </c>
      <c r="AT98" s="1">
        <f t="shared" si="90"/>
        <v>-6.4999999999999997E-3</v>
      </c>
      <c r="AU98" s="1">
        <f t="shared" si="91"/>
        <v>101325</v>
      </c>
      <c r="AV98" s="1">
        <f t="shared" si="92"/>
        <v>1.2250000000000001</v>
      </c>
      <c r="AW98" s="1">
        <f t="shared" si="93"/>
        <v>288.14999999999998</v>
      </c>
      <c r="AX98" s="1">
        <f t="shared" si="94"/>
        <v>1.2350000000000001</v>
      </c>
      <c r="AY98" s="1">
        <f t="shared" si="95"/>
        <v>9.81</v>
      </c>
      <c r="AZ98" s="1">
        <f t="shared" si="96"/>
        <v>293.14999999999998</v>
      </c>
      <c r="BA98" s="1">
        <f t="shared" si="97"/>
        <v>100600</v>
      </c>
      <c r="BB98" s="1">
        <f t="shared" si="98"/>
        <v>28</v>
      </c>
    </row>
    <row r="99" spans="16:54" x14ac:dyDescent="0.2">
      <c r="P99" s="30">
        <v>2.1</v>
      </c>
      <c r="Q99" s="64">
        <v>340</v>
      </c>
      <c r="R99" s="64">
        <f t="shared" si="66"/>
        <v>275.25</v>
      </c>
      <c r="S99" s="64">
        <f t="shared" si="84"/>
        <v>0</v>
      </c>
      <c r="T99" s="64">
        <f t="shared" si="67"/>
        <v>0</v>
      </c>
      <c r="U99" s="64">
        <f t="shared" si="85"/>
        <v>3606.0001399999983</v>
      </c>
      <c r="V99" s="64">
        <f t="shared" si="68"/>
        <v>7949.8600286467954</v>
      </c>
      <c r="W99" s="136">
        <f t="shared" si="86"/>
        <v>289.99984000000001</v>
      </c>
      <c r="X99" s="64">
        <f t="shared" si="69"/>
        <v>285.94</v>
      </c>
      <c r="Y99" s="64">
        <f t="shared" si="70"/>
        <v>1.1855100891821579</v>
      </c>
      <c r="Z99" s="64">
        <f t="shared" si="71"/>
        <v>1.2315522430544823</v>
      </c>
      <c r="AA99" s="64">
        <f t="shared" si="72"/>
        <v>97306.548220188924</v>
      </c>
      <c r="AB99" s="64">
        <f t="shared" si="87"/>
        <v>-1729</v>
      </c>
      <c r="AC99" s="64">
        <f t="shared" si="73"/>
        <v>-5672.5723600000001</v>
      </c>
      <c r="AD99" s="64" t="e">
        <f t="shared" si="74"/>
        <v>#DIV/0!</v>
      </c>
      <c r="AE99" s="23">
        <f t="shared" si="88"/>
        <v>0</v>
      </c>
      <c r="AF99" s="65">
        <f t="shared" si="75"/>
        <v>0</v>
      </c>
      <c r="AG99" s="65">
        <f t="shared" si="76"/>
        <v>-5.737681050990787</v>
      </c>
      <c r="AH99" s="65">
        <f t="shared" si="77"/>
        <v>-11.153133934157932</v>
      </c>
      <c r="AI99" s="66"/>
      <c r="AJ99" s="65">
        <f t="shared" si="78"/>
        <v>0</v>
      </c>
      <c r="AK99" s="67" t="e">
        <f t="shared" si="79"/>
        <v>#DIV/0!</v>
      </c>
      <c r="AL99" s="68" t="e">
        <f t="shared" si="80"/>
        <v>#DIV/0!</v>
      </c>
      <c r="AM99" s="69" t="e">
        <f t="shared" si="81"/>
        <v>#DIV/0!</v>
      </c>
      <c r="AN99" s="65" t="e">
        <f t="shared" si="82"/>
        <v>#DIV/0!</v>
      </c>
      <c r="AO99" s="65" t="e">
        <f t="shared" si="83"/>
        <v>#DIV/0!</v>
      </c>
      <c r="AP99" s="68"/>
      <c r="AQ99" s="69"/>
      <c r="AR99" s="1"/>
      <c r="AS99" s="1">
        <f t="shared" si="89"/>
        <v>0</v>
      </c>
      <c r="AT99" s="1">
        <f t="shared" si="90"/>
        <v>-6.4999999999999997E-3</v>
      </c>
      <c r="AU99" s="1">
        <f t="shared" si="91"/>
        <v>101325</v>
      </c>
      <c r="AV99" s="1">
        <f t="shared" si="92"/>
        <v>1.2250000000000001</v>
      </c>
      <c r="AW99" s="1">
        <f t="shared" si="93"/>
        <v>288.14999999999998</v>
      </c>
      <c r="AX99" s="1">
        <f t="shared" si="94"/>
        <v>1.2350000000000001</v>
      </c>
      <c r="AY99" s="1">
        <f t="shared" si="95"/>
        <v>9.81</v>
      </c>
      <c r="AZ99" s="1">
        <f t="shared" si="96"/>
        <v>293.14999999999998</v>
      </c>
      <c r="BA99" s="1">
        <f t="shared" si="97"/>
        <v>100600</v>
      </c>
      <c r="BB99" s="1">
        <f t="shared" si="98"/>
        <v>28</v>
      </c>
    </row>
    <row r="100" spans="16:54" x14ac:dyDescent="0.2">
      <c r="P100" s="6"/>
      <c r="Q100" s="6"/>
      <c r="R100" s="6"/>
      <c r="S100" s="6"/>
      <c r="T100" s="1"/>
      <c r="U100" s="6"/>
      <c r="V100" s="1"/>
      <c r="W100" s="6"/>
      <c r="X100" s="6"/>
      <c r="Y100" s="6"/>
      <c r="Z100" s="6"/>
      <c r="AA100" s="6"/>
      <c r="AB100" s="6"/>
      <c r="AC100" s="1"/>
      <c r="AD100" s="6"/>
      <c r="AE100" s="1"/>
      <c r="AF100" s="1"/>
      <c r="AG100" s="6"/>
      <c r="AH100" s="1"/>
      <c r="AI100" s="6"/>
      <c r="AJ100" s="1"/>
      <c r="AK100" s="6"/>
      <c r="AL100" s="6"/>
      <c r="AM100" s="6"/>
      <c r="AN100" s="6"/>
      <c r="AO100" s="6"/>
      <c r="AP100" s="6"/>
      <c r="AQ100" s="6"/>
      <c r="AR100" s="1"/>
      <c r="AS100" s="1">
        <f t="shared" si="89"/>
        <v>0</v>
      </c>
      <c r="AT100" s="1">
        <f t="shared" si="90"/>
        <v>-6.4999999999999997E-3</v>
      </c>
      <c r="AU100" s="1">
        <f t="shared" si="91"/>
        <v>101325</v>
      </c>
      <c r="AV100" s="1">
        <f t="shared" si="92"/>
        <v>1.2250000000000001</v>
      </c>
      <c r="AW100" s="1">
        <f t="shared" si="93"/>
        <v>288.14999999999998</v>
      </c>
      <c r="AX100" s="1">
        <f t="shared" si="94"/>
        <v>1.2350000000000001</v>
      </c>
      <c r="AY100" s="1">
        <f t="shared" si="95"/>
        <v>9.81</v>
      </c>
      <c r="AZ100" s="1">
        <f t="shared" si="96"/>
        <v>293.14999999999998</v>
      </c>
      <c r="BA100" s="1">
        <f t="shared" si="97"/>
        <v>100600</v>
      </c>
      <c r="BB100" s="1">
        <f t="shared" si="98"/>
        <v>28</v>
      </c>
    </row>
    <row r="101" spans="16:54" ht="15" x14ac:dyDescent="0.25">
      <c r="P101" s="43" t="s">
        <v>56</v>
      </c>
      <c r="Q101" s="3" t="s">
        <v>57</v>
      </c>
      <c r="R101" s="3" t="s">
        <v>58</v>
      </c>
      <c r="S101" s="3" t="s">
        <v>59</v>
      </c>
      <c r="T101" s="44" t="s">
        <v>60</v>
      </c>
      <c r="U101" s="3" t="s">
        <v>61</v>
      </c>
      <c r="V101" s="44" t="s">
        <v>62</v>
      </c>
      <c r="W101" s="8" t="s">
        <v>63</v>
      </c>
      <c r="X101" s="3" t="s">
        <v>64</v>
      </c>
      <c r="Y101" s="3" t="s">
        <v>65</v>
      </c>
      <c r="Z101" s="3" t="s">
        <v>66</v>
      </c>
      <c r="AA101" s="3" t="s">
        <v>67</v>
      </c>
      <c r="AB101" s="3" t="s">
        <v>68</v>
      </c>
      <c r="AC101" s="44" t="s">
        <v>69</v>
      </c>
      <c r="AD101" s="3" t="s">
        <v>70</v>
      </c>
      <c r="AE101" s="45" t="s">
        <v>71</v>
      </c>
      <c r="AF101" s="46" t="s">
        <v>72</v>
      </c>
      <c r="AG101" s="47" t="s">
        <v>73</v>
      </c>
      <c r="AH101" s="46" t="s">
        <v>74</v>
      </c>
      <c r="AI101" s="45" t="s">
        <v>75</v>
      </c>
      <c r="AJ101" s="46" t="s">
        <v>76</v>
      </c>
      <c r="AK101" s="47" t="s">
        <v>77</v>
      </c>
      <c r="AL101" s="48" t="s">
        <v>78</v>
      </c>
      <c r="AM101" s="49" t="s">
        <v>79</v>
      </c>
      <c r="AN101" s="47" t="s">
        <v>80</v>
      </c>
      <c r="AO101" s="47" t="s">
        <v>81</v>
      </c>
      <c r="AP101" s="48" t="s">
        <v>82</v>
      </c>
      <c r="AQ101" s="49" t="s">
        <v>83</v>
      </c>
      <c r="AR101" s="1"/>
      <c r="AS101" s="6">
        <f t="shared" si="89"/>
        <v>0</v>
      </c>
      <c r="AT101" s="6">
        <f t="shared" si="90"/>
        <v>-6.4999999999999997E-3</v>
      </c>
      <c r="AU101" s="6">
        <f t="shared" si="91"/>
        <v>101325</v>
      </c>
      <c r="AV101" s="6">
        <f t="shared" si="92"/>
        <v>1.2250000000000001</v>
      </c>
      <c r="AW101" s="6">
        <f t="shared" si="93"/>
        <v>288.14999999999998</v>
      </c>
      <c r="AX101" s="6">
        <f t="shared" si="94"/>
        <v>1.2350000000000001</v>
      </c>
      <c r="AY101" s="6">
        <f t="shared" si="95"/>
        <v>9.81</v>
      </c>
      <c r="AZ101" s="6">
        <f t="shared" si="96"/>
        <v>293.14999999999998</v>
      </c>
      <c r="BA101" s="6">
        <f t="shared" si="97"/>
        <v>100600</v>
      </c>
      <c r="BB101" s="6">
        <f t="shared" si="98"/>
        <v>28</v>
      </c>
    </row>
    <row r="102" spans="16:54" x14ac:dyDescent="0.2">
      <c r="P102" s="50">
        <v>8</v>
      </c>
      <c r="Q102" s="51">
        <v>1613</v>
      </c>
      <c r="R102" s="51">
        <f t="shared" ref="R102:R117" si="99">P102+273.15</f>
        <v>281.14999999999998</v>
      </c>
      <c r="S102" s="51">
        <v>0</v>
      </c>
      <c r="T102" s="51">
        <f t="shared" ref="T102:T117" si="100">S102*1.94384</f>
        <v>0</v>
      </c>
      <c r="U102" s="51">
        <v>3582</v>
      </c>
      <c r="V102" s="51">
        <f t="shared" ref="V102:V117" si="101">U102 * 2.20462</f>
        <v>7896.9488399999991</v>
      </c>
      <c r="W102" s="129">
        <v>0</v>
      </c>
      <c r="X102" s="51">
        <f t="shared" ref="X102:X117" si="102">AW102+(Q102*AT102)</f>
        <v>277.66549999999995</v>
      </c>
      <c r="Y102" s="51">
        <f t="shared" ref="Y102:Y117" si="103">AV102 * ( ( 1 + ( AT102 * ( Q102 / AW102 ) ) ) ^ 4.256 )</f>
        <v>1.0462332666274439</v>
      </c>
      <c r="Z102" s="51">
        <f t="shared" ref="Z102:Z117" si="104">( Y102 * X102 ) / R102</f>
        <v>1.0332665235452339</v>
      </c>
      <c r="AA102" s="51">
        <f t="shared" ref="AA102:AA117" si="105">AU102 * ( ( 1+ ( AT102 * ( Q102 / AW102 ) ) ) ^ 5.256 )</f>
        <v>83389.687569398826</v>
      </c>
      <c r="AB102" s="51">
        <v>0</v>
      </c>
      <c r="AC102" s="51">
        <f t="shared" ref="AC102:AC117" si="106">AB102 * 3.28084</f>
        <v>0</v>
      </c>
      <c r="AD102" s="51" t="e">
        <f t="shared" ref="AD102:AD117" si="107" xml:space="preserve"> U102 * AY102 * COS( AN102 )</f>
        <v>#DIV/0!</v>
      </c>
      <c r="AE102" s="55">
        <f>SQRT( ( AI102 * 2 ) / Z102 )</f>
        <v>0</v>
      </c>
      <c r="AF102" s="51">
        <f t="shared" ref="AF102:AF117" si="108">AE102 * 1.94384</f>
        <v>0</v>
      </c>
      <c r="AG102" s="51" t="e">
        <f t="shared" ref="AG102:AG117" si="109" xml:space="preserve"> ( AB102 / W102 ) * ( ( ( R101 + R102 ) / 2 ) / ( ( X101 + X102 ) / 2 ) )</f>
        <v>#DIV/0!</v>
      </c>
      <c r="AH102" s="51" t="e">
        <f t="shared" ref="AH102:AH117" si="110">AG102 * 1.94384</f>
        <v>#DIV/0!</v>
      </c>
      <c r="AI102" s="52"/>
      <c r="AJ102" s="51">
        <f t="shared" ref="AJ102:AJ117" si="111">AI102 * 100</f>
        <v>0</v>
      </c>
      <c r="AK102" s="53" t="e">
        <f t="shared" ref="AK102:AK117" si="112" xml:space="preserve"> - ( U102 * AY102 * SIN( AN102 ) )</f>
        <v>#DIV/0!</v>
      </c>
      <c r="AL102" s="50" t="e">
        <f t="shared" ref="AL102:AL117" si="113" xml:space="preserve"> - ( ( 2 * AK102 ) / ( ( ( AE102 ) ^ 2 ) * BB102 * Z102 ) )</f>
        <v>#DIV/0!</v>
      </c>
      <c r="AM102" s="54" t="e">
        <f t="shared" ref="AM102:AM117" si="114" xml:space="preserve"> ( ( 2 * AD102 ) / ( ( ( AE102 ) ^ 2 ) * BB102 * Z102 ) )</f>
        <v>#DIV/0!</v>
      </c>
      <c r="AN102" s="51" t="e">
        <f t="shared" ref="AN102:AN117" si="115">ASIN( - ( AG102 / AE102 ) )</f>
        <v>#DIV/0!</v>
      </c>
      <c r="AO102" s="51" t="e">
        <f t="shared" ref="AO102:AO117" si="116">AN102 * ( 180 / 3.14159265359 )</f>
        <v>#DIV/0!</v>
      </c>
      <c r="AP102" s="50"/>
      <c r="AQ102" s="54"/>
      <c r="AR102" s="1"/>
      <c r="AS102" s="1">
        <f t="shared" si="89"/>
        <v>0</v>
      </c>
      <c r="AT102" s="1">
        <f t="shared" si="90"/>
        <v>-6.4999999999999997E-3</v>
      </c>
      <c r="AU102" s="1">
        <f t="shared" si="91"/>
        <v>101325</v>
      </c>
      <c r="AV102" s="1">
        <f t="shared" si="92"/>
        <v>1.2250000000000001</v>
      </c>
      <c r="AW102" s="1">
        <f t="shared" si="93"/>
        <v>288.14999999999998</v>
      </c>
      <c r="AX102" s="1">
        <f t="shared" si="94"/>
        <v>1.2350000000000001</v>
      </c>
      <c r="AY102" s="1">
        <f t="shared" si="95"/>
        <v>9.81</v>
      </c>
      <c r="AZ102" s="1">
        <f t="shared" si="96"/>
        <v>293.14999999999998</v>
      </c>
      <c r="BA102" s="1">
        <f t="shared" si="97"/>
        <v>100600</v>
      </c>
      <c r="BB102" s="1">
        <f t="shared" si="98"/>
        <v>28</v>
      </c>
    </row>
    <row r="103" spans="16:54" x14ac:dyDescent="0.2">
      <c r="P103" s="23">
        <v>8.4</v>
      </c>
      <c r="Q103" s="1">
        <v>1576</v>
      </c>
      <c r="R103" s="1">
        <f t="shared" si="99"/>
        <v>281.54999999999995</v>
      </c>
      <c r="S103" s="1">
        <f t="shared" ref="S103:S117" si="117">S102</f>
        <v>0</v>
      </c>
      <c r="T103" s="1">
        <f t="shared" si="100"/>
        <v>0</v>
      </c>
      <c r="U103" s="1">
        <f t="shared" ref="U103:U117" si="118">U102-0.26666</f>
        <v>3581.7333400000002</v>
      </c>
      <c r="V103" s="1">
        <f t="shared" si="101"/>
        <v>7896.3609560307996</v>
      </c>
      <c r="W103" s="130">
        <f t="shared" ref="W103:W117" si="119">W102+8</f>
        <v>8</v>
      </c>
      <c r="X103" s="1">
        <f t="shared" si="102"/>
        <v>277.90599999999995</v>
      </c>
      <c r="Y103" s="1">
        <f t="shared" si="103"/>
        <v>1.0500954746840963</v>
      </c>
      <c r="Z103" s="1">
        <f t="shared" si="104"/>
        <v>1.0365044680787017</v>
      </c>
      <c r="AA103" s="1">
        <f t="shared" si="105"/>
        <v>83770.018244364954</v>
      </c>
      <c r="AB103" s="1">
        <f t="shared" ref="AB103:AB117" si="120">AB102 + (Q103-Q102)</f>
        <v>-37</v>
      </c>
      <c r="AC103" s="1">
        <f t="shared" si="106"/>
        <v>-121.39108</v>
      </c>
      <c r="AD103" s="1" t="e">
        <f t="shared" si="107"/>
        <v>#DIV/0!</v>
      </c>
      <c r="AE103" s="23">
        <f t="shared" ref="AE103:AE117" si="121">SQRT( ( AJ103 * 2 ) / Z103 )</f>
        <v>0</v>
      </c>
      <c r="AF103" s="6">
        <f t="shared" si="108"/>
        <v>0</v>
      </c>
      <c r="AG103" s="6">
        <f t="shared" si="109"/>
        <v>-4.6843430593541973</v>
      </c>
      <c r="AH103" s="6">
        <f t="shared" si="110"/>
        <v>-9.1056134124950621</v>
      </c>
      <c r="AI103" s="60"/>
      <c r="AJ103" s="6">
        <f t="shared" si="111"/>
        <v>0</v>
      </c>
      <c r="AK103" s="61" t="e">
        <f t="shared" si="112"/>
        <v>#DIV/0!</v>
      </c>
      <c r="AL103" s="62" t="e">
        <f t="shared" si="113"/>
        <v>#DIV/0!</v>
      </c>
      <c r="AM103" s="63" t="e">
        <f t="shared" si="114"/>
        <v>#DIV/0!</v>
      </c>
      <c r="AN103" s="6" t="e">
        <f t="shared" si="115"/>
        <v>#DIV/0!</v>
      </c>
      <c r="AO103" s="6" t="e">
        <f t="shared" si="116"/>
        <v>#DIV/0!</v>
      </c>
      <c r="AP103" s="62"/>
      <c r="AQ103" s="63"/>
      <c r="AR103" s="1"/>
      <c r="AS103" s="1">
        <f t="shared" si="89"/>
        <v>0</v>
      </c>
      <c r="AT103" s="1">
        <f t="shared" si="90"/>
        <v>-6.4999999999999997E-3</v>
      </c>
      <c r="AU103" s="1">
        <f t="shared" si="91"/>
        <v>101325</v>
      </c>
      <c r="AV103" s="1">
        <f t="shared" si="92"/>
        <v>1.2250000000000001</v>
      </c>
      <c r="AW103" s="1">
        <f t="shared" si="93"/>
        <v>288.14999999999998</v>
      </c>
      <c r="AX103" s="1">
        <f t="shared" si="94"/>
        <v>1.2350000000000001</v>
      </c>
      <c r="AY103" s="1">
        <f t="shared" si="95"/>
        <v>9.81</v>
      </c>
      <c r="AZ103" s="1">
        <f t="shared" si="96"/>
        <v>293.14999999999998</v>
      </c>
      <c r="BA103" s="1">
        <f t="shared" si="97"/>
        <v>100600</v>
      </c>
      <c r="BB103" s="1">
        <f t="shared" si="98"/>
        <v>28</v>
      </c>
    </row>
    <row r="104" spans="16:54" x14ac:dyDescent="0.2">
      <c r="P104" s="23">
        <v>9.1</v>
      </c>
      <c r="Q104" s="1">
        <v>1426</v>
      </c>
      <c r="R104" s="1">
        <f t="shared" si="99"/>
        <v>282.25</v>
      </c>
      <c r="S104" s="1">
        <f t="shared" si="117"/>
        <v>0</v>
      </c>
      <c r="T104" s="1">
        <f t="shared" si="100"/>
        <v>0</v>
      </c>
      <c r="U104" s="1">
        <f t="shared" si="118"/>
        <v>3581.4666800000005</v>
      </c>
      <c r="V104" s="1">
        <f t="shared" si="101"/>
        <v>7895.7730720616</v>
      </c>
      <c r="W104" s="130">
        <f t="shared" si="119"/>
        <v>16</v>
      </c>
      <c r="X104" s="1">
        <f t="shared" si="102"/>
        <v>278.88099999999997</v>
      </c>
      <c r="Y104" s="1">
        <f t="shared" si="103"/>
        <v>1.0658649444602819</v>
      </c>
      <c r="Z104" s="1">
        <f t="shared" si="104"/>
        <v>1.0531425387990359</v>
      </c>
      <c r="AA104" s="1">
        <f t="shared" si="105"/>
        <v>85326.318054842544</v>
      </c>
      <c r="AB104" s="1">
        <f t="shared" si="120"/>
        <v>-187</v>
      </c>
      <c r="AC104" s="1">
        <f t="shared" si="106"/>
        <v>-613.51707999999996</v>
      </c>
      <c r="AD104" s="1">
        <f t="shared" si="107"/>
        <v>33963.020128091368</v>
      </c>
      <c r="AE104" s="23">
        <f t="shared" si="121"/>
        <v>46.221888057008101</v>
      </c>
      <c r="AF104" s="6">
        <f t="shared" si="108"/>
        <v>89.847954880734633</v>
      </c>
      <c r="AG104" s="6">
        <f t="shared" si="109"/>
        <v>-11.834709682517733</v>
      </c>
      <c r="AH104" s="6">
        <f t="shared" si="110"/>
        <v>-23.004782069265271</v>
      </c>
      <c r="AI104" s="60">
        <v>11.25</v>
      </c>
      <c r="AJ104" s="6">
        <f t="shared" si="111"/>
        <v>1125</v>
      </c>
      <c r="AK104" s="61">
        <f t="shared" si="112"/>
        <v>-8995.801208858993</v>
      </c>
      <c r="AL104" s="62">
        <f t="shared" si="113"/>
        <v>0.28558099075742838</v>
      </c>
      <c r="AM104" s="63">
        <f t="shared" si="114"/>
        <v>1.0781911151775039</v>
      </c>
      <c r="AN104" s="6">
        <f t="shared" si="115"/>
        <v>0.25892469886987535</v>
      </c>
      <c r="AO104" s="6">
        <f t="shared" si="116"/>
        <v>14.835292456938637</v>
      </c>
      <c r="AP104" s="62"/>
      <c r="AQ104" s="63"/>
      <c r="AR104" s="1"/>
      <c r="AS104" s="1">
        <f t="shared" si="89"/>
        <v>0</v>
      </c>
      <c r="AT104" s="1">
        <f t="shared" si="90"/>
        <v>-6.4999999999999997E-3</v>
      </c>
      <c r="AU104" s="1">
        <f t="shared" si="91"/>
        <v>101325</v>
      </c>
      <c r="AV104" s="1">
        <f t="shared" si="92"/>
        <v>1.2250000000000001</v>
      </c>
      <c r="AW104" s="1">
        <f t="shared" si="93"/>
        <v>288.14999999999998</v>
      </c>
      <c r="AX104" s="1">
        <f t="shared" si="94"/>
        <v>1.2350000000000001</v>
      </c>
      <c r="AY104" s="1">
        <f t="shared" si="95"/>
        <v>9.81</v>
      </c>
      <c r="AZ104" s="1">
        <f t="shared" si="96"/>
        <v>293.14999999999998</v>
      </c>
      <c r="BA104" s="1">
        <f t="shared" si="97"/>
        <v>100600</v>
      </c>
      <c r="BB104" s="1">
        <f t="shared" si="98"/>
        <v>28</v>
      </c>
    </row>
    <row r="105" spans="16:54" x14ac:dyDescent="0.2">
      <c r="P105" s="23">
        <v>10.6</v>
      </c>
      <c r="Q105" s="1">
        <v>1098</v>
      </c>
      <c r="R105" s="1">
        <f t="shared" si="99"/>
        <v>283.75</v>
      </c>
      <c r="S105" s="1">
        <f t="shared" si="117"/>
        <v>0</v>
      </c>
      <c r="T105" s="1">
        <f t="shared" si="100"/>
        <v>0</v>
      </c>
      <c r="U105" s="1">
        <f t="shared" si="118"/>
        <v>3581.2000200000007</v>
      </c>
      <c r="V105" s="1">
        <f t="shared" si="101"/>
        <v>7895.1851880924005</v>
      </c>
      <c r="W105" s="130">
        <f t="shared" si="119"/>
        <v>24</v>
      </c>
      <c r="X105" s="1">
        <f t="shared" si="102"/>
        <v>281.01299999999998</v>
      </c>
      <c r="Y105" s="1">
        <f t="shared" si="103"/>
        <v>1.1009784845944501</v>
      </c>
      <c r="Z105" s="1">
        <f t="shared" si="104"/>
        <v>1.0903586498373223</v>
      </c>
      <c r="AA105" s="1">
        <f t="shared" si="105"/>
        <v>88811.078322344998</v>
      </c>
      <c r="AB105" s="1">
        <f t="shared" si="120"/>
        <v>-515</v>
      </c>
      <c r="AC105" s="1">
        <f t="shared" si="106"/>
        <v>-1689.6325999999999</v>
      </c>
      <c r="AD105" s="1" t="e">
        <f t="shared" si="107"/>
        <v>#DIV/0!</v>
      </c>
      <c r="AE105" s="23">
        <f t="shared" si="121"/>
        <v>0</v>
      </c>
      <c r="AF105" s="6">
        <f t="shared" si="108"/>
        <v>0</v>
      </c>
      <c r="AG105" s="6">
        <f t="shared" si="109"/>
        <v>-21.692350099602184</v>
      </c>
      <c r="AH105" s="6">
        <f t="shared" si="110"/>
        <v>-42.166457817610706</v>
      </c>
      <c r="AI105" s="60"/>
      <c r="AJ105" s="6">
        <f t="shared" si="111"/>
        <v>0</v>
      </c>
      <c r="AK105" s="61" t="e">
        <f t="shared" si="112"/>
        <v>#DIV/0!</v>
      </c>
      <c r="AL105" s="62" t="e">
        <f t="shared" si="113"/>
        <v>#DIV/0!</v>
      </c>
      <c r="AM105" s="63" t="e">
        <f t="shared" si="114"/>
        <v>#DIV/0!</v>
      </c>
      <c r="AN105" s="6" t="e">
        <f t="shared" si="115"/>
        <v>#DIV/0!</v>
      </c>
      <c r="AO105" s="6" t="e">
        <f t="shared" si="116"/>
        <v>#DIV/0!</v>
      </c>
      <c r="AP105" s="62"/>
      <c r="AQ105" s="63"/>
      <c r="AR105" s="1"/>
      <c r="AS105" s="1">
        <f t="shared" si="89"/>
        <v>0</v>
      </c>
      <c r="AT105" s="1">
        <f t="shared" si="90"/>
        <v>-6.4999999999999997E-3</v>
      </c>
      <c r="AU105" s="1">
        <f t="shared" si="91"/>
        <v>101325</v>
      </c>
      <c r="AV105" s="1">
        <f t="shared" si="92"/>
        <v>1.2250000000000001</v>
      </c>
      <c r="AW105" s="1">
        <f t="shared" si="93"/>
        <v>288.14999999999998</v>
      </c>
      <c r="AX105" s="1">
        <f t="shared" si="94"/>
        <v>1.2350000000000001</v>
      </c>
      <c r="AY105" s="1">
        <f t="shared" si="95"/>
        <v>9.81</v>
      </c>
      <c r="AZ105" s="1">
        <f t="shared" si="96"/>
        <v>293.14999999999998</v>
      </c>
      <c r="BA105" s="1">
        <f t="shared" si="97"/>
        <v>100600</v>
      </c>
      <c r="BB105" s="1">
        <f t="shared" si="98"/>
        <v>28</v>
      </c>
    </row>
    <row r="106" spans="16:54" x14ac:dyDescent="0.2">
      <c r="P106" s="23">
        <v>11.2</v>
      </c>
      <c r="Q106" s="1">
        <v>975</v>
      </c>
      <c r="R106" s="1">
        <f t="shared" si="99"/>
        <v>284.34999999999997</v>
      </c>
      <c r="S106" s="1">
        <f t="shared" si="117"/>
        <v>0</v>
      </c>
      <c r="T106" s="1">
        <f t="shared" si="100"/>
        <v>0</v>
      </c>
      <c r="U106" s="1">
        <f t="shared" si="118"/>
        <v>3580.9333600000009</v>
      </c>
      <c r="V106" s="1">
        <f t="shared" si="101"/>
        <v>7894.597304123201</v>
      </c>
      <c r="W106" s="130">
        <f t="shared" si="119"/>
        <v>32</v>
      </c>
      <c r="X106" s="1">
        <f t="shared" si="102"/>
        <v>281.8125</v>
      </c>
      <c r="Y106" s="1">
        <f t="shared" si="103"/>
        <v>1.1143716644581672</v>
      </c>
      <c r="Z106" s="1">
        <f t="shared" si="104"/>
        <v>1.1044271661336988</v>
      </c>
      <c r="AA106" s="1">
        <f t="shared" si="105"/>
        <v>90147.193998947885</v>
      </c>
      <c r="AB106" s="1">
        <f t="shared" si="120"/>
        <v>-638</v>
      </c>
      <c r="AC106" s="1">
        <f t="shared" si="106"/>
        <v>-2093.1759200000001</v>
      </c>
      <c r="AD106" s="1">
        <f t="shared" si="107"/>
        <v>31831.711104766124</v>
      </c>
      <c r="AE106" s="23">
        <f t="shared" si="121"/>
        <v>47.577483137919856</v>
      </c>
      <c r="AF106" s="6">
        <f t="shared" si="108"/>
        <v>92.483014822814127</v>
      </c>
      <c r="AG106" s="6">
        <f t="shared" si="109"/>
        <v>-20.124343602057831</v>
      </c>
      <c r="AH106" s="6">
        <f t="shared" si="110"/>
        <v>-39.118504067424091</v>
      </c>
      <c r="AI106" s="60">
        <v>12.5</v>
      </c>
      <c r="AJ106" s="6">
        <f t="shared" si="111"/>
        <v>1250</v>
      </c>
      <c r="AK106" s="61">
        <f t="shared" si="112"/>
        <v>-14858.860527379467</v>
      </c>
      <c r="AL106" s="62">
        <f t="shared" si="113"/>
        <v>0.42453887221084186</v>
      </c>
      <c r="AM106" s="63">
        <f t="shared" si="114"/>
        <v>0.90947746013617481</v>
      </c>
      <c r="AN106" s="6">
        <f t="shared" si="115"/>
        <v>0.43673194307572627</v>
      </c>
      <c r="AO106" s="6">
        <f t="shared" si="116"/>
        <v>25.022897116785185</v>
      </c>
      <c r="AP106" s="62"/>
      <c r="AQ106" s="63"/>
      <c r="AR106" s="1"/>
      <c r="AS106" s="1">
        <f t="shared" si="89"/>
        <v>0</v>
      </c>
      <c r="AT106" s="1">
        <f t="shared" si="90"/>
        <v>-6.4999999999999997E-3</v>
      </c>
      <c r="AU106" s="1">
        <f t="shared" si="91"/>
        <v>101325</v>
      </c>
      <c r="AV106" s="1">
        <f t="shared" si="92"/>
        <v>1.2250000000000001</v>
      </c>
      <c r="AW106" s="1">
        <f t="shared" si="93"/>
        <v>288.14999999999998</v>
      </c>
      <c r="AX106" s="1">
        <f t="shared" si="94"/>
        <v>1.2350000000000001</v>
      </c>
      <c r="AY106" s="1">
        <f t="shared" si="95"/>
        <v>9.81</v>
      </c>
      <c r="AZ106" s="1">
        <f t="shared" si="96"/>
        <v>293.14999999999998</v>
      </c>
      <c r="BA106" s="1">
        <f t="shared" si="97"/>
        <v>100600</v>
      </c>
      <c r="BB106" s="1">
        <f t="shared" si="98"/>
        <v>28</v>
      </c>
    </row>
    <row r="107" spans="16:54" x14ac:dyDescent="0.2">
      <c r="P107" s="23">
        <v>11</v>
      </c>
      <c r="Q107" s="1">
        <v>866</v>
      </c>
      <c r="R107" s="1">
        <f t="shared" si="99"/>
        <v>284.14999999999998</v>
      </c>
      <c r="S107" s="1">
        <f t="shared" si="117"/>
        <v>0</v>
      </c>
      <c r="T107" s="1">
        <f t="shared" si="100"/>
        <v>0</v>
      </c>
      <c r="U107" s="1">
        <f t="shared" si="118"/>
        <v>3580.6667000000011</v>
      </c>
      <c r="V107" s="1">
        <f t="shared" si="101"/>
        <v>7894.0094201540014</v>
      </c>
      <c r="W107" s="130">
        <f t="shared" si="119"/>
        <v>40</v>
      </c>
      <c r="X107" s="1">
        <f t="shared" si="102"/>
        <v>282.52099999999996</v>
      </c>
      <c r="Y107" s="1">
        <f t="shared" si="103"/>
        <v>1.1263442662792629</v>
      </c>
      <c r="Z107" s="1">
        <f t="shared" si="104"/>
        <v>1.1198870612475227</v>
      </c>
      <c r="AA107" s="1">
        <f t="shared" si="105"/>
        <v>91344.79115270669</v>
      </c>
      <c r="AB107" s="1">
        <f t="shared" si="120"/>
        <v>-747</v>
      </c>
      <c r="AC107" s="1">
        <f t="shared" si="106"/>
        <v>-2450.78748</v>
      </c>
      <c r="AD107" s="1" t="e">
        <f t="shared" si="107"/>
        <v>#DIV/0!</v>
      </c>
      <c r="AE107" s="23">
        <f t="shared" si="121"/>
        <v>0</v>
      </c>
      <c r="AF107" s="6">
        <f t="shared" si="108"/>
        <v>0</v>
      </c>
      <c r="AG107" s="6">
        <f t="shared" si="109"/>
        <v>-18.81287837776776</v>
      </c>
      <c r="AH107" s="6">
        <f t="shared" si="110"/>
        <v>-36.56922550584008</v>
      </c>
      <c r="AI107" s="60"/>
      <c r="AJ107" s="6">
        <f t="shared" si="111"/>
        <v>0</v>
      </c>
      <c r="AK107" s="61" t="e">
        <f t="shared" si="112"/>
        <v>#DIV/0!</v>
      </c>
      <c r="AL107" s="62" t="e">
        <f t="shared" si="113"/>
        <v>#DIV/0!</v>
      </c>
      <c r="AM107" s="63" t="e">
        <f t="shared" si="114"/>
        <v>#DIV/0!</v>
      </c>
      <c r="AN107" s="6" t="e">
        <f t="shared" si="115"/>
        <v>#DIV/0!</v>
      </c>
      <c r="AO107" s="6" t="e">
        <f t="shared" si="116"/>
        <v>#DIV/0!</v>
      </c>
      <c r="AP107" s="62"/>
      <c r="AQ107" s="63"/>
      <c r="AR107" s="1"/>
      <c r="AS107" s="1">
        <f t="shared" si="89"/>
        <v>0</v>
      </c>
      <c r="AT107" s="1">
        <f t="shared" si="90"/>
        <v>-6.4999999999999997E-3</v>
      </c>
      <c r="AU107" s="1">
        <f t="shared" si="91"/>
        <v>101325</v>
      </c>
      <c r="AV107" s="1">
        <f t="shared" si="92"/>
        <v>1.2250000000000001</v>
      </c>
      <c r="AW107" s="1">
        <f t="shared" si="93"/>
        <v>288.14999999999998</v>
      </c>
      <c r="AX107" s="1">
        <f t="shared" si="94"/>
        <v>1.2350000000000001</v>
      </c>
      <c r="AY107" s="1">
        <f t="shared" si="95"/>
        <v>9.81</v>
      </c>
      <c r="AZ107" s="1">
        <f t="shared" si="96"/>
        <v>293.14999999999998</v>
      </c>
      <c r="BA107" s="1">
        <f t="shared" si="97"/>
        <v>100600</v>
      </c>
      <c r="BB107" s="1">
        <f t="shared" si="98"/>
        <v>28</v>
      </c>
    </row>
    <row r="108" spans="16:54" x14ac:dyDescent="0.2">
      <c r="P108" s="23">
        <v>9.6999999999999993</v>
      </c>
      <c r="Q108" s="1">
        <v>759</v>
      </c>
      <c r="R108" s="1">
        <f t="shared" si="99"/>
        <v>282.84999999999997</v>
      </c>
      <c r="S108" s="1">
        <f t="shared" si="117"/>
        <v>0</v>
      </c>
      <c r="T108" s="1">
        <f t="shared" si="100"/>
        <v>0</v>
      </c>
      <c r="U108" s="1">
        <f t="shared" si="118"/>
        <v>3580.4000400000014</v>
      </c>
      <c r="V108" s="1">
        <f t="shared" si="101"/>
        <v>7893.4215361848019</v>
      </c>
      <c r="W108" s="130">
        <f t="shared" si="119"/>
        <v>48</v>
      </c>
      <c r="X108" s="1">
        <f t="shared" si="102"/>
        <v>283.2165</v>
      </c>
      <c r="Y108" s="1">
        <f t="shared" si="103"/>
        <v>1.1381926592296239</v>
      </c>
      <c r="Z108" s="1">
        <f t="shared" si="104"/>
        <v>1.1396674607484774</v>
      </c>
      <c r="AA108" s="1">
        <f t="shared" si="105"/>
        <v>92532.912420067529</v>
      </c>
      <c r="AB108" s="1">
        <f t="shared" si="120"/>
        <v>-854</v>
      </c>
      <c r="AC108" s="1">
        <f t="shared" si="106"/>
        <v>-2801.83736</v>
      </c>
      <c r="AD108" s="1" t="e">
        <f t="shared" si="107"/>
        <v>#DIV/0!</v>
      </c>
      <c r="AE108" s="23">
        <f t="shared" si="121"/>
        <v>0</v>
      </c>
      <c r="AF108" s="6">
        <f t="shared" si="108"/>
        <v>0</v>
      </c>
      <c r="AG108" s="6">
        <f t="shared" si="109"/>
        <v>-17.831370556132484</v>
      </c>
      <c r="AH108" s="6">
        <f t="shared" si="110"/>
        <v>-34.661331341832565</v>
      </c>
      <c r="AI108" s="60"/>
      <c r="AJ108" s="6">
        <f t="shared" si="111"/>
        <v>0</v>
      </c>
      <c r="AK108" s="61" t="e">
        <f t="shared" si="112"/>
        <v>#DIV/0!</v>
      </c>
      <c r="AL108" s="62" t="e">
        <f t="shared" si="113"/>
        <v>#DIV/0!</v>
      </c>
      <c r="AM108" s="63" t="e">
        <f t="shared" si="114"/>
        <v>#DIV/0!</v>
      </c>
      <c r="AN108" s="6" t="e">
        <f t="shared" si="115"/>
        <v>#DIV/0!</v>
      </c>
      <c r="AO108" s="6" t="e">
        <f t="shared" si="116"/>
        <v>#DIV/0!</v>
      </c>
      <c r="AP108" s="62"/>
      <c r="AQ108" s="63"/>
      <c r="AR108" s="1"/>
      <c r="AS108" s="1">
        <f t="shared" si="89"/>
        <v>0</v>
      </c>
      <c r="AT108" s="1">
        <f t="shared" si="90"/>
        <v>-6.4999999999999997E-3</v>
      </c>
      <c r="AU108" s="1">
        <f t="shared" si="91"/>
        <v>101325</v>
      </c>
      <c r="AV108" s="1">
        <f t="shared" si="92"/>
        <v>1.2250000000000001</v>
      </c>
      <c r="AW108" s="1">
        <f t="shared" si="93"/>
        <v>288.14999999999998</v>
      </c>
      <c r="AX108" s="1">
        <f t="shared" si="94"/>
        <v>1.2350000000000001</v>
      </c>
      <c r="AY108" s="1">
        <f t="shared" si="95"/>
        <v>9.81</v>
      </c>
      <c r="AZ108" s="1">
        <f t="shared" si="96"/>
        <v>293.14999999999998</v>
      </c>
      <c r="BA108" s="1">
        <f t="shared" si="97"/>
        <v>100600</v>
      </c>
      <c r="BB108" s="1">
        <f t="shared" si="98"/>
        <v>28</v>
      </c>
    </row>
    <row r="109" spans="16:54" x14ac:dyDescent="0.2">
      <c r="P109" s="23">
        <v>7.4</v>
      </c>
      <c r="Q109" s="1">
        <v>718</v>
      </c>
      <c r="R109" s="1">
        <f t="shared" si="99"/>
        <v>280.54999999999995</v>
      </c>
      <c r="S109" s="1">
        <f t="shared" si="117"/>
        <v>0</v>
      </c>
      <c r="T109" s="1">
        <f t="shared" si="100"/>
        <v>0</v>
      </c>
      <c r="U109" s="1">
        <f t="shared" si="118"/>
        <v>3580.1333800000016</v>
      </c>
      <c r="V109" s="1">
        <f t="shared" si="101"/>
        <v>7892.8336522156023</v>
      </c>
      <c r="W109" s="130">
        <f t="shared" si="119"/>
        <v>56</v>
      </c>
      <c r="X109" s="1">
        <f t="shared" si="102"/>
        <v>283.483</v>
      </c>
      <c r="Y109" s="1">
        <f t="shared" si="103"/>
        <v>1.1427578751423151</v>
      </c>
      <c r="Z109" s="1">
        <f t="shared" si="104"/>
        <v>1.1547047967170521</v>
      </c>
      <c r="AA109" s="1">
        <f t="shared" si="105"/>
        <v>92991.476357196385</v>
      </c>
      <c r="AB109" s="1">
        <f t="shared" si="120"/>
        <v>-895</v>
      </c>
      <c r="AC109" s="1">
        <f t="shared" si="106"/>
        <v>-2936.3517999999999</v>
      </c>
      <c r="AD109" s="1" t="e">
        <f t="shared" si="107"/>
        <v>#DIV/0!</v>
      </c>
      <c r="AE109" s="23">
        <f t="shared" si="121"/>
        <v>0</v>
      </c>
      <c r="AF109" s="6">
        <f t="shared" si="108"/>
        <v>0</v>
      </c>
      <c r="AG109" s="6">
        <f t="shared" si="109"/>
        <v>-15.88908987164147</v>
      </c>
      <c r="AH109" s="6">
        <f t="shared" si="110"/>
        <v>-30.885848456091555</v>
      </c>
      <c r="AI109" s="60"/>
      <c r="AJ109" s="6">
        <f t="shared" si="111"/>
        <v>0</v>
      </c>
      <c r="AK109" s="61" t="e">
        <f t="shared" si="112"/>
        <v>#DIV/0!</v>
      </c>
      <c r="AL109" s="62" t="e">
        <f t="shared" si="113"/>
        <v>#DIV/0!</v>
      </c>
      <c r="AM109" s="63" t="e">
        <f t="shared" si="114"/>
        <v>#DIV/0!</v>
      </c>
      <c r="AN109" s="6" t="e">
        <f t="shared" si="115"/>
        <v>#DIV/0!</v>
      </c>
      <c r="AO109" s="6" t="e">
        <f t="shared" si="116"/>
        <v>#DIV/0!</v>
      </c>
      <c r="AP109" s="62"/>
      <c r="AQ109" s="63"/>
      <c r="AR109" s="1"/>
      <c r="AS109" s="1">
        <f t="shared" si="89"/>
        <v>0</v>
      </c>
      <c r="AT109" s="1">
        <f t="shared" si="90"/>
        <v>-6.4999999999999997E-3</v>
      </c>
      <c r="AU109" s="1">
        <f t="shared" si="91"/>
        <v>101325</v>
      </c>
      <c r="AV109" s="1">
        <f t="shared" si="92"/>
        <v>1.2250000000000001</v>
      </c>
      <c r="AW109" s="1">
        <f t="shared" si="93"/>
        <v>288.14999999999998</v>
      </c>
      <c r="AX109" s="1">
        <f t="shared" si="94"/>
        <v>1.2350000000000001</v>
      </c>
      <c r="AY109" s="1">
        <f t="shared" si="95"/>
        <v>9.81</v>
      </c>
      <c r="AZ109" s="1">
        <f t="shared" si="96"/>
        <v>293.14999999999998</v>
      </c>
      <c r="BA109" s="1">
        <f t="shared" si="97"/>
        <v>100600</v>
      </c>
      <c r="BB109" s="1">
        <f t="shared" si="98"/>
        <v>28</v>
      </c>
    </row>
    <row r="110" spans="16:54" x14ac:dyDescent="0.2">
      <c r="P110" s="23">
        <v>6.1</v>
      </c>
      <c r="Q110" s="1">
        <v>689</v>
      </c>
      <c r="R110" s="1">
        <f t="shared" si="99"/>
        <v>279.25</v>
      </c>
      <c r="S110" s="1">
        <f t="shared" si="117"/>
        <v>0</v>
      </c>
      <c r="T110" s="1">
        <f t="shared" si="100"/>
        <v>0</v>
      </c>
      <c r="U110" s="1">
        <f t="shared" si="118"/>
        <v>3579.8667200000018</v>
      </c>
      <c r="V110" s="1">
        <f t="shared" si="101"/>
        <v>7892.2457682464037</v>
      </c>
      <c r="W110" s="130">
        <f t="shared" si="119"/>
        <v>64</v>
      </c>
      <c r="X110" s="1">
        <f t="shared" si="102"/>
        <v>283.67149999999998</v>
      </c>
      <c r="Y110" s="1">
        <f t="shared" si="103"/>
        <v>1.1459953789857993</v>
      </c>
      <c r="Z110" s="1">
        <f t="shared" si="104"/>
        <v>1.1641404768127845</v>
      </c>
      <c r="AA110" s="1">
        <f t="shared" si="105"/>
        <v>93316.936168579225</v>
      </c>
      <c r="AB110" s="1">
        <f t="shared" si="120"/>
        <v>-924</v>
      </c>
      <c r="AC110" s="1">
        <f t="shared" si="106"/>
        <v>-3031.4961600000001</v>
      </c>
      <c r="AD110" s="1">
        <f t="shared" si="107"/>
        <v>34388.993503005426</v>
      </c>
      <c r="AE110" s="23">
        <f t="shared" si="121"/>
        <v>70.279914981600484</v>
      </c>
      <c r="AF110" s="6">
        <f t="shared" si="108"/>
        <v>136.61290993783427</v>
      </c>
      <c r="AG110" s="6">
        <f t="shared" si="109"/>
        <v>-14.250283652867076</v>
      </c>
      <c r="AH110" s="6">
        <f t="shared" si="110"/>
        <v>-27.700271375789136</v>
      </c>
      <c r="AI110" s="133">
        <v>28.75</v>
      </c>
      <c r="AJ110" s="132">
        <f t="shared" si="111"/>
        <v>2875</v>
      </c>
      <c r="AK110" s="134">
        <f t="shared" si="112"/>
        <v>-7120.7894893969478</v>
      </c>
      <c r="AL110" s="131">
        <f t="shared" si="113"/>
        <v>8.8457012290645315E-2</v>
      </c>
      <c r="AM110" s="135">
        <f t="shared" si="114"/>
        <v>0.42719246587584381</v>
      </c>
      <c r="AN110" s="132">
        <f t="shared" si="115"/>
        <v>0.20418041543073517</v>
      </c>
      <c r="AO110" s="132">
        <f t="shared" si="116"/>
        <v>11.698676063408184</v>
      </c>
      <c r="AP110" s="131">
        <v>2.75</v>
      </c>
      <c r="AQ110" s="135">
        <v>-0.1</v>
      </c>
      <c r="AR110" s="1"/>
      <c r="AS110" s="1">
        <f t="shared" si="89"/>
        <v>0</v>
      </c>
      <c r="AT110" s="1">
        <f t="shared" si="90"/>
        <v>-6.4999999999999997E-3</v>
      </c>
      <c r="AU110" s="1">
        <f t="shared" si="91"/>
        <v>101325</v>
      </c>
      <c r="AV110" s="1">
        <f t="shared" si="92"/>
        <v>1.2250000000000001</v>
      </c>
      <c r="AW110" s="1">
        <f t="shared" si="93"/>
        <v>288.14999999999998</v>
      </c>
      <c r="AX110" s="1">
        <f t="shared" si="94"/>
        <v>1.2350000000000001</v>
      </c>
      <c r="AY110" s="1">
        <f t="shared" si="95"/>
        <v>9.81</v>
      </c>
      <c r="AZ110" s="1">
        <f t="shared" si="96"/>
        <v>293.14999999999998</v>
      </c>
      <c r="BA110" s="1">
        <f t="shared" si="97"/>
        <v>100600</v>
      </c>
      <c r="BB110" s="1">
        <f t="shared" si="98"/>
        <v>28</v>
      </c>
    </row>
    <row r="111" spans="16:54" x14ac:dyDescent="0.2">
      <c r="P111" s="23">
        <v>4.5</v>
      </c>
      <c r="Q111" s="1">
        <v>646</v>
      </c>
      <c r="R111" s="1">
        <f t="shared" si="99"/>
        <v>277.64999999999998</v>
      </c>
      <c r="S111" s="1">
        <f t="shared" si="117"/>
        <v>0</v>
      </c>
      <c r="T111" s="1">
        <f t="shared" si="100"/>
        <v>0</v>
      </c>
      <c r="U111" s="1">
        <f t="shared" si="118"/>
        <v>3579.600060000002</v>
      </c>
      <c r="V111" s="1">
        <f t="shared" si="101"/>
        <v>7891.6578842772042</v>
      </c>
      <c r="W111" s="130">
        <f t="shared" si="119"/>
        <v>72</v>
      </c>
      <c r="X111" s="1">
        <f t="shared" si="102"/>
        <v>283.95099999999996</v>
      </c>
      <c r="Y111" s="1">
        <f t="shared" si="103"/>
        <v>1.1508087261274453</v>
      </c>
      <c r="Z111" s="1">
        <f t="shared" si="104"/>
        <v>1.1769252245366979</v>
      </c>
      <c r="AA111" s="1">
        <f t="shared" si="105"/>
        <v>93801.211717668702</v>
      </c>
      <c r="AB111" s="1">
        <f t="shared" si="120"/>
        <v>-967</v>
      </c>
      <c r="AC111" s="1">
        <f t="shared" si="106"/>
        <v>-3172.5722799999999</v>
      </c>
      <c r="AD111" s="1">
        <f t="shared" si="107"/>
        <v>34502.391716521874</v>
      </c>
      <c r="AE111" s="23">
        <f t="shared" si="121"/>
        <v>70.802985443691654</v>
      </c>
      <c r="AF111" s="6">
        <f t="shared" si="108"/>
        <v>137.62967522486559</v>
      </c>
      <c r="AG111" s="6">
        <f t="shared" si="109"/>
        <v>-13.176849735323897</v>
      </c>
      <c r="AH111" s="6">
        <f t="shared" si="110"/>
        <v>-25.613687589512004</v>
      </c>
      <c r="AI111" s="133">
        <v>29.5</v>
      </c>
      <c r="AJ111" s="132">
        <f t="shared" si="111"/>
        <v>2950</v>
      </c>
      <c r="AK111" s="134">
        <f t="shared" si="112"/>
        <v>-6535.2700346251786</v>
      </c>
      <c r="AL111" s="131">
        <f t="shared" si="113"/>
        <v>7.9119491944614762E-2</v>
      </c>
      <c r="AM111" s="135">
        <f t="shared" si="114"/>
        <v>0.41770450020002275</v>
      </c>
      <c r="AN111" s="132">
        <f t="shared" si="115"/>
        <v>0.18719725490551459</v>
      </c>
      <c r="AO111" s="132">
        <f t="shared" si="116"/>
        <v>10.725612642519925</v>
      </c>
      <c r="AP111" s="131">
        <v>2.75</v>
      </c>
      <c r="AQ111" s="135">
        <v>0.25</v>
      </c>
      <c r="AR111" s="1"/>
      <c r="AS111" s="1">
        <f t="shared" ref="AS111:AS117" si="122">AS110</f>
        <v>0</v>
      </c>
      <c r="AT111" s="1">
        <f t="shared" ref="AT111:AT117" si="123">AT110</f>
        <v>-6.4999999999999997E-3</v>
      </c>
      <c r="AU111" s="1">
        <f t="shared" ref="AU111:AU117" si="124">AU110</f>
        <v>101325</v>
      </c>
      <c r="AV111" s="1">
        <f t="shared" ref="AV111:AV117" si="125">AV110</f>
        <v>1.2250000000000001</v>
      </c>
      <c r="AW111" s="1">
        <f t="shared" ref="AW111:AW117" si="126">AW110</f>
        <v>288.14999999999998</v>
      </c>
      <c r="AX111" s="1">
        <f t="shared" ref="AX111:AX117" si="127">AX110</f>
        <v>1.2350000000000001</v>
      </c>
      <c r="AY111" s="1">
        <f t="shared" ref="AY111:AY117" si="128">AY110</f>
        <v>9.81</v>
      </c>
      <c r="AZ111" s="1">
        <f t="shared" ref="AZ111:AZ117" si="129">AZ110</f>
        <v>293.14999999999998</v>
      </c>
      <c r="BA111" s="1">
        <f t="shared" ref="BA111:BA117" si="130">BA110</f>
        <v>100600</v>
      </c>
      <c r="BB111" s="1">
        <f t="shared" ref="BB111:BB117" si="131">BB110</f>
        <v>28</v>
      </c>
    </row>
    <row r="112" spans="16:54" x14ac:dyDescent="0.2">
      <c r="P112" s="23">
        <v>1.3</v>
      </c>
      <c r="Q112" s="1">
        <v>588</v>
      </c>
      <c r="R112" s="1">
        <f t="shared" si="99"/>
        <v>274.45</v>
      </c>
      <c r="S112" s="1">
        <f t="shared" si="117"/>
        <v>0</v>
      </c>
      <c r="T112" s="1">
        <f t="shared" si="100"/>
        <v>0</v>
      </c>
      <c r="U112" s="1">
        <f t="shared" si="118"/>
        <v>3579.3334000000023</v>
      </c>
      <c r="V112" s="1">
        <f t="shared" si="101"/>
        <v>7891.0700003080046</v>
      </c>
      <c r="W112" s="130">
        <f t="shared" si="119"/>
        <v>80</v>
      </c>
      <c r="X112" s="1">
        <f t="shared" si="102"/>
        <v>284.32799999999997</v>
      </c>
      <c r="Y112" s="1">
        <f t="shared" si="103"/>
        <v>1.1573256306324886</v>
      </c>
      <c r="Z112" s="1">
        <f t="shared" si="104"/>
        <v>1.1989800761758944</v>
      </c>
      <c r="AA112" s="1">
        <f t="shared" si="105"/>
        <v>94457.64231122112</v>
      </c>
      <c r="AB112" s="1">
        <f t="shared" si="120"/>
        <v>-1025</v>
      </c>
      <c r="AC112" s="1">
        <f t="shared" si="106"/>
        <v>-3362.8609999999999</v>
      </c>
      <c r="AD112" s="1" t="e">
        <f t="shared" si="107"/>
        <v>#DIV/0!</v>
      </c>
      <c r="AE112" s="23">
        <f t="shared" si="121"/>
        <v>0</v>
      </c>
      <c r="AF112" s="6">
        <f t="shared" si="108"/>
        <v>0</v>
      </c>
      <c r="AG112" s="6">
        <f t="shared" si="109"/>
        <v>-12.447725940955056</v>
      </c>
      <c r="AH112" s="6">
        <f t="shared" si="110"/>
        <v>-24.196387593066078</v>
      </c>
      <c r="AI112" s="60"/>
      <c r="AJ112" s="6">
        <f t="shared" si="111"/>
        <v>0</v>
      </c>
      <c r="AK112" s="61" t="e">
        <f t="shared" si="112"/>
        <v>#DIV/0!</v>
      </c>
      <c r="AL112" s="62" t="e">
        <f t="shared" si="113"/>
        <v>#DIV/0!</v>
      </c>
      <c r="AM112" s="63" t="e">
        <f t="shared" si="114"/>
        <v>#DIV/0!</v>
      </c>
      <c r="AN112" s="6" t="e">
        <f t="shared" si="115"/>
        <v>#DIV/0!</v>
      </c>
      <c r="AO112" s="6" t="e">
        <f t="shared" si="116"/>
        <v>#DIV/0!</v>
      </c>
      <c r="AP112" s="62"/>
      <c r="AQ112" s="63"/>
      <c r="AR112" s="1"/>
      <c r="AS112" s="1">
        <f t="shared" si="122"/>
        <v>0</v>
      </c>
      <c r="AT112" s="1">
        <f t="shared" si="123"/>
        <v>-6.4999999999999997E-3</v>
      </c>
      <c r="AU112" s="1">
        <f t="shared" si="124"/>
        <v>101325</v>
      </c>
      <c r="AV112" s="1">
        <f t="shared" si="125"/>
        <v>1.2250000000000001</v>
      </c>
      <c r="AW112" s="1">
        <f t="shared" si="126"/>
        <v>288.14999999999998</v>
      </c>
      <c r="AX112" s="1">
        <f t="shared" si="127"/>
        <v>1.2350000000000001</v>
      </c>
      <c r="AY112" s="1">
        <f t="shared" si="128"/>
        <v>9.81</v>
      </c>
      <c r="AZ112" s="1">
        <f t="shared" si="129"/>
        <v>293.14999999999998</v>
      </c>
      <c r="BA112" s="1">
        <f t="shared" si="130"/>
        <v>100600</v>
      </c>
      <c r="BB112" s="1">
        <f t="shared" si="131"/>
        <v>28</v>
      </c>
    </row>
    <row r="113" spans="16:54" x14ac:dyDescent="0.2">
      <c r="P113" s="23">
        <v>0.6</v>
      </c>
      <c r="Q113" s="1">
        <v>550</v>
      </c>
      <c r="R113" s="1">
        <f t="shared" si="99"/>
        <v>273.75</v>
      </c>
      <c r="S113" s="1">
        <f t="shared" si="117"/>
        <v>0</v>
      </c>
      <c r="T113" s="1">
        <f t="shared" si="100"/>
        <v>0</v>
      </c>
      <c r="U113" s="1">
        <f t="shared" si="118"/>
        <v>3579.0667400000025</v>
      </c>
      <c r="V113" s="1">
        <f t="shared" si="101"/>
        <v>7890.4821163388051</v>
      </c>
      <c r="W113" s="130">
        <f t="shared" si="119"/>
        <v>88</v>
      </c>
      <c r="X113" s="1">
        <f t="shared" si="102"/>
        <v>284.57499999999999</v>
      </c>
      <c r="Y113" s="1">
        <f t="shared" si="103"/>
        <v>1.1616106095485803</v>
      </c>
      <c r="Z113" s="1">
        <f t="shared" si="104"/>
        <v>1.2075446181270768</v>
      </c>
      <c r="AA113" s="1">
        <f t="shared" si="105"/>
        <v>94889.730747336114</v>
      </c>
      <c r="AB113" s="1">
        <f t="shared" si="120"/>
        <v>-1063</v>
      </c>
      <c r="AC113" s="1">
        <f t="shared" si="106"/>
        <v>-3487.5329200000001</v>
      </c>
      <c r="AD113" s="1">
        <f t="shared" si="107"/>
        <v>34574.664697740431</v>
      </c>
      <c r="AE113" s="23">
        <f t="shared" si="121"/>
        <v>66.872150029735593</v>
      </c>
      <c r="AF113" s="6">
        <f t="shared" si="108"/>
        <v>129.98876011380125</v>
      </c>
      <c r="AG113" s="6">
        <f t="shared" si="109"/>
        <v>-11.639957634573589</v>
      </c>
      <c r="AH113" s="6">
        <f t="shared" si="110"/>
        <v>-22.626215248389524</v>
      </c>
      <c r="AI113" s="133">
        <v>27</v>
      </c>
      <c r="AJ113" s="132">
        <f t="shared" si="111"/>
        <v>2700</v>
      </c>
      <c r="AK113" s="134">
        <f t="shared" si="112"/>
        <v>-6111.459207976015</v>
      </c>
      <c r="AL113" s="131">
        <f t="shared" si="113"/>
        <v>8.0839407512910258E-2</v>
      </c>
      <c r="AM113" s="135">
        <f t="shared" si="114"/>
        <v>0.45733683462619618</v>
      </c>
      <c r="AN113" s="132">
        <f t="shared" si="115"/>
        <v>0.17495401950231337</v>
      </c>
      <c r="AO113" s="132">
        <f t="shared" si="116"/>
        <v>10.024126926331391</v>
      </c>
      <c r="AP113" s="131">
        <v>3</v>
      </c>
      <c r="AQ113" s="135">
        <v>0</v>
      </c>
      <c r="AR113" s="1"/>
      <c r="AS113" s="1">
        <f t="shared" si="122"/>
        <v>0</v>
      </c>
      <c r="AT113" s="1">
        <f t="shared" si="123"/>
        <v>-6.4999999999999997E-3</v>
      </c>
      <c r="AU113" s="1">
        <f t="shared" si="124"/>
        <v>101325</v>
      </c>
      <c r="AV113" s="1">
        <f t="shared" si="125"/>
        <v>1.2250000000000001</v>
      </c>
      <c r="AW113" s="1">
        <f t="shared" si="126"/>
        <v>288.14999999999998</v>
      </c>
      <c r="AX113" s="1">
        <f t="shared" si="127"/>
        <v>1.2350000000000001</v>
      </c>
      <c r="AY113" s="1">
        <f t="shared" si="128"/>
        <v>9.81</v>
      </c>
      <c r="AZ113" s="1">
        <f t="shared" si="129"/>
        <v>293.14999999999998</v>
      </c>
      <c r="BA113" s="1">
        <f t="shared" si="130"/>
        <v>100600</v>
      </c>
      <c r="BB113" s="1">
        <f t="shared" si="131"/>
        <v>28</v>
      </c>
    </row>
    <row r="114" spans="16:54" x14ac:dyDescent="0.2">
      <c r="P114" s="23">
        <v>0.7</v>
      </c>
      <c r="Q114" s="1">
        <v>545</v>
      </c>
      <c r="R114" s="1">
        <f t="shared" si="99"/>
        <v>273.84999999999997</v>
      </c>
      <c r="S114" s="1">
        <f t="shared" si="117"/>
        <v>0</v>
      </c>
      <c r="T114" s="1">
        <f t="shared" si="100"/>
        <v>0</v>
      </c>
      <c r="U114" s="1">
        <f t="shared" si="118"/>
        <v>3578.8000800000027</v>
      </c>
      <c r="V114" s="1">
        <f t="shared" si="101"/>
        <v>7889.8942323696056</v>
      </c>
      <c r="W114" s="130">
        <f t="shared" si="119"/>
        <v>96</v>
      </c>
      <c r="X114" s="1">
        <f t="shared" si="102"/>
        <v>284.60749999999996</v>
      </c>
      <c r="Y114" s="1">
        <f t="shared" si="103"/>
        <v>1.162175324845462</v>
      </c>
      <c r="Z114" s="1">
        <f t="shared" si="104"/>
        <v>1.2078284234652359</v>
      </c>
      <c r="AA114" s="1">
        <f t="shared" si="105"/>
        <v>94946.703438431286</v>
      </c>
      <c r="AB114" s="1">
        <f t="shared" si="120"/>
        <v>-1068</v>
      </c>
      <c r="AC114" s="1">
        <f t="shared" si="106"/>
        <v>-3503.93712</v>
      </c>
      <c r="AD114" s="1" t="e">
        <f t="shared" si="107"/>
        <v>#DIV/0!</v>
      </c>
      <c r="AE114" s="23">
        <f t="shared" si="121"/>
        <v>0</v>
      </c>
      <c r="AF114" s="6">
        <f t="shared" si="108"/>
        <v>0</v>
      </c>
      <c r="AG114" s="6">
        <f t="shared" si="109"/>
        <v>-10.703157598836928</v>
      </c>
      <c r="AH114" s="6">
        <f t="shared" si="110"/>
        <v>-20.805225866923173</v>
      </c>
      <c r="AI114" s="60"/>
      <c r="AJ114" s="6">
        <f t="shared" si="111"/>
        <v>0</v>
      </c>
      <c r="AK114" s="61" t="e">
        <f t="shared" si="112"/>
        <v>#DIV/0!</v>
      </c>
      <c r="AL114" s="62" t="e">
        <f t="shared" si="113"/>
        <v>#DIV/0!</v>
      </c>
      <c r="AM114" s="63" t="e">
        <f t="shared" si="114"/>
        <v>#DIV/0!</v>
      </c>
      <c r="AN114" s="6" t="e">
        <f t="shared" si="115"/>
        <v>#DIV/0!</v>
      </c>
      <c r="AO114" s="6" t="e">
        <f t="shared" si="116"/>
        <v>#DIV/0!</v>
      </c>
      <c r="AP114" s="62"/>
      <c r="AQ114" s="63"/>
      <c r="AR114" s="1"/>
      <c r="AS114" s="1">
        <f t="shared" si="122"/>
        <v>0</v>
      </c>
      <c r="AT114" s="1">
        <f t="shared" si="123"/>
        <v>-6.4999999999999997E-3</v>
      </c>
      <c r="AU114" s="1">
        <f t="shared" si="124"/>
        <v>101325</v>
      </c>
      <c r="AV114" s="1">
        <f t="shared" si="125"/>
        <v>1.2250000000000001</v>
      </c>
      <c r="AW114" s="1">
        <f t="shared" si="126"/>
        <v>288.14999999999998</v>
      </c>
      <c r="AX114" s="1">
        <f t="shared" si="127"/>
        <v>1.2350000000000001</v>
      </c>
      <c r="AY114" s="1">
        <f t="shared" si="128"/>
        <v>9.81</v>
      </c>
      <c r="AZ114" s="1">
        <f t="shared" si="129"/>
        <v>293.14999999999998</v>
      </c>
      <c r="BA114" s="1">
        <f t="shared" si="130"/>
        <v>100600</v>
      </c>
      <c r="BB114" s="1">
        <f t="shared" si="131"/>
        <v>28</v>
      </c>
    </row>
    <row r="115" spans="16:54" x14ac:dyDescent="0.2">
      <c r="P115" s="23">
        <v>1.1000000000000001</v>
      </c>
      <c r="Q115" s="1">
        <v>546</v>
      </c>
      <c r="R115" s="1">
        <f t="shared" si="99"/>
        <v>274.25</v>
      </c>
      <c r="S115" s="1">
        <f t="shared" si="117"/>
        <v>0</v>
      </c>
      <c r="T115" s="1">
        <f t="shared" si="100"/>
        <v>0</v>
      </c>
      <c r="U115" s="1">
        <f t="shared" si="118"/>
        <v>3578.5334200000029</v>
      </c>
      <c r="V115" s="1">
        <f t="shared" si="101"/>
        <v>7889.306348400406</v>
      </c>
      <c r="W115" s="130">
        <f t="shared" si="119"/>
        <v>104</v>
      </c>
      <c r="X115" s="1">
        <f t="shared" si="102"/>
        <v>284.601</v>
      </c>
      <c r="Y115" s="1">
        <f t="shared" si="103"/>
        <v>1.1620623649873367</v>
      </c>
      <c r="Z115" s="1">
        <f t="shared" si="104"/>
        <v>1.2059220096180896</v>
      </c>
      <c r="AA115" s="1">
        <f t="shared" si="105"/>
        <v>94935.30668489309</v>
      </c>
      <c r="AB115" s="1">
        <f t="shared" si="120"/>
        <v>-1067</v>
      </c>
      <c r="AC115" s="1">
        <f t="shared" si="106"/>
        <v>-3500.6562800000002</v>
      </c>
      <c r="AD115" s="1" t="e">
        <f t="shared" si="107"/>
        <v>#DIV/0!</v>
      </c>
      <c r="AE115" s="23">
        <f t="shared" si="121"/>
        <v>0</v>
      </c>
      <c r="AF115" s="6">
        <f t="shared" si="108"/>
        <v>0</v>
      </c>
      <c r="AG115" s="6">
        <f t="shared" si="109"/>
        <v>-9.8791483126265547</v>
      </c>
      <c r="AH115" s="6">
        <f t="shared" si="110"/>
        <v>-19.203483656016001</v>
      </c>
      <c r="AI115" s="60"/>
      <c r="AJ115" s="6">
        <f t="shared" si="111"/>
        <v>0</v>
      </c>
      <c r="AK115" s="61" t="e">
        <f t="shared" si="112"/>
        <v>#DIV/0!</v>
      </c>
      <c r="AL115" s="62" t="e">
        <f t="shared" si="113"/>
        <v>#DIV/0!</v>
      </c>
      <c r="AM115" s="63" t="e">
        <f t="shared" si="114"/>
        <v>#DIV/0!</v>
      </c>
      <c r="AN115" s="6" t="e">
        <f t="shared" si="115"/>
        <v>#DIV/0!</v>
      </c>
      <c r="AO115" s="6" t="e">
        <f t="shared" si="116"/>
        <v>#DIV/0!</v>
      </c>
      <c r="AP115" s="62"/>
      <c r="AQ115" s="63"/>
      <c r="AR115" s="1"/>
      <c r="AS115" s="1">
        <f t="shared" si="122"/>
        <v>0</v>
      </c>
      <c r="AT115" s="1">
        <f t="shared" si="123"/>
        <v>-6.4999999999999997E-3</v>
      </c>
      <c r="AU115" s="1">
        <f t="shared" si="124"/>
        <v>101325</v>
      </c>
      <c r="AV115" s="1">
        <f t="shared" si="125"/>
        <v>1.2250000000000001</v>
      </c>
      <c r="AW115" s="1">
        <f t="shared" si="126"/>
        <v>288.14999999999998</v>
      </c>
      <c r="AX115" s="1">
        <f t="shared" si="127"/>
        <v>1.2350000000000001</v>
      </c>
      <c r="AY115" s="1">
        <f t="shared" si="128"/>
        <v>9.81</v>
      </c>
      <c r="AZ115" s="1">
        <f t="shared" si="129"/>
        <v>293.14999999999998</v>
      </c>
      <c r="BA115" s="1">
        <f t="shared" si="130"/>
        <v>100600</v>
      </c>
      <c r="BB115" s="1">
        <f t="shared" si="131"/>
        <v>28</v>
      </c>
    </row>
    <row r="116" spans="16:54" x14ac:dyDescent="0.2">
      <c r="P116" s="23">
        <v>0.8</v>
      </c>
      <c r="Q116" s="1">
        <v>539</v>
      </c>
      <c r="R116" s="1">
        <f t="shared" si="99"/>
        <v>273.95</v>
      </c>
      <c r="S116" s="1">
        <f t="shared" si="117"/>
        <v>0</v>
      </c>
      <c r="T116" s="1">
        <f t="shared" si="100"/>
        <v>0</v>
      </c>
      <c r="U116" s="1">
        <f t="shared" si="118"/>
        <v>3578.2667600000032</v>
      </c>
      <c r="V116" s="1">
        <f t="shared" si="101"/>
        <v>7888.7184644312065</v>
      </c>
      <c r="W116" s="130">
        <f t="shared" si="119"/>
        <v>112</v>
      </c>
      <c r="X116" s="1">
        <f t="shared" si="102"/>
        <v>284.6465</v>
      </c>
      <c r="Y116" s="1">
        <f t="shared" si="103"/>
        <v>1.1628532604144044</v>
      </c>
      <c r="Z116" s="1">
        <f t="shared" si="104"/>
        <v>1.2082573848897564</v>
      </c>
      <c r="AA116" s="1">
        <f t="shared" si="105"/>
        <v>95015.107226854918</v>
      </c>
      <c r="AB116" s="1">
        <f t="shared" si="120"/>
        <v>-1074</v>
      </c>
      <c r="AC116" s="1">
        <f t="shared" si="106"/>
        <v>-3523.6221599999999</v>
      </c>
      <c r="AD116" s="1" t="e">
        <f t="shared" si="107"/>
        <v>#DIV/0!</v>
      </c>
      <c r="AE116" s="23">
        <f t="shared" si="121"/>
        <v>0</v>
      </c>
      <c r="AF116" s="6">
        <f t="shared" si="108"/>
        <v>0</v>
      </c>
      <c r="AG116" s="6">
        <f t="shared" si="109"/>
        <v>-9.2347290564674047</v>
      </c>
      <c r="AH116" s="6">
        <f t="shared" si="110"/>
        <v>-17.9508357291236</v>
      </c>
      <c r="AI116" s="60"/>
      <c r="AJ116" s="6">
        <f t="shared" si="111"/>
        <v>0</v>
      </c>
      <c r="AK116" s="61" t="e">
        <f t="shared" si="112"/>
        <v>#DIV/0!</v>
      </c>
      <c r="AL116" s="62" t="e">
        <f t="shared" si="113"/>
        <v>#DIV/0!</v>
      </c>
      <c r="AM116" s="63" t="e">
        <f t="shared" si="114"/>
        <v>#DIV/0!</v>
      </c>
      <c r="AN116" s="6" t="e">
        <f t="shared" si="115"/>
        <v>#DIV/0!</v>
      </c>
      <c r="AO116" s="6" t="e">
        <f t="shared" si="116"/>
        <v>#DIV/0!</v>
      </c>
      <c r="AP116" s="62"/>
      <c r="AQ116" s="63"/>
      <c r="AR116" s="1"/>
      <c r="AS116" s="1">
        <f t="shared" si="122"/>
        <v>0</v>
      </c>
      <c r="AT116" s="1">
        <f t="shared" si="123"/>
        <v>-6.4999999999999997E-3</v>
      </c>
      <c r="AU116" s="1">
        <f t="shared" si="124"/>
        <v>101325</v>
      </c>
      <c r="AV116" s="1">
        <f t="shared" si="125"/>
        <v>1.2250000000000001</v>
      </c>
      <c r="AW116" s="1">
        <f t="shared" si="126"/>
        <v>288.14999999999998</v>
      </c>
      <c r="AX116" s="1">
        <f t="shared" si="127"/>
        <v>1.2350000000000001</v>
      </c>
      <c r="AY116" s="1">
        <f t="shared" si="128"/>
        <v>9.81</v>
      </c>
      <c r="AZ116" s="1">
        <f t="shared" si="129"/>
        <v>293.14999999999998</v>
      </c>
      <c r="BA116" s="1">
        <f t="shared" si="130"/>
        <v>100600</v>
      </c>
      <c r="BB116" s="1">
        <f t="shared" si="131"/>
        <v>28</v>
      </c>
    </row>
    <row r="117" spans="16:54" x14ac:dyDescent="0.2">
      <c r="P117" s="30">
        <v>0.9</v>
      </c>
      <c r="Q117" s="64">
        <v>532</v>
      </c>
      <c r="R117" s="64">
        <f t="shared" si="99"/>
        <v>274.04999999999995</v>
      </c>
      <c r="S117" s="64">
        <f t="shared" si="117"/>
        <v>0</v>
      </c>
      <c r="T117" s="64">
        <f t="shared" si="100"/>
        <v>0</v>
      </c>
      <c r="U117" s="64">
        <f t="shared" si="118"/>
        <v>3578.0001000000034</v>
      </c>
      <c r="V117" s="64">
        <f t="shared" si="101"/>
        <v>7888.1305804620069</v>
      </c>
      <c r="W117" s="136">
        <f t="shared" si="119"/>
        <v>120</v>
      </c>
      <c r="X117" s="64">
        <f t="shared" si="102"/>
        <v>284.69199999999995</v>
      </c>
      <c r="Y117" s="64">
        <f t="shared" si="103"/>
        <v>1.1636445675804954</v>
      </c>
      <c r="Z117" s="64">
        <f t="shared" si="104"/>
        <v>1.2088315972765058</v>
      </c>
      <c r="AA117" s="64">
        <f t="shared" si="105"/>
        <v>95094.96207643325</v>
      </c>
      <c r="AB117" s="64">
        <f t="shared" si="120"/>
        <v>-1081</v>
      </c>
      <c r="AC117" s="64">
        <f t="shared" si="106"/>
        <v>-3546.5880400000001</v>
      </c>
      <c r="AD117" s="64" t="e">
        <f t="shared" si="107"/>
        <v>#DIV/0!</v>
      </c>
      <c r="AE117" s="23">
        <f t="shared" si="121"/>
        <v>0</v>
      </c>
      <c r="AF117" s="65">
        <f t="shared" si="108"/>
        <v>0</v>
      </c>
      <c r="AG117" s="65">
        <f t="shared" si="109"/>
        <v>-8.6707058571775253</v>
      </c>
      <c r="AH117" s="65">
        <f t="shared" si="110"/>
        <v>-16.85446487341596</v>
      </c>
      <c r="AI117" s="66"/>
      <c r="AJ117" s="65">
        <f t="shared" si="111"/>
        <v>0</v>
      </c>
      <c r="AK117" s="67" t="e">
        <f t="shared" si="112"/>
        <v>#DIV/0!</v>
      </c>
      <c r="AL117" s="68" t="e">
        <f t="shared" si="113"/>
        <v>#DIV/0!</v>
      </c>
      <c r="AM117" s="69" t="e">
        <f t="shared" si="114"/>
        <v>#DIV/0!</v>
      </c>
      <c r="AN117" s="65" t="e">
        <f t="shared" si="115"/>
        <v>#DIV/0!</v>
      </c>
      <c r="AO117" s="65" t="e">
        <f t="shared" si="116"/>
        <v>#DIV/0!</v>
      </c>
      <c r="AP117" s="68"/>
      <c r="AQ117" s="69"/>
      <c r="AR117" s="1"/>
      <c r="AS117" s="1">
        <f t="shared" si="122"/>
        <v>0</v>
      </c>
      <c r="AT117" s="1">
        <f t="shared" si="123"/>
        <v>-6.4999999999999997E-3</v>
      </c>
      <c r="AU117" s="1">
        <f t="shared" si="124"/>
        <v>101325</v>
      </c>
      <c r="AV117" s="1">
        <f t="shared" si="125"/>
        <v>1.2250000000000001</v>
      </c>
      <c r="AW117" s="1">
        <f t="shared" si="126"/>
        <v>288.14999999999998</v>
      </c>
      <c r="AX117" s="1">
        <f t="shared" si="127"/>
        <v>1.2350000000000001</v>
      </c>
      <c r="AY117" s="1">
        <f t="shared" si="128"/>
        <v>9.81</v>
      </c>
      <c r="AZ117" s="1">
        <f t="shared" si="129"/>
        <v>293.14999999999998</v>
      </c>
      <c r="BA117" s="1">
        <f t="shared" si="130"/>
        <v>100600</v>
      </c>
      <c r="BB117" s="1">
        <f t="shared" si="131"/>
        <v>28</v>
      </c>
    </row>
    <row r="123" spans="16:54" x14ac:dyDescent="0.2">
      <c r="AI123" t="s">
        <v>213</v>
      </c>
      <c r="AL123" t="s">
        <v>138</v>
      </c>
      <c r="AM123" t="s">
        <v>139</v>
      </c>
    </row>
    <row r="132" spans="34:39" x14ac:dyDescent="0.2">
      <c r="AH132">
        <f>W22</f>
        <v>91.428560000000004</v>
      </c>
      <c r="AL132">
        <f>AL22</f>
        <v>9.1572016454042629E-2</v>
      </c>
      <c r="AM132">
        <f>AM22</f>
        <v>0.66586387530391122</v>
      </c>
    </row>
    <row r="133" spans="34:39" x14ac:dyDescent="0.2">
      <c r="AH133">
        <f>W23</f>
        <v>102.85713000000001</v>
      </c>
      <c r="AL133">
        <f>AL23</f>
        <v>8.9467063947992545E-2</v>
      </c>
      <c r="AM133">
        <f>AM23</f>
        <v>0.66608001052386057</v>
      </c>
    </row>
    <row r="136" spans="34:39" x14ac:dyDescent="0.2">
      <c r="AH136">
        <f>W26</f>
        <v>137.14284000000004</v>
      </c>
      <c r="AL136">
        <f t="shared" ref="AL136:AM138" si="132">AL26</f>
        <v>8.0618824863270072E-2</v>
      </c>
      <c r="AM136">
        <f t="shared" si="132"/>
        <v>0.65832223065414353</v>
      </c>
    </row>
    <row r="137" spans="34:39" x14ac:dyDescent="0.2">
      <c r="AH137">
        <f>W27</f>
        <v>148.57141000000004</v>
      </c>
      <c r="AL137">
        <f t="shared" si="132"/>
        <v>9.4606531978486091E-2</v>
      </c>
      <c r="AM137">
        <f t="shared" si="132"/>
        <v>0.75479105571982663</v>
      </c>
    </row>
    <row r="138" spans="34:39" x14ac:dyDescent="0.2">
      <c r="AH138">
        <f>W28</f>
        <v>159.99998000000005</v>
      </c>
      <c r="AL138">
        <f t="shared" si="132"/>
        <v>9.2608962843485881E-2</v>
      </c>
      <c r="AM138">
        <f t="shared" si="132"/>
        <v>0.75495965045726898</v>
      </c>
    </row>
    <row r="140" spans="34:39" x14ac:dyDescent="0.2">
      <c r="AH140">
        <f>W30</f>
        <v>182.85712000000007</v>
      </c>
      <c r="AL140">
        <f t="shared" ref="AL140:AM142" si="133">AL30</f>
        <v>8.7743080208798507E-2</v>
      </c>
      <c r="AM140">
        <f t="shared" si="133"/>
        <v>0.74428616987312479</v>
      </c>
    </row>
    <row r="141" spans="34:39" x14ac:dyDescent="0.2">
      <c r="AH141">
        <f>W31</f>
        <v>194.28569000000007</v>
      </c>
      <c r="AL141">
        <f t="shared" si="133"/>
        <v>8.6784109694802353E-2</v>
      </c>
      <c r="AM141">
        <f t="shared" si="133"/>
        <v>0.74432069840957193</v>
      </c>
    </row>
    <row r="142" spans="34:39" x14ac:dyDescent="0.2">
      <c r="AH142">
        <f>W32</f>
        <v>205.71426000000008</v>
      </c>
      <c r="AL142">
        <f t="shared" si="133"/>
        <v>9.1582731397261946E-2</v>
      </c>
      <c r="AM142">
        <f t="shared" si="133"/>
        <v>0.77797197468575907</v>
      </c>
    </row>
    <row r="158" spans="34:39" x14ac:dyDescent="0.2">
      <c r="AH158">
        <f>W48</f>
        <v>100</v>
      </c>
      <c r="AL158">
        <f>AL48</f>
        <v>0.15741122605804189</v>
      </c>
      <c r="AM158">
        <f>AM48</f>
        <v>1.1529877347075161</v>
      </c>
    </row>
    <row r="160" spans="34:39" x14ac:dyDescent="0.2">
      <c r="AH160">
        <f>W50</f>
        <v>120</v>
      </c>
      <c r="AL160">
        <f>AL50</f>
        <v>0.16116838888314292</v>
      </c>
      <c r="AM160">
        <f>AM50</f>
        <v>1.2081650014770107</v>
      </c>
    </row>
    <row r="162" spans="34:39" x14ac:dyDescent="0.2">
      <c r="AH162">
        <f>W52</f>
        <v>140</v>
      </c>
      <c r="AL162">
        <f>AL52</f>
        <v>0.16393530600103834</v>
      </c>
      <c r="AM162">
        <f>AM52</f>
        <v>1.2375501147430619</v>
      </c>
    </row>
    <row r="164" spans="34:39" x14ac:dyDescent="0.2">
      <c r="AH164">
        <f>W54</f>
        <v>160</v>
      </c>
      <c r="AL164">
        <f>AL54</f>
        <v>0.16197859744204243</v>
      </c>
      <c r="AM164">
        <f>AM54</f>
        <v>1.2375707420078277</v>
      </c>
    </row>
    <row r="172" spans="34:39" x14ac:dyDescent="0.2">
      <c r="AH172">
        <f>W62</f>
        <v>240</v>
      </c>
      <c r="AL172">
        <f>AL62</f>
        <v>0.23356239910049123</v>
      </c>
      <c r="AM172">
        <f>AM62</f>
        <v>1.7477255990820579</v>
      </c>
    </row>
    <row r="174" spans="34:39" x14ac:dyDescent="0.2">
      <c r="AH174">
        <f>W64</f>
        <v>260</v>
      </c>
      <c r="AL174">
        <f>AL64</f>
        <v>0.22923484732761823</v>
      </c>
      <c r="AM174">
        <f>AM64</f>
        <v>1.7479633929260974</v>
      </c>
    </row>
    <row r="176" spans="34:39" x14ac:dyDescent="0.2">
      <c r="AH176">
        <f>W66</f>
        <v>280</v>
      </c>
      <c r="AL176">
        <f>AL66</f>
        <v>0.23805601703212304</v>
      </c>
      <c r="AM176">
        <f>AM66</f>
        <v>1.8099603072963262</v>
      </c>
    </row>
    <row r="178" spans="34:39" x14ac:dyDescent="0.2">
      <c r="AH178">
        <f>W68</f>
        <v>300</v>
      </c>
      <c r="AL178">
        <f>AL68</f>
        <v>0.23700504079116505</v>
      </c>
      <c r="AM178">
        <f>AM68</f>
        <v>1.8097511887194266</v>
      </c>
    </row>
    <row r="186" spans="34:39" x14ac:dyDescent="0.2">
      <c r="AH186">
        <f>W76</f>
        <v>33.46152</v>
      </c>
      <c r="AL186">
        <f>AL76</f>
        <v>7.56937159171885E-2</v>
      </c>
      <c r="AM186">
        <f>AM76</f>
        <v>0.50090799961859112</v>
      </c>
    </row>
    <row r="188" spans="34:39" x14ac:dyDescent="0.2">
      <c r="AH188">
        <f>W78</f>
        <v>55.769200000000005</v>
      </c>
      <c r="AL188">
        <f>AL78</f>
        <v>7.095207987189503E-2</v>
      </c>
      <c r="AM188">
        <f>AM78</f>
        <v>0.46800459234717179</v>
      </c>
    </row>
    <row r="191" spans="34:39" x14ac:dyDescent="0.2">
      <c r="AH191">
        <f>W81</f>
        <v>89.230720000000005</v>
      </c>
      <c r="AL191">
        <f>AL81</f>
        <v>7.7659284244415913E-2</v>
      </c>
      <c r="AM191">
        <f>AM81</f>
        <v>0.52728587815592864</v>
      </c>
    </row>
    <row r="194" spans="34:39" x14ac:dyDescent="0.2">
      <c r="AH194">
        <f>W84</f>
        <v>122.69224000000001</v>
      </c>
      <c r="AL194">
        <f>AL84</f>
        <v>7.6110352355985705E-2</v>
      </c>
      <c r="AM194">
        <f>AM84</f>
        <v>0.54488800269761128</v>
      </c>
    </row>
    <row r="202" spans="34:39" x14ac:dyDescent="0.2">
      <c r="AH202">
        <f>W92</f>
        <v>211.92296000000002</v>
      </c>
      <c r="AL202">
        <f>AL92</f>
        <v>0.35325402444073245</v>
      </c>
      <c r="AM202">
        <f>AM92</f>
        <v>1.8394706522930722</v>
      </c>
    </row>
    <row r="205" spans="34:39" x14ac:dyDescent="0.2">
      <c r="AH205">
        <f>W95</f>
        <v>245.38448000000002</v>
      </c>
      <c r="AL205">
        <f>AL95</f>
        <v>0.33431489819442006</v>
      </c>
      <c r="AM205">
        <f>AM95</f>
        <v>1.8423981768828936</v>
      </c>
    </row>
    <row r="207" spans="34:39" x14ac:dyDescent="0.2">
      <c r="AH207">
        <f>W97</f>
        <v>267.69216</v>
      </c>
      <c r="AL207">
        <f>AL97</f>
        <v>0.28277637842678943</v>
      </c>
      <c r="AM207">
        <f>AM97</f>
        <v>1.6609775699689915</v>
      </c>
    </row>
    <row r="220" spans="34:39" x14ac:dyDescent="0.2">
      <c r="AH220">
        <f>W110</f>
        <v>64</v>
      </c>
      <c r="AL220">
        <f>AL110</f>
        <v>8.8457012290645315E-2</v>
      </c>
      <c r="AM220">
        <f>AM110</f>
        <v>0.42719246587584381</v>
      </c>
    </row>
    <row r="221" spans="34:39" x14ac:dyDescent="0.2">
      <c r="AH221">
        <f>W111</f>
        <v>72</v>
      </c>
      <c r="AL221">
        <f>AL111</f>
        <v>7.9119491944614762E-2</v>
      </c>
      <c r="AM221">
        <f>AM111</f>
        <v>0.41770450020002275</v>
      </c>
    </row>
    <row r="223" spans="34:39" x14ac:dyDescent="0.2">
      <c r="AH223">
        <f>W113</f>
        <v>88</v>
      </c>
      <c r="AL223">
        <f>AL113</f>
        <v>8.0839407512910258E-2</v>
      </c>
      <c r="AM223">
        <f>AM113</f>
        <v>0.45733683462619618</v>
      </c>
    </row>
  </sheetData>
  <mergeCells count="4">
    <mergeCell ref="C3:H3"/>
    <mergeCell ref="C17:H17"/>
    <mergeCell ref="C31:H31"/>
    <mergeCell ref="C45:H45"/>
  </mergeCells>
  <pageMargins left="0" right="0" top="0.39409448818897608" bottom="0.39409448818897608" header="0" footer="0"/>
  <headerFooter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/>
  </sheetViews>
  <sheetFormatPr baseColWidth="10" defaultRowHeight="14.25" x14ac:dyDescent="0.2"/>
  <cols>
    <col min="1" max="1" width="12.25" style="1" customWidth="1"/>
    <col min="2" max="3" width="11.25" style="1" customWidth="1"/>
    <col min="4" max="4" width="10.25" style="1" customWidth="1"/>
    <col min="5" max="5" width="10.875" style="1" customWidth="1"/>
    <col min="6" max="6" width="9.875" style="1" customWidth="1"/>
    <col min="7" max="7" width="13.375" style="1" customWidth="1"/>
    <col min="8" max="8" width="12.875" style="1" customWidth="1"/>
    <col min="9" max="9" width="11.25" style="1" customWidth="1"/>
    <col min="10" max="10" width="13.375" style="1" customWidth="1"/>
    <col min="11" max="11" width="13" style="1" customWidth="1"/>
    <col min="12" max="12" width="10.25" style="1" customWidth="1"/>
    <col min="13" max="13" width="13.875" style="1" customWidth="1"/>
    <col min="14" max="14" width="14" style="1" customWidth="1"/>
    <col min="15" max="15" width="13.375" style="1" customWidth="1"/>
    <col min="16" max="16" width="14.875" style="1" customWidth="1"/>
    <col min="17" max="17" width="14.375" style="1" customWidth="1"/>
    <col min="18" max="18" width="12.25" style="1" customWidth="1"/>
    <col min="19" max="19" width="11.625" style="1" customWidth="1"/>
    <col min="20" max="20" width="10.5" style="1" customWidth="1"/>
    <col min="21" max="21" width="13" style="1" customWidth="1"/>
    <col min="22" max="22" width="11.125" style="1" customWidth="1"/>
    <col min="23" max="23" width="11.25" style="1" customWidth="1"/>
    <col min="24" max="24" width="8.125" style="1" customWidth="1"/>
    <col min="25" max="25" width="14.375" style="1" customWidth="1"/>
    <col min="26" max="27" width="8.125" style="1" customWidth="1"/>
    <col min="28" max="28" width="15.75" style="1" customWidth="1"/>
    <col min="29" max="29" width="14" style="1" customWidth="1"/>
    <col min="30" max="30" width="10.75" style="1" customWidth="1"/>
    <col min="31" max="31" width="11.25" style="1" customWidth="1"/>
    <col min="32" max="32" width="8.625" style="1" customWidth="1"/>
    <col min="33" max="33" width="13.375" style="1" customWidth="1"/>
    <col min="34" max="34" width="8.125" style="1" customWidth="1"/>
    <col min="35" max="35" width="10.25" style="1" customWidth="1"/>
    <col min="36" max="37" width="8.125" style="1" customWidth="1"/>
    <col min="38" max="38" width="10.25" style="1" customWidth="1"/>
    <col min="39" max="39" width="13.375" style="1" customWidth="1"/>
    <col min="40" max="40" width="9.125" style="1" customWidth="1"/>
    <col min="41" max="1024" width="10.75" style="1" customWidth="1"/>
    <col min="1025" max="1025" width="11" customWidth="1"/>
  </cols>
  <sheetData>
    <row r="1" spans="1:40" ht="15" x14ac:dyDescent="0.25">
      <c r="A1" s="1" t="s">
        <v>106</v>
      </c>
      <c r="B1" s="72" t="s">
        <v>107</v>
      </c>
      <c r="C1" s="73">
        <v>0.78400000000000003</v>
      </c>
      <c r="I1" s="2" t="s">
        <v>0</v>
      </c>
      <c r="J1" s="43">
        <v>-6.4999999999999997E-3</v>
      </c>
      <c r="K1" s="4" t="s">
        <v>1</v>
      </c>
      <c r="L1" s="5"/>
      <c r="N1" s="2" t="s">
        <v>2</v>
      </c>
      <c r="O1" s="43">
        <v>9.81</v>
      </c>
      <c r="P1" s="4" t="s">
        <v>3</v>
      </c>
    </row>
    <row r="2" spans="1:40" x14ac:dyDescent="0.2">
      <c r="A2" s="1" t="s">
        <v>108</v>
      </c>
      <c r="B2" s="72" t="s">
        <v>109</v>
      </c>
      <c r="C2" s="74">
        <v>767.47799999999995</v>
      </c>
      <c r="K2" s="12"/>
      <c r="L2" s="5"/>
      <c r="P2" s="12"/>
    </row>
    <row r="3" spans="1:40" ht="15" x14ac:dyDescent="0.25">
      <c r="A3" s="1" t="s">
        <v>110</v>
      </c>
      <c r="B3" s="72" t="s">
        <v>111</v>
      </c>
      <c r="C3" s="75">
        <v>1</v>
      </c>
      <c r="I3" s="2" t="s">
        <v>17</v>
      </c>
      <c r="J3" s="43">
        <v>101325</v>
      </c>
      <c r="K3" s="4" t="s">
        <v>18</v>
      </c>
      <c r="L3" s="5"/>
      <c r="N3" s="2" t="s">
        <v>19</v>
      </c>
      <c r="O3" s="43">
        <v>293.14999999999998</v>
      </c>
      <c r="P3" s="4" t="s">
        <v>20</v>
      </c>
    </row>
    <row r="4" spans="1:40" ht="15" x14ac:dyDescent="0.25">
      <c r="A4" s="11" t="s">
        <v>112</v>
      </c>
      <c r="B4" s="72" t="s">
        <v>113</v>
      </c>
      <c r="C4" s="1">
        <f>(C1*C2)*C3</f>
        <v>601.70275200000003</v>
      </c>
      <c r="E4" s="11"/>
      <c r="K4" s="12"/>
      <c r="L4" s="5"/>
      <c r="Y4" s="1" t="s">
        <v>214</v>
      </c>
    </row>
    <row r="5" spans="1:40" ht="15" x14ac:dyDescent="0.25">
      <c r="B5" s="72"/>
      <c r="I5" s="2" t="s">
        <v>38</v>
      </c>
      <c r="J5" s="43">
        <v>1.2250000000000001</v>
      </c>
      <c r="K5" s="4" t="s">
        <v>39</v>
      </c>
      <c r="L5" s="5"/>
      <c r="N5" s="77" t="s">
        <v>40</v>
      </c>
      <c r="O5" s="78">
        <v>100600</v>
      </c>
      <c r="P5" s="79" t="s">
        <v>18</v>
      </c>
    </row>
    <row r="6" spans="1:40" x14ac:dyDescent="0.2">
      <c r="A6" s="1" t="s">
        <v>114</v>
      </c>
      <c r="B6" s="72" t="s">
        <v>113</v>
      </c>
      <c r="C6" s="78">
        <v>3188</v>
      </c>
      <c r="K6" s="12"/>
      <c r="L6" s="5"/>
    </row>
    <row r="7" spans="1:40" ht="15" x14ac:dyDescent="0.25">
      <c r="A7" s="1" t="s">
        <v>115</v>
      </c>
      <c r="B7" s="72" t="s">
        <v>113</v>
      </c>
      <c r="C7" s="1">
        <f>C4</f>
        <v>601.70275200000003</v>
      </c>
      <c r="I7" s="2" t="s">
        <v>47</v>
      </c>
      <c r="J7" s="43">
        <v>288.14999999999998</v>
      </c>
      <c r="K7" s="4" t="s">
        <v>20</v>
      </c>
      <c r="L7" s="5"/>
      <c r="N7" s="77" t="s">
        <v>48</v>
      </c>
      <c r="O7" s="78">
        <v>29</v>
      </c>
      <c r="P7" s="79" t="s">
        <v>49</v>
      </c>
    </row>
    <row r="8" spans="1:40" x14ac:dyDescent="0.2">
      <c r="A8" s="1" t="s">
        <v>116</v>
      </c>
      <c r="B8" s="72" t="s">
        <v>113</v>
      </c>
      <c r="C8" s="78">
        <v>425</v>
      </c>
      <c r="K8" s="12"/>
      <c r="L8" s="5"/>
    </row>
    <row r="9" spans="1:40" ht="15" x14ac:dyDescent="0.25">
      <c r="A9" s="11" t="s">
        <v>117</v>
      </c>
      <c r="B9" s="72" t="s">
        <v>113</v>
      </c>
      <c r="C9" s="77">
        <f>SUM(C6:C8)</f>
        <v>4214.7027520000001</v>
      </c>
      <c r="E9" s="11"/>
      <c r="I9" s="2" t="s">
        <v>54</v>
      </c>
      <c r="J9" s="43">
        <v>1.2350000000000001</v>
      </c>
      <c r="K9" s="4" t="s">
        <v>55</v>
      </c>
      <c r="L9" s="5"/>
    </row>
    <row r="11" spans="1:40" ht="15" x14ac:dyDescent="0.25">
      <c r="A11" s="80" t="s">
        <v>56</v>
      </c>
      <c r="B11" s="8" t="s">
        <v>57</v>
      </c>
      <c r="C11" s="150" t="s">
        <v>118</v>
      </c>
      <c r="D11" s="8" t="s">
        <v>58</v>
      </c>
      <c r="E11" s="8" t="s">
        <v>59</v>
      </c>
      <c r="F11" s="8" t="s">
        <v>60</v>
      </c>
      <c r="G11" s="8" t="s">
        <v>119</v>
      </c>
      <c r="H11" s="8" t="s">
        <v>120</v>
      </c>
      <c r="I11" s="8" t="s">
        <v>61</v>
      </c>
      <c r="J11" s="150" t="s">
        <v>62</v>
      </c>
      <c r="K11" s="8" t="s">
        <v>63</v>
      </c>
      <c r="L11" s="8" t="s">
        <v>64</v>
      </c>
      <c r="M11" s="8" t="s">
        <v>65</v>
      </c>
      <c r="N11" s="8" t="s">
        <v>66</v>
      </c>
      <c r="O11" s="8" t="s">
        <v>121</v>
      </c>
      <c r="P11" s="8" t="s">
        <v>68</v>
      </c>
      <c r="Q11" s="150" t="s">
        <v>69</v>
      </c>
      <c r="R11" s="8" t="s">
        <v>70</v>
      </c>
      <c r="S11" s="7" t="s">
        <v>71</v>
      </c>
      <c r="T11" s="151" t="s">
        <v>72</v>
      </c>
      <c r="U11" s="47" t="s">
        <v>122</v>
      </c>
      <c r="V11" s="151" t="s">
        <v>74</v>
      </c>
      <c r="W11" s="47" t="s">
        <v>76</v>
      </c>
      <c r="X11" s="151" t="s">
        <v>75</v>
      </c>
      <c r="Y11" s="47" t="s">
        <v>77</v>
      </c>
      <c r="Z11" s="47" t="s">
        <v>78</v>
      </c>
      <c r="AA11" s="47" t="s">
        <v>79</v>
      </c>
      <c r="AB11" s="47" t="s">
        <v>80</v>
      </c>
      <c r="AC11" s="81" t="s">
        <v>81</v>
      </c>
      <c r="AD11"/>
      <c r="AE11" s="1" t="s">
        <v>84</v>
      </c>
      <c r="AF11" s="1" t="s">
        <v>85</v>
      </c>
      <c r="AG11" s="1" t="s">
        <v>86</v>
      </c>
      <c r="AH11" s="1" t="s">
        <v>87</v>
      </c>
      <c r="AI11" s="1" t="s">
        <v>88</v>
      </c>
      <c r="AJ11" s="1" t="s">
        <v>54</v>
      </c>
      <c r="AK11" s="1" t="s">
        <v>2</v>
      </c>
      <c r="AL11" s="1" t="s">
        <v>89</v>
      </c>
      <c r="AM11" s="1" t="s">
        <v>90</v>
      </c>
      <c r="AN11" s="1" t="s">
        <v>91</v>
      </c>
    </row>
    <row r="12" spans="1:40" x14ac:dyDescent="0.2">
      <c r="A12" s="84">
        <v>12</v>
      </c>
      <c r="B12" s="83">
        <v>2500</v>
      </c>
      <c r="C12" s="152">
        <f>B12 * 3.28084</f>
        <v>8202.1</v>
      </c>
      <c r="D12" s="83">
        <f>A12+273.15</f>
        <v>285.14999999999998</v>
      </c>
      <c r="E12" s="83">
        <v>41.1556</v>
      </c>
      <c r="F12" s="152">
        <f>E12 * 1.94384</f>
        <v>79.999901503999993</v>
      </c>
      <c r="G12" s="83">
        <v>83</v>
      </c>
      <c r="H12" s="83">
        <f>G12*0.453592</f>
        <v>37.648136000000001</v>
      </c>
      <c r="I12" s="83">
        <f>AE12-H12</f>
        <v>4177.0546160000004</v>
      </c>
      <c r="J12" s="152">
        <f>I12 * 2.20462</f>
        <v>9208.8181475259207</v>
      </c>
      <c r="K12" s="83">
        <v>0</v>
      </c>
      <c r="L12" s="83">
        <f>AI12+(B12*AF12)</f>
        <v>271.89999999999998</v>
      </c>
      <c r="M12" s="83">
        <f>AH12 * ( ( 1 + ( AF12 * ( B12 / AI12 ) ) ) ^ 4.256 )</f>
        <v>0.95685209658238135</v>
      </c>
      <c r="N12" s="83">
        <f>( M12 * L12 ) / D12</f>
        <v>0.91239026849289673</v>
      </c>
      <c r="O12" s="83">
        <f>AG12 * ( ( 1+ ( AF12 * ( B12 / AI12 ) ) ) ^ 5.256 )</f>
        <v>74681.996604037544</v>
      </c>
      <c r="P12" s="83"/>
      <c r="Q12" s="152"/>
      <c r="R12" s="83"/>
      <c r="S12" s="84">
        <f>SQRT( ( W12 * 2 ) / N12 )</f>
        <v>47.687731071961458</v>
      </c>
      <c r="T12" s="152">
        <f>S12 * 1.94384</f>
        <v>92.697319166921559</v>
      </c>
      <c r="U12" s="83"/>
      <c r="V12" s="152"/>
      <c r="W12" s="83">
        <f xml:space="preserve"> ( ( E12 ) ^2 ) * ( AH12 / 2 )</f>
        <v>1037.4423394580001</v>
      </c>
      <c r="X12" s="152">
        <f>W12 / 100</f>
        <v>10.374423394580001</v>
      </c>
      <c r="Y12" s="83"/>
      <c r="Z12" s="83"/>
      <c r="AA12" s="83"/>
      <c r="AB12" s="83"/>
      <c r="AC12" s="86"/>
      <c r="AD12"/>
      <c r="AE12" s="1">
        <f>C9</f>
        <v>4214.7027520000001</v>
      </c>
      <c r="AF12" s="1">
        <f>J1</f>
        <v>-6.4999999999999997E-3</v>
      </c>
      <c r="AG12" s="1">
        <f>J3</f>
        <v>101325</v>
      </c>
      <c r="AH12" s="1">
        <f>J5</f>
        <v>1.2250000000000001</v>
      </c>
      <c r="AI12" s="1">
        <f>J7</f>
        <v>288.14999999999998</v>
      </c>
      <c r="AJ12" s="1">
        <f>J9</f>
        <v>1.2350000000000001</v>
      </c>
      <c r="AK12" s="1">
        <f>O1</f>
        <v>9.81</v>
      </c>
      <c r="AL12" s="1">
        <f>O3</f>
        <v>293.14999999999998</v>
      </c>
      <c r="AM12" s="1">
        <f>O5</f>
        <v>100600</v>
      </c>
      <c r="AN12" s="1">
        <f>O7</f>
        <v>29</v>
      </c>
    </row>
    <row r="13" spans="1:40" x14ac:dyDescent="0.2">
      <c r="A13" s="87">
        <v>14.5</v>
      </c>
      <c r="B13" s="65">
        <v>1450</v>
      </c>
      <c r="C13" s="153">
        <f>B13 * 3.28084</f>
        <v>4757.2179999999998</v>
      </c>
      <c r="D13" s="65">
        <f>A13+273.15</f>
        <v>287.64999999999998</v>
      </c>
      <c r="E13" s="65">
        <v>41.1556</v>
      </c>
      <c r="F13" s="153">
        <f>E13 * 1.94384</f>
        <v>79.999901503999993</v>
      </c>
      <c r="G13" s="65">
        <v>90</v>
      </c>
      <c r="H13" s="65">
        <f>G13*0.453592</f>
        <v>40.823279999999997</v>
      </c>
      <c r="I13" s="65">
        <f>AE13-H13</f>
        <v>4173.8794720000005</v>
      </c>
      <c r="J13" s="153">
        <f>I13 * 2.20462</f>
        <v>9201.8181615606409</v>
      </c>
      <c r="K13" s="65">
        <v>98</v>
      </c>
      <c r="L13" s="65">
        <f>AI13+(B13*AF13)</f>
        <v>278.72499999999997</v>
      </c>
      <c r="M13" s="65">
        <f>AH13 * ( ( 1 + ( AF13 * ( B13 / AI13 ) ) ) ^ 4.256 )</f>
        <v>1.0633297343529817</v>
      </c>
      <c r="N13" s="65">
        <f>( M13 * L13 ) / D13</f>
        <v>1.0303374942031456</v>
      </c>
      <c r="O13" s="65">
        <f>AG13 * ( ( 1+ ( AF13 * ( B13 / AI13 ) ) ) ^ 5.256 )</f>
        <v>85075.749208082416</v>
      </c>
      <c r="P13" s="65">
        <f>B13-B12</f>
        <v>-1050</v>
      </c>
      <c r="Q13" s="153">
        <f>P13 * 3.28084</f>
        <v>-3444.8820000000001</v>
      </c>
      <c r="R13" s="65">
        <f xml:space="preserve"> I13 * AK13 * COS( AB13 )</f>
        <v>39662.708390831693</v>
      </c>
      <c r="S13" s="87">
        <f>SQRT( ( W13 * 2 ) / N13 )</f>
        <v>44.875286039349938</v>
      </c>
      <c r="T13" s="153">
        <f>S13 * 1.94384</f>
        <v>87.230376014729984</v>
      </c>
      <c r="U13" s="65">
        <f xml:space="preserve"> ( P13 / K13 ) * ( ( ( D12 + D13 ) / 2 ) / ( ( L12 + L13 ) / 2 ) )</f>
        <v>-11.145775904005188</v>
      </c>
      <c r="V13" s="153">
        <f>U13 * 1.94384</f>
        <v>-21.665605033241444</v>
      </c>
      <c r="W13" s="65">
        <f xml:space="preserve"> ( ( E13 ) ^2 ) * ( AH13 / 2 )</f>
        <v>1037.4423394580001</v>
      </c>
      <c r="X13" s="153">
        <f>W13 / 100</f>
        <v>10.374423394580001</v>
      </c>
      <c r="Y13" s="67">
        <f xml:space="preserve"> - ( I13 * AK13 * SIN( AB13 ) )</f>
        <v>-10169.79007678344</v>
      </c>
      <c r="Z13" s="65">
        <f xml:space="preserve"> - ( ( 2 * Y13 ) / ( ( ( S13 ) ^ 2 ) * AN13 * N13 ) )</f>
        <v>0.33802593465003389</v>
      </c>
      <c r="AA13" s="65">
        <f xml:space="preserve"> ( ( 2 * R13 ) / ( ( ( S13 ) ^ 2 ) * AN13 * N13 ) )</f>
        <v>1.3183186647253859</v>
      </c>
      <c r="AB13" s="65">
        <f>ASIN( - ( U13 / S13 ) )</f>
        <v>0.25099948932754174</v>
      </c>
      <c r="AC13" s="89">
        <f>AB13 * ( 180 / 3.14159265359 )</f>
        <v>14.381211398406144</v>
      </c>
      <c r="AD13"/>
      <c r="AE13" s="1">
        <f t="shared" ref="AE13:AE35" si="0">AE12</f>
        <v>4214.7027520000001</v>
      </c>
      <c r="AF13" s="1">
        <f t="shared" ref="AF13:AF35" si="1">AF12</f>
        <v>-6.4999999999999997E-3</v>
      </c>
      <c r="AG13" s="1">
        <f t="shared" ref="AG13:AG35" si="2">AG12</f>
        <v>101325</v>
      </c>
      <c r="AH13" s="1">
        <f t="shared" ref="AH13:AH35" si="3">AH12</f>
        <v>1.2250000000000001</v>
      </c>
      <c r="AI13" s="1">
        <f t="shared" ref="AI13:AI35" si="4">AI12</f>
        <v>288.14999999999998</v>
      </c>
      <c r="AJ13" s="1">
        <f t="shared" ref="AJ13:AJ35" si="5">AJ12</f>
        <v>1.2350000000000001</v>
      </c>
      <c r="AK13" s="1">
        <f t="shared" ref="AK13:AK35" si="6">AK12</f>
        <v>9.81</v>
      </c>
      <c r="AL13" s="1">
        <f t="shared" ref="AL13:AL35" si="7">AL12</f>
        <v>293.14999999999998</v>
      </c>
      <c r="AM13" s="1">
        <f t="shared" ref="AM13:AM35" si="8">AM12</f>
        <v>100600</v>
      </c>
      <c r="AN13" s="1">
        <f t="shared" ref="AN13:AN35" si="9">AN12</f>
        <v>29</v>
      </c>
    </row>
    <row r="14" spans="1:40" x14ac:dyDescent="0.2">
      <c r="A14" s="6"/>
      <c r="B14" s="6"/>
      <c r="C14" s="154"/>
      <c r="D14" s="6"/>
      <c r="E14" s="6"/>
      <c r="F14" s="154"/>
      <c r="G14" s="6"/>
      <c r="H14" s="6"/>
      <c r="I14" s="6"/>
      <c r="J14" s="154"/>
      <c r="K14" s="6"/>
      <c r="L14" s="6"/>
      <c r="M14" s="6"/>
      <c r="N14" s="6"/>
      <c r="O14" s="6"/>
      <c r="P14" s="6"/>
      <c r="Q14" s="154"/>
      <c r="R14" s="6"/>
      <c r="S14" s="6"/>
      <c r="T14" s="154"/>
      <c r="U14" s="6"/>
      <c r="V14" s="154"/>
      <c r="W14" s="6"/>
      <c r="X14" s="152"/>
      <c r="Y14" s="61"/>
      <c r="Z14" s="6"/>
      <c r="AA14" s="6"/>
      <c r="AB14" s="6"/>
      <c r="AC14" s="6"/>
      <c r="AD14"/>
      <c r="AE14" s="1">
        <f t="shared" si="0"/>
        <v>4214.7027520000001</v>
      </c>
      <c r="AF14" s="1">
        <f t="shared" si="1"/>
        <v>-6.4999999999999997E-3</v>
      </c>
      <c r="AG14" s="1">
        <f t="shared" si="2"/>
        <v>101325</v>
      </c>
      <c r="AH14" s="1">
        <f t="shared" si="3"/>
        <v>1.2250000000000001</v>
      </c>
      <c r="AI14" s="1">
        <f t="shared" si="4"/>
        <v>288.14999999999998</v>
      </c>
      <c r="AJ14" s="1">
        <f t="shared" si="5"/>
        <v>1.2350000000000001</v>
      </c>
      <c r="AK14" s="1">
        <f t="shared" si="6"/>
        <v>9.81</v>
      </c>
      <c r="AL14" s="1">
        <f t="shared" si="7"/>
        <v>293.14999999999998</v>
      </c>
      <c r="AM14" s="1">
        <f t="shared" si="8"/>
        <v>100600</v>
      </c>
      <c r="AN14" s="1">
        <f t="shared" si="9"/>
        <v>29</v>
      </c>
    </row>
    <row r="15" spans="1:40" ht="15" x14ac:dyDescent="0.25">
      <c r="A15" s="80" t="s">
        <v>56</v>
      </c>
      <c r="B15" s="8" t="s">
        <v>57</v>
      </c>
      <c r="C15" s="150" t="s">
        <v>118</v>
      </c>
      <c r="D15" s="8" t="s">
        <v>58</v>
      </c>
      <c r="E15" s="8" t="s">
        <v>59</v>
      </c>
      <c r="F15" s="8" t="s">
        <v>60</v>
      </c>
      <c r="G15" s="8" t="s">
        <v>119</v>
      </c>
      <c r="H15" s="8" t="s">
        <v>120</v>
      </c>
      <c r="I15" s="8" t="s">
        <v>61</v>
      </c>
      <c r="J15" s="150" t="s">
        <v>62</v>
      </c>
      <c r="K15" s="8" t="s">
        <v>63</v>
      </c>
      <c r="L15" s="8" t="s">
        <v>64</v>
      </c>
      <c r="M15" s="8" t="s">
        <v>65</v>
      </c>
      <c r="N15" s="8" t="s">
        <v>66</v>
      </c>
      <c r="O15" s="8" t="s">
        <v>121</v>
      </c>
      <c r="P15" s="8" t="s">
        <v>68</v>
      </c>
      <c r="Q15" s="150" t="s">
        <v>69</v>
      </c>
      <c r="R15" s="8" t="s">
        <v>70</v>
      </c>
      <c r="S15" s="7" t="s">
        <v>71</v>
      </c>
      <c r="T15" s="151" t="s">
        <v>72</v>
      </c>
      <c r="U15" s="47" t="s">
        <v>122</v>
      </c>
      <c r="V15" s="151" t="s">
        <v>74</v>
      </c>
      <c r="W15" s="47" t="s">
        <v>76</v>
      </c>
      <c r="X15" s="151" t="s">
        <v>75</v>
      </c>
      <c r="Y15" s="47" t="s">
        <v>77</v>
      </c>
      <c r="Z15" s="47" t="s">
        <v>78</v>
      </c>
      <c r="AA15" s="47" t="s">
        <v>79</v>
      </c>
      <c r="AB15" s="47" t="s">
        <v>80</v>
      </c>
      <c r="AC15" s="81" t="s">
        <v>81</v>
      </c>
      <c r="AD15"/>
      <c r="AE15" s="1">
        <f t="shared" si="0"/>
        <v>4214.7027520000001</v>
      </c>
      <c r="AF15" s="1">
        <f t="shared" si="1"/>
        <v>-6.4999999999999997E-3</v>
      </c>
      <c r="AG15" s="1">
        <f t="shared" si="2"/>
        <v>101325</v>
      </c>
      <c r="AH15" s="1">
        <f t="shared" si="3"/>
        <v>1.2250000000000001</v>
      </c>
      <c r="AI15" s="1">
        <f t="shared" si="4"/>
        <v>288.14999999999998</v>
      </c>
      <c r="AJ15" s="1">
        <f t="shared" si="5"/>
        <v>1.2350000000000001</v>
      </c>
      <c r="AK15" s="1">
        <f t="shared" si="6"/>
        <v>9.81</v>
      </c>
      <c r="AL15" s="1">
        <f t="shared" si="7"/>
        <v>293.14999999999998</v>
      </c>
      <c r="AM15" s="1">
        <f t="shared" si="8"/>
        <v>100600</v>
      </c>
      <c r="AN15" s="1">
        <f t="shared" si="9"/>
        <v>29</v>
      </c>
    </row>
    <row r="16" spans="1:40" x14ac:dyDescent="0.2">
      <c r="A16" s="84">
        <v>12</v>
      </c>
      <c r="B16" s="83">
        <v>2500</v>
      </c>
      <c r="C16" s="152">
        <f>B16 * 3.28084</f>
        <v>8202.1</v>
      </c>
      <c r="D16" s="83">
        <f>A16+273.15</f>
        <v>285.14999999999998</v>
      </c>
      <c r="E16" s="83">
        <v>51.444000000000003</v>
      </c>
      <c r="F16" s="152">
        <f>E16 * 1.94384</f>
        <v>99.998904960000004</v>
      </c>
      <c r="G16" s="83">
        <v>107</v>
      </c>
      <c r="H16" s="83">
        <f>G16*0.453592</f>
        <v>48.534343999999997</v>
      </c>
      <c r="I16" s="83">
        <f>AE15-H16</f>
        <v>4166.1684080000005</v>
      </c>
      <c r="J16" s="152">
        <f>I16 * 2.20462</f>
        <v>9184.8181956449607</v>
      </c>
      <c r="K16" s="83">
        <v>0</v>
      </c>
      <c r="L16" s="83">
        <f>AI15+(B16*AF15)</f>
        <v>271.89999999999998</v>
      </c>
      <c r="M16" s="83">
        <f>AH15 * ( ( 1 + ( AF15 * ( B16 / AI15 ) ) ) ^ 4.256 )</f>
        <v>0.95685209658238135</v>
      </c>
      <c r="N16" s="83">
        <f>( M16 * L16 ) / D16</f>
        <v>0.91239026849289673</v>
      </c>
      <c r="O16" s="83">
        <f>AG15 * ( ( 1+ ( AF15 * ( B16 / AI15 ) ) ) ^ 5.256 )</f>
        <v>74681.996604037544</v>
      </c>
      <c r="P16" s="83"/>
      <c r="Q16" s="152"/>
      <c r="R16" s="83"/>
      <c r="S16" s="84">
        <f>SQRT( ( W16 * 2 ) / N16 )</f>
        <v>59.609084480993729</v>
      </c>
      <c r="T16" s="152">
        <f>S16 * 1.94384</f>
        <v>115.87052277753484</v>
      </c>
      <c r="U16" s="83"/>
      <c r="V16" s="152"/>
      <c r="W16" s="83">
        <f xml:space="preserve"> ( ( E16 ) ^2 ) * ( AH15 / 2 )</f>
        <v>1620.9721458000004</v>
      </c>
      <c r="X16" s="152">
        <f>W16 / 100</f>
        <v>16.209721458000004</v>
      </c>
      <c r="Y16" s="91"/>
      <c r="Z16" s="83"/>
      <c r="AA16" s="83"/>
      <c r="AB16" s="83"/>
      <c r="AC16" s="86"/>
      <c r="AD16"/>
      <c r="AE16" s="1">
        <f t="shared" si="0"/>
        <v>4214.7027520000001</v>
      </c>
      <c r="AF16" s="1">
        <f t="shared" si="1"/>
        <v>-6.4999999999999997E-3</v>
      </c>
      <c r="AG16" s="1">
        <f t="shared" si="2"/>
        <v>101325</v>
      </c>
      <c r="AH16" s="1">
        <f t="shared" si="3"/>
        <v>1.2250000000000001</v>
      </c>
      <c r="AI16" s="1">
        <f t="shared" si="4"/>
        <v>288.14999999999998</v>
      </c>
      <c r="AJ16" s="1">
        <f t="shared" si="5"/>
        <v>1.2350000000000001</v>
      </c>
      <c r="AK16" s="1">
        <f t="shared" si="6"/>
        <v>9.81</v>
      </c>
      <c r="AL16" s="1">
        <f t="shared" si="7"/>
        <v>293.14999999999998</v>
      </c>
      <c r="AM16" s="1">
        <f t="shared" si="8"/>
        <v>100600</v>
      </c>
      <c r="AN16" s="1">
        <f t="shared" si="9"/>
        <v>29</v>
      </c>
    </row>
    <row r="17" spans="1:40" x14ac:dyDescent="0.2">
      <c r="A17" s="87">
        <v>15</v>
      </c>
      <c r="B17" s="65">
        <v>1500</v>
      </c>
      <c r="C17" s="153">
        <f>B17 * 3.28084</f>
        <v>4921.26</v>
      </c>
      <c r="D17" s="65">
        <f>A17+273.15</f>
        <v>288.14999999999998</v>
      </c>
      <c r="E17" s="65">
        <v>51.444000000000003</v>
      </c>
      <c r="F17" s="153">
        <f>E17 * 1.94384</f>
        <v>99.998904960000004</v>
      </c>
      <c r="G17" s="65">
        <v>113</v>
      </c>
      <c r="H17" s="65">
        <f>G17*0.453592</f>
        <v>51.255896</v>
      </c>
      <c r="I17" s="65">
        <f>AE16-H17</f>
        <v>4163.4468560000005</v>
      </c>
      <c r="J17" s="153">
        <f>I17 * 2.20462</f>
        <v>9178.8182076747198</v>
      </c>
      <c r="K17" s="65">
        <v>68</v>
      </c>
      <c r="L17" s="65">
        <f>AI16+(B17*AF16)</f>
        <v>278.39999999999998</v>
      </c>
      <c r="M17" s="65">
        <f>AH16 * ( ( 1 + ( AF16 * ( B17 / AI16 ) ) ) ^ 4.256 )</f>
        <v>1.0580628650735022</v>
      </c>
      <c r="N17" s="65">
        <f>( M17 * L17 ) / D17</f>
        <v>1.022261674948683</v>
      </c>
      <c r="O17" s="65">
        <f>AG16 * ( ( 1+ ( AF16 * ( B17 / AI16 ) ) ) ^ 5.256 )</f>
        <v>84555.644256469634</v>
      </c>
      <c r="P17" s="65">
        <f>B17-B16</f>
        <v>-1000</v>
      </c>
      <c r="Q17" s="153">
        <f>P17 * 3.28084</f>
        <v>-3280.84</v>
      </c>
      <c r="R17" s="65">
        <f xml:space="preserve"> I17 * AK16 * COS( AB17 )</f>
        <v>39302.905334275223</v>
      </c>
      <c r="S17" s="87">
        <f>SQRT( ( W17 * 2 ) / N17 )</f>
        <v>56.314694738965485</v>
      </c>
      <c r="T17" s="153">
        <f>S17 * 1.94384</f>
        <v>109.46675622139067</v>
      </c>
      <c r="U17" s="65">
        <f xml:space="preserve"> ( P17 / K17 ) * ( ( ( D16 + D17 ) / 2 ) / ( ( L16 + L17 ) / 2 ) )</f>
        <v>-15.320520357879657</v>
      </c>
      <c r="V17" s="153">
        <f>U17 * 1.94384</f>
        <v>-29.780640292460792</v>
      </c>
      <c r="W17" s="65">
        <f xml:space="preserve"> ( ( E17 ) ^2 ) * ( AH16 / 2 )</f>
        <v>1620.9721458000004</v>
      </c>
      <c r="X17" s="153">
        <f>W17 / 100</f>
        <v>16.209721458000004</v>
      </c>
      <c r="Y17" s="67">
        <f xml:space="preserve"> - ( I17 * AK16 * SIN( AB17 ) )</f>
        <v>-11111.528763911027</v>
      </c>
      <c r="Z17" s="65">
        <f xml:space="preserve"> - ( ( 2 * Y17 ) / ( ( ( S17 ) ^ 2 ) * AN16 * N17 ) )</f>
        <v>0.23637430492903044</v>
      </c>
      <c r="AA17" s="65">
        <f xml:space="preserve"> ( ( 2 * R17 ) / ( ( ( S17 ) ^ 2 ) * AN16 * N17 ) )</f>
        <v>0.83608629626683639</v>
      </c>
      <c r="AB17" s="65">
        <f>ASIN( - ( U17 / S17 ) )</f>
        <v>0.27552472868021538</v>
      </c>
      <c r="AC17" s="89">
        <f>AB17 * ( 180 / 3.14159265359 )</f>
        <v>15.78640410486241</v>
      </c>
      <c r="AD17"/>
      <c r="AE17" s="1">
        <f t="shared" si="0"/>
        <v>4214.7027520000001</v>
      </c>
      <c r="AF17" s="1">
        <f t="shared" si="1"/>
        <v>-6.4999999999999997E-3</v>
      </c>
      <c r="AG17" s="1">
        <f t="shared" si="2"/>
        <v>101325</v>
      </c>
      <c r="AH17" s="1">
        <f t="shared" si="3"/>
        <v>1.2250000000000001</v>
      </c>
      <c r="AI17" s="1">
        <f t="shared" si="4"/>
        <v>288.14999999999998</v>
      </c>
      <c r="AJ17" s="1">
        <f t="shared" si="5"/>
        <v>1.2350000000000001</v>
      </c>
      <c r="AK17" s="1">
        <f t="shared" si="6"/>
        <v>9.81</v>
      </c>
      <c r="AL17" s="1">
        <f t="shared" si="7"/>
        <v>293.14999999999998</v>
      </c>
      <c r="AM17" s="1">
        <f t="shared" si="8"/>
        <v>100600</v>
      </c>
      <c r="AN17" s="1">
        <f t="shared" si="9"/>
        <v>29</v>
      </c>
    </row>
    <row r="18" spans="1:40" x14ac:dyDescent="0.2">
      <c r="A18" s="6"/>
      <c r="B18" s="6"/>
      <c r="C18" s="154"/>
      <c r="D18" s="6"/>
      <c r="E18" s="6"/>
      <c r="F18" s="154"/>
      <c r="G18" s="6"/>
      <c r="H18" s="6"/>
      <c r="I18" s="6"/>
      <c r="J18" s="154"/>
      <c r="K18" s="6"/>
      <c r="L18" s="6"/>
      <c r="M18" s="6"/>
      <c r="N18" s="6"/>
      <c r="O18" s="6"/>
      <c r="P18" s="6"/>
      <c r="Q18" s="154"/>
      <c r="R18" s="6"/>
      <c r="S18" s="6"/>
      <c r="T18" s="154"/>
      <c r="U18" s="6"/>
      <c r="V18" s="154"/>
      <c r="W18" s="6"/>
      <c r="X18" s="152"/>
      <c r="Y18" s="61"/>
      <c r="Z18" s="6"/>
      <c r="AA18" s="6"/>
      <c r="AB18" s="6"/>
      <c r="AC18" s="6"/>
      <c r="AD18"/>
      <c r="AE18" s="1">
        <f t="shared" si="0"/>
        <v>4214.7027520000001</v>
      </c>
      <c r="AF18" s="1">
        <f t="shared" si="1"/>
        <v>-6.4999999999999997E-3</v>
      </c>
      <c r="AG18" s="1">
        <f t="shared" si="2"/>
        <v>101325</v>
      </c>
      <c r="AH18" s="1">
        <f t="shared" si="3"/>
        <v>1.2250000000000001</v>
      </c>
      <c r="AI18" s="1">
        <f t="shared" si="4"/>
        <v>288.14999999999998</v>
      </c>
      <c r="AJ18" s="1">
        <f t="shared" si="5"/>
        <v>1.2350000000000001</v>
      </c>
      <c r="AK18" s="1">
        <f t="shared" si="6"/>
        <v>9.81</v>
      </c>
      <c r="AL18" s="1">
        <f t="shared" si="7"/>
        <v>293.14999999999998</v>
      </c>
      <c r="AM18" s="1">
        <f t="shared" si="8"/>
        <v>100600</v>
      </c>
      <c r="AN18" s="1">
        <f t="shared" si="9"/>
        <v>29</v>
      </c>
    </row>
    <row r="19" spans="1:40" ht="15" x14ac:dyDescent="0.25">
      <c r="A19" s="80" t="s">
        <v>56</v>
      </c>
      <c r="B19" s="8" t="s">
        <v>57</v>
      </c>
      <c r="C19" s="150" t="s">
        <v>118</v>
      </c>
      <c r="D19" s="8" t="s">
        <v>58</v>
      </c>
      <c r="E19" s="8" t="s">
        <v>59</v>
      </c>
      <c r="F19" s="8" t="s">
        <v>60</v>
      </c>
      <c r="G19" s="8" t="s">
        <v>119</v>
      </c>
      <c r="H19" s="8" t="s">
        <v>120</v>
      </c>
      <c r="I19" s="8" t="s">
        <v>61</v>
      </c>
      <c r="J19" s="150" t="s">
        <v>62</v>
      </c>
      <c r="K19" s="8" t="s">
        <v>63</v>
      </c>
      <c r="L19" s="8" t="s">
        <v>64</v>
      </c>
      <c r="M19" s="8" t="s">
        <v>65</v>
      </c>
      <c r="N19" s="8" t="s">
        <v>66</v>
      </c>
      <c r="O19" s="8" t="s">
        <v>121</v>
      </c>
      <c r="P19" s="8" t="s">
        <v>68</v>
      </c>
      <c r="Q19" s="150" t="s">
        <v>69</v>
      </c>
      <c r="R19" s="8" t="s">
        <v>70</v>
      </c>
      <c r="S19" s="7" t="s">
        <v>71</v>
      </c>
      <c r="T19" s="151" t="s">
        <v>72</v>
      </c>
      <c r="U19" s="47" t="s">
        <v>122</v>
      </c>
      <c r="V19" s="151" t="s">
        <v>74</v>
      </c>
      <c r="W19" s="47" t="s">
        <v>76</v>
      </c>
      <c r="X19" s="151" t="s">
        <v>75</v>
      </c>
      <c r="Y19" s="47" t="s">
        <v>77</v>
      </c>
      <c r="Z19" s="47" t="s">
        <v>78</v>
      </c>
      <c r="AA19" s="47" t="s">
        <v>79</v>
      </c>
      <c r="AB19" s="47" t="s">
        <v>80</v>
      </c>
      <c r="AC19" s="81" t="s">
        <v>81</v>
      </c>
      <c r="AD19"/>
      <c r="AE19" s="1">
        <f t="shared" si="0"/>
        <v>4214.7027520000001</v>
      </c>
      <c r="AF19" s="1">
        <f t="shared" si="1"/>
        <v>-6.4999999999999997E-3</v>
      </c>
      <c r="AG19" s="1">
        <f t="shared" si="2"/>
        <v>101325</v>
      </c>
      <c r="AH19" s="1">
        <f t="shared" si="3"/>
        <v>1.2250000000000001</v>
      </c>
      <c r="AI19" s="1">
        <f t="shared" si="4"/>
        <v>288.14999999999998</v>
      </c>
      <c r="AJ19" s="1">
        <f t="shared" si="5"/>
        <v>1.2350000000000001</v>
      </c>
      <c r="AK19" s="1">
        <f t="shared" si="6"/>
        <v>9.81</v>
      </c>
      <c r="AL19" s="1">
        <f t="shared" si="7"/>
        <v>293.14999999999998</v>
      </c>
      <c r="AM19" s="1">
        <f t="shared" si="8"/>
        <v>100600</v>
      </c>
      <c r="AN19" s="1">
        <f t="shared" si="9"/>
        <v>29</v>
      </c>
    </row>
    <row r="20" spans="1:40" x14ac:dyDescent="0.2">
      <c r="A20" s="84">
        <v>13</v>
      </c>
      <c r="B20" s="83">
        <v>2500</v>
      </c>
      <c r="C20" s="152">
        <f>B20 * 3.28084</f>
        <v>8202.1</v>
      </c>
      <c r="D20" s="83">
        <f>A20+273.15</f>
        <v>286.14999999999998</v>
      </c>
      <c r="E20" s="83">
        <v>61.7333</v>
      </c>
      <c r="F20" s="152">
        <f>E20 * 1.94384</f>
        <v>119.999657872</v>
      </c>
      <c r="G20" s="83">
        <v>130</v>
      </c>
      <c r="H20" s="83">
        <f>G20*0.453592</f>
        <v>58.96696</v>
      </c>
      <c r="I20" s="83">
        <f>AE18-H20</f>
        <v>4155.7357920000004</v>
      </c>
      <c r="J20" s="152">
        <f>I20 * 2.20462</f>
        <v>9161.8182417590397</v>
      </c>
      <c r="K20" s="83">
        <v>0</v>
      </c>
      <c r="L20" s="83">
        <f>AI18+(B20*AF18)</f>
        <v>271.89999999999998</v>
      </c>
      <c r="M20" s="83">
        <f>AH18 * ( ( 1 + ( AF18 * ( B20 / AI18 ) ) ) ^ 4.256 )</f>
        <v>0.95685209658238135</v>
      </c>
      <c r="N20" s="83">
        <f>( M20 * L20 ) / D20</f>
        <v>0.90920176502096628</v>
      </c>
      <c r="O20" s="83">
        <f>AG18 * ( ( 1+ ( AF18 * ( B20 / AI18 ) ) ) ^ 5.256 )</f>
        <v>74681.996604037544</v>
      </c>
      <c r="P20" s="83"/>
      <c r="Q20" s="152"/>
      <c r="R20" s="83"/>
      <c r="S20" s="84">
        <f>SQRT( ( W20 * 2 ) / N20 )</f>
        <v>71.656798773247928</v>
      </c>
      <c r="T20" s="152">
        <f>S20 * 1.94384</f>
        <v>139.28935172739025</v>
      </c>
      <c r="U20" s="83"/>
      <c r="V20" s="152"/>
      <c r="W20" s="83">
        <f xml:space="preserve"> ( ( E20 ) ^2 ) * ( AH18 / 2 )</f>
        <v>2334.2377014451249</v>
      </c>
      <c r="X20" s="152">
        <f>W20 / 100</f>
        <v>23.342377014451248</v>
      </c>
      <c r="Y20" s="91"/>
      <c r="Z20" s="83"/>
      <c r="AA20" s="83"/>
      <c r="AB20" s="83"/>
      <c r="AC20" s="86"/>
      <c r="AD20"/>
      <c r="AE20" s="1">
        <f t="shared" si="0"/>
        <v>4214.7027520000001</v>
      </c>
      <c r="AF20" s="1">
        <f t="shared" si="1"/>
        <v>-6.4999999999999997E-3</v>
      </c>
      <c r="AG20" s="1">
        <f t="shared" si="2"/>
        <v>101325</v>
      </c>
      <c r="AH20" s="1">
        <f t="shared" si="3"/>
        <v>1.2250000000000001</v>
      </c>
      <c r="AI20" s="1">
        <f t="shared" si="4"/>
        <v>288.14999999999998</v>
      </c>
      <c r="AJ20" s="1">
        <f t="shared" si="5"/>
        <v>1.2350000000000001</v>
      </c>
      <c r="AK20" s="1">
        <f t="shared" si="6"/>
        <v>9.81</v>
      </c>
      <c r="AL20" s="1">
        <f t="shared" si="7"/>
        <v>293.14999999999998</v>
      </c>
      <c r="AM20" s="1">
        <f t="shared" si="8"/>
        <v>100600</v>
      </c>
      <c r="AN20" s="1">
        <f t="shared" si="9"/>
        <v>29</v>
      </c>
    </row>
    <row r="21" spans="1:40" x14ac:dyDescent="0.2">
      <c r="A21" s="87">
        <v>16</v>
      </c>
      <c r="B21" s="65">
        <v>1500</v>
      </c>
      <c r="C21" s="153">
        <f>B21 * 3.28084</f>
        <v>4921.26</v>
      </c>
      <c r="D21" s="65">
        <f>A21+273.15</f>
        <v>289.14999999999998</v>
      </c>
      <c r="E21" s="65">
        <v>61.7333</v>
      </c>
      <c r="F21" s="153">
        <f>E21 * 1.94384</f>
        <v>119.999657872</v>
      </c>
      <c r="G21" s="65">
        <v>134</v>
      </c>
      <c r="H21" s="65">
        <f>G21*0.453592</f>
        <v>60.781328000000002</v>
      </c>
      <c r="I21" s="65">
        <f>AE19-H21</f>
        <v>4153.9214240000001</v>
      </c>
      <c r="J21" s="153">
        <f>I21 * 2.20462</f>
        <v>9157.8182497788803</v>
      </c>
      <c r="K21" s="65">
        <v>48</v>
      </c>
      <c r="L21" s="65">
        <f>AI19+(B21*AF19)</f>
        <v>278.39999999999998</v>
      </c>
      <c r="M21" s="65">
        <f>AH19 * ( ( 1 + ( AF19 * ( B21 / AI19 ) ) ) ^ 4.256 )</f>
        <v>1.0580628650735022</v>
      </c>
      <c r="N21" s="65">
        <f>( M21 * L21 ) / D21</f>
        <v>1.0187262723031749</v>
      </c>
      <c r="O21" s="65">
        <f>AG19 * ( ( 1+ ( AF19 * ( B21 / AI19 ) ) ) ^ 5.256 )</f>
        <v>84555.644256469634</v>
      </c>
      <c r="P21" s="65">
        <f>B21-B20</f>
        <v>-1000</v>
      </c>
      <c r="Q21" s="153">
        <f>P21 * 3.28084</f>
        <v>-3280.84</v>
      </c>
      <c r="R21" s="65">
        <f xml:space="preserve"> I21 * AK19 * COS( AB21 )</f>
        <v>38583.319010464009</v>
      </c>
      <c r="S21" s="87">
        <f>SQRT( ( W21 * 2 ) / N21 )</f>
        <v>67.69534162251631</v>
      </c>
      <c r="T21" s="153">
        <f>S21 * 1.94384</f>
        <v>131.58891285951211</v>
      </c>
      <c r="U21" s="65">
        <f xml:space="preserve"> ( P21 / K21 ) * ( ( ( D20 + D21 ) / 2 ) / ( ( L20 + L21 ) / 2 ) )</f>
        <v>-21.779786782966866</v>
      </c>
      <c r="V21" s="153">
        <f>U21 * 1.94384</f>
        <v>-42.336420740202314</v>
      </c>
      <c r="W21" s="65">
        <f xml:space="preserve"> ( ( E21 ) ^2 ) * ( AH19 / 2 )</f>
        <v>2334.2377014451249</v>
      </c>
      <c r="X21" s="153">
        <f>W21 / 100</f>
        <v>23.342377014451248</v>
      </c>
      <c r="Y21" s="67">
        <f xml:space="preserve"> - ( I21 * AK19 * SIN( AB21 ) )</f>
        <v>-13110.586617199</v>
      </c>
      <c r="Z21" s="65">
        <f xml:space="preserve"> - ( ( 2 * Y21 ) / ( ( ( S21 ) ^ 2 ) * AN19 * N21 ) )</f>
        <v>0.19367744485346505</v>
      </c>
      <c r="AA21" s="65">
        <f xml:space="preserve"> ( ( 2 * R21 ) / ( ( ( S21 ) ^ 2 ) * AN19 * N21 ) )</f>
        <v>0.56997591779072476</v>
      </c>
      <c r="AB21" s="65">
        <f>ASIN( - ( U21 / S21 ) )</f>
        <v>0.32755863500847865</v>
      </c>
      <c r="AC21" s="89">
        <f>AB21 * ( 180 / 3.14159265359 )</f>
        <v>18.767727329050764</v>
      </c>
      <c r="AD21"/>
      <c r="AE21" s="1">
        <f t="shared" si="0"/>
        <v>4214.7027520000001</v>
      </c>
      <c r="AF21" s="1">
        <f t="shared" si="1"/>
        <v>-6.4999999999999997E-3</v>
      </c>
      <c r="AG21" s="1">
        <f t="shared" si="2"/>
        <v>101325</v>
      </c>
      <c r="AH21" s="1">
        <f t="shared" si="3"/>
        <v>1.2250000000000001</v>
      </c>
      <c r="AI21" s="1">
        <f t="shared" si="4"/>
        <v>288.14999999999998</v>
      </c>
      <c r="AJ21" s="1">
        <f t="shared" si="5"/>
        <v>1.2350000000000001</v>
      </c>
      <c r="AK21" s="1">
        <f t="shared" si="6"/>
        <v>9.81</v>
      </c>
      <c r="AL21" s="1">
        <f t="shared" si="7"/>
        <v>293.14999999999998</v>
      </c>
      <c r="AM21" s="1">
        <f t="shared" si="8"/>
        <v>100600</v>
      </c>
      <c r="AN21" s="1">
        <f t="shared" si="9"/>
        <v>29</v>
      </c>
    </row>
    <row r="22" spans="1:40" x14ac:dyDescent="0.2">
      <c r="A22" s="6"/>
      <c r="B22" s="6"/>
      <c r="C22" s="154"/>
      <c r="D22" s="6"/>
      <c r="E22" s="6"/>
      <c r="F22" s="154"/>
      <c r="G22" s="6"/>
      <c r="H22" s="6"/>
      <c r="I22" s="6"/>
      <c r="J22" s="154"/>
      <c r="K22" s="6"/>
      <c r="L22" s="6"/>
      <c r="M22" s="6"/>
      <c r="N22" s="6"/>
      <c r="O22" s="6"/>
      <c r="P22" s="6"/>
      <c r="Q22" s="154"/>
      <c r="R22" s="6"/>
      <c r="S22" s="6"/>
      <c r="T22" s="154"/>
      <c r="U22" s="6"/>
      <c r="V22" s="154"/>
      <c r="W22" s="6"/>
      <c r="X22" s="152"/>
      <c r="Y22" s="61"/>
      <c r="Z22" s="6"/>
      <c r="AA22" s="6"/>
      <c r="AB22" s="6"/>
      <c r="AC22" s="6"/>
      <c r="AD22"/>
      <c r="AE22" s="1">
        <f t="shared" si="0"/>
        <v>4214.7027520000001</v>
      </c>
      <c r="AF22" s="1">
        <f t="shared" si="1"/>
        <v>-6.4999999999999997E-3</v>
      </c>
      <c r="AG22" s="1">
        <f t="shared" si="2"/>
        <v>101325</v>
      </c>
      <c r="AH22" s="1">
        <f t="shared" si="3"/>
        <v>1.2250000000000001</v>
      </c>
      <c r="AI22" s="1">
        <f t="shared" si="4"/>
        <v>288.14999999999998</v>
      </c>
      <c r="AJ22" s="1">
        <f t="shared" si="5"/>
        <v>1.2350000000000001</v>
      </c>
      <c r="AK22" s="1">
        <f t="shared" si="6"/>
        <v>9.81</v>
      </c>
      <c r="AL22" s="1">
        <f t="shared" si="7"/>
        <v>293.14999999999998</v>
      </c>
      <c r="AM22" s="1">
        <f t="shared" si="8"/>
        <v>100600</v>
      </c>
      <c r="AN22" s="1">
        <f t="shared" si="9"/>
        <v>29</v>
      </c>
    </row>
    <row r="23" spans="1:40" ht="15" x14ac:dyDescent="0.25">
      <c r="A23" s="80" t="s">
        <v>56</v>
      </c>
      <c r="B23" s="8" t="s">
        <v>57</v>
      </c>
      <c r="C23" s="150" t="s">
        <v>118</v>
      </c>
      <c r="D23" s="8" t="s">
        <v>58</v>
      </c>
      <c r="E23" s="8" t="s">
        <v>59</v>
      </c>
      <c r="F23" s="8" t="s">
        <v>60</v>
      </c>
      <c r="G23" s="8" t="s">
        <v>119</v>
      </c>
      <c r="H23" s="8" t="s">
        <v>120</v>
      </c>
      <c r="I23" s="8" t="s">
        <v>61</v>
      </c>
      <c r="J23" s="150" t="s">
        <v>62</v>
      </c>
      <c r="K23" s="8" t="s">
        <v>63</v>
      </c>
      <c r="L23" s="8" t="s">
        <v>64</v>
      </c>
      <c r="M23" s="8" t="s">
        <v>65</v>
      </c>
      <c r="N23" s="8" t="s">
        <v>66</v>
      </c>
      <c r="O23" s="8" t="s">
        <v>121</v>
      </c>
      <c r="P23" s="8" t="s">
        <v>68</v>
      </c>
      <c r="Q23" s="150" t="s">
        <v>69</v>
      </c>
      <c r="R23" s="8" t="s">
        <v>70</v>
      </c>
      <c r="S23" s="7" t="s">
        <v>71</v>
      </c>
      <c r="T23" s="151" t="s">
        <v>72</v>
      </c>
      <c r="U23" s="47" t="s">
        <v>122</v>
      </c>
      <c r="V23" s="151" t="s">
        <v>74</v>
      </c>
      <c r="W23" s="47" t="s">
        <v>76</v>
      </c>
      <c r="X23" s="151" t="s">
        <v>75</v>
      </c>
      <c r="Y23" s="47" t="s">
        <v>77</v>
      </c>
      <c r="Z23" s="47" t="s">
        <v>78</v>
      </c>
      <c r="AA23" s="47" t="s">
        <v>79</v>
      </c>
      <c r="AB23" s="47" t="s">
        <v>80</v>
      </c>
      <c r="AC23" s="81" t="s">
        <v>81</v>
      </c>
      <c r="AD23"/>
      <c r="AE23" s="1">
        <f t="shared" si="0"/>
        <v>4214.7027520000001</v>
      </c>
      <c r="AF23" s="1">
        <f t="shared" si="1"/>
        <v>-6.4999999999999997E-3</v>
      </c>
      <c r="AG23" s="1">
        <f t="shared" si="2"/>
        <v>101325</v>
      </c>
      <c r="AH23" s="1">
        <f t="shared" si="3"/>
        <v>1.2250000000000001</v>
      </c>
      <c r="AI23" s="1">
        <f t="shared" si="4"/>
        <v>288.14999999999998</v>
      </c>
      <c r="AJ23" s="1">
        <f t="shared" si="5"/>
        <v>1.2350000000000001</v>
      </c>
      <c r="AK23" s="1">
        <f t="shared" si="6"/>
        <v>9.81</v>
      </c>
      <c r="AL23" s="1">
        <f t="shared" si="7"/>
        <v>293.14999999999998</v>
      </c>
      <c r="AM23" s="1">
        <f t="shared" si="8"/>
        <v>100600</v>
      </c>
      <c r="AN23" s="1">
        <f t="shared" si="9"/>
        <v>29</v>
      </c>
    </row>
    <row r="24" spans="1:40" x14ac:dyDescent="0.2">
      <c r="A24" s="84">
        <v>13</v>
      </c>
      <c r="B24" s="83">
        <v>2400</v>
      </c>
      <c r="C24" s="152">
        <f>B24 * 3.28084</f>
        <v>7874.0159999999996</v>
      </c>
      <c r="D24" s="83">
        <f>A24+273.15</f>
        <v>286.14999999999998</v>
      </c>
      <c r="E24" s="83">
        <v>69.45</v>
      </c>
      <c r="F24" s="152">
        <f>E24 * 1.94384</f>
        <v>134.99968800000002</v>
      </c>
      <c r="G24" s="83">
        <v>148</v>
      </c>
      <c r="H24" s="83">
        <f>G24*0.453592</f>
        <v>67.131615999999994</v>
      </c>
      <c r="I24" s="83">
        <f>AE21-H24</f>
        <v>4147.5711360000005</v>
      </c>
      <c r="J24" s="152">
        <f>I24 * 2.20462</f>
        <v>9143.8182778483206</v>
      </c>
      <c r="K24" s="83">
        <v>0</v>
      </c>
      <c r="L24" s="83">
        <f>AI21+(B24*AF21)</f>
        <v>272.54999999999995</v>
      </c>
      <c r="M24" s="83">
        <f>AH21 * ( ( 1 + ( AF21 * ( B24 / AI21 ) ) ) ^ 4.256 )</f>
        <v>0.96662538123770536</v>
      </c>
      <c r="N24" s="83">
        <f>( M24 * L24 ) / D24</f>
        <v>0.92068407358496085</v>
      </c>
      <c r="O24" s="83">
        <f>AG21 * ( ( 1+ ( AF21 * ( B24 / AI21 ) ) ) ^ 5.256 )</f>
        <v>75625.155495906831</v>
      </c>
      <c r="P24" s="83"/>
      <c r="Q24" s="152"/>
      <c r="R24" s="83"/>
      <c r="S24" s="84">
        <f>SQRT( ( W24 * 2 ) / N24 )</f>
        <v>80.109676714357988</v>
      </c>
      <c r="T24" s="152">
        <f>S24 * 1.94384</f>
        <v>155.72039398443764</v>
      </c>
      <c r="U24" s="83"/>
      <c r="V24" s="152"/>
      <c r="W24" s="83">
        <f xml:space="preserve"> ( ( E24 ) ^2 ) * ( AH21 / 2 )</f>
        <v>2954.2727812500007</v>
      </c>
      <c r="X24" s="152">
        <f>W24 / 100</f>
        <v>29.542727812500008</v>
      </c>
      <c r="Y24" s="91"/>
      <c r="Z24" s="83"/>
      <c r="AA24" s="83"/>
      <c r="AB24" s="83"/>
      <c r="AC24" s="86"/>
      <c r="AD24"/>
      <c r="AE24" s="1">
        <f t="shared" si="0"/>
        <v>4214.7027520000001</v>
      </c>
      <c r="AF24" s="1">
        <f t="shared" si="1"/>
        <v>-6.4999999999999997E-3</v>
      </c>
      <c r="AG24" s="1">
        <f t="shared" si="2"/>
        <v>101325</v>
      </c>
      <c r="AH24" s="1">
        <f t="shared" si="3"/>
        <v>1.2250000000000001</v>
      </c>
      <c r="AI24" s="1">
        <f t="shared" si="4"/>
        <v>288.14999999999998</v>
      </c>
      <c r="AJ24" s="1">
        <f t="shared" si="5"/>
        <v>1.2350000000000001</v>
      </c>
      <c r="AK24" s="1">
        <f t="shared" si="6"/>
        <v>9.81</v>
      </c>
      <c r="AL24" s="1">
        <f t="shared" si="7"/>
        <v>293.14999999999998</v>
      </c>
      <c r="AM24" s="1">
        <f t="shared" si="8"/>
        <v>100600</v>
      </c>
      <c r="AN24" s="1">
        <f t="shared" si="9"/>
        <v>29</v>
      </c>
    </row>
    <row r="25" spans="1:40" x14ac:dyDescent="0.2">
      <c r="A25" s="87">
        <v>15</v>
      </c>
      <c r="B25" s="65">
        <v>1500</v>
      </c>
      <c r="C25" s="153">
        <f>B25 * 3.28084</f>
        <v>4921.26</v>
      </c>
      <c r="D25" s="65">
        <f>A25+273.15</f>
        <v>288.14999999999998</v>
      </c>
      <c r="E25" s="65">
        <v>72.022199999999998</v>
      </c>
      <c r="F25" s="153">
        <f>E25 * 1.94384</f>
        <v>139.99963324800001</v>
      </c>
      <c r="G25" s="65">
        <v>150</v>
      </c>
      <c r="H25" s="65">
        <f>G25*0.453592</f>
        <v>68.038799999999995</v>
      </c>
      <c r="I25" s="65">
        <f>AE22-H25</f>
        <v>4146.6639519999999</v>
      </c>
      <c r="J25" s="153">
        <f>I25 * 2.20462</f>
        <v>9141.8182818582391</v>
      </c>
      <c r="K25" s="65">
        <v>31</v>
      </c>
      <c r="L25" s="65">
        <f>AI22+(B25*AF22)</f>
        <v>278.39999999999998</v>
      </c>
      <c r="M25" s="65">
        <f>AH22 * ( ( 1 + ( AF22 * ( B25 / AI22 ) ) ) ^ 4.256 )</f>
        <v>1.0580628650735022</v>
      </c>
      <c r="N25" s="65">
        <f>( M25 * L25 ) / D25</f>
        <v>1.022261674948683</v>
      </c>
      <c r="O25" s="65">
        <f>AG22 * ( ( 1+ ( AF22 * ( B25 / AI22 ) ) ) ^ 5.256 )</f>
        <v>84555.644256469634</v>
      </c>
      <c r="P25" s="65">
        <f>B25-B24</f>
        <v>-900</v>
      </c>
      <c r="Q25" s="153">
        <f>P25 * 3.28084</f>
        <v>-2952.7559999999999</v>
      </c>
      <c r="R25" s="65">
        <f xml:space="preserve"> I25 * AK22 * COS( AB25 )</f>
        <v>37562.706609296132</v>
      </c>
      <c r="S25" s="87">
        <f>SQRT( ( W25 * 2 ) / N25 )</f>
        <v>78.841229442281318</v>
      </c>
      <c r="T25" s="153">
        <f>S25 * 1.94384</f>
        <v>153.25473543908413</v>
      </c>
      <c r="U25" s="65">
        <f xml:space="preserve"> ( P25 / K25 ) * ( ( ( D24 + D25 ) / 2 ) / ( ( L24 + L25 ) / 2 ) )</f>
        <v>-30.262684102825329</v>
      </c>
      <c r="V25" s="153">
        <f>U25 * 1.94384</f>
        <v>-58.825815866435988</v>
      </c>
      <c r="W25" s="65">
        <f xml:space="preserve"> ( ( E25 ) ^2 ) * ( AH22 / 2 )</f>
        <v>3177.1583418645005</v>
      </c>
      <c r="X25" s="153">
        <f>W25 / 100</f>
        <v>31.771583418645005</v>
      </c>
      <c r="Y25" s="67">
        <f xml:space="preserve"> - ( I25 * AK22 * SIN( AB25 ) )</f>
        <v>-15614.277921190178</v>
      </c>
      <c r="Z25" s="65">
        <f xml:space="preserve"> - ( ( 2 * Y25 ) / ( ( ( S25 ) ^ 2 ) * AN22 * N25 ) )</f>
        <v>0.16946696344910323</v>
      </c>
      <c r="AA25" s="65">
        <f xml:space="preserve"> ( ( 2 * R25 ) / ( ( ( S25 ) ^ 2 ) * AN22 * N25 ) )</f>
        <v>0.40768057672190861</v>
      </c>
      <c r="AB25" s="65">
        <f>ASIN( - ( U25 / S25 ) )</f>
        <v>0.39395492845514213</v>
      </c>
      <c r="AC25" s="89">
        <f>AB25 * ( 180 / 3.14159265359 )</f>
        <v>22.571954718856457</v>
      </c>
      <c r="AD25"/>
      <c r="AE25" s="1">
        <f t="shared" si="0"/>
        <v>4214.7027520000001</v>
      </c>
      <c r="AF25" s="1">
        <f t="shared" si="1"/>
        <v>-6.4999999999999997E-3</v>
      </c>
      <c r="AG25" s="1">
        <f t="shared" si="2"/>
        <v>101325</v>
      </c>
      <c r="AH25" s="1">
        <f t="shared" si="3"/>
        <v>1.2250000000000001</v>
      </c>
      <c r="AI25" s="1">
        <f t="shared" si="4"/>
        <v>288.14999999999998</v>
      </c>
      <c r="AJ25" s="1">
        <f t="shared" si="5"/>
        <v>1.2350000000000001</v>
      </c>
      <c r="AK25" s="1">
        <f t="shared" si="6"/>
        <v>9.81</v>
      </c>
      <c r="AL25" s="1">
        <f t="shared" si="7"/>
        <v>293.14999999999998</v>
      </c>
      <c r="AM25" s="1">
        <f t="shared" si="8"/>
        <v>100600</v>
      </c>
      <c r="AN25" s="1">
        <f t="shared" si="9"/>
        <v>29</v>
      </c>
    </row>
    <row r="26" spans="1:40" x14ac:dyDescent="0.2">
      <c r="AD26"/>
      <c r="AE26" s="1">
        <f t="shared" si="0"/>
        <v>4214.7027520000001</v>
      </c>
      <c r="AF26" s="1">
        <f t="shared" si="1"/>
        <v>-6.4999999999999997E-3</v>
      </c>
      <c r="AG26" s="1">
        <f t="shared" si="2"/>
        <v>101325</v>
      </c>
      <c r="AH26" s="1">
        <f t="shared" si="3"/>
        <v>1.2250000000000001</v>
      </c>
      <c r="AI26" s="1">
        <f t="shared" si="4"/>
        <v>288.14999999999998</v>
      </c>
      <c r="AJ26" s="1">
        <f t="shared" si="5"/>
        <v>1.2350000000000001</v>
      </c>
      <c r="AK26" s="1">
        <f t="shared" si="6"/>
        <v>9.81</v>
      </c>
      <c r="AL26" s="1">
        <f t="shared" si="7"/>
        <v>293.14999999999998</v>
      </c>
      <c r="AM26" s="1">
        <f t="shared" si="8"/>
        <v>100600</v>
      </c>
      <c r="AN26" s="1">
        <f t="shared" si="9"/>
        <v>29</v>
      </c>
    </row>
    <row r="27" spans="1:40" x14ac:dyDescent="0.2">
      <c r="AD27"/>
      <c r="AE27" s="1">
        <f t="shared" si="0"/>
        <v>4214.7027520000001</v>
      </c>
      <c r="AF27" s="1">
        <f t="shared" si="1"/>
        <v>-6.4999999999999997E-3</v>
      </c>
      <c r="AG27" s="1">
        <f t="shared" si="2"/>
        <v>101325</v>
      </c>
      <c r="AH27" s="1">
        <f t="shared" si="3"/>
        <v>1.2250000000000001</v>
      </c>
      <c r="AI27" s="1">
        <f t="shared" si="4"/>
        <v>288.14999999999998</v>
      </c>
      <c r="AJ27" s="1">
        <f t="shared" si="5"/>
        <v>1.2350000000000001</v>
      </c>
      <c r="AK27" s="1">
        <f t="shared" si="6"/>
        <v>9.81</v>
      </c>
      <c r="AL27" s="1">
        <f t="shared" si="7"/>
        <v>293.14999999999998</v>
      </c>
      <c r="AM27" s="1">
        <f t="shared" si="8"/>
        <v>100600</v>
      </c>
      <c r="AN27" s="1">
        <f t="shared" si="9"/>
        <v>29</v>
      </c>
    </row>
    <row r="28" spans="1:40" x14ac:dyDescent="0.2">
      <c r="AD28"/>
      <c r="AE28" s="1">
        <f t="shared" si="0"/>
        <v>4214.7027520000001</v>
      </c>
      <c r="AF28" s="1">
        <f t="shared" si="1"/>
        <v>-6.4999999999999997E-3</v>
      </c>
      <c r="AG28" s="1">
        <f t="shared" si="2"/>
        <v>101325</v>
      </c>
      <c r="AH28" s="1">
        <f t="shared" si="3"/>
        <v>1.2250000000000001</v>
      </c>
      <c r="AI28" s="1">
        <f t="shared" si="4"/>
        <v>288.14999999999998</v>
      </c>
      <c r="AJ28" s="1">
        <f t="shared" si="5"/>
        <v>1.2350000000000001</v>
      </c>
      <c r="AK28" s="1">
        <f t="shared" si="6"/>
        <v>9.81</v>
      </c>
      <c r="AL28" s="1">
        <f t="shared" si="7"/>
        <v>293.14999999999998</v>
      </c>
      <c r="AM28" s="1">
        <f t="shared" si="8"/>
        <v>100600</v>
      </c>
      <c r="AN28" s="1">
        <f t="shared" si="9"/>
        <v>29</v>
      </c>
    </row>
    <row r="29" spans="1:40" x14ac:dyDescent="0.2">
      <c r="AD29"/>
      <c r="AE29" s="1">
        <f t="shared" si="0"/>
        <v>4214.7027520000001</v>
      </c>
      <c r="AF29" s="1">
        <f t="shared" si="1"/>
        <v>-6.4999999999999997E-3</v>
      </c>
      <c r="AG29" s="1">
        <f t="shared" si="2"/>
        <v>101325</v>
      </c>
      <c r="AH29" s="1">
        <f t="shared" si="3"/>
        <v>1.2250000000000001</v>
      </c>
      <c r="AI29" s="1">
        <f t="shared" si="4"/>
        <v>288.14999999999998</v>
      </c>
      <c r="AJ29" s="1">
        <f t="shared" si="5"/>
        <v>1.2350000000000001</v>
      </c>
      <c r="AK29" s="1">
        <f t="shared" si="6"/>
        <v>9.81</v>
      </c>
      <c r="AL29" s="1">
        <f t="shared" si="7"/>
        <v>293.14999999999998</v>
      </c>
      <c r="AM29" s="1">
        <f t="shared" si="8"/>
        <v>100600</v>
      </c>
      <c r="AN29" s="1">
        <f t="shared" si="9"/>
        <v>29</v>
      </c>
    </row>
    <row r="30" spans="1:40" x14ac:dyDescent="0.2">
      <c r="AD30"/>
      <c r="AE30" s="1">
        <f t="shared" si="0"/>
        <v>4214.7027520000001</v>
      </c>
      <c r="AF30" s="1">
        <f t="shared" si="1"/>
        <v>-6.4999999999999997E-3</v>
      </c>
      <c r="AG30" s="1">
        <f t="shared" si="2"/>
        <v>101325</v>
      </c>
      <c r="AH30" s="1">
        <f t="shared" si="3"/>
        <v>1.2250000000000001</v>
      </c>
      <c r="AI30" s="1">
        <f t="shared" si="4"/>
        <v>288.14999999999998</v>
      </c>
      <c r="AJ30" s="1">
        <f t="shared" si="5"/>
        <v>1.2350000000000001</v>
      </c>
      <c r="AK30" s="1">
        <f t="shared" si="6"/>
        <v>9.81</v>
      </c>
      <c r="AL30" s="1">
        <f t="shared" si="7"/>
        <v>293.14999999999998</v>
      </c>
      <c r="AM30" s="1">
        <f t="shared" si="8"/>
        <v>100600</v>
      </c>
      <c r="AN30" s="1">
        <f t="shared" si="9"/>
        <v>29</v>
      </c>
    </row>
    <row r="31" spans="1:40" x14ac:dyDescent="0.2">
      <c r="AD31"/>
      <c r="AE31" s="1">
        <f t="shared" si="0"/>
        <v>4214.7027520000001</v>
      </c>
      <c r="AF31" s="1">
        <f t="shared" si="1"/>
        <v>-6.4999999999999997E-3</v>
      </c>
      <c r="AG31" s="1">
        <f t="shared" si="2"/>
        <v>101325</v>
      </c>
      <c r="AH31" s="1">
        <f t="shared" si="3"/>
        <v>1.2250000000000001</v>
      </c>
      <c r="AI31" s="1">
        <f t="shared" si="4"/>
        <v>288.14999999999998</v>
      </c>
      <c r="AJ31" s="1">
        <f t="shared" si="5"/>
        <v>1.2350000000000001</v>
      </c>
      <c r="AK31" s="1">
        <f t="shared" si="6"/>
        <v>9.81</v>
      </c>
      <c r="AL31" s="1">
        <f t="shared" si="7"/>
        <v>293.14999999999998</v>
      </c>
      <c r="AM31" s="1">
        <f t="shared" si="8"/>
        <v>100600</v>
      </c>
      <c r="AN31" s="1">
        <f t="shared" si="9"/>
        <v>29</v>
      </c>
    </row>
    <row r="32" spans="1:40" x14ac:dyDescent="0.2">
      <c r="AD32"/>
      <c r="AE32" s="1">
        <f t="shared" si="0"/>
        <v>4214.7027520000001</v>
      </c>
      <c r="AF32" s="1">
        <f t="shared" si="1"/>
        <v>-6.4999999999999997E-3</v>
      </c>
      <c r="AG32" s="1">
        <f t="shared" si="2"/>
        <v>101325</v>
      </c>
      <c r="AH32" s="1">
        <f t="shared" si="3"/>
        <v>1.2250000000000001</v>
      </c>
      <c r="AI32" s="1">
        <f t="shared" si="4"/>
        <v>288.14999999999998</v>
      </c>
      <c r="AJ32" s="1">
        <f t="shared" si="5"/>
        <v>1.2350000000000001</v>
      </c>
      <c r="AK32" s="1">
        <f t="shared" si="6"/>
        <v>9.81</v>
      </c>
      <c r="AL32" s="1">
        <f t="shared" si="7"/>
        <v>293.14999999999998</v>
      </c>
      <c r="AM32" s="1">
        <f t="shared" si="8"/>
        <v>100600</v>
      </c>
      <c r="AN32" s="1">
        <f t="shared" si="9"/>
        <v>29</v>
      </c>
    </row>
    <row r="33" spans="30:40" x14ac:dyDescent="0.2">
      <c r="AD33"/>
      <c r="AE33" s="1">
        <f t="shared" si="0"/>
        <v>4214.7027520000001</v>
      </c>
      <c r="AF33" s="1">
        <f t="shared" si="1"/>
        <v>-6.4999999999999997E-3</v>
      </c>
      <c r="AG33" s="1">
        <f t="shared" si="2"/>
        <v>101325</v>
      </c>
      <c r="AH33" s="1">
        <f t="shared" si="3"/>
        <v>1.2250000000000001</v>
      </c>
      <c r="AI33" s="1">
        <f t="shared" si="4"/>
        <v>288.14999999999998</v>
      </c>
      <c r="AJ33" s="1">
        <f t="shared" si="5"/>
        <v>1.2350000000000001</v>
      </c>
      <c r="AK33" s="1">
        <f t="shared" si="6"/>
        <v>9.81</v>
      </c>
      <c r="AL33" s="1">
        <f t="shared" si="7"/>
        <v>293.14999999999998</v>
      </c>
      <c r="AM33" s="1">
        <f t="shared" si="8"/>
        <v>100600</v>
      </c>
      <c r="AN33" s="1">
        <f t="shared" si="9"/>
        <v>29</v>
      </c>
    </row>
    <row r="34" spans="30:40" x14ac:dyDescent="0.2">
      <c r="AD34"/>
      <c r="AE34" s="1">
        <f t="shared" si="0"/>
        <v>4214.7027520000001</v>
      </c>
      <c r="AF34" s="1">
        <f t="shared" si="1"/>
        <v>-6.4999999999999997E-3</v>
      </c>
      <c r="AG34" s="1">
        <f t="shared" si="2"/>
        <v>101325</v>
      </c>
      <c r="AH34" s="1">
        <f t="shared" si="3"/>
        <v>1.2250000000000001</v>
      </c>
      <c r="AI34" s="1">
        <f t="shared" si="4"/>
        <v>288.14999999999998</v>
      </c>
      <c r="AJ34" s="1">
        <f t="shared" si="5"/>
        <v>1.2350000000000001</v>
      </c>
      <c r="AK34" s="1">
        <f t="shared" si="6"/>
        <v>9.81</v>
      </c>
      <c r="AL34" s="1">
        <f t="shared" si="7"/>
        <v>293.14999999999998</v>
      </c>
      <c r="AM34" s="1">
        <f t="shared" si="8"/>
        <v>100600</v>
      </c>
      <c r="AN34" s="1">
        <f t="shared" si="9"/>
        <v>29</v>
      </c>
    </row>
    <row r="35" spans="30:40" x14ac:dyDescent="0.2">
      <c r="AD35"/>
      <c r="AE35" s="1">
        <f t="shared" si="0"/>
        <v>4214.7027520000001</v>
      </c>
      <c r="AF35" s="1">
        <f t="shared" si="1"/>
        <v>-6.4999999999999997E-3</v>
      </c>
      <c r="AG35" s="1">
        <f t="shared" si="2"/>
        <v>101325</v>
      </c>
      <c r="AH35" s="1">
        <f t="shared" si="3"/>
        <v>1.2250000000000001</v>
      </c>
      <c r="AI35" s="1">
        <f t="shared" si="4"/>
        <v>288.14999999999998</v>
      </c>
      <c r="AJ35" s="1">
        <f t="shared" si="5"/>
        <v>1.2350000000000001</v>
      </c>
      <c r="AK35" s="1">
        <f t="shared" si="6"/>
        <v>9.81</v>
      </c>
      <c r="AL35" s="1">
        <f t="shared" si="7"/>
        <v>293.14999999999998</v>
      </c>
      <c r="AM35" s="1">
        <f t="shared" si="8"/>
        <v>100600</v>
      </c>
      <c r="AN35" s="1">
        <f t="shared" si="9"/>
        <v>29</v>
      </c>
    </row>
  </sheetData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Plots_Tabellen_etc_</vt:lpstr>
      <vt:lpstr>Do_28</vt:lpstr>
      <vt:lpstr>Do_28_Messschriebauswertung</vt:lpstr>
      <vt:lpstr>D0_128_alt</vt:lpstr>
      <vt:lpstr>Plots_Tabellen_etc__2</vt:lpstr>
      <vt:lpstr>Do_28_2</vt:lpstr>
      <vt:lpstr>Do_28_Messschriebauswertung_2</vt:lpstr>
      <vt:lpstr>D0_128_2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Karch</dc:creator>
  <cp:lastModifiedBy>Jens Karch</cp:lastModifiedBy>
  <cp:revision>406</cp:revision>
  <dcterms:created xsi:type="dcterms:W3CDTF">2019-06-18T19:24:00Z</dcterms:created>
  <dcterms:modified xsi:type="dcterms:W3CDTF">2019-06-27T17:06:49Z</dcterms:modified>
</cp:coreProperties>
</file>