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"/>
    </mc:Choice>
  </mc:AlternateContent>
  <xr:revisionPtr revIDLastSave="0" documentId="8_{265E209B-AFD0-49B3-9F88-813590CCE53F}" xr6:coauthVersionLast="47" xr6:coauthVersionMax="47" xr10:uidLastSave="{00000000-0000-0000-0000-000000000000}"/>
  <bookViews>
    <workbookView xWindow="-120" yWindow="-120" windowWidth="38640" windowHeight="21120" activeTab="5" xr2:uid="{00000000-000D-0000-FFFF-FFFF00000000}"/>
  </bookViews>
  <sheets>
    <sheet name="Crowdfunding" sheetId="1" r:id="rId1"/>
    <sheet name="Sheet1" sheetId="4" r:id="rId2"/>
    <sheet name="Sheet2" sheetId="8" r:id="rId3"/>
    <sheet name="Sheet3" sheetId="19" r:id="rId4"/>
    <sheet name="Sheet4" sheetId="20" r:id="rId5"/>
    <sheet name="Sheet5" sheetId="21" r:id="rId6"/>
  </sheets>
  <externalReferences>
    <externalReference r:id="rId7"/>
  </externalReferences>
  <calcPr calcId="191029"/>
  <pivotCaches>
    <pivotCache cacheId="0" r:id="rId8"/>
    <pivotCache cacheId="1" r:id="rId9"/>
    <pivotCache cacheId="2" r:id="rId10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21" l="1"/>
  <c r="J10" i="21"/>
  <c r="M9" i="21"/>
  <c r="J9" i="21"/>
  <c r="M8" i="21"/>
  <c r="J8" i="21"/>
  <c r="M7" i="21"/>
  <c r="J7" i="21"/>
  <c r="M6" i="21"/>
  <c r="J6" i="21"/>
  <c r="M5" i="21"/>
  <c r="J5" i="21"/>
  <c r="H13" i="20"/>
  <c r="G13" i="20"/>
  <c r="F13" i="20"/>
  <c r="E13" i="20"/>
  <c r="D13" i="20"/>
  <c r="C13" i="20"/>
  <c r="B13" i="20"/>
  <c r="H12" i="20"/>
  <c r="G12" i="20"/>
  <c r="F12" i="20"/>
  <c r="E12" i="20"/>
  <c r="D12" i="20"/>
  <c r="C12" i="20"/>
  <c r="B12" i="20"/>
  <c r="H11" i="20"/>
  <c r="G11" i="20"/>
  <c r="F11" i="20"/>
  <c r="E11" i="20"/>
  <c r="D11" i="20"/>
  <c r="C11" i="20"/>
  <c r="B11" i="20"/>
  <c r="H10" i="20"/>
  <c r="G10" i="20"/>
  <c r="F10" i="20"/>
  <c r="E10" i="20"/>
  <c r="D10" i="20"/>
  <c r="C10" i="20"/>
  <c r="B10" i="20"/>
  <c r="H9" i="20"/>
  <c r="G9" i="20"/>
  <c r="F9" i="20"/>
  <c r="E9" i="20"/>
  <c r="D9" i="20"/>
  <c r="C9" i="20"/>
  <c r="B9" i="20"/>
  <c r="H8" i="20"/>
  <c r="G8" i="20"/>
  <c r="F8" i="20"/>
  <c r="E8" i="20"/>
  <c r="D8" i="20"/>
  <c r="C8" i="20"/>
  <c r="B8" i="20"/>
  <c r="H7" i="20"/>
  <c r="G7" i="20"/>
  <c r="F7" i="20"/>
  <c r="E7" i="20"/>
  <c r="D7" i="20"/>
  <c r="C7" i="20"/>
  <c r="B7" i="20"/>
  <c r="H6" i="20"/>
  <c r="F6" i="20"/>
  <c r="E6" i="20"/>
  <c r="D6" i="20"/>
  <c r="C6" i="20"/>
  <c r="B6" i="20"/>
  <c r="H5" i="20"/>
  <c r="F5" i="20"/>
  <c r="E5" i="20"/>
  <c r="D5" i="20"/>
  <c r="C5" i="20"/>
  <c r="B5" i="20"/>
  <c r="H4" i="20"/>
  <c r="G4" i="20"/>
  <c r="F4" i="20"/>
  <c r="E4" i="20"/>
  <c r="D4" i="20"/>
  <c r="C4" i="20"/>
  <c r="B4" i="20"/>
  <c r="H3" i="20"/>
  <c r="G3" i="20"/>
  <c r="F3" i="20"/>
  <c r="E3" i="20"/>
  <c r="D3" i="20"/>
  <c r="C3" i="20"/>
  <c r="B3" i="20"/>
  <c r="H2" i="20"/>
  <c r="F2" i="20"/>
  <c r="E2" i="20"/>
  <c r="D2" i="20"/>
  <c r="C2" i="20"/>
  <c r="B2" i="20"/>
  <c r="T1001" i="1"/>
  <c r="S1001" i="1"/>
  <c r="I1001" i="1"/>
  <c r="F1001" i="1"/>
  <c r="T1000" i="1"/>
  <c r="S1000" i="1"/>
  <c r="I1000" i="1"/>
  <c r="F1000" i="1"/>
  <c r="T999" i="1"/>
  <c r="S999" i="1"/>
  <c r="I999" i="1"/>
  <c r="F999" i="1"/>
  <c r="T998" i="1"/>
  <c r="S998" i="1"/>
  <c r="I998" i="1"/>
  <c r="F998" i="1"/>
  <c r="T997" i="1"/>
  <c r="S997" i="1"/>
  <c r="I997" i="1"/>
  <c r="F997" i="1"/>
  <c r="T996" i="1"/>
  <c r="S996" i="1"/>
  <c r="I996" i="1"/>
  <c r="F996" i="1"/>
  <c r="T995" i="1"/>
  <c r="S995" i="1"/>
  <c r="I995" i="1"/>
  <c r="F995" i="1"/>
  <c r="T994" i="1"/>
  <c r="S994" i="1"/>
  <c r="I994" i="1"/>
  <c r="F994" i="1"/>
  <c r="T993" i="1"/>
  <c r="S993" i="1"/>
  <c r="I993" i="1"/>
  <c r="F993" i="1"/>
  <c r="T992" i="1"/>
  <c r="S992" i="1"/>
  <c r="I992" i="1"/>
  <c r="F992" i="1"/>
  <c r="T991" i="1"/>
  <c r="S991" i="1"/>
  <c r="I991" i="1"/>
  <c r="F991" i="1"/>
  <c r="T990" i="1"/>
  <c r="S990" i="1"/>
  <c r="I990" i="1"/>
  <c r="F990" i="1"/>
  <c r="T989" i="1"/>
  <c r="S989" i="1"/>
  <c r="I989" i="1"/>
  <c r="F989" i="1"/>
  <c r="T988" i="1"/>
  <c r="S988" i="1"/>
  <c r="I988" i="1"/>
  <c r="F988" i="1"/>
  <c r="T987" i="1"/>
  <c r="S987" i="1"/>
  <c r="I987" i="1"/>
  <c r="F987" i="1"/>
  <c r="T986" i="1"/>
  <c r="S986" i="1"/>
  <c r="I986" i="1"/>
  <c r="F986" i="1"/>
  <c r="T985" i="1"/>
  <c r="S985" i="1"/>
  <c r="I985" i="1"/>
  <c r="F985" i="1"/>
  <c r="T984" i="1"/>
  <c r="S984" i="1"/>
  <c r="I984" i="1"/>
  <c r="F984" i="1"/>
  <c r="T983" i="1"/>
  <c r="S983" i="1"/>
  <c r="I983" i="1"/>
  <c r="F983" i="1"/>
  <c r="T982" i="1"/>
  <c r="S982" i="1"/>
  <c r="I982" i="1"/>
  <c r="F982" i="1"/>
  <c r="T981" i="1"/>
  <c r="S981" i="1"/>
  <c r="I981" i="1"/>
  <c r="F981" i="1"/>
  <c r="T980" i="1"/>
  <c r="S980" i="1"/>
  <c r="I980" i="1"/>
  <c r="F980" i="1"/>
  <c r="T979" i="1"/>
  <c r="S979" i="1"/>
  <c r="I979" i="1"/>
  <c r="F979" i="1"/>
  <c r="T978" i="1"/>
  <c r="S978" i="1"/>
  <c r="I978" i="1"/>
  <c r="F978" i="1"/>
  <c r="T977" i="1"/>
  <c r="S977" i="1"/>
  <c r="I977" i="1"/>
  <c r="F977" i="1"/>
  <c r="T976" i="1"/>
  <c r="S976" i="1"/>
  <c r="I976" i="1"/>
  <c r="F976" i="1"/>
  <c r="T975" i="1"/>
  <c r="S975" i="1"/>
  <c r="I975" i="1"/>
  <c r="F975" i="1"/>
  <c r="T974" i="1"/>
  <c r="S974" i="1"/>
  <c r="I974" i="1"/>
  <c r="F974" i="1"/>
  <c r="T973" i="1"/>
  <c r="S973" i="1"/>
  <c r="I973" i="1"/>
  <c r="F973" i="1"/>
  <c r="T972" i="1"/>
  <c r="S972" i="1"/>
  <c r="I972" i="1"/>
  <c r="F972" i="1"/>
  <c r="T971" i="1"/>
  <c r="S971" i="1"/>
  <c r="I971" i="1"/>
  <c r="F971" i="1"/>
  <c r="T970" i="1"/>
  <c r="S970" i="1"/>
  <c r="I970" i="1"/>
  <c r="F970" i="1"/>
  <c r="T969" i="1"/>
  <c r="S969" i="1"/>
  <c r="I969" i="1"/>
  <c r="F969" i="1"/>
  <c r="T968" i="1"/>
  <c r="S968" i="1"/>
  <c r="I968" i="1"/>
  <c r="F968" i="1"/>
  <c r="T967" i="1"/>
  <c r="S967" i="1"/>
  <c r="I967" i="1"/>
  <c r="F967" i="1"/>
  <c r="T966" i="1"/>
  <c r="S966" i="1"/>
  <c r="I966" i="1"/>
  <c r="F966" i="1"/>
  <c r="T965" i="1"/>
  <c r="S965" i="1"/>
  <c r="I965" i="1"/>
  <c r="F965" i="1"/>
  <c r="T964" i="1"/>
  <c r="S964" i="1"/>
  <c r="I964" i="1"/>
  <c r="F964" i="1"/>
  <c r="T963" i="1"/>
  <c r="S963" i="1"/>
  <c r="I963" i="1"/>
  <c r="F963" i="1"/>
  <c r="T962" i="1"/>
  <c r="S962" i="1"/>
  <c r="I962" i="1"/>
  <c r="F962" i="1"/>
  <c r="T961" i="1"/>
  <c r="S961" i="1"/>
  <c r="I961" i="1"/>
  <c r="F961" i="1"/>
  <c r="T960" i="1"/>
  <c r="S960" i="1"/>
  <c r="I960" i="1"/>
  <c r="F960" i="1"/>
  <c r="T959" i="1"/>
  <c r="S959" i="1"/>
  <c r="I959" i="1"/>
  <c r="F959" i="1"/>
  <c r="T958" i="1"/>
  <c r="S958" i="1"/>
  <c r="I958" i="1"/>
  <c r="F958" i="1"/>
  <c r="T957" i="1"/>
  <c r="S957" i="1"/>
  <c r="I957" i="1"/>
  <c r="F957" i="1"/>
  <c r="T956" i="1"/>
  <c r="S956" i="1"/>
  <c r="I956" i="1"/>
  <c r="F956" i="1"/>
  <c r="T955" i="1"/>
  <c r="S955" i="1"/>
  <c r="I955" i="1"/>
  <c r="F955" i="1"/>
  <c r="T954" i="1"/>
  <c r="S954" i="1"/>
  <c r="I954" i="1"/>
  <c r="F954" i="1"/>
  <c r="T953" i="1"/>
  <c r="S953" i="1"/>
  <c r="I953" i="1"/>
  <c r="F953" i="1"/>
  <c r="T952" i="1"/>
  <c r="S952" i="1"/>
  <c r="I952" i="1"/>
  <c r="F952" i="1"/>
  <c r="T951" i="1"/>
  <c r="S951" i="1"/>
  <c r="I951" i="1"/>
  <c r="F951" i="1"/>
  <c r="T950" i="1"/>
  <c r="S950" i="1"/>
  <c r="I950" i="1"/>
  <c r="F950" i="1"/>
  <c r="T949" i="1"/>
  <c r="S949" i="1"/>
  <c r="I949" i="1"/>
  <c r="F949" i="1"/>
  <c r="T948" i="1"/>
  <c r="S948" i="1"/>
  <c r="I948" i="1"/>
  <c r="F948" i="1"/>
  <c r="T947" i="1"/>
  <c r="S947" i="1"/>
  <c r="I947" i="1"/>
  <c r="F947" i="1"/>
  <c r="T946" i="1"/>
  <c r="S946" i="1"/>
  <c r="I946" i="1"/>
  <c r="F946" i="1"/>
  <c r="T945" i="1"/>
  <c r="S945" i="1"/>
  <c r="I945" i="1"/>
  <c r="F945" i="1"/>
  <c r="T944" i="1"/>
  <c r="S944" i="1"/>
  <c r="I944" i="1"/>
  <c r="F944" i="1"/>
  <c r="T943" i="1"/>
  <c r="S943" i="1"/>
  <c r="I943" i="1"/>
  <c r="F943" i="1"/>
  <c r="T942" i="1"/>
  <c r="S942" i="1"/>
  <c r="I942" i="1"/>
  <c r="F942" i="1"/>
  <c r="T941" i="1"/>
  <c r="S941" i="1"/>
  <c r="I941" i="1"/>
  <c r="F941" i="1"/>
  <c r="T940" i="1"/>
  <c r="S940" i="1"/>
  <c r="I940" i="1"/>
  <c r="F940" i="1"/>
  <c r="T939" i="1"/>
  <c r="S939" i="1"/>
  <c r="I939" i="1"/>
  <c r="F939" i="1"/>
  <c r="T938" i="1"/>
  <c r="S938" i="1"/>
  <c r="I938" i="1"/>
  <c r="F938" i="1"/>
  <c r="T937" i="1"/>
  <c r="S937" i="1"/>
  <c r="I937" i="1"/>
  <c r="F937" i="1"/>
  <c r="T936" i="1"/>
  <c r="S936" i="1"/>
  <c r="I936" i="1"/>
  <c r="F936" i="1"/>
  <c r="T935" i="1"/>
  <c r="S935" i="1"/>
  <c r="I935" i="1"/>
  <c r="F935" i="1"/>
  <c r="T934" i="1"/>
  <c r="S934" i="1"/>
  <c r="I934" i="1"/>
  <c r="F934" i="1"/>
  <c r="T933" i="1"/>
  <c r="S933" i="1"/>
  <c r="I933" i="1"/>
  <c r="F933" i="1"/>
  <c r="T932" i="1"/>
  <c r="S932" i="1"/>
  <c r="I932" i="1"/>
  <c r="F932" i="1"/>
  <c r="T931" i="1"/>
  <c r="S931" i="1"/>
  <c r="I931" i="1"/>
  <c r="F931" i="1"/>
  <c r="T930" i="1"/>
  <c r="S930" i="1"/>
  <c r="I930" i="1"/>
  <c r="F930" i="1"/>
  <c r="T929" i="1"/>
  <c r="S929" i="1"/>
  <c r="I929" i="1"/>
  <c r="F929" i="1"/>
  <c r="T928" i="1"/>
  <c r="S928" i="1"/>
  <c r="I928" i="1"/>
  <c r="F928" i="1"/>
  <c r="T927" i="1"/>
  <c r="S927" i="1"/>
  <c r="I927" i="1"/>
  <c r="F927" i="1"/>
  <c r="T926" i="1"/>
  <c r="S926" i="1"/>
  <c r="I926" i="1"/>
  <c r="F926" i="1"/>
  <c r="T925" i="1"/>
  <c r="S925" i="1"/>
  <c r="I925" i="1"/>
  <c r="F925" i="1"/>
  <c r="T924" i="1"/>
  <c r="S924" i="1"/>
  <c r="I924" i="1"/>
  <c r="F924" i="1"/>
  <c r="T923" i="1"/>
  <c r="S923" i="1"/>
  <c r="I923" i="1"/>
  <c r="F923" i="1"/>
  <c r="T922" i="1"/>
  <c r="S922" i="1"/>
  <c r="I922" i="1"/>
  <c r="F922" i="1"/>
  <c r="T921" i="1"/>
  <c r="S921" i="1"/>
  <c r="I921" i="1"/>
  <c r="F921" i="1"/>
  <c r="T920" i="1"/>
  <c r="S920" i="1"/>
  <c r="I920" i="1"/>
  <c r="F920" i="1"/>
  <c r="T919" i="1"/>
  <c r="S919" i="1"/>
  <c r="I919" i="1"/>
  <c r="F919" i="1"/>
  <c r="T918" i="1"/>
  <c r="S918" i="1"/>
  <c r="I918" i="1"/>
  <c r="F918" i="1"/>
  <c r="T917" i="1"/>
  <c r="S917" i="1"/>
  <c r="I917" i="1"/>
  <c r="F917" i="1"/>
  <c r="T916" i="1"/>
  <c r="S916" i="1"/>
  <c r="I916" i="1"/>
  <c r="F916" i="1"/>
  <c r="T915" i="1"/>
  <c r="S915" i="1"/>
  <c r="I915" i="1"/>
  <c r="F915" i="1"/>
  <c r="T914" i="1"/>
  <c r="S914" i="1"/>
  <c r="I914" i="1"/>
  <c r="F914" i="1"/>
  <c r="T913" i="1"/>
  <c r="S913" i="1"/>
  <c r="I913" i="1"/>
  <c r="F913" i="1"/>
  <c r="T912" i="1"/>
  <c r="S912" i="1"/>
  <c r="I912" i="1"/>
  <c r="F912" i="1"/>
  <c r="T911" i="1"/>
  <c r="S911" i="1"/>
  <c r="I911" i="1"/>
  <c r="F911" i="1"/>
  <c r="T910" i="1"/>
  <c r="S910" i="1"/>
  <c r="I910" i="1"/>
  <c r="F910" i="1"/>
  <c r="T909" i="1"/>
  <c r="S909" i="1"/>
  <c r="I909" i="1"/>
  <c r="F909" i="1"/>
  <c r="T908" i="1"/>
  <c r="S908" i="1"/>
  <c r="I908" i="1"/>
  <c r="F908" i="1"/>
  <c r="T907" i="1"/>
  <c r="S907" i="1"/>
  <c r="I907" i="1"/>
  <c r="F907" i="1"/>
  <c r="T906" i="1"/>
  <c r="S906" i="1"/>
  <c r="I906" i="1"/>
  <c r="F906" i="1"/>
  <c r="T905" i="1"/>
  <c r="S905" i="1"/>
  <c r="I905" i="1"/>
  <c r="F905" i="1"/>
  <c r="T904" i="1"/>
  <c r="S904" i="1"/>
  <c r="I904" i="1"/>
  <c r="F904" i="1"/>
  <c r="T903" i="1"/>
  <c r="S903" i="1"/>
  <c r="I903" i="1"/>
  <c r="F903" i="1"/>
  <c r="T902" i="1"/>
  <c r="S902" i="1"/>
  <c r="I902" i="1"/>
  <c r="F902" i="1"/>
  <c r="T901" i="1"/>
  <c r="S901" i="1"/>
  <c r="I901" i="1"/>
  <c r="F901" i="1"/>
  <c r="T900" i="1"/>
  <c r="S900" i="1"/>
  <c r="I900" i="1"/>
  <c r="F900" i="1"/>
  <c r="T899" i="1"/>
  <c r="S899" i="1"/>
  <c r="I899" i="1"/>
  <c r="F899" i="1"/>
  <c r="T898" i="1"/>
  <c r="S898" i="1"/>
  <c r="I898" i="1"/>
  <c r="F898" i="1"/>
  <c r="T897" i="1"/>
  <c r="S897" i="1"/>
  <c r="I897" i="1"/>
  <c r="F897" i="1"/>
  <c r="T896" i="1"/>
  <c r="S896" i="1"/>
  <c r="I896" i="1"/>
  <c r="F896" i="1"/>
  <c r="T895" i="1"/>
  <c r="S895" i="1"/>
  <c r="I895" i="1"/>
  <c r="F895" i="1"/>
  <c r="T894" i="1"/>
  <c r="S894" i="1"/>
  <c r="I894" i="1"/>
  <c r="F894" i="1"/>
  <c r="T893" i="1"/>
  <c r="S893" i="1"/>
  <c r="I893" i="1"/>
  <c r="F893" i="1"/>
  <c r="T892" i="1"/>
  <c r="S892" i="1"/>
  <c r="I892" i="1"/>
  <c r="F892" i="1"/>
  <c r="T891" i="1"/>
  <c r="S891" i="1"/>
  <c r="I891" i="1"/>
  <c r="F891" i="1"/>
  <c r="T890" i="1"/>
  <c r="S890" i="1"/>
  <c r="I890" i="1"/>
  <c r="F890" i="1"/>
  <c r="T889" i="1"/>
  <c r="S889" i="1"/>
  <c r="I889" i="1"/>
  <c r="F889" i="1"/>
  <c r="T888" i="1"/>
  <c r="S888" i="1"/>
  <c r="I888" i="1"/>
  <c r="F888" i="1"/>
  <c r="T887" i="1"/>
  <c r="S887" i="1"/>
  <c r="I887" i="1"/>
  <c r="F887" i="1"/>
  <c r="T886" i="1"/>
  <c r="S886" i="1"/>
  <c r="I886" i="1"/>
  <c r="F886" i="1"/>
  <c r="T885" i="1"/>
  <c r="S885" i="1"/>
  <c r="I885" i="1"/>
  <c r="F885" i="1"/>
  <c r="T884" i="1"/>
  <c r="S884" i="1"/>
  <c r="I884" i="1"/>
  <c r="F884" i="1"/>
  <c r="T883" i="1"/>
  <c r="S883" i="1"/>
  <c r="I883" i="1"/>
  <c r="F883" i="1"/>
  <c r="T882" i="1"/>
  <c r="S882" i="1"/>
  <c r="I882" i="1"/>
  <c r="F882" i="1"/>
  <c r="T881" i="1"/>
  <c r="S881" i="1"/>
  <c r="I881" i="1"/>
  <c r="F881" i="1"/>
  <c r="T880" i="1"/>
  <c r="S880" i="1"/>
  <c r="I880" i="1"/>
  <c r="F880" i="1"/>
  <c r="T879" i="1"/>
  <c r="S879" i="1"/>
  <c r="I879" i="1"/>
  <c r="F879" i="1"/>
  <c r="T878" i="1"/>
  <c r="S878" i="1"/>
  <c r="I878" i="1"/>
  <c r="F878" i="1"/>
  <c r="T877" i="1"/>
  <c r="S877" i="1"/>
  <c r="I877" i="1"/>
  <c r="F877" i="1"/>
  <c r="T876" i="1"/>
  <c r="S876" i="1"/>
  <c r="I876" i="1"/>
  <c r="F876" i="1"/>
  <c r="T875" i="1"/>
  <c r="S875" i="1"/>
  <c r="I875" i="1"/>
  <c r="F875" i="1"/>
  <c r="T874" i="1"/>
  <c r="S874" i="1"/>
  <c r="I874" i="1"/>
  <c r="F874" i="1"/>
  <c r="T873" i="1"/>
  <c r="S873" i="1"/>
  <c r="I873" i="1"/>
  <c r="F873" i="1"/>
  <c r="T872" i="1"/>
  <c r="S872" i="1"/>
  <c r="I872" i="1"/>
  <c r="F872" i="1"/>
  <c r="T871" i="1"/>
  <c r="S871" i="1"/>
  <c r="I871" i="1"/>
  <c r="F871" i="1"/>
  <c r="T870" i="1"/>
  <c r="S870" i="1"/>
  <c r="I870" i="1"/>
  <c r="F870" i="1"/>
  <c r="T869" i="1"/>
  <c r="S869" i="1"/>
  <c r="I869" i="1"/>
  <c r="F869" i="1"/>
  <c r="T868" i="1"/>
  <c r="S868" i="1"/>
  <c r="I868" i="1"/>
  <c r="F868" i="1"/>
  <c r="T867" i="1"/>
  <c r="S867" i="1"/>
  <c r="I867" i="1"/>
  <c r="F867" i="1"/>
  <c r="T866" i="1"/>
  <c r="S866" i="1"/>
  <c r="I866" i="1"/>
  <c r="F866" i="1"/>
  <c r="T865" i="1"/>
  <c r="S865" i="1"/>
  <c r="I865" i="1"/>
  <c r="F865" i="1"/>
  <c r="T864" i="1"/>
  <c r="S864" i="1"/>
  <c r="I864" i="1"/>
  <c r="F864" i="1"/>
  <c r="T863" i="1"/>
  <c r="S863" i="1"/>
  <c r="I863" i="1"/>
  <c r="F863" i="1"/>
  <c r="T862" i="1"/>
  <c r="S862" i="1"/>
  <c r="I862" i="1"/>
  <c r="F862" i="1"/>
  <c r="T861" i="1"/>
  <c r="S861" i="1"/>
  <c r="I861" i="1"/>
  <c r="F861" i="1"/>
  <c r="T860" i="1"/>
  <c r="S860" i="1"/>
  <c r="I860" i="1"/>
  <c r="F860" i="1"/>
  <c r="T859" i="1"/>
  <c r="S859" i="1"/>
  <c r="I859" i="1"/>
  <c r="F859" i="1"/>
  <c r="T858" i="1"/>
  <c r="S858" i="1"/>
  <c r="I858" i="1"/>
  <c r="F858" i="1"/>
  <c r="T857" i="1"/>
  <c r="S857" i="1"/>
  <c r="I857" i="1"/>
  <c r="F857" i="1"/>
  <c r="T856" i="1"/>
  <c r="S856" i="1"/>
  <c r="I856" i="1"/>
  <c r="F856" i="1"/>
  <c r="T855" i="1"/>
  <c r="S855" i="1"/>
  <c r="I855" i="1"/>
  <c r="F855" i="1"/>
  <c r="T854" i="1"/>
  <c r="S854" i="1"/>
  <c r="I854" i="1"/>
  <c r="F854" i="1"/>
  <c r="T853" i="1"/>
  <c r="S853" i="1"/>
  <c r="I853" i="1"/>
  <c r="F853" i="1"/>
  <c r="T852" i="1"/>
  <c r="S852" i="1"/>
  <c r="I852" i="1"/>
  <c r="F852" i="1"/>
  <c r="T851" i="1"/>
  <c r="S851" i="1"/>
  <c r="I851" i="1"/>
  <c r="F851" i="1"/>
  <c r="T850" i="1"/>
  <c r="S850" i="1"/>
  <c r="I850" i="1"/>
  <c r="F850" i="1"/>
  <c r="T849" i="1"/>
  <c r="S849" i="1"/>
  <c r="I849" i="1"/>
  <c r="F849" i="1"/>
  <c r="T848" i="1"/>
  <c r="S848" i="1"/>
  <c r="I848" i="1"/>
  <c r="F848" i="1"/>
  <c r="T847" i="1"/>
  <c r="S847" i="1"/>
  <c r="I847" i="1"/>
  <c r="F847" i="1"/>
  <c r="T846" i="1"/>
  <c r="S846" i="1"/>
  <c r="I846" i="1"/>
  <c r="F846" i="1"/>
  <c r="T845" i="1"/>
  <c r="S845" i="1"/>
  <c r="I845" i="1"/>
  <c r="F845" i="1"/>
  <c r="T844" i="1"/>
  <c r="S844" i="1"/>
  <c r="I844" i="1"/>
  <c r="F844" i="1"/>
  <c r="T843" i="1"/>
  <c r="S843" i="1"/>
  <c r="I843" i="1"/>
  <c r="F843" i="1"/>
  <c r="T842" i="1"/>
  <c r="S842" i="1"/>
  <c r="I842" i="1"/>
  <c r="F842" i="1"/>
  <c r="T841" i="1"/>
  <c r="S841" i="1"/>
  <c r="I841" i="1"/>
  <c r="F841" i="1"/>
  <c r="T840" i="1"/>
  <c r="S840" i="1"/>
  <c r="I840" i="1"/>
  <c r="F840" i="1"/>
  <c r="T839" i="1"/>
  <c r="S839" i="1"/>
  <c r="I839" i="1"/>
  <c r="F839" i="1"/>
  <c r="T838" i="1"/>
  <c r="S838" i="1"/>
  <c r="I838" i="1"/>
  <c r="F838" i="1"/>
  <c r="T837" i="1"/>
  <c r="S837" i="1"/>
  <c r="I837" i="1"/>
  <c r="F837" i="1"/>
  <c r="T836" i="1"/>
  <c r="S836" i="1"/>
  <c r="I836" i="1"/>
  <c r="F836" i="1"/>
  <c r="T835" i="1"/>
  <c r="S835" i="1"/>
  <c r="I835" i="1"/>
  <c r="F835" i="1"/>
  <c r="T834" i="1"/>
  <c r="S834" i="1"/>
  <c r="I834" i="1"/>
  <c r="F834" i="1"/>
  <c r="T833" i="1"/>
  <c r="S833" i="1"/>
  <c r="I833" i="1"/>
  <c r="F833" i="1"/>
  <c r="T832" i="1"/>
  <c r="S832" i="1"/>
  <c r="I832" i="1"/>
  <c r="F832" i="1"/>
  <c r="T831" i="1"/>
  <c r="S831" i="1"/>
  <c r="I831" i="1"/>
  <c r="F831" i="1"/>
  <c r="T830" i="1"/>
  <c r="S830" i="1"/>
  <c r="I830" i="1"/>
  <c r="F830" i="1"/>
  <c r="T829" i="1"/>
  <c r="S829" i="1"/>
  <c r="I829" i="1"/>
  <c r="F829" i="1"/>
  <c r="T828" i="1"/>
  <c r="S828" i="1"/>
  <c r="I828" i="1"/>
  <c r="F828" i="1"/>
  <c r="T827" i="1"/>
  <c r="S827" i="1"/>
  <c r="I827" i="1"/>
  <c r="F827" i="1"/>
  <c r="T826" i="1"/>
  <c r="S826" i="1"/>
  <c r="I826" i="1"/>
  <c r="F826" i="1"/>
  <c r="T825" i="1"/>
  <c r="S825" i="1"/>
  <c r="I825" i="1"/>
  <c r="F825" i="1"/>
  <c r="T824" i="1"/>
  <c r="S824" i="1"/>
  <c r="I824" i="1"/>
  <c r="F824" i="1"/>
  <c r="T823" i="1"/>
  <c r="S823" i="1"/>
  <c r="I823" i="1"/>
  <c r="F823" i="1"/>
  <c r="T822" i="1"/>
  <c r="S822" i="1"/>
  <c r="I822" i="1"/>
  <c r="F822" i="1"/>
  <c r="T821" i="1"/>
  <c r="S821" i="1"/>
  <c r="I821" i="1"/>
  <c r="F821" i="1"/>
  <c r="T820" i="1"/>
  <c r="S820" i="1"/>
  <c r="I820" i="1"/>
  <c r="F820" i="1"/>
  <c r="T819" i="1"/>
  <c r="S819" i="1"/>
  <c r="I819" i="1"/>
  <c r="F819" i="1"/>
  <c r="T818" i="1"/>
  <c r="S818" i="1"/>
  <c r="I818" i="1"/>
  <c r="F818" i="1"/>
  <c r="T817" i="1"/>
  <c r="S817" i="1"/>
  <c r="I817" i="1"/>
  <c r="F817" i="1"/>
  <c r="T816" i="1"/>
  <c r="S816" i="1"/>
  <c r="I816" i="1"/>
  <c r="F816" i="1"/>
  <c r="T815" i="1"/>
  <c r="S815" i="1"/>
  <c r="I815" i="1"/>
  <c r="F815" i="1"/>
  <c r="T814" i="1"/>
  <c r="S814" i="1"/>
  <c r="I814" i="1"/>
  <c r="F814" i="1"/>
  <c r="T813" i="1"/>
  <c r="S813" i="1"/>
  <c r="I813" i="1"/>
  <c r="F813" i="1"/>
  <c r="T812" i="1"/>
  <c r="S812" i="1"/>
  <c r="I812" i="1"/>
  <c r="F812" i="1"/>
  <c r="T811" i="1"/>
  <c r="S811" i="1"/>
  <c r="I811" i="1"/>
  <c r="F811" i="1"/>
  <c r="T810" i="1"/>
  <c r="S810" i="1"/>
  <c r="I810" i="1"/>
  <c r="F810" i="1"/>
  <c r="T809" i="1"/>
  <c r="S809" i="1"/>
  <c r="I809" i="1"/>
  <c r="F809" i="1"/>
  <c r="T808" i="1"/>
  <c r="S808" i="1"/>
  <c r="I808" i="1"/>
  <c r="F808" i="1"/>
  <c r="T807" i="1"/>
  <c r="S807" i="1"/>
  <c r="I807" i="1"/>
  <c r="F807" i="1"/>
  <c r="T806" i="1"/>
  <c r="S806" i="1"/>
  <c r="I806" i="1"/>
  <c r="F806" i="1"/>
  <c r="T805" i="1"/>
  <c r="S805" i="1"/>
  <c r="I805" i="1"/>
  <c r="F805" i="1"/>
  <c r="T804" i="1"/>
  <c r="S804" i="1"/>
  <c r="I804" i="1"/>
  <c r="F804" i="1"/>
  <c r="T803" i="1"/>
  <c r="S803" i="1"/>
  <c r="I803" i="1"/>
  <c r="F803" i="1"/>
  <c r="T802" i="1"/>
  <c r="S802" i="1"/>
  <c r="I802" i="1"/>
  <c r="F802" i="1"/>
  <c r="T801" i="1"/>
  <c r="S801" i="1"/>
  <c r="I801" i="1"/>
  <c r="F801" i="1"/>
  <c r="T800" i="1"/>
  <c r="S800" i="1"/>
  <c r="I800" i="1"/>
  <c r="F800" i="1"/>
  <c r="T799" i="1"/>
  <c r="S799" i="1"/>
  <c r="I799" i="1"/>
  <c r="F799" i="1"/>
  <c r="T798" i="1"/>
  <c r="S798" i="1"/>
  <c r="I798" i="1"/>
  <c r="F798" i="1"/>
  <c r="T797" i="1"/>
  <c r="S797" i="1"/>
  <c r="I797" i="1"/>
  <c r="F797" i="1"/>
  <c r="T796" i="1"/>
  <c r="S796" i="1"/>
  <c r="I796" i="1"/>
  <c r="F796" i="1"/>
  <c r="T795" i="1"/>
  <c r="S795" i="1"/>
  <c r="I795" i="1"/>
  <c r="F795" i="1"/>
  <c r="T794" i="1"/>
  <c r="S794" i="1"/>
  <c r="I794" i="1"/>
  <c r="F794" i="1"/>
  <c r="T793" i="1"/>
  <c r="S793" i="1"/>
  <c r="I793" i="1"/>
  <c r="F793" i="1"/>
  <c r="T792" i="1"/>
  <c r="S792" i="1"/>
  <c r="I792" i="1"/>
  <c r="F792" i="1"/>
  <c r="T791" i="1"/>
  <c r="S791" i="1"/>
  <c r="I791" i="1"/>
  <c r="F791" i="1"/>
  <c r="T790" i="1"/>
  <c r="S790" i="1"/>
  <c r="I790" i="1"/>
  <c r="F790" i="1"/>
  <c r="T789" i="1"/>
  <c r="S789" i="1"/>
  <c r="I789" i="1"/>
  <c r="F789" i="1"/>
  <c r="T788" i="1"/>
  <c r="S788" i="1"/>
  <c r="I788" i="1"/>
  <c r="F788" i="1"/>
  <c r="T787" i="1"/>
  <c r="S787" i="1"/>
  <c r="I787" i="1"/>
  <c r="F787" i="1"/>
  <c r="T786" i="1"/>
  <c r="S786" i="1"/>
  <c r="I786" i="1"/>
  <c r="F786" i="1"/>
  <c r="T785" i="1"/>
  <c r="S785" i="1"/>
  <c r="I785" i="1"/>
  <c r="F785" i="1"/>
  <c r="T784" i="1"/>
  <c r="S784" i="1"/>
  <c r="I784" i="1"/>
  <c r="F784" i="1"/>
  <c r="T783" i="1"/>
  <c r="S783" i="1"/>
  <c r="I783" i="1"/>
  <c r="F783" i="1"/>
  <c r="T782" i="1"/>
  <c r="S782" i="1"/>
  <c r="I782" i="1"/>
  <c r="F782" i="1"/>
  <c r="T781" i="1"/>
  <c r="S781" i="1"/>
  <c r="I781" i="1"/>
  <c r="F781" i="1"/>
  <c r="T780" i="1"/>
  <c r="S780" i="1"/>
  <c r="I780" i="1"/>
  <c r="F780" i="1"/>
  <c r="T779" i="1"/>
  <c r="S779" i="1"/>
  <c r="I779" i="1"/>
  <c r="F779" i="1"/>
  <c r="T778" i="1"/>
  <c r="S778" i="1"/>
  <c r="I778" i="1"/>
  <c r="F778" i="1"/>
  <c r="T777" i="1"/>
  <c r="S777" i="1"/>
  <c r="I777" i="1"/>
  <c r="F777" i="1"/>
  <c r="T776" i="1"/>
  <c r="S776" i="1"/>
  <c r="I776" i="1"/>
  <c r="F776" i="1"/>
  <c r="T775" i="1"/>
  <c r="S775" i="1"/>
  <c r="I775" i="1"/>
  <c r="F775" i="1"/>
  <c r="T774" i="1"/>
  <c r="S774" i="1"/>
  <c r="I774" i="1"/>
  <c r="F774" i="1"/>
  <c r="T773" i="1"/>
  <c r="S773" i="1"/>
  <c r="I773" i="1"/>
  <c r="F773" i="1"/>
  <c r="T772" i="1"/>
  <c r="S772" i="1"/>
  <c r="I772" i="1"/>
  <c r="F772" i="1"/>
  <c r="T771" i="1"/>
  <c r="S771" i="1"/>
  <c r="I771" i="1"/>
  <c r="F771" i="1"/>
  <c r="T770" i="1"/>
  <c r="S770" i="1"/>
  <c r="I770" i="1"/>
  <c r="F770" i="1"/>
  <c r="T769" i="1"/>
  <c r="S769" i="1"/>
  <c r="I769" i="1"/>
  <c r="F769" i="1"/>
  <c r="T768" i="1"/>
  <c r="S768" i="1"/>
  <c r="I768" i="1"/>
  <c r="F768" i="1"/>
  <c r="T767" i="1"/>
  <c r="S767" i="1"/>
  <c r="I767" i="1"/>
  <c r="F767" i="1"/>
  <c r="T766" i="1"/>
  <c r="S766" i="1"/>
  <c r="I766" i="1"/>
  <c r="F766" i="1"/>
  <c r="T765" i="1"/>
  <c r="S765" i="1"/>
  <c r="I765" i="1"/>
  <c r="F765" i="1"/>
  <c r="T764" i="1"/>
  <c r="S764" i="1"/>
  <c r="I764" i="1"/>
  <c r="F764" i="1"/>
  <c r="T763" i="1"/>
  <c r="S763" i="1"/>
  <c r="I763" i="1"/>
  <c r="F763" i="1"/>
  <c r="T762" i="1"/>
  <c r="S762" i="1"/>
  <c r="I762" i="1"/>
  <c r="F762" i="1"/>
  <c r="T761" i="1"/>
  <c r="S761" i="1"/>
  <c r="I761" i="1"/>
  <c r="F761" i="1"/>
  <c r="T760" i="1"/>
  <c r="S760" i="1"/>
  <c r="I760" i="1"/>
  <c r="F760" i="1"/>
  <c r="T759" i="1"/>
  <c r="S759" i="1"/>
  <c r="I759" i="1"/>
  <c r="F759" i="1"/>
  <c r="T758" i="1"/>
  <c r="S758" i="1"/>
  <c r="I758" i="1"/>
  <c r="F758" i="1"/>
  <c r="T757" i="1"/>
  <c r="S757" i="1"/>
  <c r="I757" i="1"/>
  <c r="F757" i="1"/>
  <c r="T756" i="1"/>
  <c r="S756" i="1"/>
  <c r="I756" i="1"/>
  <c r="F756" i="1"/>
  <c r="T755" i="1"/>
  <c r="S755" i="1"/>
  <c r="I755" i="1"/>
  <c r="F755" i="1"/>
  <c r="T754" i="1"/>
  <c r="S754" i="1"/>
  <c r="I754" i="1"/>
  <c r="F754" i="1"/>
  <c r="T753" i="1"/>
  <c r="S753" i="1"/>
  <c r="I753" i="1"/>
  <c r="F753" i="1"/>
  <c r="T752" i="1"/>
  <c r="S752" i="1"/>
  <c r="I752" i="1"/>
  <c r="F752" i="1"/>
  <c r="T751" i="1"/>
  <c r="S751" i="1"/>
  <c r="I751" i="1"/>
  <c r="F751" i="1"/>
  <c r="T750" i="1"/>
  <c r="S750" i="1"/>
  <c r="I750" i="1"/>
  <c r="F750" i="1"/>
  <c r="T749" i="1"/>
  <c r="S749" i="1"/>
  <c r="I749" i="1"/>
  <c r="F749" i="1"/>
  <c r="T748" i="1"/>
  <c r="S748" i="1"/>
  <c r="I748" i="1"/>
  <c r="F748" i="1"/>
  <c r="T747" i="1"/>
  <c r="S747" i="1"/>
  <c r="I747" i="1"/>
  <c r="F747" i="1"/>
  <c r="T746" i="1"/>
  <c r="S746" i="1"/>
  <c r="I746" i="1"/>
  <c r="F746" i="1"/>
  <c r="T745" i="1"/>
  <c r="S745" i="1"/>
  <c r="I745" i="1"/>
  <c r="F745" i="1"/>
  <c r="T744" i="1"/>
  <c r="S744" i="1"/>
  <c r="I744" i="1"/>
  <c r="F744" i="1"/>
  <c r="T743" i="1"/>
  <c r="S743" i="1"/>
  <c r="I743" i="1"/>
  <c r="F743" i="1"/>
  <c r="T742" i="1"/>
  <c r="S742" i="1"/>
  <c r="I742" i="1"/>
  <c r="F742" i="1"/>
  <c r="T741" i="1"/>
  <c r="S741" i="1"/>
  <c r="I741" i="1"/>
  <c r="F741" i="1"/>
  <c r="T740" i="1"/>
  <c r="S740" i="1"/>
  <c r="I740" i="1"/>
  <c r="F740" i="1"/>
  <c r="T739" i="1"/>
  <c r="S739" i="1"/>
  <c r="I739" i="1"/>
  <c r="F739" i="1"/>
  <c r="T738" i="1"/>
  <c r="S738" i="1"/>
  <c r="I738" i="1"/>
  <c r="F738" i="1"/>
  <c r="T737" i="1"/>
  <c r="S737" i="1"/>
  <c r="I737" i="1"/>
  <c r="F737" i="1"/>
  <c r="T736" i="1"/>
  <c r="S736" i="1"/>
  <c r="I736" i="1"/>
  <c r="F736" i="1"/>
  <c r="T735" i="1"/>
  <c r="S735" i="1"/>
  <c r="I735" i="1"/>
  <c r="F735" i="1"/>
  <c r="T734" i="1"/>
  <c r="S734" i="1"/>
  <c r="I734" i="1"/>
  <c r="F734" i="1"/>
  <c r="T733" i="1"/>
  <c r="S733" i="1"/>
  <c r="I733" i="1"/>
  <c r="F733" i="1"/>
  <c r="T732" i="1"/>
  <c r="S732" i="1"/>
  <c r="I732" i="1"/>
  <c r="F732" i="1"/>
  <c r="T731" i="1"/>
  <c r="S731" i="1"/>
  <c r="I731" i="1"/>
  <c r="F731" i="1"/>
  <c r="T730" i="1"/>
  <c r="S730" i="1"/>
  <c r="I730" i="1"/>
  <c r="F730" i="1"/>
  <c r="T729" i="1"/>
  <c r="S729" i="1"/>
  <c r="I729" i="1"/>
  <c r="F729" i="1"/>
  <c r="T728" i="1"/>
  <c r="S728" i="1"/>
  <c r="I728" i="1"/>
  <c r="F728" i="1"/>
  <c r="T727" i="1"/>
  <c r="S727" i="1"/>
  <c r="I727" i="1"/>
  <c r="F727" i="1"/>
  <c r="T726" i="1"/>
  <c r="S726" i="1"/>
  <c r="I726" i="1"/>
  <c r="F726" i="1"/>
  <c r="T725" i="1"/>
  <c r="S725" i="1"/>
  <c r="I725" i="1"/>
  <c r="F725" i="1"/>
  <c r="T724" i="1"/>
  <c r="S724" i="1"/>
  <c r="I724" i="1"/>
  <c r="F724" i="1"/>
  <c r="T723" i="1"/>
  <c r="S723" i="1"/>
  <c r="I723" i="1"/>
  <c r="F723" i="1"/>
  <c r="T722" i="1"/>
  <c r="S722" i="1"/>
  <c r="I722" i="1"/>
  <c r="F722" i="1"/>
  <c r="T721" i="1"/>
  <c r="S721" i="1"/>
  <c r="I721" i="1"/>
  <c r="F721" i="1"/>
  <c r="T720" i="1"/>
  <c r="S720" i="1"/>
  <c r="I720" i="1"/>
  <c r="F720" i="1"/>
  <c r="T719" i="1"/>
  <c r="S719" i="1"/>
  <c r="I719" i="1"/>
  <c r="F719" i="1"/>
  <c r="T718" i="1"/>
  <c r="S718" i="1"/>
  <c r="I718" i="1"/>
  <c r="F718" i="1"/>
  <c r="T717" i="1"/>
  <c r="S717" i="1"/>
  <c r="I717" i="1"/>
  <c r="F717" i="1"/>
  <c r="T716" i="1"/>
  <c r="S716" i="1"/>
  <c r="I716" i="1"/>
  <c r="F716" i="1"/>
  <c r="T715" i="1"/>
  <c r="S715" i="1"/>
  <c r="I715" i="1"/>
  <c r="F715" i="1"/>
  <c r="T714" i="1"/>
  <c r="S714" i="1"/>
  <c r="I714" i="1"/>
  <c r="F714" i="1"/>
  <c r="T713" i="1"/>
  <c r="S713" i="1"/>
  <c r="I713" i="1"/>
  <c r="F713" i="1"/>
  <c r="T712" i="1"/>
  <c r="S712" i="1"/>
  <c r="I712" i="1"/>
  <c r="F712" i="1"/>
  <c r="T711" i="1"/>
  <c r="S711" i="1"/>
  <c r="I711" i="1"/>
  <c r="F711" i="1"/>
  <c r="T710" i="1"/>
  <c r="S710" i="1"/>
  <c r="I710" i="1"/>
  <c r="F710" i="1"/>
  <c r="T709" i="1"/>
  <c r="S709" i="1"/>
  <c r="I709" i="1"/>
  <c r="F709" i="1"/>
  <c r="T708" i="1"/>
  <c r="S708" i="1"/>
  <c r="I708" i="1"/>
  <c r="F708" i="1"/>
  <c r="T707" i="1"/>
  <c r="S707" i="1"/>
  <c r="I707" i="1"/>
  <c r="F707" i="1"/>
  <c r="T706" i="1"/>
  <c r="S706" i="1"/>
  <c r="I706" i="1"/>
  <c r="F706" i="1"/>
  <c r="T705" i="1"/>
  <c r="S705" i="1"/>
  <c r="I705" i="1"/>
  <c r="F705" i="1"/>
  <c r="T704" i="1"/>
  <c r="S704" i="1"/>
  <c r="I704" i="1"/>
  <c r="F704" i="1"/>
  <c r="T703" i="1"/>
  <c r="S703" i="1"/>
  <c r="I703" i="1"/>
  <c r="F703" i="1"/>
  <c r="T702" i="1"/>
  <c r="S702" i="1"/>
  <c r="I702" i="1"/>
  <c r="F702" i="1"/>
  <c r="T701" i="1"/>
  <c r="S701" i="1"/>
  <c r="I701" i="1"/>
  <c r="F701" i="1"/>
  <c r="T700" i="1"/>
  <c r="S700" i="1"/>
  <c r="I700" i="1"/>
  <c r="F700" i="1"/>
  <c r="T699" i="1"/>
  <c r="S699" i="1"/>
  <c r="I699" i="1"/>
  <c r="F699" i="1"/>
  <c r="T698" i="1"/>
  <c r="S698" i="1"/>
  <c r="I698" i="1"/>
  <c r="F698" i="1"/>
  <c r="T697" i="1"/>
  <c r="S697" i="1"/>
  <c r="I697" i="1"/>
  <c r="F697" i="1"/>
  <c r="T696" i="1"/>
  <c r="S696" i="1"/>
  <c r="I696" i="1"/>
  <c r="F696" i="1"/>
  <c r="T695" i="1"/>
  <c r="S695" i="1"/>
  <c r="I695" i="1"/>
  <c r="F695" i="1"/>
  <c r="T694" i="1"/>
  <c r="S694" i="1"/>
  <c r="I694" i="1"/>
  <c r="F694" i="1"/>
  <c r="T693" i="1"/>
  <c r="S693" i="1"/>
  <c r="I693" i="1"/>
  <c r="F693" i="1"/>
  <c r="T692" i="1"/>
  <c r="S692" i="1"/>
  <c r="I692" i="1"/>
  <c r="F692" i="1"/>
  <c r="T691" i="1"/>
  <c r="S691" i="1"/>
  <c r="I691" i="1"/>
  <c r="F691" i="1"/>
  <c r="T690" i="1"/>
  <c r="S690" i="1"/>
  <c r="I690" i="1"/>
  <c r="F690" i="1"/>
  <c r="T689" i="1"/>
  <c r="S689" i="1"/>
  <c r="I689" i="1"/>
  <c r="F689" i="1"/>
  <c r="T688" i="1"/>
  <c r="S688" i="1"/>
  <c r="I688" i="1"/>
  <c r="F688" i="1"/>
  <c r="T687" i="1"/>
  <c r="S687" i="1"/>
  <c r="I687" i="1"/>
  <c r="F687" i="1"/>
  <c r="T686" i="1"/>
  <c r="S686" i="1"/>
  <c r="I686" i="1"/>
  <c r="F686" i="1"/>
  <c r="T685" i="1"/>
  <c r="S685" i="1"/>
  <c r="I685" i="1"/>
  <c r="F685" i="1"/>
  <c r="T684" i="1"/>
  <c r="S684" i="1"/>
  <c r="I684" i="1"/>
  <c r="F684" i="1"/>
  <c r="T683" i="1"/>
  <c r="S683" i="1"/>
  <c r="I683" i="1"/>
  <c r="F683" i="1"/>
  <c r="T682" i="1"/>
  <c r="S682" i="1"/>
  <c r="I682" i="1"/>
  <c r="F682" i="1"/>
  <c r="T681" i="1"/>
  <c r="S681" i="1"/>
  <c r="I681" i="1"/>
  <c r="F681" i="1"/>
  <c r="T680" i="1"/>
  <c r="S680" i="1"/>
  <c r="I680" i="1"/>
  <c r="F680" i="1"/>
  <c r="T679" i="1"/>
  <c r="S679" i="1"/>
  <c r="I679" i="1"/>
  <c r="F679" i="1"/>
  <c r="T678" i="1"/>
  <c r="S678" i="1"/>
  <c r="I678" i="1"/>
  <c r="F678" i="1"/>
  <c r="T677" i="1"/>
  <c r="S677" i="1"/>
  <c r="I677" i="1"/>
  <c r="F677" i="1"/>
  <c r="T676" i="1"/>
  <c r="S676" i="1"/>
  <c r="I676" i="1"/>
  <c r="F676" i="1"/>
  <c r="T675" i="1"/>
  <c r="S675" i="1"/>
  <c r="I675" i="1"/>
  <c r="F675" i="1"/>
  <c r="T674" i="1"/>
  <c r="S674" i="1"/>
  <c r="I674" i="1"/>
  <c r="F674" i="1"/>
  <c r="T673" i="1"/>
  <c r="S673" i="1"/>
  <c r="I673" i="1"/>
  <c r="F673" i="1"/>
  <c r="T672" i="1"/>
  <c r="S672" i="1"/>
  <c r="I672" i="1"/>
  <c r="F672" i="1"/>
  <c r="T671" i="1"/>
  <c r="S671" i="1"/>
  <c r="I671" i="1"/>
  <c r="F671" i="1"/>
  <c r="T670" i="1"/>
  <c r="S670" i="1"/>
  <c r="I670" i="1"/>
  <c r="F670" i="1"/>
  <c r="T669" i="1"/>
  <c r="S669" i="1"/>
  <c r="I669" i="1"/>
  <c r="F669" i="1"/>
  <c r="T668" i="1"/>
  <c r="S668" i="1"/>
  <c r="I668" i="1"/>
  <c r="F668" i="1"/>
  <c r="T667" i="1"/>
  <c r="S667" i="1"/>
  <c r="I667" i="1"/>
  <c r="F667" i="1"/>
  <c r="T666" i="1"/>
  <c r="S666" i="1"/>
  <c r="I666" i="1"/>
  <c r="F666" i="1"/>
  <c r="T665" i="1"/>
  <c r="S665" i="1"/>
  <c r="I665" i="1"/>
  <c r="F665" i="1"/>
  <c r="T664" i="1"/>
  <c r="S664" i="1"/>
  <c r="I664" i="1"/>
  <c r="F664" i="1"/>
  <c r="T663" i="1"/>
  <c r="S663" i="1"/>
  <c r="I663" i="1"/>
  <c r="F663" i="1"/>
  <c r="T662" i="1"/>
  <c r="S662" i="1"/>
  <c r="I662" i="1"/>
  <c r="F662" i="1"/>
  <c r="T661" i="1"/>
  <c r="S661" i="1"/>
  <c r="I661" i="1"/>
  <c r="F661" i="1"/>
  <c r="T660" i="1"/>
  <c r="S660" i="1"/>
  <c r="I660" i="1"/>
  <c r="F660" i="1"/>
  <c r="T659" i="1"/>
  <c r="S659" i="1"/>
  <c r="I659" i="1"/>
  <c r="F659" i="1"/>
  <c r="T658" i="1"/>
  <c r="S658" i="1"/>
  <c r="I658" i="1"/>
  <c r="F658" i="1"/>
  <c r="T657" i="1"/>
  <c r="S657" i="1"/>
  <c r="I657" i="1"/>
  <c r="F657" i="1"/>
  <c r="T656" i="1"/>
  <c r="S656" i="1"/>
  <c r="I656" i="1"/>
  <c r="F656" i="1"/>
  <c r="T655" i="1"/>
  <c r="S655" i="1"/>
  <c r="I655" i="1"/>
  <c r="F655" i="1"/>
  <c r="T654" i="1"/>
  <c r="S654" i="1"/>
  <c r="I654" i="1"/>
  <c r="F654" i="1"/>
  <c r="T653" i="1"/>
  <c r="S653" i="1"/>
  <c r="I653" i="1"/>
  <c r="F653" i="1"/>
  <c r="T652" i="1"/>
  <c r="S652" i="1"/>
  <c r="I652" i="1"/>
  <c r="F652" i="1"/>
  <c r="T651" i="1"/>
  <c r="S651" i="1"/>
  <c r="I651" i="1"/>
  <c r="F651" i="1"/>
  <c r="T650" i="1"/>
  <c r="S650" i="1"/>
  <c r="I650" i="1"/>
  <c r="F650" i="1"/>
  <c r="T649" i="1"/>
  <c r="S649" i="1"/>
  <c r="I649" i="1"/>
  <c r="F649" i="1"/>
  <c r="T648" i="1"/>
  <c r="S648" i="1"/>
  <c r="I648" i="1"/>
  <c r="F648" i="1"/>
  <c r="T647" i="1"/>
  <c r="S647" i="1"/>
  <c r="I647" i="1"/>
  <c r="F647" i="1"/>
  <c r="T646" i="1"/>
  <c r="S646" i="1"/>
  <c r="I646" i="1"/>
  <c r="F646" i="1"/>
  <c r="T645" i="1"/>
  <c r="S645" i="1"/>
  <c r="I645" i="1"/>
  <c r="F645" i="1"/>
  <c r="T644" i="1"/>
  <c r="S644" i="1"/>
  <c r="I644" i="1"/>
  <c r="F644" i="1"/>
  <c r="T643" i="1"/>
  <c r="S643" i="1"/>
  <c r="I643" i="1"/>
  <c r="F643" i="1"/>
  <c r="T642" i="1"/>
  <c r="S642" i="1"/>
  <c r="I642" i="1"/>
  <c r="F642" i="1"/>
  <c r="T641" i="1"/>
  <c r="S641" i="1"/>
  <c r="I641" i="1"/>
  <c r="F641" i="1"/>
  <c r="T640" i="1"/>
  <c r="S640" i="1"/>
  <c r="I640" i="1"/>
  <c r="F640" i="1"/>
  <c r="T639" i="1"/>
  <c r="S639" i="1"/>
  <c r="I639" i="1"/>
  <c r="F639" i="1"/>
  <c r="T638" i="1"/>
  <c r="S638" i="1"/>
  <c r="I638" i="1"/>
  <c r="F638" i="1"/>
  <c r="T637" i="1"/>
  <c r="S637" i="1"/>
  <c r="I637" i="1"/>
  <c r="F637" i="1"/>
  <c r="T636" i="1"/>
  <c r="S636" i="1"/>
  <c r="I636" i="1"/>
  <c r="F636" i="1"/>
  <c r="T635" i="1"/>
  <c r="S635" i="1"/>
  <c r="I635" i="1"/>
  <c r="F635" i="1"/>
  <c r="T634" i="1"/>
  <c r="S634" i="1"/>
  <c r="I634" i="1"/>
  <c r="F634" i="1"/>
  <c r="T633" i="1"/>
  <c r="S633" i="1"/>
  <c r="I633" i="1"/>
  <c r="F633" i="1"/>
  <c r="T632" i="1"/>
  <c r="S632" i="1"/>
  <c r="I632" i="1"/>
  <c r="F632" i="1"/>
  <c r="T631" i="1"/>
  <c r="S631" i="1"/>
  <c r="I631" i="1"/>
  <c r="F631" i="1"/>
  <c r="T630" i="1"/>
  <c r="S630" i="1"/>
  <c r="I630" i="1"/>
  <c r="F630" i="1"/>
  <c r="T629" i="1"/>
  <c r="S629" i="1"/>
  <c r="I629" i="1"/>
  <c r="F629" i="1"/>
  <c r="T628" i="1"/>
  <c r="S628" i="1"/>
  <c r="I628" i="1"/>
  <c r="F628" i="1"/>
  <c r="T627" i="1"/>
  <c r="S627" i="1"/>
  <c r="I627" i="1"/>
  <c r="F627" i="1"/>
  <c r="T626" i="1"/>
  <c r="S626" i="1"/>
  <c r="I626" i="1"/>
  <c r="F626" i="1"/>
  <c r="T625" i="1"/>
  <c r="S625" i="1"/>
  <c r="I625" i="1"/>
  <c r="F625" i="1"/>
  <c r="T624" i="1"/>
  <c r="S624" i="1"/>
  <c r="I624" i="1"/>
  <c r="F624" i="1"/>
  <c r="T623" i="1"/>
  <c r="S623" i="1"/>
  <c r="I623" i="1"/>
  <c r="F623" i="1"/>
  <c r="T622" i="1"/>
  <c r="S622" i="1"/>
  <c r="I622" i="1"/>
  <c r="F622" i="1"/>
  <c r="T621" i="1"/>
  <c r="S621" i="1"/>
  <c r="I621" i="1"/>
  <c r="F621" i="1"/>
  <c r="T620" i="1"/>
  <c r="S620" i="1"/>
  <c r="I620" i="1"/>
  <c r="F620" i="1"/>
  <c r="T619" i="1"/>
  <c r="S619" i="1"/>
  <c r="I619" i="1"/>
  <c r="F619" i="1"/>
  <c r="T618" i="1"/>
  <c r="S618" i="1"/>
  <c r="I618" i="1"/>
  <c r="F618" i="1"/>
  <c r="T617" i="1"/>
  <c r="S617" i="1"/>
  <c r="I617" i="1"/>
  <c r="F617" i="1"/>
  <c r="T616" i="1"/>
  <c r="S616" i="1"/>
  <c r="I616" i="1"/>
  <c r="F616" i="1"/>
  <c r="T615" i="1"/>
  <c r="S615" i="1"/>
  <c r="I615" i="1"/>
  <c r="F615" i="1"/>
  <c r="T614" i="1"/>
  <c r="S614" i="1"/>
  <c r="I614" i="1"/>
  <c r="F614" i="1"/>
  <c r="T613" i="1"/>
  <c r="S613" i="1"/>
  <c r="I613" i="1"/>
  <c r="F613" i="1"/>
  <c r="T612" i="1"/>
  <c r="S612" i="1"/>
  <c r="I612" i="1"/>
  <c r="F612" i="1"/>
  <c r="T611" i="1"/>
  <c r="S611" i="1"/>
  <c r="I611" i="1"/>
  <c r="F611" i="1"/>
  <c r="T610" i="1"/>
  <c r="S610" i="1"/>
  <c r="I610" i="1"/>
  <c r="F610" i="1"/>
  <c r="T609" i="1"/>
  <c r="S609" i="1"/>
  <c r="I609" i="1"/>
  <c r="F609" i="1"/>
  <c r="T608" i="1"/>
  <c r="S608" i="1"/>
  <c r="I608" i="1"/>
  <c r="F608" i="1"/>
  <c r="T607" i="1"/>
  <c r="S607" i="1"/>
  <c r="I607" i="1"/>
  <c r="F607" i="1"/>
  <c r="T606" i="1"/>
  <c r="S606" i="1"/>
  <c r="I606" i="1"/>
  <c r="F606" i="1"/>
  <c r="T605" i="1"/>
  <c r="S605" i="1"/>
  <c r="I605" i="1"/>
  <c r="F605" i="1"/>
  <c r="T604" i="1"/>
  <c r="S604" i="1"/>
  <c r="I604" i="1"/>
  <c r="F604" i="1"/>
  <c r="T603" i="1"/>
  <c r="S603" i="1"/>
  <c r="I603" i="1"/>
  <c r="F603" i="1"/>
  <c r="T602" i="1"/>
  <c r="S602" i="1"/>
  <c r="I602" i="1"/>
  <c r="F602" i="1"/>
  <c r="T601" i="1"/>
  <c r="S601" i="1"/>
  <c r="I601" i="1"/>
  <c r="F601" i="1"/>
  <c r="T600" i="1"/>
  <c r="S600" i="1"/>
  <c r="I600" i="1"/>
  <c r="F600" i="1"/>
  <c r="T599" i="1"/>
  <c r="S599" i="1"/>
  <c r="I599" i="1"/>
  <c r="F599" i="1"/>
  <c r="T598" i="1"/>
  <c r="S598" i="1"/>
  <c r="I598" i="1"/>
  <c r="F598" i="1"/>
  <c r="T597" i="1"/>
  <c r="S597" i="1"/>
  <c r="I597" i="1"/>
  <c r="F597" i="1"/>
  <c r="T596" i="1"/>
  <c r="S596" i="1"/>
  <c r="I596" i="1"/>
  <c r="F596" i="1"/>
  <c r="T595" i="1"/>
  <c r="S595" i="1"/>
  <c r="I595" i="1"/>
  <c r="F595" i="1"/>
  <c r="T594" i="1"/>
  <c r="S594" i="1"/>
  <c r="I594" i="1"/>
  <c r="F594" i="1"/>
  <c r="T593" i="1"/>
  <c r="S593" i="1"/>
  <c r="I593" i="1"/>
  <c r="F593" i="1"/>
  <c r="T592" i="1"/>
  <c r="S592" i="1"/>
  <c r="I592" i="1"/>
  <c r="F592" i="1"/>
  <c r="T591" i="1"/>
  <c r="S591" i="1"/>
  <c r="I591" i="1"/>
  <c r="F591" i="1"/>
  <c r="T590" i="1"/>
  <c r="S590" i="1"/>
  <c r="I590" i="1"/>
  <c r="F590" i="1"/>
  <c r="T589" i="1"/>
  <c r="S589" i="1"/>
  <c r="I589" i="1"/>
  <c r="F589" i="1"/>
  <c r="T588" i="1"/>
  <c r="S588" i="1"/>
  <c r="I588" i="1"/>
  <c r="F588" i="1"/>
  <c r="T587" i="1"/>
  <c r="S587" i="1"/>
  <c r="I587" i="1"/>
  <c r="F587" i="1"/>
  <c r="T586" i="1"/>
  <c r="S586" i="1"/>
  <c r="I586" i="1"/>
  <c r="F586" i="1"/>
  <c r="T585" i="1"/>
  <c r="S585" i="1"/>
  <c r="I585" i="1"/>
  <c r="F585" i="1"/>
  <c r="T584" i="1"/>
  <c r="S584" i="1"/>
  <c r="I584" i="1"/>
  <c r="F584" i="1"/>
  <c r="T583" i="1"/>
  <c r="S583" i="1"/>
  <c r="I583" i="1"/>
  <c r="F583" i="1"/>
  <c r="T582" i="1"/>
  <c r="S582" i="1"/>
  <c r="I582" i="1"/>
  <c r="F582" i="1"/>
  <c r="T581" i="1"/>
  <c r="S581" i="1"/>
  <c r="I581" i="1"/>
  <c r="F581" i="1"/>
  <c r="T580" i="1"/>
  <c r="S580" i="1"/>
  <c r="I580" i="1"/>
  <c r="F580" i="1"/>
  <c r="T579" i="1"/>
  <c r="S579" i="1"/>
  <c r="I579" i="1"/>
  <c r="F579" i="1"/>
  <c r="T578" i="1"/>
  <c r="S578" i="1"/>
  <c r="I578" i="1"/>
  <c r="F578" i="1"/>
  <c r="T577" i="1"/>
  <c r="S577" i="1"/>
  <c r="I577" i="1"/>
  <c r="F577" i="1"/>
  <c r="T576" i="1"/>
  <c r="S576" i="1"/>
  <c r="I576" i="1"/>
  <c r="F576" i="1"/>
  <c r="T575" i="1"/>
  <c r="S575" i="1"/>
  <c r="I575" i="1"/>
  <c r="F575" i="1"/>
  <c r="T574" i="1"/>
  <c r="S574" i="1"/>
  <c r="I574" i="1"/>
  <c r="F574" i="1"/>
  <c r="T573" i="1"/>
  <c r="S573" i="1"/>
  <c r="I573" i="1"/>
  <c r="F573" i="1"/>
  <c r="T572" i="1"/>
  <c r="S572" i="1"/>
  <c r="I572" i="1"/>
  <c r="F572" i="1"/>
  <c r="T571" i="1"/>
  <c r="S571" i="1"/>
  <c r="I571" i="1"/>
  <c r="F571" i="1"/>
  <c r="T570" i="1"/>
  <c r="S570" i="1"/>
  <c r="I570" i="1"/>
  <c r="F570" i="1"/>
  <c r="T569" i="1"/>
  <c r="S569" i="1"/>
  <c r="I569" i="1"/>
  <c r="F569" i="1"/>
  <c r="T568" i="1"/>
  <c r="S568" i="1"/>
  <c r="I568" i="1"/>
  <c r="F568" i="1"/>
  <c r="T567" i="1"/>
  <c r="S567" i="1"/>
  <c r="I567" i="1"/>
  <c r="F567" i="1"/>
  <c r="T566" i="1"/>
  <c r="S566" i="1"/>
  <c r="I566" i="1"/>
  <c r="F566" i="1"/>
  <c r="T565" i="1"/>
  <c r="S565" i="1"/>
  <c r="I565" i="1"/>
  <c r="F565" i="1"/>
  <c r="T564" i="1"/>
  <c r="S564" i="1"/>
  <c r="I564" i="1"/>
  <c r="F564" i="1"/>
  <c r="T563" i="1"/>
  <c r="S563" i="1"/>
  <c r="I563" i="1"/>
  <c r="F563" i="1"/>
  <c r="T562" i="1"/>
  <c r="S562" i="1"/>
  <c r="I562" i="1"/>
  <c r="F562" i="1"/>
  <c r="T561" i="1"/>
  <c r="S561" i="1"/>
  <c r="I561" i="1"/>
  <c r="F561" i="1"/>
  <c r="T560" i="1"/>
  <c r="S560" i="1"/>
  <c r="I560" i="1"/>
  <c r="F560" i="1"/>
  <c r="T559" i="1"/>
  <c r="S559" i="1"/>
  <c r="I559" i="1"/>
  <c r="F559" i="1"/>
  <c r="T558" i="1"/>
  <c r="S558" i="1"/>
  <c r="I558" i="1"/>
  <c r="F558" i="1"/>
  <c r="T557" i="1"/>
  <c r="S557" i="1"/>
  <c r="I557" i="1"/>
  <c r="F557" i="1"/>
  <c r="T556" i="1"/>
  <c r="S556" i="1"/>
  <c r="I556" i="1"/>
  <c r="F556" i="1"/>
  <c r="T555" i="1"/>
  <c r="S555" i="1"/>
  <c r="I555" i="1"/>
  <c r="F555" i="1"/>
  <c r="T554" i="1"/>
  <c r="S554" i="1"/>
  <c r="I554" i="1"/>
  <c r="F554" i="1"/>
  <c r="T553" i="1"/>
  <c r="S553" i="1"/>
  <c r="I553" i="1"/>
  <c r="F553" i="1"/>
  <c r="T552" i="1"/>
  <c r="S552" i="1"/>
  <c r="I552" i="1"/>
  <c r="F552" i="1"/>
  <c r="T551" i="1"/>
  <c r="S551" i="1"/>
  <c r="I551" i="1"/>
  <c r="F551" i="1"/>
  <c r="T550" i="1"/>
  <c r="S550" i="1"/>
  <c r="I550" i="1"/>
  <c r="F550" i="1"/>
  <c r="T549" i="1"/>
  <c r="S549" i="1"/>
  <c r="I549" i="1"/>
  <c r="F549" i="1"/>
  <c r="T548" i="1"/>
  <c r="S548" i="1"/>
  <c r="I548" i="1"/>
  <c r="F548" i="1"/>
  <c r="T547" i="1"/>
  <c r="S547" i="1"/>
  <c r="I547" i="1"/>
  <c r="F547" i="1"/>
  <c r="T546" i="1"/>
  <c r="S546" i="1"/>
  <c r="I546" i="1"/>
  <c r="F546" i="1"/>
  <c r="T545" i="1"/>
  <c r="S545" i="1"/>
  <c r="I545" i="1"/>
  <c r="F545" i="1"/>
  <c r="T544" i="1"/>
  <c r="S544" i="1"/>
  <c r="I544" i="1"/>
  <c r="F544" i="1"/>
  <c r="T543" i="1"/>
  <c r="S543" i="1"/>
  <c r="I543" i="1"/>
  <c r="F543" i="1"/>
  <c r="T542" i="1"/>
  <c r="S542" i="1"/>
  <c r="I542" i="1"/>
  <c r="F542" i="1"/>
  <c r="T541" i="1"/>
  <c r="S541" i="1"/>
  <c r="I541" i="1"/>
  <c r="F541" i="1"/>
  <c r="T540" i="1"/>
  <c r="S540" i="1"/>
  <c r="I540" i="1"/>
  <c r="F540" i="1"/>
  <c r="T539" i="1"/>
  <c r="S539" i="1"/>
  <c r="I539" i="1"/>
  <c r="F539" i="1"/>
  <c r="T538" i="1"/>
  <c r="S538" i="1"/>
  <c r="I538" i="1"/>
  <c r="F538" i="1"/>
  <c r="T537" i="1"/>
  <c r="S537" i="1"/>
  <c r="I537" i="1"/>
  <c r="F537" i="1"/>
  <c r="T536" i="1"/>
  <c r="S536" i="1"/>
  <c r="I536" i="1"/>
  <c r="F536" i="1"/>
  <c r="T535" i="1"/>
  <c r="S535" i="1"/>
  <c r="I535" i="1"/>
  <c r="F535" i="1"/>
  <c r="T534" i="1"/>
  <c r="S534" i="1"/>
  <c r="I534" i="1"/>
  <c r="F534" i="1"/>
  <c r="T533" i="1"/>
  <c r="S533" i="1"/>
  <c r="I533" i="1"/>
  <c r="F533" i="1"/>
  <c r="T532" i="1"/>
  <c r="S532" i="1"/>
  <c r="I532" i="1"/>
  <c r="F532" i="1"/>
  <c r="T531" i="1"/>
  <c r="S531" i="1"/>
  <c r="I531" i="1"/>
  <c r="F531" i="1"/>
  <c r="T530" i="1"/>
  <c r="S530" i="1"/>
  <c r="I530" i="1"/>
  <c r="F530" i="1"/>
  <c r="T529" i="1"/>
  <c r="S529" i="1"/>
  <c r="I529" i="1"/>
  <c r="F529" i="1"/>
  <c r="T528" i="1"/>
  <c r="S528" i="1"/>
  <c r="I528" i="1"/>
  <c r="F528" i="1"/>
  <c r="T527" i="1"/>
  <c r="S527" i="1"/>
  <c r="I527" i="1"/>
  <c r="F527" i="1"/>
  <c r="T526" i="1"/>
  <c r="S526" i="1"/>
  <c r="I526" i="1"/>
  <c r="F526" i="1"/>
  <c r="T525" i="1"/>
  <c r="S525" i="1"/>
  <c r="I525" i="1"/>
  <c r="F525" i="1"/>
  <c r="T524" i="1"/>
  <c r="S524" i="1"/>
  <c r="I524" i="1"/>
  <c r="F524" i="1"/>
  <c r="T523" i="1"/>
  <c r="S523" i="1"/>
  <c r="I523" i="1"/>
  <c r="F523" i="1"/>
  <c r="T522" i="1"/>
  <c r="S522" i="1"/>
  <c r="I522" i="1"/>
  <c r="F522" i="1"/>
  <c r="T521" i="1"/>
  <c r="S521" i="1"/>
  <c r="I521" i="1"/>
  <c r="F521" i="1"/>
  <c r="T520" i="1"/>
  <c r="S520" i="1"/>
  <c r="I520" i="1"/>
  <c r="F520" i="1"/>
  <c r="T519" i="1"/>
  <c r="S519" i="1"/>
  <c r="I519" i="1"/>
  <c r="F519" i="1"/>
  <c r="T518" i="1"/>
  <c r="S518" i="1"/>
  <c r="I518" i="1"/>
  <c r="F518" i="1"/>
  <c r="T517" i="1"/>
  <c r="S517" i="1"/>
  <c r="I517" i="1"/>
  <c r="F517" i="1"/>
  <c r="T516" i="1"/>
  <c r="S516" i="1"/>
  <c r="I516" i="1"/>
  <c r="F516" i="1"/>
  <c r="T515" i="1"/>
  <c r="S515" i="1"/>
  <c r="I515" i="1"/>
  <c r="F515" i="1"/>
  <c r="T514" i="1"/>
  <c r="S514" i="1"/>
  <c r="I514" i="1"/>
  <c r="F514" i="1"/>
  <c r="T513" i="1"/>
  <c r="S513" i="1"/>
  <c r="I513" i="1"/>
  <c r="F513" i="1"/>
  <c r="T512" i="1"/>
  <c r="S512" i="1"/>
  <c r="I512" i="1"/>
  <c r="F512" i="1"/>
  <c r="T511" i="1"/>
  <c r="S511" i="1"/>
  <c r="I511" i="1"/>
  <c r="F511" i="1"/>
  <c r="T510" i="1"/>
  <c r="S510" i="1"/>
  <c r="I510" i="1"/>
  <c r="F510" i="1"/>
  <c r="T509" i="1"/>
  <c r="S509" i="1"/>
  <c r="I509" i="1"/>
  <c r="F509" i="1"/>
  <c r="T508" i="1"/>
  <c r="S508" i="1"/>
  <c r="I508" i="1"/>
  <c r="F508" i="1"/>
  <c r="T507" i="1"/>
  <c r="S507" i="1"/>
  <c r="I507" i="1"/>
  <c r="F507" i="1"/>
  <c r="T506" i="1"/>
  <c r="S506" i="1"/>
  <c r="I506" i="1"/>
  <c r="F506" i="1"/>
  <c r="T505" i="1"/>
  <c r="S505" i="1"/>
  <c r="I505" i="1"/>
  <c r="F505" i="1"/>
  <c r="T504" i="1"/>
  <c r="S504" i="1"/>
  <c r="I504" i="1"/>
  <c r="F504" i="1"/>
  <c r="T503" i="1"/>
  <c r="S503" i="1"/>
  <c r="I503" i="1"/>
  <c r="F503" i="1"/>
  <c r="T502" i="1"/>
  <c r="S502" i="1"/>
  <c r="I502" i="1"/>
  <c r="F502" i="1"/>
  <c r="T501" i="1"/>
  <c r="S501" i="1"/>
  <c r="I501" i="1"/>
  <c r="F501" i="1"/>
  <c r="T500" i="1"/>
  <c r="S500" i="1"/>
  <c r="I500" i="1"/>
  <c r="F500" i="1"/>
  <c r="T499" i="1"/>
  <c r="S499" i="1"/>
  <c r="I499" i="1"/>
  <c r="F499" i="1"/>
  <c r="T498" i="1"/>
  <c r="S498" i="1"/>
  <c r="I498" i="1"/>
  <c r="F498" i="1"/>
  <c r="T497" i="1"/>
  <c r="S497" i="1"/>
  <c r="I497" i="1"/>
  <c r="F497" i="1"/>
  <c r="T496" i="1"/>
  <c r="S496" i="1"/>
  <c r="I496" i="1"/>
  <c r="F496" i="1"/>
  <c r="T495" i="1"/>
  <c r="S495" i="1"/>
  <c r="I495" i="1"/>
  <c r="F495" i="1"/>
  <c r="T494" i="1"/>
  <c r="S494" i="1"/>
  <c r="I494" i="1"/>
  <c r="F494" i="1"/>
  <c r="T493" i="1"/>
  <c r="S493" i="1"/>
  <c r="I493" i="1"/>
  <c r="F493" i="1"/>
  <c r="T492" i="1"/>
  <c r="S492" i="1"/>
  <c r="I492" i="1"/>
  <c r="F492" i="1"/>
  <c r="T491" i="1"/>
  <c r="S491" i="1"/>
  <c r="I491" i="1"/>
  <c r="F491" i="1"/>
  <c r="T490" i="1"/>
  <c r="S490" i="1"/>
  <c r="I490" i="1"/>
  <c r="F490" i="1"/>
  <c r="T489" i="1"/>
  <c r="S489" i="1"/>
  <c r="I489" i="1"/>
  <c r="F489" i="1"/>
  <c r="T488" i="1"/>
  <c r="S488" i="1"/>
  <c r="I488" i="1"/>
  <c r="F488" i="1"/>
  <c r="T487" i="1"/>
  <c r="S487" i="1"/>
  <c r="I487" i="1"/>
  <c r="F487" i="1"/>
  <c r="T486" i="1"/>
  <c r="S486" i="1"/>
  <c r="I486" i="1"/>
  <c r="F486" i="1"/>
  <c r="T485" i="1"/>
  <c r="S485" i="1"/>
  <c r="I485" i="1"/>
  <c r="F485" i="1"/>
  <c r="T484" i="1"/>
  <c r="S484" i="1"/>
  <c r="I484" i="1"/>
  <c r="F484" i="1"/>
  <c r="T483" i="1"/>
  <c r="S483" i="1"/>
  <c r="I483" i="1"/>
  <c r="F483" i="1"/>
  <c r="T482" i="1"/>
  <c r="S482" i="1"/>
  <c r="I482" i="1"/>
  <c r="F482" i="1"/>
  <c r="T481" i="1"/>
  <c r="S481" i="1"/>
  <c r="I481" i="1"/>
  <c r="F481" i="1"/>
  <c r="T480" i="1"/>
  <c r="S480" i="1"/>
  <c r="I480" i="1"/>
  <c r="F480" i="1"/>
  <c r="T479" i="1"/>
  <c r="S479" i="1"/>
  <c r="I479" i="1"/>
  <c r="F479" i="1"/>
  <c r="T478" i="1"/>
  <c r="S478" i="1"/>
  <c r="I478" i="1"/>
  <c r="F478" i="1"/>
  <c r="T477" i="1"/>
  <c r="S477" i="1"/>
  <c r="I477" i="1"/>
  <c r="F477" i="1"/>
  <c r="T476" i="1"/>
  <c r="S476" i="1"/>
  <c r="I476" i="1"/>
  <c r="F476" i="1"/>
  <c r="T475" i="1"/>
  <c r="S475" i="1"/>
  <c r="I475" i="1"/>
  <c r="F475" i="1"/>
  <c r="T474" i="1"/>
  <c r="S474" i="1"/>
  <c r="I474" i="1"/>
  <c r="F474" i="1"/>
  <c r="T473" i="1"/>
  <c r="S473" i="1"/>
  <c r="I473" i="1"/>
  <c r="F473" i="1"/>
  <c r="T472" i="1"/>
  <c r="S472" i="1"/>
  <c r="I472" i="1"/>
  <c r="F472" i="1"/>
  <c r="T471" i="1"/>
  <c r="S471" i="1"/>
  <c r="I471" i="1"/>
  <c r="F471" i="1"/>
  <c r="T470" i="1"/>
  <c r="S470" i="1"/>
  <c r="I470" i="1"/>
  <c r="F470" i="1"/>
  <c r="T469" i="1"/>
  <c r="S469" i="1"/>
  <c r="I469" i="1"/>
  <c r="F469" i="1"/>
  <c r="T468" i="1"/>
  <c r="S468" i="1"/>
  <c r="I468" i="1"/>
  <c r="F468" i="1"/>
  <c r="T467" i="1"/>
  <c r="S467" i="1"/>
  <c r="I467" i="1"/>
  <c r="F467" i="1"/>
  <c r="T466" i="1"/>
  <c r="S466" i="1"/>
  <c r="I466" i="1"/>
  <c r="F466" i="1"/>
  <c r="T465" i="1"/>
  <c r="S465" i="1"/>
  <c r="I465" i="1"/>
  <c r="F465" i="1"/>
  <c r="T464" i="1"/>
  <c r="S464" i="1"/>
  <c r="I464" i="1"/>
  <c r="F464" i="1"/>
  <c r="T463" i="1"/>
  <c r="S463" i="1"/>
  <c r="I463" i="1"/>
  <c r="F463" i="1"/>
  <c r="T462" i="1"/>
  <c r="S462" i="1"/>
  <c r="I462" i="1"/>
  <c r="F462" i="1"/>
  <c r="T461" i="1"/>
  <c r="S461" i="1"/>
  <c r="I461" i="1"/>
  <c r="F461" i="1"/>
  <c r="T460" i="1"/>
  <c r="S460" i="1"/>
  <c r="I460" i="1"/>
  <c r="F460" i="1"/>
  <c r="T459" i="1"/>
  <c r="S459" i="1"/>
  <c r="I459" i="1"/>
  <c r="F459" i="1"/>
  <c r="T458" i="1"/>
  <c r="S458" i="1"/>
  <c r="I458" i="1"/>
  <c r="F458" i="1"/>
  <c r="T457" i="1"/>
  <c r="S457" i="1"/>
  <c r="I457" i="1"/>
  <c r="F457" i="1"/>
  <c r="T456" i="1"/>
  <c r="S456" i="1"/>
  <c r="I456" i="1"/>
  <c r="F456" i="1"/>
  <c r="T455" i="1"/>
  <c r="S455" i="1"/>
  <c r="I455" i="1"/>
  <c r="F455" i="1"/>
  <c r="T454" i="1"/>
  <c r="S454" i="1"/>
  <c r="I454" i="1"/>
  <c r="F454" i="1"/>
  <c r="T453" i="1"/>
  <c r="S453" i="1"/>
  <c r="I453" i="1"/>
  <c r="F453" i="1"/>
  <c r="T452" i="1"/>
  <c r="S452" i="1"/>
  <c r="I452" i="1"/>
  <c r="F452" i="1"/>
  <c r="T451" i="1"/>
  <c r="S451" i="1"/>
  <c r="I451" i="1"/>
  <c r="F451" i="1"/>
  <c r="T450" i="1"/>
  <c r="S450" i="1"/>
  <c r="I450" i="1"/>
  <c r="F450" i="1"/>
  <c r="T449" i="1"/>
  <c r="S449" i="1"/>
  <c r="I449" i="1"/>
  <c r="F449" i="1"/>
  <c r="T448" i="1"/>
  <c r="S448" i="1"/>
  <c r="I448" i="1"/>
  <c r="F448" i="1"/>
  <c r="T447" i="1"/>
  <c r="S447" i="1"/>
  <c r="I447" i="1"/>
  <c r="F447" i="1"/>
  <c r="T446" i="1"/>
  <c r="S446" i="1"/>
  <c r="I446" i="1"/>
  <c r="F446" i="1"/>
  <c r="T445" i="1"/>
  <c r="S445" i="1"/>
  <c r="I445" i="1"/>
  <c r="F445" i="1"/>
  <c r="T444" i="1"/>
  <c r="S444" i="1"/>
  <c r="I444" i="1"/>
  <c r="F444" i="1"/>
  <c r="T443" i="1"/>
  <c r="S443" i="1"/>
  <c r="I443" i="1"/>
  <c r="F443" i="1"/>
  <c r="T442" i="1"/>
  <c r="S442" i="1"/>
  <c r="I442" i="1"/>
  <c r="F442" i="1"/>
  <c r="T441" i="1"/>
  <c r="S441" i="1"/>
  <c r="I441" i="1"/>
  <c r="F441" i="1"/>
  <c r="T440" i="1"/>
  <c r="S440" i="1"/>
  <c r="I440" i="1"/>
  <c r="F440" i="1"/>
  <c r="T439" i="1"/>
  <c r="S439" i="1"/>
  <c r="I439" i="1"/>
  <c r="F439" i="1"/>
  <c r="T438" i="1"/>
  <c r="S438" i="1"/>
  <c r="I438" i="1"/>
  <c r="F438" i="1"/>
  <c r="T437" i="1"/>
  <c r="S437" i="1"/>
  <c r="I437" i="1"/>
  <c r="F437" i="1"/>
  <c r="T436" i="1"/>
  <c r="S436" i="1"/>
  <c r="I436" i="1"/>
  <c r="F436" i="1"/>
  <c r="T435" i="1"/>
  <c r="S435" i="1"/>
  <c r="I435" i="1"/>
  <c r="F435" i="1"/>
  <c r="T434" i="1"/>
  <c r="S434" i="1"/>
  <c r="I434" i="1"/>
  <c r="F434" i="1"/>
  <c r="T433" i="1"/>
  <c r="S433" i="1"/>
  <c r="I433" i="1"/>
  <c r="F433" i="1"/>
  <c r="T432" i="1"/>
  <c r="S432" i="1"/>
  <c r="I432" i="1"/>
  <c r="F432" i="1"/>
  <c r="T431" i="1"/>
  <c r="S431" i="1"/>
  <c r="I431" i="1"/>
  <c r="F431" i="1"/>
  <c r="T430" i="1"/>
  <c r="S430" i="1"/>
  <c r="I430" i="1"/>
  <c r="F430" i="1"/>
  <c r="T429" i="1"/>
  <c r="S429" i="1"/>
  <c r="I429" i="1"/>
  <c r="F429" i="1"/>
  <c r="T428" i="1"/>
  <c r="S428" i="1"/>
  <c r="I428" i="1"/>
  <c r="F428" i="1"/>
  <c r="T427" i="1"/>
  <c r="S427" i="1"/>
  <c r="I427" i="1"/>
  <c r="F427" i="1"/>
  <c r="T426" i="1"/>
  <c r="S426" i="1"/>
  <c r="I426" i="1"/>
  <c r="F426" i="1"/>
  <c r="T425" i="1"/>
  <c r="S425" i="1"/>
  <c r="I425" i="1"/>
  <c r="F425" i="1"/>
  <c r="T424" i="1"/>
  <c r="S424" i="1"/>
  <c r="I424" i="1"/>
  <c r="F424" i="1"/>
  <c r="T423" i="1"/>
  <c r="S423" i="1"/>
  <c r="I423" i="1"/>
  <c r="F423" i="1"/>
  <c r="T422" i="1"/>
  <c r="S422" i="1"/>
  <c r="I422" i="1"/>
  <c r="F422" i="1"/>
  <c r="T421" i="1"/>
  <c r="S421" i="1"/>
  <c r="I421" i="1"/>
  <c r="F421" i="1"/>
  <c r="T420" i="1"/>
  <c r="S420" i="1"/>
  <c r="I420" i="1"/>
  <c r="F420" i="1"/>
  <c r="T419" i="1"/>
  <c r="S419" i="1"/>
  <c r="I419" i="1"/>
  <c r="F419" i="1"/>
  <c r="T418" i="1"/>
  <c r="S418" i="1"/>
  <c r="I418" i="1"/>
  <c r="F418" i="1"/>
  <c r="T417" i="1"/>
  <c r="S417" i="1"/>
  <c r="I417" i="1"/>
  <c r="F417" i="1"/>
  <c r="T416" i="1"/>
  <c r="S416" i="1"/>
  <c r="I416" i="1"/>
  <c r="F416" i="1"/>
  <c r="T415" i="1"/>
  <c r="S415" i="1"/>
  <c r="I415" i="1"/>
  <c r="F415" i="1"/>
  <c r="T414" i="1"/>
  <c r="S414" i="1"/>
  <c r="I414" i="1"/>
  <c r="F414" i="1"/>
  <c r="T413" i="1"/>
  <c r="S413" i="1"/>
  <c r="I413" i="1"/>
  <c r="F413" i="1"/>
  <c r="T412" i="1"/>
  <c r="S412" i="1"/>
  <c r="I412" i="1"/>
  <c r="F412" i="1"/>
  <c r="T411" i="1"/>
  <c r="S411" i="1"/>
  <c r="I411" i="1"/>
  <c r="F411" i="1"/>
  <c r="T410" i="1"/>
  <c r="S410" i="1"/>
  <c r="I410" i="1"/>
  <c r="F410" i="1"/>
  <c r="T409" i="1"/>
  <c r="S409" i="1"/>
  <c r="I409" i="1"/>
  <c r="F409" i="1"/>
  <c r="T408" i="1"/>
  <c r="S408" i="1"/>
  <c r="I408" i="1"/>
  <c r="F408" i="1"/>
  <c r="T407" i="1"/>
  <c r="S407" i="1"/>
  <c r="I407" i="1"/>
  <c r="F407" i="1"/>
  <c r="T406" i="1"/>
  <c r="S406" i="1"/>
  <c r="I406" i="1"/>
  <c r="F406" i="1"/>
  <c r="T405" i="1"/>
  <c r="S405" i="1"/>
  <c r="I405" i="1"/>
  <c r="F405" i="1"/>
  <c r="T404" i="1"/>
  <c r="S404" i="1"/>
  <c r="I404" i="1"/>
  <c r="F404" i="1"/>
  <c r="T403" i="1"/>
  <c r="S403" i="1"/>
  <c r="I403" i="1"/>
  <c r="F403" i="1"/>
  <c r="T402" i="1"/>
  <c r="S402" i="1"/>
  <c r="I402" i="1"/>
  <c r="F402" i="1"/>
  <c r="T401" i="1"/>
  <c r="S401" i="1"/>
  <c r="I401" i="1"/>
  <c r="F401" i="1"/>
  <c r="T400" i="1"/>
  <c r="S400" i="1"/>
  <c r="I400" i="1"/>
  <c r="F400" i="1"/>
  <c r="T399" i="1"/>
  <c r="S399" i="1"/>
  <c r="I399" i="1"/>
  <c r="F399" i="1"/>
  <c r="T398" i="1"/>
  <c r="S398" i="1"/>
  <c r="I398" i="1"/>
  <c r="F398" i="1"/>
  <c r="T397" i="1"/>
  <c r="S397" i="1"/>
  <c r="I397" i="1"/>
  <c r="F397" i="1"/>
  <c r="T396" i="1"/>
  <c r="S396" i="1"/>
  <c r="I396" i="1"/>
  <c r="F396" i="1"/>
  <c r="T395" i="1"/>
  <c r="S395" i="1"/>
  <c r="I395" i="1"/>
  <c r="F395" i="1"/>
  <c r="T394" i="1"/>
  <c r="S394" i="1"/>
  <c r="I394" i="1"/>
  <c r="F394" i="1"/>
  <c r="T393" i="1"/>
  <c r="S393" i="1"/>
  <c r="I393" i="1"/>
  <c r="F393" i="1"/>
  <c r="T392" i="1"/>
  <c r="S392" i="1"/>
  <c r="I392" i="1"/>
  <c r="F392" i="1"/>
  <c r="T391" i="1"/>
  <c r="S391" i="1"/>
  <c r="I391" i="1"/>
  <c r="F391" i="1"/>
  <c r="T390" i="1"/>
  <c r="S390" i="1"/>
  <c r="I390" i="1"/>
  <c r="F390" i="1"/>
  <c r="T389" i="1"/>
  <c r="S389" i="1"/>
  <c r="I389" i="1"/>
  <c r="F389" i="1"/>
  <c r="T388" i="1"/>
  <c r="S388" i="1"/>
  <c r="I388" i="1"/>
  <c r="F388" i="1"/>
  <c r="T387" i="1"/>
  <c r="S387" i="1"/>
  <c r="I387" i="1"/>
  <c r="F387" i="1"/>
  <c r="T386" i="1"/>
  <c r="S386" i="1"/>
  <c r="I386" i="1"/>
  <c r="F386" i="1"/>
  <c r="T385" i="1"/>
  <c r="S385" i="1"/>
  <c r="I385" i="1"/>
  <c r="F385" i="1"/>
  <c r="T384" i="1"/>
  <c r="S384" i="1"/>
  <c r="I384" i="1"/>
  <c r="F384" i="1"/>
  <c r="T383" i="1"/>
  <c r="S383" i="1"/>
  <c r="I383" i="1"/>
  <c r="F383" i="1"/>
  <c r="T382" i="1"/>
  <c r="S382" i="1"/>
  <c r="I382" i="1"/>
  <c r="F382" i="1"/>
  <c r="T381" i="1"/>
  <c r="S381" i="1"/>
  <c r="I381" i="1"/>
  <c r="F381" i="1"/>
  <c r="T380" i="1"/>
  <c r="S380" i="1"/>
  <c r="I380" i="1"/>
  <c r="F380" i="1"/>
  <c r="T379" i="1"/>
  <c r="S379" i="1"/>
  <c r="I379" i="1"/>
  <c r="F379" i="1"/>
  <c r="T378" i="1"/>
  <c r="S378" i="1"/>
  <c r="I378" i="1"/>
  <c r="F378" i="1"/>
  <c r="T377" i="1"/>
  <c r="S377" i="1"/>
  <c r="I377" i="1"/>
  <c r="F377" i="1"/>
  <c r="T376" i="1"/>
  <c r="S376" i="1"/>
  <c r="I376" i="1"/>
  <c r="F376" i="1"/>
  <c r="T375" i="1"/>
  <c r="S375" i="1"/>
  <c r="I375" i="1"/>
  <c r="F375" i="1"/>
  <c r="T374" i="1"/>
  <c r="S374" i="1"/>
  <c r="I374" i="1"/>
  <c r="F374" i="1"/>
  <c r="T373" i="1"/>
  <c r="S373" i="1"/>
  <c r="I373" i="1"/>
  <c r="F373" i="1"/>
  <c r="T372" i="1"/>
  <c r="S372" i="1"/>
  <c r="I372" i="1"/>
  <c r="F372" i="1"/>
  <c r="T371" i="1"/>
  <c r="S371" i="1"/>
  <c r="I371" i="1"/>
  <c r="F371" i="1"/>
  <c r="T370" i="1"/>
  <c r="S370" i="1"/>
  <c r="I370" i="1"/>
  <c r="F370" i="1"/>
  <c r="T369" i="1"/>
  <c r="S369" i="1"/>
  <c r="I369" i="1"/>
  <c r="F369" i="1"/>
  <c r="T368" i="1"/>
  <c r="S368" i="1"/>
  <c r="I368" i="1"/>
  <c r="F368" i="1"/>
  <c r="T367" i="1"/>
  <c r="S367" i="1"/>
  <c r="I367" i="1"/>
  <c r="F367" i="1"/>
  <c r="T366" i="1"/>
  <c r="S366" i="1"/>
  <c r="I366" i="1"/>
  <c r="F366" i="1"/>
  <c r="T365" i="1"/>
  <c r="S365" i="1"/>
  <c r="I365" i="1"/>
  <c r="F365" i="1"/>
  <c r="T364" i="1"/>
  <c r="S364" i="1"/>
  <c r="I364" i="1"/>
  <c r="F364" i="1"/>
  <c r="T363" i="1"/>
  <c r="S363" i="1"/>
  <c r="I363" i="1"/>
  <c r="F363" i="1"/>
  <c r="T362" i="1"/>
  <c r="S362" i="1"/>
  <c r="I362" i="1"/>
  <c r="F362" i="1"/>
  <c r="T361" i="1"/>
  <c r="S361" i="1"/>
  <c r="I361" i="1"/>
  <c r="F361" i="1"/>
  <c r="T360" i="1"/>
  <c r="S360" i="1"/>
  <c r="I360" i="1"/>
  <c r="F360" i="1"/>
  <c r="T359" i="1"/>
  <c r="S359" i="1"/>
  <c r="I359" i="1"/>
  <c r="F359" i="1"/>
  <c r="T358" i="1"/>
  <c r="S358" i="1"/>
  <c r="I358" i="1"/>
  <c r="F358" i="1"/>
  <c r="T357" i="1"/>
  <c r="S357" i="1"/>
  <c r="I357" i="1"/>
  <c r="F357" i="1"/>
  <c r="T356" i="1"/>
  <c r="S356" i="1"/>
  <c r="I356" i="1"/>
  <c r="F356" i="1"/>
  <c r="T355" i="1"/>
  <c r="S355" i="1"/>
  <c r="I355" i="1"/>
  <c r="F355" i="1"/>
  <c r="T354" i="1"/>
  <c r="S354" i="1"/>
  <c r="I354" i="1"/>
  <c r="F354" i="1"/>
  <c r="T353" i="1"/>
  <c r="S353" i="1"/>
  <c r="I353" i="1"/>
  <c r="F353" i="1"/>
  <c r="T352" i="1"/>
  <c r="S352" i="1"/>
  <c r="I352" i="1"/>
  <c r="F352" i="1"/>
  <c r="T351" i="1"/>
  <c r="S351" i="1"/>
  <c r="I351" i="1"/>
  <c r="F351" i="1"/>
  <c r="T350" i="1"/>
  <c r="S350" i="1"/>
  <c r="I350" i="1"/>
  <c r="F350" i="1"/>
  <c r="T349" i="1"/>
  <c r="S349" i="1"/>
  <c r="I349" i="1"/>
  <c r="F349" i="1"/>
  <c r="T348" i="1"/>
  <c r="S348" i="1"/>
  <c r="I348" i="1"/>
  <c r="F348" i="1"/>
  <c r="T347" i="1"/>
  <c r="S347" i="1"/>
  <c r="I347" i="1"/>
  <c r="F347" i="1"/>
  <c r="T346" i="1"/>
  <c r="S346" i="1"/>
  <c r="I346" i="1"/>
  <c r="F346" i="1"/>
  <c r="T345" i="1"/>
  <c r="S345" i="1"/>
  <c r="I345" i="1"/>
  <c r="F345" i="1"/>
  <c r="T344" i="1"/>
  <c r="S344" i="1"/>
  <c r="I344" i="1"/>
  <c r="F344" i="1"/>
  <c r="T343" i="1"/>
  <c r="S343" i="1"/>
  <c r="I343" i="1"/>
  <c r="F343" i="1"/>
  <c r="T342" i="1"/>
  <c r="S342" i="1"/>
  <c r="I342" i="1"/>
  <c r="F342" i="1"/>
  <c r="T341" i="1"/>
  <c r="S341" i="1"/>
  <c r="I341" i="1"/>
  <c r="F341" i="1"/>
  <c r="T340" i="1"/>
  <c r="S340" i="1"/>
  <c r="I340" i="1"/>
  <c r="F340" i="1"/>
  <c r="T339" i="1"/>
  <c r="S339" i="1"/>
  <c r="I339" i="1"/>
  <c r="F339" i="1"/>
  <c r="T338" i="1"/>
  <c r="S338" i="1"/>
  <c r="I338" i="1"/>
  <c r="F338" i="1"/>
  <c r="T337" i="1"/>
  <c r="S337" i="1"/>
  <c r="I337" i="1"/>
  <c r="F337" i="1"/>
  <c r="T336" i="1"/>
  <c r="S336" i="1"/>
  <c r="I336" i="1"/>
  <c r="F336" i="1"/>
  <c r="T335" i="1"/>
  <c r="S335" i="1"/>
  <c r="I335" i="1"/>
  <c r="F335" i="1"/>
  <c r="T334" i="1"/>
  <c r="S334" i="1"/>
  <c r="I334" i="1"/>
  <c r="F334" i="1"/>
  <c r="T333" i="1"/>
  <c r="S333" i="1"/>
  <c r="I333" i="1"/>
  <c r="F333" i="1"/>
  <c r="T332" i="1"/>
  <c r="S332" i="1"/>
  <c r="I332" i="1"/>
  <c r="F332" i="1"/>
  <c r="T331" i="1"/>
  <c r="S331" i="1"/>
  <c r="I331" i="1"/>
  <c r="F331" i="1"/>
  <c r="T330" i="1"/>
  <c r="S330" i="1"/>
  <c r="I330" i="1"/>
  <c r="F330" i="1"/>
  <c r="T329" i="1"/>
  <c r="S329" i="1"/>
  <c r="I329" i="1"/>
  <c r="F329" i="1"/>
  <c r="T328" i="1"/>
  <c r="S328" i="1"/>
  <c r="I328" i="1"/>
  <c r="F328" i="1"/>
  <c r="T327" i="1"/>
  <c r="S327" i="1"/>
  <c r="I327" i="1"/>
  <c r="F327" i="1"/>
  <c r="T326" i="1"/>
  <c r="S326" i="1"/>
  <c r="I326" i="1"/>
  <c r="F326" i="1"/>
  <c r="T325" i="1"/>
  <c r="S325" i="1"/>
  <c r="I325" i="1"/>
  <c r="F325" i="1"/>
  <c r="T324" i="1"/>
  <c r="S324" i="1"/>
  <c r="I324" i="1"/>
  <c r="F324" i="1"/>
  <c r="T323" i="1"/>
  <c r="S323" i="1"/>
  <c r="I323" i="1"/>
  <c r="F323" i="1"/>
  <c r="T322" i="1"/>
  <c r="S322" i="1"/>
  <c r="I322" i="1"/>
  <c r="F322" i="1"/>
  <c r="T321" i="1"/>
  <c r="S321" i="1"/>
  <c r="I321" i="1"/>
  <c r="F321" i="1"/>
  <c r="T320" i="1"/>
  <c r="S320" i="1"/>
  <c r="I320" i="1"/>
  <c r="F320" i="1"/>
  <c r="T319" i="1"/>
  <c r="S319" i="1"/>
  <c r="I319" i="1"/>
  <c r="F319" i="1"/>
  <c r="T318" i="1"/>
  <c r="S318" i="1"/>
  <c r="I318" i="1"/>
  <c r="F318" i="1"/>
  <c r="T317" i="1"/>
  <c r="S317" i="1"/>
  <c r="I317" i="1"/>
  <c r="F317" i="1"/>
  <c r="T316" i="1"/>
  <c r="S316" i="1"/>
  <c r="I316" i="1"/>
  <c r="F316" i="1"/>
  <c r="T315" i="1"/>
  <c r="S315" i="1"/>
  <c r="I315" i="1"/>
  <c r="F315" i="1"/>
  <c r="T314" i="1"/>
  <c r="S314" i="1"/>
  <c r="I314" i="1"/>
  <c r="F314" i="1"/>
  <c r="T313" i="1"/>
  <c r="S313" i="1"/>
  <c r="I313" i="1"/>
  <c r="F313" i="1"/>
  <c r="T312" i="1"/>
  <c r="S312" i="1"/>
  <c r="I312" i="1"/>
  <c r="F312" i="1"/>
  <c r="T311" i="1"/>
  <c r="S311" i="1"/>
  <c r="I311" i="1"/>
  <c r="F311" i="1"/>
  <c r="T310" i="1"/>
  <c r="S310" i="1"/>
  <c r="I310" i="1"/>
  <c r="F310" i="1"/>
  <c r="T309" i="1"/>
  <c r="S309" i="1"/>
  <c r="I309" i="1"/>
  <c r="F309" i="1"/>
  <c r="T308" i="1"/>
  <c r="S308" i="1"/>
  <c r="I308" i="1"/>
  <c r="F308" i="1"/>
  <c r="T307" i="1"/>
  <c r="S307" i="1"/>
  <c r="I307" i="1"/>
  <c r="F307" i="1"/>
  <c r="T306" i="1"/>
  <c r="S306" i="1"/>
  <c r="I306" i="1"/>
  <c r="F306" i="1"/>
  <c r="T305" i="1"/>
  <c r="S305" i="1"/>
  <c r="I305" i="1"/>
  <c r="F305" i="1"/>
  <c r="T304" i="1"/>
  <c r="S304" i="1"/>
  <c r="I304" i="1"/>
  <c r="F304" i="1"/>
  <c r="T303" i="1"/>
  <c r="S303" i="1"/>
  <c r="I303" i="1"/>
  <c r="F303" i="1"/>
  <c r="T302" i="1"/>
  <c r="S302" i="1"/>
  <c r="I302" i="1"/>
  <c r="F302" i="1"/>
  <c r="T301" i="1"/>
  <c r="S301" i="1"/>
  <c r="I301" i="1"/>
  <c r="F301" i="1"/>
  <c r="T300" i="1"/>
  <c r="S300" i="1"/>
  <c r="I300" i="1"/>
  <c r="F300" i="1"/>
  <c r="T299" i="1"/>
  <c r="S299" i="1"/>
  <c r="I299" i="1"/>
  <c r="F299" i="1"/>
  <c r="T298" i="1"/>
  <c r="S298" i="1"/>
  <c r="I298" i="1"/>
  <c r="F298" i="1"/>
  <c r="T297" i="1"/>
  <c r="S297" i="1"/>
  <c r="I297" i="1"/>
  <c r="F297" i="1"/>
  <c r="T296" i="1"/>
  <c r="S296" i="1"/>
  <c r="I296" i="1"/>
  <c r="F296" i="1"/>
  <c r="T295" i="1"/>
  <c r="S295" i="1"/>
  <c r="I295" i="1"/>
  <c r="F295" i="1"/>
  <c r="T294" i="1"/>
  <c r="S294" i="1"/>
  <c r="I294" i="1"/>
  <c r="F294" i="1"/>
  <c r="T293" i="1"/>
  <c r="S293" i="1"/>
  <c r="I293" i="1"/>
  <c r="F293" i="1"/>
  <c r="T292" i="1"/>
  <c r="S292" i="1"/>
  <c r="I292" i="1"/>
  <c r="F292" i="1"/>
  <c r="T291" i="1"/>
  <c r="S291" i="1"/>
  <c r="I291" i="1"/>
  <c r="F291" i="1"/>
  <c r="T290" i="1"/>
  <c r="S290" i="1"/>
  <c r="I290" i="1"/>
  <c r="F290" i="1"/>
  <c r="T289" i="1"/>
  <c r="S289" i="1"/>
  <c r="I289" i="1"/>
  <c r="F289" i="1"/>
  <c r="T288" i="1"/>
  <c r="S288" i="1"/>
  <c r="I288" i="1"/>
  <c r="F288" i="1"/>
  <c r="T287" i="1"/>
  <c r="S287" i="1"/>
  <c r="I287" i="1"/>
  <c r="F287" i="1"/>
  <c r="T286" i="1"/>
  <c r="S286" i="1"/>
  <c r="I286" i="1"/>
  <c r="F286" i="1"/>
  <c r="T285" i="1"/>
  <c r="S285" i="1"/>
  <c r="I285" i="1"/>
  <c r="F285" i="1"/>
  <c r="T284" i="1"/>
  <c r="S284" i="1"/>
  <c r="I284" i="1"/>
  <c r="F284" i="1"/>
  <c r="T283" i="1"/>
  <c r="S283" i="1"/>
  <c r="I283" i="1"/>
  <c r="F283" i="1"/>
  <c r="T282" i="1"/>
  <c r="S282" i="1"/>
  <c r="I282" i="1"/>
  <c r="F282" i="1"/>
  <c r="T281" i="1"/>
  <c r="S281" i="1"/>
  <c r="I281" i="1"/>
  <c r="F281" i="1"/>
  <c r="T280" i="1"/>
  <c r="S280" i="1"/>
  <c r="I280" i="1"/>
  <c r="F280" i="1"/>
  <c r="T279" i="1"/>
  <c r="S279" i="1"/>
  <c r="I279" i="1"/>
  <c r="F279" i="1"/>
  <c r="T278" i="1"/>
  <c r="S278" i="1"/>
  <c r="I278" i="1"/>
  <c r="F278" i="1"/>
  <c r="T277" i="1"/>
  <c r="S277" i="1"/>
  <c r="I277" i="1"/>
  <c r="F277" i="1"/>
  <c r="T276" i="1"/>
  <c r="S276" i="1"/>
  <c r="I276" i="1"/>
  <c r="F276" i="1"/>
  <c r="T275" i="1"/>
  <c r="S275" i="1"/>
  <c r="I275" i="1"/>
  <c r="F275" i="1"/>
  <c r="T274" i="1"/>
  <c r="S274" i="1"/>
  <c r="I274" i="1"/>
  <c r="F274" i="1"/>
  <c r="T273" i="1"/>
  <c r="S273" i="1"/>
  <c r="I273" i="1"/>
  <c r="F273" i="1"/>
  <c r="T272" i="1"/>
  <c r="S272" i="1"/>
  <c r="I272" i="1"/>
  <c r="F272" i="1"/>
  <c r="T271" i="1"/>
  <c r="S271" i="1"/>
  <c r="I271" i="1"/>
  <c r="F271" i="1"/>
  <c r="T270" i="1"/>
  <c r="S270" i="1"/>
  <c r="I270" i="1"/>
  <c r="F270" i="1"/>
  <c r="T269" i="1"/>
  <c r="S269" i="1"/>
  <c r="I269" i="1"/>
  <c r="F269" i="1"/>
  <c r="T268" i="1"/>
  <c r="S268" i="1"/>
  <c r="I268" i="1"/>
  <c r="F268" i="1"/>
  <c r="T267" i="1"/>
  <c r="S267" i="1"/>
  <c r="I267" i="1"/>
  <c r="F267" i="1"/>
  <c r="T266" i="1"/>
  <c r="S266" i="1"/>
  <c r="I266" i="1"/>
  <c r="F266" i="1"/>
  <c r="T265" i="1"/>
  <c r="S265" i="1"/>
  <c r="I265" i="1"/>
  <c r="F265" i="1"/>
  <c r="T264" i="1"/>
  <c r="S264" i="1"/>
  <c r="I264" i="1"/>
  <c r="F264" i="1"/>
  <c r="T263" i="1"/>
  <c r="S263" i="1"/>
  <c r="I263" i="1"/>
  <c r="F263" i="1"/>
  <c r="T262" i="1"/>
  <c r="S262" i="1"/>
  <c r="I262" i="1"/>
  <c r="F262" i="1"/>
  <c r="T261" i="1"/>
  <c r="S261" i="1"/>
  <c r="I261" i="1"/>
  <c r="F261" i="1"/>
  <c r="T260" i="1"/>
  <c r="S260" i="1"/>
  <c r="I260" i="1"/>
  <c r="F260" i="1"/>
  <c r="T259" i="1"/>
  <c r="S259" i="1"/>
  <c r="I259" i="1"/>
  <c r="F259" i="1"/>
  <c r="T258" i="1"/>
  <c r="S258" i="1"/>
  <c r="I258" i="1"/>
  <c r="F258" i="1"/>
  <c r="T257" i="1"/>
  <c r="S257" i="1"/>
  <c r="I257" i="1"/>
  <c r="F257" i="1"/>
  <c r="T256" i="1"/>
  <c r="S256" i="1"/>
  <c r="I256" i="1"/>
  <c r="F256" i="1"/>
  <c r="T255" i="1"/>
  <c r="S255" i="1"/>
  <c r="I255" i="1"/>
  <c r="F255" i="1"/>
  <c r="T254" i="1"/>
  <c r="S254" i="1"/>
  <c r="I254" i="1"/>
  <c r="F254" i="1"/>
  <c r="T253" i="1"/>
  <c r="S253" i="1"/>
  <c r="I253" i="1"/>
  <c r="F253" i="1"/>
  <c r="T252" i="1"/>
  <c r="S252" i="1"/>
  <c r="I252" i="1"/>
  <c r="F252" i="1"/>
  <c r="T251" i="1"/>
  <c r="S251" i="1"/>
  <c r="I251" i="1"/>
  <c r="F251" i="1"/>
  <c r="T250" i="1"/>
  <c r="S250" i="1"/>
  <c r="I250" i="1"/>
  <c r="F250" i="1"/>
  <c r="T249" i="1"/>
  <c r="S249" i="1"/>
  <c r="I249" i="1"/>
  <c r="F249" i="1"/>
  <c r="T248" i="1"/>
  <c r="S248" i="1"/>
  <c r="I248" i="1"/>
  <c r="F248" i="1"/>
  <c r="T247" i="1"/>
  <c r="S247" i="1"/>
  <c r="I247" i="1"/>
  <c r="F247" i="1"/>
  <c r="T246" i="1"/>
  <c r="S246" i="1"/>
  <c r="I246" i="1"/>
  <c r="F246" i="1"/>
  <c r="T245" i="1"/>
  <c r="S245" i="1"/>
  <c r="I245" i="1"/>
  <c r="F245" i="1"/>
  <c r="T244" i="1"/>
  <c r="S244" i="1"/>
  <c r="I244" i="1"/>
  <c r="F244" i="1"/>
  <c r="T243" i="1"/>
  <c r="S243" i="1"/>
  <c r="I243" i="1"/>
  <c r="F243" i="1"/>
  <c r="T242" i="1"/>
  <c r="S242" i="1"/>
  <c r="I242" i="1"/>
  <c r="F242" i="1"/>
  <c r="T241" i="1"/>
  <c r="S241" i="1"/>
  <c r="I241" i="1"/>
  <c r="F241" i="1"/>
  <c r="T240" i="1"/>
  <c r="S240" i="1"/>
  <c r="I240" i="1"/>
  <c r="F240" i="1"/>
  <c r="T239" i="1"/>
  <c r="S239" i="1"/>
  <c r="I239" i="1"/>
  <c r="F239" i="1"/>
  <c r="T238" i="1"/>
  <c r="S238" i="1"/>
  <c r="I238" i="1"/>
  <c r="F238" i="1"/>
  <c r="T237" i="1"/>
  <c r="S237" i="1"/>
  <c r="I237" i="1"/>
  <c r="F237" i="1"/>
  <c r="T236" i="1"/>
  <c r="S236" i="1"/>
  <c r="I236" i="1"/>
  <c r="F236" i="1"/>
  <c r="T235" i="1"/>
  <c r="S235" i="1"/>
  <c r="I235" i="1"/>
  <c r="F235" i="1"/>
  <c r="T234" i="1"/>
  <c r="S234" i="1"/>
  <c r="I234" i="1"/>
  <c r="F234" i="1"/>
  <c r="T233" i="1"/>
  <c r="S233" i="1"/>
  <c r="I233" i="1"/>
  <c r="F233" i="1"/>
  <c r="T232" i="1"/>
  <c r="S232" i="1"/>
  <c r="I232" i="1"/>
  <c r="F232" i="1"/>
  <c r="T231" i="1"/>
  <c r="S231" i="1"/>
  <c r="I231" i="1"/>
  <c r="F231" i="1"/>
  <c r="T230" i="1"/>
  <c r="S230" i="1"/>
  <c r="I230" i="1"/>
  <c r="F230" i="1"/>
  <c r="T229" i="1"/>
  <c r="S229" i="1"/>
  <c r="I229" i="1"/>
  <c r="F229" i="1"/>
  <c r="T228" i="1"/>
  <c r="S228" i="1"/>
  <c r="I228" i="1"/>
  <c r="F228" i="1"/>
  <c r="T227" i="1"/>
  <c r="S227" i="1"/>
  <c r="I227" i="1"/>
  <c r="F227" i="1"/>
  <c r="T226" i="1"/>
  <c r="S226" i="1"/>
  <c r="I226" i="1"/>
  <c r="F226" i="1"/>
  <c r="T225" i="1"/>
  <c r="S225" i="1"/>
  <c r="I225" i="1"/>
  <c r="F225" i="1"/>
  <c r="T224" i="1"/>
  <c r="S224" i="1"/>
  <c r="I224" i="1"/>
  <c r="F224" i="1"/>
  <c r="T223" i="1"/>
  <c r="S223" i="1"/>
  <c r="I223" i="1"/>
  <c r="F223" i="1"/>
  <c r="T222" i="1"/>
  <c r="S222" i="1"/>
  <c r="I222" i="1"/>
  <c r="F222" i="1"/>
  <c r="T221" i="1"/>
  <c r="S221" i="1"/>
  <c r="I221" i="1"/>
  <c r="F221" i="1"/>
  <c r="T220" i="1"/>
  <c r="S220" i="1"/>
  <c r="I220" i="1"/>
  <c r="F220" i="1"/>
  <c r="T219" i="1"/>
  <c r="S219" i="1"/>
  <c r="I219" i="1"/>
  <c r="F219" i="1"/>
  <c r="T218" i="1"/>
  <c r="S218" i="1"/>
  <c r="I218" i="1"/>
  <c r="F218" i="1"/>
  <c r="T217" i="1"/>
  <c r="S217" i="1"/>
  <c r="I217" i="1"/>
  <c r="F217" i="1"/>
  <c r="T216" i="1"/>
  <c r="S216" i="1"/>
  <c r="I216" i="1"/>
  <c r="F216" i="1"/>
  <c r="T215" i="1"/>
  <c r="S215" i="1"/>
  <c r="I215" i="1"/>
  <c r="F215" i="1"/>
  <c r="T214" i="1"/>
  <c r="S214" i="1"/>
  <c r="I214" i="1"/>
  <c r="F214" i="1"/>
  <c r="T213" i="1"/>
  <c r="S213" i="1"/>
  <c r="I213" i="1"/>
  <c r="F213" i="1"/>
  <c r="T212" i="1"/>
  <c r="S212" i="1"/>
  <c r="I212" i="1"/>
  <c r="F212" i="1"/>
  <c r="T211" i="1"/>
  <c r="S211" i="1"/>
  <c r="I211" i="1"/>
  <c r="F211" i="1"/>
  <c r="T210" i="1"/>
  <c r="S210" i="1"/>
  <c r="I210" i="1"/>
  <c r="F210" i="1"/>
  <c r="T209" i="1"/>
  <c r="S209" i="1"/>
  <c r="I209" i="1"/>
  <c r="F209" i="1"/>
  <c r="T208" i="1"/>
  <c r="S208" i="1"/>
  <c r="I208" i="1"/>
  <c r="F208" i="1"/>
  <c r="T207" i="1"/>
  <c r="S207" i="1"/>
  <c r="I207" i="1"/>
  <c r="F207" i="1"/>
  <c r="T206" i="1"/>
  <c r="S206" i="1"/>
  <c r="I206" i="1"/>
  <c r="F206" i="1"/>
  <c r="T205" i="1"/>
  <c r="S205" i="1"/>
  <c r="I205" i="1"/>
  <c r="F205" i="1"/>
  <c r="T204" i="1"/>
  <c r="S204" i="1"/>
  <c r="I204" i="1"/>
  <c r="F204" i="1"/>
  <c r="T203" i="1"/>
  <c r="S203" i="1"/>
  <c r="I203" i="1"/>
  <c r="F203" i="1"/>
  <c r="T202" i="1"/>
  <c r="S202" i="1"/>
  <c r="I202" i="1"/>
  <c r="F202" i="1"/>
  <c r="T201" i="1"/>
  <c r="S201" i="1"/>
  <c r="I201" i="1"/>
  <c r="F201" i="1"/>
  <c r="T200" i="1"/>
  <c r="S200" i="1"/>
  <c r="I200" i="1"/>
  <c r="F200" i="1"/>
  <c r="T199" i="1"/>
  <c r="S199" i="1"/>
  <c r="I199" i="1"/>
  <c r="F199" i="1"/>
  <c r="T198" i="1"/>
  <c r="S198" i="1"/>
  <c r="I198" i="1"/>
  <c r="F198" i="1"/>
  <c r="T197" i="1"/>
  <c r="S197" i="1"/>
  <c r="I197" i="1"/>
  <c r="F197" i="1"/>
  <c r="T196" i="1"/>
  <c r="S196" i="1"/>
  <c r="I196" i="1"/>
  <c r="F196" i="1"/>
  <c r="T195" i="1"/>
  <c r="S195" i="1"/>
  <c r="I195" i="1"/>
  <c r="F195" i="1"/>
  <c r="T194" i="1"/>
  <c r="S194" i="1"/>
  <c r="I194" i="1"/>
  <c r="F194" i="1"/>
  <c r="T193" i="1"/>
  <c r="S193" i="1"/>
  <c r="I193" i="1"/>
  <c r="F193" i="1"/>
  <c r="T192" i="1"/>
  <c r="S192" i="1"/>
  <c r="I192" i="1"/>
  <c r="F192" i="1"/>
  <c r="T191" i="1"/>
  <c r="S191" i="1"/>
  <c r="I191" i="1"/>
  <c r="F191" i="1"/>
  <c r="T190" i="1"/>
  <c r="S190" i="1"/>
  <c r="I190" i="1"/>
  <c r="F190" i="1"/>
  <c r="T189" i="1"/>
  <c r="S189" i="1"/>
  <c r="I189" i="1"/>
  <c r="F189" i="1"/>
  <c r="T188" i="1"/>
  <c r="S188" i="1"/>
  <c r="I188" i="1"/>
  <c r="F188" i="1"/>
  <c r="T187" i="1"/>
  <c r="S187" i="1"/>
  <c r="I187" i="1"/>
  <c r="F187" i="1"/>
  <c r="T186" i="1"/>
  <c r="S186" i="1"/>
  <c r="I186" i="1"/>
  <c r="F186" i="1"/>
  <c r="T185" i="1"/>
  <c r="S185" i="1"/>
  <c r="I185" i="1"/>
  <c r="F185" i="1"/>
  <c r="T184" i="1"/>
  <c r="S184" i="1"/>
  <c r="I184" i="1"/>
  <c r="F184" i="1"/>
  <c r="T183" i="1"/>
  <c r="S183" i="1"/>
  <c r="I183" i="1"/>
  <c r="F183" i="1"/>
  <c r="T182" i="1"/>
  <c r="S182" i="1"/>
  <c r="I182" i="1"/>
  <c r="F182" i="1"/>
  <c r="T181" i="1"/>
  <c r="S181" i="1"/>
  <c r="I181" i="1"/>
  <c r="F181" i="1"/>
  <c r="T180" i="1"/>
  <c r="S180" i="1"/>
  <c r="I180" i="1"/>
  <c r="F180" i="1"/>
  <c r="T179" i="1"/>
  <c r="S179" i="1"/>
  <c r="I179" i="1"/>
  <c r="F179" i="1"/>
  <c r="T178" i="1"/>
  <c r="S178" i="1"/>
  <c r="I178" i="1"/>
  <c r="F178" i="1"/>
  <c r="T177" i="1"/>
  <c r="S177" i="1"/>
  <c r="I177" i="1"/>
  <c r="F177" i="1"/>
  <c r="T176" i="1"/>
  <c r="S176" i="1"/>
  <c r="I176" i="1"/>
  <c r="F176" i="1"/>
  <c r="T175" i="1"/>
  <c r="S175" i="1"/>
  <c r="I175" i="1"/>
  <c r="F175" i="1"/>
  <c r="T174" i="1"/>
  <c r="S174" i="1"/>
  <c r="I174" i="1"/>
  <c r="F174" i="1"/>
  <c r="T173" i="1"/>
  <c r="S173" i="1"/>
  <c r="I173" i="1"/>
  <c r="F173" i="1"/>
  <c r="T172" i="1"/>
  <c r="S172" i="1"/>
  <c r="I172" i="1"/>
  <c r="F172" i="1"/>
  <c r="T171" i="1"/>
  <c r="S171" i="1"/>
  <c r="I171" i="1"/>
  <c r="F171" i="1"/>
  <c r="T170" i="1"/>
  <c r="S170" i="1"/>
  <c r="I170" i="1"/>
  <c r="F170" i="1"/>
  <c r="T169" i="1"/>
  <c r="S169" i="1"/>
  <c r="I169" i="1"/>
  <c r="F169" i="1"/>
  <c r="T168" i="1"/>
  <c r="S168" i="1"/>
  <c r="I168" i="1"/>
  <c r="F168" i="1"/>
  <c r="T167" i="1"/>
  <c r="S167" i="1"/>
  <c r="I167" i="1"/>
  <c r="F167" i="1"/>
  <c r="T166" i="1"/>
  <c r="S166" i="1"/>
  <c r="I166" i="1"/>
  <c r="F166" i="1"/>
  <c r="T165" i="1"/>
  <c r="S165" i="1"/>
  <c r="I165" i="1"/>
  <c r="F165" i="1"/>
  <c r="T164" i="1"/>
  <c r="S164" i="1"/>
  <c r="I164" i="1"/>
  <c r="F164" i="1"/>
  <c r="T163" i="1"/>
  <c r="S163" i="1"/>
  <c r="I163" i="1"/>
  <c r="F163" i="1"/>
  <c r="T162" i="1"/>
  <c r="S162" i="1"/>
  <c r="I162" i="1"/>
  <c r="F162" i="1"/>
  <c r="T161" i="1"/>
  <c r="S161" i="1"/>
  <c r="I161" i="1"/>
  <c r="F161" i="1"/>
  <c r="T160" i="1"/>
  <c r="S160" i="1"/>
  <c r="I160" i="1"/>
  <c r="F160" i="1"/>
  <c r="T159" i="1"/>
  <c r="S159" i="1"/>
  <c r="I159" i="1"/>
  <c r="F159" i="1"/>
  <c r="T158" i="1"/>
  <c r="S158" i="1"/>
  <c r="I158" i="1"/>
  <c r="F158" i="1"/>
  <c r="T157" i="1"/>
  <c r="S157" i="1"/>
  <c r="I157" i="1"/>
  <c r="F157" i="1"/>
  <c r="T156" i="1"/>
  <c r="S156" i="1"/>
  <c r="I156" i="1"/>
  <c r="F156" i="1"/>
  <c r="T155" i="1"/>
  <c r="S155" i="1"/>
  <c r="I155" i="1"/>
  <c r="F155" i="1"/>
  <c r="T154" i="1"/>
  <c r="S154" i="1"/>
  <c r="I154" i="1"/>
  <c r="F154" i="1"/>
  <c r="T153" i="1"/>
  <c r="S153" i="1"/>
  <c r="I153" i="1"/>
  <c r="F153" i="1"/>
  <c r="T152" i="1"/>
  <c r="S152" i="1"/>
  <c r="I152" i="1"/>
  <c r="F152" i="1"/>
  <c r="T151" i="1"/>
  <c r="S151" i="1"/>
  <c r="I151" i="1"/>
  <c r="F151" i="1"/>
  <c r="T150" i="1"/>
  <c r="S150" i="1"/>
  <c r="I150" i="1"/>
  <c r="F150" i="1"/>
  <c r="T149" i="1"/>
  <c r="S149" i="1"/>
  <c r="I149" i="1"/>
  <c r="F149" i="1"/>
  <c r="T148" i="1"/>
  <c r="S148" i="1"/>
  <c r="I148" i="1"/>
  <c r="F148" i="1"/>
  <c r="T147" i="1"/>
  <c r="S147" i="1"/>
  <c r="I147" i="1"/>
  <c r="F147" i="1"/>
  <c r="T146" i="1"/>
  <c r="S146" i="1"/>
  <c r="I146" i="1"/>
  <c r="F146" i="1"/>
  <c r="T145" i="1"/>
  <c r="S145" i="1"/>
  <c r="I145" i="1"/>
  <c r="F145" i="1"/>
  <c r="T144" i="1"/>
  <c r="S144" i="1"/>
  <c r="I144" i="1"/>
  <c r="F144" i="1"/>
  <c r="T143" i="1"/>
  <c r="S143" i="1"/>
  <c r="I143" i="1"/>
  <c r="F143" i="1"/>
  <c r="T142" i="1"/>
  <c r="S142" i="1"/>
  <c r="I142" i="1"/>
  <c r="F142" i="1"/>
  <c r="T141" i="1"/>
  <c r="S141" i="1"/>
  <c r="I141" i="1"/>
  <c r="F141" i="1"/>
  <c r="T140" i="1"/>
  <c r="S140" i="1"/>
  <c r="I140" i="1"/>
  <c r="F140" i="1"/>
  <c r="T139" i="1"/>
  <c r="S139" i="1"/>
  <c r="I139" i="1"/>
  <c r="F139" i="1"/>
  <c r="T138" i="1"/>
  <c r="S138" i="1"/>
  <c r="I138" i="1"/>
  <c r="F138" i="1"/>
  <c r="T137" i="1"/>
  <c r="S137" i="1"/>
  <c r="I137" i="1"/>
  <c r="F137" i="1"/>
  <c r="T136" i="1"/>
  <c r="S136" i="1"/>
  <c r="I136" i="1"/>
  <c r="F136" i="1"/>
  <c r="T135" i="1"/>
  <c r="S135" i="1"/>
  <c r="I135" i="1"/>
  <c r="F135" i="1"/>
  <c r="T134" i="1"/>
  <c r="S134" i="1"/>
  <c r="I134" i="1"/>
  <c r="F134" i="1"/>
  <c r="T133" i="1"/>
  <c r="S133" i="1"/>
  <c r="I133" i="1"/>
  <c r="F133" i="1"/>
  <c r="T132" i="1"/>
  <c r="S132" i="1"/>
  <c r="I132" i="1"/>
  <c r="F132" i="1"/>
  <c r="T131" i="1"/>
  <c r="S131" i="1"/>
  <c r="I131" i="1"/>
  <c r="F131" i="1"/>
  <c r="T130" i="1"/>
  <c r="S130" i="1"/>
  <c r="I130" i="1"/>
  <c r="F130" i="1"/>
  <c r="T129" i="1"/>
  <c r="S129" i="1"/>
  <c r="I129" i="1"/>
  <c r="F129" i="1"/>
  <c r="T128" i="1"/>
  <c r="S128" i="1"/>
  <c r="I128" i="1"/>
  <c r="F128" i="1"/>
  <c r="T127" i="1"/>
  <c r="S127" i="1"/>
  <c r="I127" i="1"/>
  <c r="F127" i="1"/>
  <c r="T126" i="1"/>
  <c r="S126" i="1"/>
  <c r="I126" i="1"/>
  <c r="F126" i="1"/>
  <c r="T125" i="1"/>
  <c r="S125" i="1"/>
  <c r="I125" i="1"/>
  <c r="F125" i="1"/>
  <c r="T124" i="1"/>
  <c r="S124" i="1"/>
  <c r="I124" i="1"/>
  <c r="F124" i="1"/>
  <c r="T123" i="1"/>
  <c r="S123" i="1"/>
  <c r="I123" i="1"/>
  <c r="F123" i="1"/>
  <c r="T122" i="1"/>
  <c r="S122" i="1"/>
  <c r="I122" i="1"/>
  <c r="F122" i="1"/>
  <c r="T121" i="1"/>
  <c r="S121" i="1"/>
  <c r="I121" i="1"/>
  <c r="F121" i="1"/>
  <c r="T120" i="1"/>
  <c r="S120" i="1"/>
  <c r="I120" i="1"/>
  <c r="F120" i="1"/>
  <c r="T119" i="1"/>
  <c r="S119" i="1"/>
  <c r="I119" i="1"/>
  <c r="F119" i="1"/>
  <c r="T118" i="1"/>
  <c r="S118" i="1"/>
  <c r="I118" i="1"/>
  <c r="F118" i="1"/>
  <c r="T117" i="1"/>
  <c r="S117" i="1"/>
  <c r="I117" i="1"/>
  <c r="F117" i="1"/>
  <c r="T116" i="1"/>
  <c r="S116" i="1"/>
  <c r="I116" i="1"/>
  <c r="F116" i="1"/>
  <c r="T115" i="1"/>
  <c r="S115" i="1"/>
  <c r="I115" i="1"/>
  <c r="F115" i="1"/>
  <c r="T114" i="1"/>
  <c r="S114" i="1"/>
  <c r="I114" i="1"/>
  <c r="F114" i="1"/>
  <c r="T113" i="1"/>
  <c r="S113" i="1"/>
  <c r="I113" i="1"/>
  <c r="F113" i="1"/>
  <c r="T112" i="1"/>
  <c r="S112" i="1"/>
  <c r="I112" i="1"/>
  <c r="F112" i="1"/>
  <c r="T111" i="1"/>
  <c r="S111" i="1"/>
  <c r="I111" i="1"/>
  <c r="F111" i="1"/>
  <c r="T110" i="1"/>
  <c r="S110" i="1"/>
  <c r="I110" i="1"/>
  <c r="F110" i="1"/>
  <c r="T109" i="1"/>
  <c r="S109" i="1"/>
  <c r="I109" i="1"/>
  <c r="F109" i="1"/>
  <c r="T108" i="1"/>
  <c r="S108" i="1"/>
  <c r="I108" i="1"/>
  <c r="F108" i="1"/>
  <c r="T107" i="1"/>
  <c r="S107" i="1"/>
  <c r="I107" i="1"/>
  <c r="F107" i="1"/>
  <c r="T106" i="1"/>
  <c r="S106" i="1"/>
  <c r="I106" i="1"/>
  <c r="F106" i="1"/>
  <c r="T105" i="1"/>
  <c r="S105" i="1"/>
  <c r="I105" i="1"/>
  <c r="F105" i="1"/>
  <c r="T104" i="1"/>
  <c r="S104" i="1"/>
  <c r="I104" i="1"/>
  <c r="F104" i="1"/>
  <c r="T103" i="1"/>
  <c r="S103" i="1"/>
  <c r="I103" i="1"/>
  <c r="F103" i="1"/>
  <c r="T102" i="1"/>
  <c r="S102" i="1"/>
  <c r="I102" i="1"/>
  <c r="F102" i="1"/>
  <c r="T101" i="1"/>
  <c r="S101" i="1"/>
  <c r="I101" i="1"/>
  <c r="F101" i="1"/>
  <c r="T100" i="1"/>
  <c r="S100" i="1"/>
  <c r="I100" i="1"/>
  <c r="F100" i="1"/>
  <c r="T99" i="1"/>
  <c r="S99" i="1"/>
  <c r="I99" i="1"/>
  <c r="F99" i="1"/>
  <c r="T98" i="1"/>
  <c r="S98" i="1"/>
  <c r="I98" i="1"/>
  <c r="F98" i="1"/>
  <c r="T97" i="1"/>
  <c r="S97" i="1"/>
  <c r="I97" i="1"/>
  <c r="F97" i="1"/>
  <c r="T96" i="1"/>
  <c r="S96" i="1"/>
  <c r="I96" i="1"/>
  <c r="F96" i="1"/>
  <c r="T95" i="1"/>
  <c r="S95" i="1"/>
  <c r="I95" i="1"/>
  <c r="F95" i="1"/>
  <c r="T94" i="1"/>
  <c r="S94" i="1"/>
  <c r="I94" i="1"/>
  <c r="F94" i="1"/>
  <c r="T93" i="1"/>
  <c r="S93" i="1"/>
  <c r="I93" i="1"/>
  <c r="F93" i="1"/>
  <c r="T92" i="1"/>
  <c r="S92" i="1"/>
  <c r="I92" i="1"/>
  <c r="F92" i="1"/>
  <c r="T91" i="1"/>
  <c r="S91" i="1"/>
  <c r="I91" i="1"/>
  <c r="F91" i="1"/>
  <c r="T90" i="1"/>
  <c r="S90" i="1"/>
  <c r="I90" i="1"/>
  <c r="F90" i="1"/>
  <c r="T89" i="1"/>
  <c r="S89" i="1"/>
  <c r="I89" i="1"/>
  <c r="F89" i="1"/>
  <c r="T88" i="1"/>
  <c r="S88" i="1"/>
  <c r="I88" i="1"/>
  <c r="F88" i="1"/>
  <c r="T87" i="1"/>
  <c r="S87" i="1"/>
  <c r="I87" i="1"/>
  <c r="F87" i="1"/>
  <c r="T86" i="1"/>
  <c r="S86" i="1"/>
  <c r="I86" i="1"/>
  <c r="F86" i="1"/>
  <c r="T85" i="1"/>
  <c r="S85" i="1"/>
  <c r="I85" i="1"/>
  <c r="F85" i="1"/>
  <c r="T84" i="1"/>
  <c r="S84" i="1"/>
  <c r="I84" i="1"/>
  <c r="F84" i="1"/>
  <c r="T83" i="1"/>
  <c r="S83" i="1"/>
  <c r="I83" i="1"/>
  <c r="F83" i="1"/>
  <c r="T82" i="1"/>
  <c r="S82" i="1"/>
  <c r="I82" i="1"/>
  <c r="F82" i="1"/>
  <c r="T81" i="1"/>
  <c r="S81" i="1"/>
  <c r="I81" i="1"/>
  <c r="F81" i="1"/>
  <c r="T80" i="1"/>
  <c r="S80" i="1"/>
  <c r="I80" i="1"/>
  <c r="F80" i="1"/>
  <c r="T79" i="1"/>
  <c r="S79" i="1"/>
  <c r="I79" i="1"/>
  <c r="F79" i="1"/>
  <c r="T78" i="1"/>
  <c r="S78" i="1"/>
  <c r="I78" i="1"/>
  <c r="F78" i="1"/>
  <c r="T77" i="1"/>
  <c r="S77" i="1"/>
  <c r="I77" i="1"/>
  <c r="F77" i="1"/>
  <c r="T76" i="1"/>
  <c r="S76" i="1"/>
  <c r="I76" i="1"/>
  <c r="F76" i="1"/>
  <c r="T75" i="1"/>
  <c r="S75" i="1"/>
  <c r="I75" i="1"/>
  <c r="F75" i="1"/>
  <c r="T74" i="1"/>
  <c r="S74" i="1"/>
  <c r="I74" i="1"/>
  <c r="F74" i="1"/>
  <c r="T73" i="1"/>
  <c r="S73" i="1"/>
  <c r="I73" i="1"/>
  <c r="F73" i="1"/>
  <c r="T72" i="1"/>
  <c r="S72" i="1"/>
  <c r="I72" i="1"/>
  <c r="F72" i="1"/>
  <c r="T71" i="1"/>
  <c r="S71" i="1"/>
  <c r="I71" i="1"/>
  <c r="F71" i="1"/>
  <c r="T70" i="1"/>
  <c r="S70" i="1"/>
  <c r="I70" i="1"/>
  <c r="F70" i="1"/>
  <c r="T69" i="1"/>
  <c r="S69" i="1"/>
  <c r="I69" i="1"/>
  <c r="F69" i="1"/>
  <c r="T68" i="1"/>
  <c r="S68" i="1"/>
  <c r="I68" i="1"/>
  <c r="F68" i="1"/>
  <c r="T67" i="1"/>
  <c r="S67" i="1"/>
  <c r="I67" i="1"/>
  <c r="F67" i="1"/>
  <c r="T66" i="1"/>
  <c r="S66" i="1"/>
  <c r="I66" i="1"/>
  <c r="F66" i="1"/>
  <c r="T65" i="1"/>
  <c r="S65" i="1"/>
  <c r="I65" i="1"/>
  <c r="F65" i="1"/>
  <c r="T64" i="1"/>
  <c r="S64" i="1"/>
  <c r="I64" i="1"/>
  <c r="F64" i="1"/>
  <c r="T63" i="1"/>
  <c r="S63" i="1"/>
  <c r="I63" i="1"/>
  <c r="F63" i="1"/>
  <c r="T62" i="1"/>
  <c r="S62" i="1"/>
  <c r="I62" i="1"/>
  <c r="F62" i="1"/>
  <c r="T61" i="1"/>
  <c r="S61" i="1"/>
  <c r="I61" i="1"/>
  <c r="F61" i="1"/>
  <c r="T60" i="1"/>
  <c r="S60" i="1"/>
  <c r="I60" i="1"/>
  <c r="F60" i="1"/>
  <c r="T59" i="1"/>
  <c r="S59" i="1"/>
  <c r="I59" i="1"/>
  <c r="F59" i="1"/>
  <c r="T58" i="1"/>
  <c r="S58" i="1"/>
  <c r="I58" i="1"/>
  <c r="F58" i="1"/>
  <c r="T57" i="1"/>
  <c r="S57" i="1"/>
  <c r="I57" i="1"/>
  <c r="F57" i="1"/>
  <c r="T56" i="1"/>
  <c r="S56" i="1"/>
  <c r="I56" i="1"/>
  <c r="F56" i="1"/>
  <c r="T55" i="1"/>
  <c r="S55" i="1"/>
  <c r="I55" i="1"/>
  <c r="F55" i="1"/>
  <c r="T54" i="1"/>
  <c r="S54" i="1"/>
  <c r="I54" i="1"/>
  <c r="F54" i="1"/>
  <c r="T53" i="1"/>
  <c r="S53" i="1"/>
  <c r="I53" i="1"/>
  <c r="F53" i="1"/>
  <c r="T52" i="1"/>
  <c r="S52" i="1"/>
  <c r="I52" i="1"/>
  <c r="F52" i="1"/>
  <c r="T51" i="1"/>
  <c r="S51" i="1"/>
  <c r="I51" i="1"/>
  <c r="F51" i="1"/>
  <c r="T50" i="1"/>
  <c r="S50" i="1"/>
  <c r="I50" i="1"/>
  <c r="F50" i="1"/>
  <c r="T49" i="1"/>
  <c r="S49" i="1"/>
  <c r="I49" i="1"/>
  <c r="F49" i="1"/>
  <c r="T48" i="1"/>
  <c r="S48" i="1"/>
  <c r="I48" i="1"/>
  <c r="F48" i="1"/>
  <c r="T47" i="1"/>
  <c r="S47" i="1"/>
  <c r="I47" i="1"/>
  <c r="F47" i="1"/>
  <c r="T46" i="1"/>
  <c r="S46" i="1"/>
  <c r="I46" i="1"/>
  <c r="F46" i="1"/>
  <c r="T45" i="1"/>
  <c r="S45" i="1"/>
  <c r="I45" i="1"/>
  <c r="F45" i="1"/>
  <c r="T44" i="1"/>
  <c r="S44" i="1"/>
  <c r="I44" i="1"/>
  <c r="F44" i="1"/>
  <c r="T43" i="1"/>
  <c r="S43" i="1"/>
  <c r="I43" i="1"/>
  <c r="F43" i="1"/>
  <c r="T42" i="1"/>
  <c r="S42" i="1"/>
  <c r="I42" i="1"/>
  <c r="F42" i="1"/>
  <c r="T41" i="1"/>
  <c r="S41" i="1"/>
  <c r="I41" i="1"/>
  <c r="F41" i="1"/>
  <c r="T40" i="1"/>
  <c r="S40" i="1"/>
  <c r="I40" i="1"/>
  <c r="F40" i="1"/>
  <c r="T39" i="1"/>
  <c r="S39" i="1"/>
  <c r="I39" i="1"/>
  <c r="F39" i="1"/>
  <c r="T38" i="1"/>
  <c r="S38" i="1"/>
  <c r="I38" i="1"/>
  <c r="F38" i="1"/>
  <c r="T37" i="1"/>
  <c r="S37" i="1"/>
  <c r="I37" i="1"/>
  <c r="F37" i="1"/>
  <c r="T36" i="1"/>
  <c r="S36" i="1"/>
  <c r="I36" i="1"/>
  <c r="F36" i="1"/>
  <c r="T35" i="1"/>
  <c r="S35" i="1"/>
  <c r="I35" i="1"/>
  <c r="F35" i="1"/>
  <c r="T34" i="1"/>
  <c r="S34" i="1"/>
  <c r="I34" i="1"/>
  <c r="F34" i="1"/>
  <c r="T33" i="1"/>
  <c r="S33" i="1"/>
  <c r="I33" i="1"/>
  <c r="F33" i="1"/>
  <c r="T32" i="1"/>
  <c r="S32" i="1"/>
  <c r="I32" i="1"/>
  <c r="F32" i="1"/>
  <c r="T31" i="1"/>
  <c r="S31" i="1"/>
  <c r="I31" i="1"/>
  <c r="F31" i="1"/>
  <c r="T30" i="1"/>
  <c r="S30" i="1"/>
  <c r="I30" i="1"/>
  <c r="F30" i="1"/>
  <c r="T29" i="1"/>
  <c r="S29" i="1"/>
  <c r="I29" i="1"/>
  <c r="F29" i="1"/>
  <c r="T28" i="1"/>
  <c r="S28" i="1"/>
  <c r="I28" i="1"/>
  <c r="F28" i="1"/>
  <c r="T27" i="1"/>
  <c r="S27" i="1"/>
  <c r="I27" i="1"/>
  <c r="F27" i="1"/>
  <c r="T26" i="1"/>
  <c r="S26" i="1"/>
  <c r="F26" i="1"/>
  <c r="T25" i="1"/>
  <c r="S25" i="1"/>
  <c r="I25" i="1"/>
  <c r="F25" i="1"/>
  <c r="T24" i="1"/>
  <c r="S24" i="1"/>
  <c r="I24" i="1"/>
  <c r="F24" i="1"/>
  <c r="T23" i="1"/>
  <c r="S23" i="1"/>
  <c r="I23" i="1"/>
  <c r="F23" i="1"/>
  <c r="T22" i="1"/>
  <c r="S22" i="1"/>
  <c r="I22" i="1"/>
  <c r="F22" i="1"/>
  <c r="T21" i="1"/>
  <c r="S21" i="1"/>
  <c r="I21" i="1"/>
  <c r="F21" i="1"/>
  <c r="T20" i="1"/>
  <c r="S20" i="1"/>
  <c r="I20" i="1"/>
  <c r="F20" i="1"/>
  <c r="T19" i="1"/>
  <c r="S19" i="1"/>
  <c r="I19" i="1"/>
  <c r="F19" i="1"/>
  <c r="T18" i="1"/>
  <c r="S18" i="1"/>
  <c r="I18" i="1"/>
  <c r="F18" i="1"/>
  <c r="T17" i="1"/>
  <c r="S17" i="1"/>
  <c r="I17" i="1"/>
  <c r="F17" i="1"/>
  <c r="T16" i="1"/>
  <c r="S16" i="1"/>
  <c r="I16" i="1"/>
  <c r="F16" i="1"/>
  <c r="T15" i="1"/>
  <c r="S15" i="1"/>
  <c r="I15" i="1"/>
  <c r="F15" i="1"/>
  <c r="T14" i="1"/>
  <c r="S14" i="1"/>
  <c r="I14" i="1"/>
  <c r="F14" i="1"/>
  <c r="T13" i="1"/>
  <c r="S13" i="1"/>
  <c r="I13" i="1"/>
  <c r="F13" i="1"/>
  <c r="T12" i="1"/>
  <c r="S12" i="1"/>
  <c r="I12" i="1"/>
  <c r="F12" i="1"/>
  <c r="T11" i="1"/>
  <c r="S11" i="1"/>
  <c r="I11" i="1"/>
  <c r="F11" i="1"/>
  <c r="T10" i="1"/>
  <c r="S10" i="1"/>
  <c r="I10" i="1"/>
  <c r="F10" i="1"/>
  <c r="T9" i="1"/>
  <c r="S9" i="1"/>
  <c r="I9" i="1"/>
  <c r="F9" i="1"/>
  <c r="T8" i="1"/>
  <c r="S8" i="1"/>
  <c r="I8" i="1"/>
  <c r="F8" i="1"/>
  <c r="T7" i="1"/>
  <c r="S7" i="1"/>
  <c r="I7" i="1"/>
  <c r="F7" i="1"/>
  <c r="T6" i="1"/>
  <c r="S6" i="1"/>
  <c r="I6" i="1"/>
  <c r="F6" i="1"/>
  <c r="T5" i="1"/>
  <c r="S5" i="1"/>
  <c r="I5" i="1"/>
  <c r="T4" i="1"/>
  <c r="S4" i="1"/>
  <c r="I4" i="1"/>
  <c r="F4" i="1"/>
  <c r="T3" i="1"/>
  <c r="S3" i="1"/>
  <c r="I3" i="1"/>
  <c r="F3" i="1"/>
  <c r="T2" i="1"/>
  <c r="S2" i="1"/>
  <c r="F2" i="1"/>
  <c r="I2" i="1" l="1"/>
</calcChain>
</file>

<file path=xl/sharedStrings.xml><?xml version="1.0" encoding="utf-8"?>
<sst xmlns="http://schemas.openxmlformats.org/spreadsheetml/2006/main" count="9067" uniqueCount="2116">
  <si>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</si>
  <si>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</si>
  <si>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</si>
  <si>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</si>
  <si>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</si>
  <si>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</si>
  <si>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</si>
  <si>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</si>
  <si>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</si>
  <si>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</si>
  <si>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</si>
  <si>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</si>
  <si>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</si>
  <si>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</si>
  <si>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</si>
  <si>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</si>
  <si>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</si>
  <si>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</si>
  <si>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</si>
  <si>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</si>
  <si>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</si>
  <si>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</si>
  <si>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</si>
  <si>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</si>
  <si>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</si>
  <si>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</si>
  <si>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</si>
  <si>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</si>
  <si>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</si>
  <si>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</si>
  <si>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</si>
  <si>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</si>
  <si>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</si>
  <si>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</si>
  <si>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</si>
  <si>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</si>
  <si>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</si>
  <si>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</si>
  <si>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</si>
  <si>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</si>
  <si>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</si>
  <si>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</si>
  <si>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</si>
  <si>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</si>
  <si>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</si>
  <si>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</si>
  <si>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</si>
  <si>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</si>
  <si>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</si>
  <si>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</si>
  <si>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</si>
  <si>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</si>
  <si>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</si>
  <si>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</si>
  <si>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</si>
  <si>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</si>
  <si>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</si>
  <si>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</si>
  <si>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</si>
  <si>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</si>
  <si>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</si>
  <si>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</si>
  <si>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</si>
  <si>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</si>
  <si>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</si>
  <si>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</si>
  <si>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</si>
  <si>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</si>
  <si>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</si>
  <si>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</si>
  <si>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</si>
  <si>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</si>
  <si>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</si>
  <si>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</si>
  <si>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</si>
  <si>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</si>
  <si>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</si>
  <si>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</si>
  <si>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</si>
  <si>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</si>
  <si>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</si>
  <si>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</si>
  <si>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</si>
  <si>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</si>
  <si>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</si>
  <si>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</si>
  <si>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</si>
  <si>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</si>
  <si>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</si>
  <si>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</si>
  <si>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</si>
  <si>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</si>
  <si>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</si>
  <si>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</si>
  <si>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</si>
  <si>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</si>
  <si>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</si>
  <si>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</si>
  <si>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</si>
  <si>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</si>
  <si>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</si>
  <si>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</si>
  <si>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</si>
  <si>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</si>
  <si>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</si>
  <si>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</si>
  <si>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</si>
  <si>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</si>
  <si>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</si>
  <si>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</si>
  <si>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</si>
  <si>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</si>
  <si>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</si>
  <si>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</si>
  <si>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</si>
  <si>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</si>
  <si>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</si>
  <si>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</si>
  <si>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</si>
  <si>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</si>
  <si>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</si>
  <si>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</si>
  <si>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</si>
  <si>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</si>
  <si>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</si>
  <si>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</si>
  <si>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</si>
  <si>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</si>
  <si>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</si>
  <si>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</si>
  <si>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</si>
  <si>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</si>
  <si>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</si>
  <si>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</si>
  <si>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</si>
  <si>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</si>
  <si>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</si>
  <si>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</si>
  <si>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</si>
  <si>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</si>
  <si>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</si>
  <si>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</si>
  <si>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</si>
  <si>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</si>
  <si>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</si>
  <si>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</si>
  <si>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</si>
  <si>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</si>
  <si>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</si>
  <si>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</si>
  <si>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</si>
  <si>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</si>
  <si>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</si>
  <si>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</si>
  <si>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</si>
  <si>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</si>
  <si>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</si>
  <si>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</si>
  <si>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</si>
  <si>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</si>
  <si>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</si>
  <si>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</si>
  <si>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</si>
  <si>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</si>
  <si>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</si>
  <si>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</si>
  <si>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</si>
  <si>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</si>
  <si>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</si>
  <si>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</si>
  <si>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</si>
  <si>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</si>
  <si>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</si>
  <si>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</si>
  <si>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</si>
  <si>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</si>
  <si>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</si>
  <si>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</si>
  <si>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</si>
  <si>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</si>
  <si>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</si>
  <si>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</si>
  <si>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</si>
  <si>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</si>
  <si>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</si>
  <si>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</si>
  <si>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</si>
  <si>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</si>
  <si>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</si>
  <si>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</si>
  <si>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</si>
  <si>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</si>
  <si>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</si>
  <si>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</si>
  <si>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</si>
  <si>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</si>
  <si>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</si>
  <si>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</si>
  <si>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</si>
  <si>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</si>
  <si>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</si>
  <si>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</si>
  <si>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</si>
  <si>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</si>
  <si>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</si>
  <si>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</si>
  <si>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</si>
  <si>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</si>
  <si>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</si>
  <si>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</si>
  <si>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</si>
  <si>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</si>
  <si>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</si>
  <si>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</si>
  <si>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</si>
  <si>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</si>
  <si>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</si>
  <si>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</si>
  <si>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</si>
  <si>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</si>
  <si>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</si>
  <si>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</si>
  <si>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</si>
  <si>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</si>
  <si>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</si>
  <si>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</si>
  <si>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</si>
  <si>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</si>
  <si>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</si>
  <si>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</si>
  <si>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</si>
  <si>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</si>
  <si>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</si>
  <si>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</si>
  <si>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</si>
  <si>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</si>
  <si>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</si>
  <si>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</si>
  <si>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</si>
  <si>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</si>
  <si>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</si>
  <si>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</si>
  <si>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</si>
  <si>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</si>
  <si>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</si>
  <si>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</si>
  <si>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</si>
  <si>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</si>
  <si>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</si>
  <si>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</si>
  <si>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</si>
  <si>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</si>
  <si>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</si>
  <si>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</si>
  <si>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</si>
  <si>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</si>
  <si>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</si>
  <si>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</si>
  <si>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</si>
  <si>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</si>
  <si>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</si>
  <si>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</si>
  <si>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</si>
  <si>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</si>
  <si>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</si>
  <si>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</si>
  <si>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</si>
  <si>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</si>
  <si>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</si>
  <si>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</si>
  <si>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</si>
  <si>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</si>
  <si>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</si>
  <si>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</si>
  <si>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</si>
  <si>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</si>
  <si>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</si>
  <si>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</si>
  <si>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</si>
  <si>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</si>
  <si>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</si>
  <si>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</si>
  <si>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</si>
  <si>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</si>
  <si>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</si>
  <si>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</si>
  <si>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</si>
  <si>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</si>
  <si>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</si>
  <si>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</si>
  <si>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</si>
  <si>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</si>
  <si>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</si>
  <si>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</si>
  <si>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</si>
  <si>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</si>
  <si>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</si>
  <si>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</si>
  <si>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</si>
  <si>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</si>
  <si>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</si>
  <si>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</si>
  <si>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</si>
  <si>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</si>
  <si>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</si>
  <si>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</si>
  <si>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</si>
  <si>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</si>
  <si>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</si>
  <si>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</si>
  <si>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</si>
  <si>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</si>
  <si>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</si>
  <si>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</si>
  <si>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</si>
  <si>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</si>
  <si>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</si>
  <si>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</si>
  <si>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</si>
  <si>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</si>
  <si>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</si>
  <si>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</si>
  <si>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</si>
  <si>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</si>
  <si>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</si>
  <si>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</si>
  <si>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</si>
  <si>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</si>
  <si>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</si>
  <si>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</si>
  <si>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</si>
  <si>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</si>
  <si>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</si>
  <si>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</si>
  <si>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</si>
  <si>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</si>
  <si>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</si>
  <si>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</si>
  <si>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</si>
  <si>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</si>
  <si>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</si>
  <si>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</si>
  <si>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</si>
  <si>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</si>
  <si>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</si>
  <si>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</si>
  <si>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</si>
  <si>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</si>
  <si>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</si>
  <si>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</si>
  <si>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</si>
  <si>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</si>
  <si>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</si>
  <si>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</si>
  <si>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</si>
  <si>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</si>
  <si>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</si>
  <si>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</si>
  <si>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</si>
  <si>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</si>
  <si>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</si>
  <si>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</si>
  <si>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</si>
  <si>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</si>
  <si>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</si>
  <si>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</si>
  <si>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</si>
  <si>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</si>
  <si>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</si>
  <si>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</si>
  <si>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</si>
  <si>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</si>
  <si>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</si>
  <si>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</si>
  <si>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</si>
  <si>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</si>
  <si>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</si>
  <si>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</si>
  <si>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</si>
  <si>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</si>
  <si>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</si>
  <si>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</si>
  <si>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</si>
  <si>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</si>
  <si>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</si>
  <si>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</si>
  <si>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</si>
  <si>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</si>
  <si>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</si>
  <si>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</si>
  <si>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</si>
  <si>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</si>
  <si>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</si>
  <si>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</si>
  <si>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</si>
  <si>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</si>
  <si>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</si>
  <si>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</si>
  <si>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</si>
  <si>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</si>
  <si>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</si>
  <si>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</si>
  <si>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</si>
  <si>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</si>
  <si>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</si>
  <si>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</si>
  <si>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</si>
  <si>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</si>
  <si>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</si>
  <si>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</si>
  <si>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</si>
  <si>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</si>
  <si>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</si>
  <si>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</si>
  <si>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</si>
  <si>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</si>
  <si>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</si>
  <si>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</si>
  <si>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</si>
  <si>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</si>
  <si>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</si>
  <si>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</si>
  <si>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</si>
  <si>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</si>
  <si>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</si>
  <si>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</si>
  <si>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</si>
  <si>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</si>
  <si>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</si>
  <si>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</si>
  <si>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</si>
  <si>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</si>
  <si>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</si>
  <si>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</si>
  <si>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</si>
  <si>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</si>
  <si>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</si>
  <si>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</si>
  <si>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</si>
  <si>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</si>
  <si>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</si>
  <si>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</si>
  <si>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</si>
  <si>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</si>
  <si>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</si>
  <si>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</si>
  <si>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</si>
  <si>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</si>
  <si>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</si>
  <si>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</si>
  <si>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</si>
  <si>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</si>
  <si>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</si>
  <si>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</si>
  <si>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</si>
  <si>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</si>
  <si>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</si>
  <si>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</si>
  <si>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</si>
  <si>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</si>
  <si>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</si>
  <si>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</si>
  <si>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</si>
  <si>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</si>
  <si>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</si>
  <si>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</si>
  <si>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</si>
  <si>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</si>
  <si>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</si>
  <si>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</si>
  <si>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</si>
  <si>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</si>
  <si>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</si>
  <si>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</si>
  <si>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</si>
  <si>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</si>
  <si>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</si>
  <si>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</si>
  <si>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</si>
  <si>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</si>
  <si>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</si>
  <si>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</si>
  <si>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</si>
  <si>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</si>
  <si>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</si>
  <si>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</si>
  <si>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</si>
  <si>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</si>
  <si>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</si>
  <si>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</si>
  <si>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</si>
  <si>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</si>
  <si>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</si>
  <si>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</si>
  <si>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</si>
  <si>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</si>
  <si>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</si>
  <si>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</si>
  <si>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</si>
  <si>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</si>
  <si>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</si>
  <si>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</si>
  <si>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</si>
  <si>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</si>
  <si>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</si>
  <si>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</si>
  <si>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</si>
  <si>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</si>
  <si>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</si>
  <si>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</si>
  <si>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</si>
  <si>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</si>
  <si>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</si>
  <si>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</si>
  <si>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</si>
  <si>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</si>
  <si>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</si>
  <si>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</si>
  <si>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</si>
  <si>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</si>
  <si>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</si>
  <si>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</si>
  <si>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</si>
  <si>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</si>
  <si>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</si>
  <si>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</si>
  <si>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</si>
  <si>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</si>
  <si>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</si>
  <si>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</si>
  <si>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</si>
  <si>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</si>
  <si>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</si>
  <si>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</si>
  <si>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</si>
  <si>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</si>
  <si>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</si>
  <si>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</si>
  <si>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</si>
  <si>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</si>
  <si>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</si>
  <si>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</si>
  <si>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</si>
  <si>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</si>
  <si>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</si>
  <si>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</si>
  <si>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</si>
  <si>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</si>
  <si>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</si>
  <si>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</si>
  <si>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</si>
  <si>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</si>
  <si>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</si>
  <si>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</si>
  <si>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</si>
  <si>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</si>
  <si>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</si>
  <si>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</si>
  <si>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</si>
  <si>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</si>
  <si>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</si>
  <si>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</si>
  <si>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</si>
  <si>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</si>
  <si>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</si>
  <si>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</si>
  <si>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</si>
  <si>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</si>
  <si>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</si>
  <si>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</si>
  <si>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</si>
  <si>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</si>
  <si>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</si>
  <si>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</si>
  <si>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</si>
  <si>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</si>
  <si>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</si>
  <si>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</si>
  <si>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</si>
  <si>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</si>
  <si>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</si>
  <si>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</si>
  <si>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</si>
  <si>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</si>
  <si>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</si>
  <si>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</si>
  <si>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</si>
  <si>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</si>
  <si>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</si>
  <si>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</si>
  <si>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</si>
  <si>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</si>
  <si>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</si>
  <si>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</si>
  <si>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</si>
  <si>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</si>
  <si>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</si>
  <si>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</si>
  <si>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</si>
  <si>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</si>
  <si>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</si>
  <si>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</si>
  <si>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</si>
  <si>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</si>
  <si>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</si>
  <si>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</si>
  <si>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</si>
  <si>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</si>
  <si>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</si>
  <si>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</si>
  <si>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</si>
  <si>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</si>
  <si>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</si>
  <si>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</si>
  <si>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</si>
  <si>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</si>
  <si>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</si>
  <si>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</si>
  <si>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</si>
  <si>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</si>
  <si>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</si>
  <si>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</si>
  <si>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</si>
  <si>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</si>
  <si>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</si>
  <si>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</si>
  <si>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</si>
  <si>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</si>
  <si>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</si>
  <si>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</si>
  <si>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</si>
  <si>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</si>
  <si>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</si>
  <si>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</si>
  <si>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</si>
  <si>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</si>
  <si>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</si>
  <si>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</si>
  <si>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</si>
  <si>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</si>
  <si>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</si>
  <si>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</si>
  <si>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</si>
  <si>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</si>
  <si>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</si>
  <si>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</si>
  <si>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</si>
  <si>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</si>
  <si>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</si>
  <si>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</si>
  <si>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</si>
  <si>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</si>
  <si>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</si>
  <si>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</si>
  <si>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</si>
  <si>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</si>
  <si>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</si>
  <si>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</si>
  <si>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</si>
  <si>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</si>
  <si>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</si>
  <si>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</si>
  <si>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</si>
  <si>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</si>
  <si>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</si>
  <si>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</si>
  <si>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</si>
  <si>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</si>
  <si>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</si>
  <si>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</si>
  <si>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</si>
  <si>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</si>
  <si>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</si>
  <si>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</si>
  <si>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</si>
  <si>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</si>
  <si>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</si>
  <si>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</si>
  <si>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</si>
  <si>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</si>
  <si>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</si>
  <si>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</si>
  <si>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</si>
  <si>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</si>
  <si>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</si>
  <si>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</si>
  <si>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</si>
  <si>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</si>
  <si>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</si>
  <si>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</si>
  <si>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</si>
  <si>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</si>
  <si>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</si>
  <si>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</si>
  <si>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</si>
  <si>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</si>
  <si>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</si>
  <si>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</si>
  <si>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</si>
  <si>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</si>
  <si>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</si>
  <si>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</si>
  <si>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</si>
  <si>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</si>
  <si>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</si>
  <si>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</si>
  <si>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</si>
  <si>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</si>
  <si>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</si>
  <si>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</si>
  <si>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</si>
  <si>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</si>
  <si>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</si>
  <si>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</si>
  <si>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</si>
  <si>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</si>
  <si>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</si>
  <si>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</si>
  <si>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</si>
  <si>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</si>
  <si>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</si>
  <si>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</si>
  <si>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</si>
  <si>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</si>
  <si>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</si>
  <si>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</si>
  <si>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</si>
  <si>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</si>
  <si>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</si>
  <si>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</si>
  <si>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</si>
  <si>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</si>
  <si>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</si>
  <si>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</si>
  <si>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</si>
  <si>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</si>
  <si>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</si>
  <si>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</si>
  <si>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</si>
  <si>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</si>
  <si>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</si>
  <si>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</si>
  <si>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</si>
  <si>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</si>
  <si>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</si>
  <si>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</si>
  <si>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</si>
  <si>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</si>
  <si>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</si>
  <si>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</si>
  <si>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</si>
  <si>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</si>
  <si>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</si>
  <si>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</si>
  <si>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</si>
  <si>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</si>
  <si>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</si>
  <si>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</si>
  <si>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</si>
  <si>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</si>
  <si>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</si>
  <si>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</si>
  <si>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</si>
  <si>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</si>
  <si>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</si>
  <si>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</si>
  <si>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</si>
  <si>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</si>
  <si>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</si>
  <si>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</si>
  <si>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</si>
  <si>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</si>
  <si>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</si>
  <si>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</si>
  <si>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</si>
  <si>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</si>
  <si>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</si>
  <si>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</si>
  <si>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</si>
  <si>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</si>
  <si>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</si>
  <si>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</si>
  <si>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</si>
  <si>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</si>
  <si>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</si>
  <si>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</si>
  <si>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</si>
  <si>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</si>
  <si>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</si>
  <si>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</si>
  <si>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</si>
  <si>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</si>
  <si>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</si>
  <si>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</si>
  <si>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</si>
  <si>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</si>
  <si>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</si>
  <si>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</si>
  <si>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</si>
  <si>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</si>
  <si>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</si>
  <si>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</si>
  <si>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</si>
  <si>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</si>
  <si>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</si>
  <si>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</si>
  <si>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</si>
  <si>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</si>
  <si>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</si>
  <si>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</si>
  <si>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</si>
  <si>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</si>
  <si>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</si>
  <si>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</si>
  <si>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</si>
  <si>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</si>
  <si>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</si>
  <si>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</si>
  <si>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</si>
  <si>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</si>
  <si>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</si>
  <si>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</si>
  <si>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</si>
  <si>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</si>
  <si>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</si>
  <si>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</si>
  <si>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</si>
  <si>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</si>
  <si>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</si>
  <si>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</si>
  <si>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</si>
  <si>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</si>
  <si>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</si>
  <si>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</si>
  <si>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</si>
  <si>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</si>
  <si>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</si>
  <si>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</si>
  <si>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</si>
  <si>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</si>
  <si>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</si>
  <si>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</si>
  <si>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</si>
  <si>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</si>
  <si>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</si>
  <si>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</si>
  <si>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</si>
  <si>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</si>
  <si>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</si>
  <si>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</si>
  <si>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</si>
  <si>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</si>
  <si>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</si>
  <si>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</si>
  <si>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</si>
  <si>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</si>
  <si>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</si>
  <si>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</si>
  <si>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</si>
  <si>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</si>
  <si>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</si>
  <si>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</si>
  <si>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</si>
  <si>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</si>
  <si>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</si>
  <si>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</si>
  <si>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</si>
  <si>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</si>
  <si>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</si>
  <si>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</si>
  <si>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</si>
  <si>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</si>
  <si>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</si>
  <si>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</si>
  <si>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</si>
  <si>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</si>
  <si>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</si>
  <si>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</si>
  <si>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</si>
  <si>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</si>
  <si>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</si>
  <si>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</si>
  <si>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</si>
  <si>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</si>
  <si>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</si>
  <si>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</si>
  <si>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</si>
  <si>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</si>
  <si>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</si>
  <si>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</si>
  <si>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</si>
  <si>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</si>
  <si>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</si>
  <si>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</si>
  <si>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</si>
  <si>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</si>
  <si>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</si>
  <si>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</si>
  <si>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</si>
  <si>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</si>
  <si>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</si>
  <si>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</si>
  <si>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</si>
  <si>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</si>
  <si>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</si>
  <si>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</si>
  <si>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</si>
  <si>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</si>
  <si>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</si>
  <si>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</si>
  <si>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</si>
  <si>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</si>
  <si>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</si>
  <si>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</si>
  <si>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</si>
  <si>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</si>
  <si>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</si>
  <si>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</si>
  <si>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</si>
  <si>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</si>
  <si>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</si>
  <si>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</si>
  <si>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</si>
  <si>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</si>
  <si>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</si>
  <si>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</si>
  <si>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</si>
  <si>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</si>
  <si>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</si>
  <si>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</si>
  <si>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</si>
  <si>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</si>
  <si>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</si>
  <si>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</si>
  <si>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</si>
  <si>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</si>
  <si>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</si>
  <si>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</si>
  <si>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</si>
  <si>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</si>
  <si>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</si>
  <si>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</si>
  <si>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</si>
  <si>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</si>
  <si>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</si>
  <si>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</si>
  <si>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</si>
  <si>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</si>
  <si>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</si>
  <si>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</si>
  <si>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</si>
  <si>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</si>
  <si>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</si>
  <si>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</si>
  <si>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</si>
  <si>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</si>
  <si>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</si>
  <si>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</si>
  <si>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</si>
  <si>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</si>
  <si>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</si>
  <si>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</si>
  <si>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</si>
  <si>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</si>
  <si>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</si>
  <si>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</si>
  <si>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</si>
  <si>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</si>
  <si>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</si>
  <si>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</si>
  <si>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</si>
  <si>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</si>
  <si>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</si>
  <si>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</si>
  <si>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</si>
  <si>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</si>
  <si>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</si>
  <si>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</si>
  <si>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</si>
  <si>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</si>
  <si>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</si>
  <si>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</si>
  <si>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</si>
  <si>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</si>
  <si>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</si>
  <si>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</si>
  <si>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</si>
  <si>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</si>
  <si>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</si>
  <si>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</si>
  <si>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</si>
  <si>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</si>
  <si>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</si>
  <si>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</si>
  <si>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</si>
  <si>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</si>
  <si>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</si>
  <si>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</si>
  <si>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</si>
  <si>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</si>
  <si>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</si>
  <si>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</si>
  <si>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</si>
  <si>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</si>
  <si>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</si>
  <si>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</si>
  <si>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</si>
  <si>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</si>
  <si>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</si>
  <si>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</si>
  <si>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</si>
  <si>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</si>
  <si>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</si>
  <si>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</si>
  <si>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</si>
  <si>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</si>
  <si>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</si>
  <si>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</si>
  <si>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</si>
  <si>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</si>
  <si>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</si>
  <si>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</si>
  <si>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</si>
  <si>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</si>
  <si>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</si>
  <si>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</si>
  <si>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</si>
  <si>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</si>
  <si>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</si>
  <si>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</si>
  <si>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</si>
  <si>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</si>
  <si>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</si>
  <si>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</si>
  <si>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</si>
  <si>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</si>
  <si>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</si>
  <si>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</si>
  <si>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</si>
  <si>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</si>
  <si>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</si>
  <si>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</si>
  <si>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</si>
  <si>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</si>
  <si>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</si>
  <si>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</si>
  <si>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</si>
  <si>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</si>
  <si>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</si>
  <si>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</si>
  <si>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</si>
  <si>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</si>
  <si>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</si>
  <si>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</si>
  <si>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</si>
  <si>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</si>
  <si>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</si>
  <si>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</si>
  <si>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</si>
  <si>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</si>
  <si>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</si>
  <si>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</si>
  <si>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</si>
  <si>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</si>
  <si>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</si>
  <si>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</si>
  <si>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</si>
  <si>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</si>
  <si>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</si>
  <si>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</si>
  <si>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</si>
  <si>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</si>
  <si>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</si>
  <si>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</si>
  <si>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</si>
  <si>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</si>
  <si>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</si>
  <si>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</si>
  <si>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</si>
  <si>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</si>
  <si>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</si>
  <si>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</si>
  <si>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</si>
  <si>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</si>
  <si>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</si>
  <si>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</si>
  <si>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</si>
  <si>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</si>
  <si>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</si>
  <si>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</si>
  <si>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</si>
  <si>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</si>
  <si>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</si>
  <si>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</si>
  <si>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</si>
  <si>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</si>
  <si>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</si>
  <si>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</si>
  <si>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</si>
  <si>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</si>
  <si>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</si>
  <si>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</si>
  <si>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</si>
  <si>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</si>
  <si>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</si>
  <si>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</si>
  <si>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</si>
  <si>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</si>
  <si>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</si>
  <si>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</si>
  <si>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</si>
  <si>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</si>
  <si>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</si>
  <si>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</si>
  <si>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</si>
  <si>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</si>
  <si>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</si>
  <si>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</si>
  <si>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</si>
  <si>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</si>
  <si>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</si>
  <si>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</si>
  <si>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</si>
  <si>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</si>
  <si>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</si>
  <si>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</si>
  <si>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</si>
  <si>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</si>
  <si>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</si>
  <si>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</si>
  <si>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</si>
  <si>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</si>
  <si>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</si>
  <si>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</si>
  <si>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</si>
  <si>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</si>
  <si>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</si>
  <si>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</si>
  <si>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</si>
  <si>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</si>
  <si>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</si>
  <si>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</si>
  <si>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</si>
  <si>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</si>
  <si>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</si>
  <si>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</si>
  <si>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</si>
  <si>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</si>
  <si>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</si>
  <si>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</si>
  <si>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</si>
  <si>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</si>
  <si>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</si>
  <si>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</si>
  <si>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</si>
  <si>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</si>
  <si>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</si>
  <si>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</si>
  <si>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</si>
  <si>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</si>
  <si>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</si>
  <si>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</si>
  <si>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</si>
  <si>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</si>
  <si>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</si>
  <si>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</si>
  <si>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</si>
  <si>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</si>
  <si>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</si>
  <si>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</si>
  <si>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</si>
  <si>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</si>
  <si>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</si>
  <si>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</si>
  <si>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</si>
  <si>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</si>
  <si>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</si>
  <si>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</si>
  <si>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</si>
  <si>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</si>
  <si>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</si>
  <si>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</si>
  <si>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</si>
  <si>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</si>
  <si>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</si>
  <si>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</si>
  <si>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</si>
  <si>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</si>
  <si>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</si>
  <si>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</si>
  <si>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</si>
  <si>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</si>
  <si>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</si>
  <si>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</si>
  <si>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</si>
  <si>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</si>
  <si>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</si>
  <si>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</si>
  <si>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</si>
  <si>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</si>
  <si>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</si>
  <si>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</si>
  <si>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</si>
  <si>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</si>
  <si>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</si>
  <si>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</si>
  <si>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</si>
  <si>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</si>
  <si>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</si>
  <si>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</si>
  <si>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</si>
  <si>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</si>
  <si>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</si>
  <si>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</si>
  <si>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</si>
  <si>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</si>
  <si>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</si>
  <si>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</si>
  <si>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</si>
  <si>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</si>
  <si>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</si>
  <si>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</si>
  <si>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</si>
  <si>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</si>
  <si>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</si>
  <si>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</si>
  <si>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</si>
  <si>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</si>
  <si>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</si>
  <si>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</si>
  <si>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</si>
  <si>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</si>
  <si>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</si>
  <si>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</si>
  <si>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</si>
  <si>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</si>
  <si>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</si>
  <si>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</si>
  <si>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</si>
  <si>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</si>
  <si>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</si>
  <si>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</si>
  <si>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</si>
  <si>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</si>
  <si>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</si>
  <si>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</si>
  <si>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</si>
  <si>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</si>
  <si>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</si>
  <si>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</si>
  <si>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</si>
  <si>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</si>
  <si>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</si>
  <si>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</si>
  <si>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</si>
  <si>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</si>
  <si>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</si>
  <si>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</si>
  <si>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</si>
  <si>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</si>
  <si>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</si>
  <si>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</si>
  <si>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</si>
  <si>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</si>
  <si>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</si>
  <si>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</si>
  <si>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</si>
  <si>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</si>
  <si>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</si>
  <si>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</si>
  <si>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</si>
  <si>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</si>
  <si>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</si>
  <si>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</si>
  <si>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</si>
  <si>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</si>
  <si>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</si>
  <si>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</si>
  <si>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</si>
  <si>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</si>
  <si>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</si>
  <si>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</si>
  <si>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</si>
  <si>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</si>
  <si>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</si>
  <si>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</si>
  <si>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</si>
  <si>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</si>
  <si>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</si>
  <si>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</si>
  <si>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</si>
  <si>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</si>
  <si>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</si>
  <si>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</si>
  <si>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</si>
  <si>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</si>
  <si>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</si>
  <si>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</si>
  <si>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</si>
  <si>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</si>
  <si>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</si>
  <si>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</si>
  <si>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</si>
  <si>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</si>
  <si>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</si>
  <si>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</si>
  <si>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</si>
  <si>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</si>
  <si>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</si>
  <si>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</si>
  <si>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</si>
  <si>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</si>
  <si>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</si>
  <si>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</si>
  <si>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</si>
  <si>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</si>
  <si>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</si>
  <si>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</si>
  <si>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</si>
  <si>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</si>
  <si>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</si>
  <si>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</si>
  <si>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</si>
  <si>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</si>
  <si>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</si>
  <si>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</si>
  <si>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</si>
  <si>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</si>
  <si>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</si>
  <si>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</si>
  <si>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</si>
  <si>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</si>
  <si>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</si>
  <si>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</si>
  <si>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</si>
  <si>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</si>
  <si>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</si>
  <si>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</si>
  <si>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</si>
  <si>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</si>
  <si>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</si>
  <si>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</si>
  <si>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</si>
  <si>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</si>
  <si>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</si>
  <si>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</si>
  <si>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</si>
  <si>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</si>
  <si>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</si>
  <si>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</si>
  <si>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</si>
  <si>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</si>
  <si>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</si>
  <si>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</si>
  <si>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</si>
  <si>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</si>
  <si>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</si>
  <si>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</si>
  <si>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</si>
  <si>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</si>
  <si>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</si>
  <si>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</si>
  <si>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</si>
  <si>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</si>
  <si>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</si>
  <si>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</si>
  <si>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</si>
  <si>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</si>
  <si>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</si>
  <si>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</si>
  <si>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</si>
  <si>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</si>
  <si>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</si>
  <si>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</si>
  <si>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</si>
  <si>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</si>
  <si>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</si>
  <si>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</si>
  <si>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</si>
  <si>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</si>
  <si>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</si>
  <si>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</si>
  <si>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</si>
  <si>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</si>
  <si>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</si>
  <si>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</si>
  <si>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</si>
  <si>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</si>
  <si>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</si>
  <si>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</si>
  <si>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</si>
  <si>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</si>
  <si>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</si>
  <si>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</si>
  <si>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</si>
  <si>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</si>
  <si>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</si>
  <si>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</si>
  <si>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</si>
  <si>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</si>
  <si>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</si>
  <si>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</si>
  <si>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</si>
  <si>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</si>
  <si>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</si>
  <si>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</si>
  <si>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</si>
  <si>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</si>
  <si>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</si>
  <si>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</si>
  <si>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</si>
  <si>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</si>
  <si>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</si>
  <si>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</si>
  <si>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</si>
  <si>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</si>
  <si>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</si>
  <si>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</si>
  <si>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</si>
  <si>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</si>
  <si>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</si>
  <si>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</si>
  <si>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</si>
  <si>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</si>
  <si>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</si>
  <si>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</si>
  <si>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</si>
  <si>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</si>
  <si>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</si>
  <si>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</si>
  <si>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</si>
  <si>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</si>
  <si>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</si>
  <si>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</si>
  <si>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</si>
  <si>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</si>
  <si>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</si>
  <si>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</si>
  <si>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</si>
  <si>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</si>
  <si>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</si>
  <si>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</si>
  <si>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</si>
  <si>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</si>
  <si>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</si>
  <si>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</si>
  <si>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</si>
  <si>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</si>
  <si>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</si>
  <si>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</si>
  <si>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</si>
  <si>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</si>
  <si>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</si>
  <si>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</si>
  <si>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</si>
  <si>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</si>
  <si>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</si>
  <si>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</si>
  <si>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</si>
  <si>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</si>
  <si>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</si>
  <si>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</si>
  <si>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</si>
  <si>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</si>
  <si>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</si>
  <si>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</si>
  <si>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</si>
  <si>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</si>
  <si>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</si>
  <si>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</si>
  <si>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</si>
  <si>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</si>
  <si>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</si>
  <si>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</si>
  <si>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</si>
  <si>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</si>
  <si>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</si>
  <si>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</si>
  <si>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</si>
  <si>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</si>
  <si>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</si>
  <si>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</si>
  <si>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</si>
  <si>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</si>
  <si>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</si>
  <si>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</si>
  <si>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</si>
  <si>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</si>
  <si>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</si>
  <si>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</si>
  <si>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</si>
  <si>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</si>
  <si>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</si>
  <si>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</si>
  <si>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</si>
  <si>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</si>
  <si>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</si>
  <si>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</si>
  <si>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</si>
  <si>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</si>
  <si>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</si>
  <si>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</si>
  <si>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</si>
  <si>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</si>
  <si>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</si>
  <si>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</si>
  <si>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</si>
  <si>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</si>
  <si>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</si>
  <si>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</si>
  <si>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</si>
  <si>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</si>
  <si>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</si>
  <si>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</si>
  <si>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</si>
  <si>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</si>
  <si>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</si>
  <si>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</si>
  <si>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</si>
  <si>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</si>
  <si>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</si>
  <si>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</si>
  <si>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</si>
  <si>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</si>
  <si>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</si>
  <si>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</si>
  <si>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</si>
  <si>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</si>
  <si>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</si>
  <si>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</si>
  <si>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</si>
  <si>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</si>
  <si>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</si>
  <si>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</si>
  <si>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</si>
  <si>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</si>
  <si>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</si>
  <si>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</si>
  <si>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</si>
  <si>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</si>
  <si>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</si>
  <si>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</si>
  <si>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</si>
  <si>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</si>
  <si>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</si>
  <si>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</si>
  <si>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</si>
  <si>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</si>
  <si>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</si>
  <si>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</si>
  <si>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</si>
  <si>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</si>
  <si>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</si>
  <si>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</si>
  <si>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</si>
  <si>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</si>
  <si>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</si>
  <si>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</si>
  <si>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</si>
  <si>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</si>
  <si>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</si>
  <si>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</si>
  <si>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</si>
  <si>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</si>
  <si>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</si>
  <si>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</si>
  <si>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</si>
  <si>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</si>
  <si>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</si>
  <si>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</si>
  <si>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</si>
  <si>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</si>
  <si>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</si>
  <si>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</si>
  <si>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</si>
  <si>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</si>
  <si>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</si>
  <si>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</si>
  <si>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</si>
  <si>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</si>
  <si>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</si>
  <si>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</si>
  <si>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</si>
  <si>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</si>
  <si>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</si>
  <si>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</si>
  <si>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</si>
  <si>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</si>
  <si>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</si>
  <si>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</si>
  <si>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</si>
  <si>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</si>
  <si>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</si>
  <si>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</si>
  <si>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</si>
  <si>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</si>
  <si>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</si>
  <si>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</si>
  <si>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</si>
  <si>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</si>
  <si>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</si>
  <si>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</si>
  <si>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</si>
  <si>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</si>
  <si>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</si>
  <si>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</si>
  <si>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</si>
  <si>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</si>
  <si>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</si>
  <si>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</si>
  <si>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</si>
  <si>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</si>
  <si>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</si>
  <si>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</si>
  <si>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</si>
  <si>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</si>
  <si>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</si>
  <si>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</si>
  <si>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</si>
  <si>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</si>
  <si>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</si>
  <si>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</si>
  <si>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</si>
  <si>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</si>
  <si>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</si>
  <si>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</si>
  <si>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</si>
  <si>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</si>
  <si>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</si>
  <si>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</si>
  <si>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</si>
  <si>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</si>
  <si>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</si>
  <si>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</si>
  <si>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</si>
  <si>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</si>
  <si>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</si>
  <si>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</si>
  <si>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</si>
  <si>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</si>
  <si>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</si>
  <si>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</si>
  <si>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</si>
  <si>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</si>
  <si>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</si>
  <si>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</si>
  <si>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</si>
  <si>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</si>
  <si>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</si>
  <si>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</si>
  <si>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</si>
  <si>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</si>
  <si>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</si>
  <si>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</si>
  <si>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</si>
  <si>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</si>
  <si>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</si>
  <si>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</si>
  <si>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</si>
  <si>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</si>
  <si>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</si>
  <si>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</si>
  <si>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</si>
  <si>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</si>
  <si>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</si>
  <si>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</si>
  <si>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</si>
  <si>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</si>
  <si>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</si>
  <si>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</si>
  <si>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</si>
  <si>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</si>
  <si>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</si>
  <si>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</si>
  <si>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</si>
  <si>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</si>
  <si>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</si>
  <si>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</si>
  <si>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</si>
  <si>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</si>
  <si>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</si>
  <si>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</si>
  <si>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</si>
  <si>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</si>
  <si>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</si>
  <si>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</si>
  <si>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</si>
  <si>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</si>
  <si>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</si>
  <si>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</si>
  <si>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</si>
  <si>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</si>
  <si>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</si>
  <si>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</si>
  <si>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</si>
  <si>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</si>
  <si>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</si>
  <si>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</si>
  <si>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</si>
  <si>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</si>
  <si>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</si>
  <si>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</si>
  <si>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</si>
  <si>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</si>
  <si>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</si>
  <si>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</si>
  <si>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</si>
  <si>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</si>
  <si>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</si>
  <si>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</si>
  <si>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</si>
  <si>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</si>
  <si>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</si>
  <si>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</si>
  <si>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</si>
  <si>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</si>
  <si>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</si>
  <si>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</si>
  <si>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</si>
  <si>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</si>
  <si>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</si>
  <si>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</si>
  <si>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</si>
  <si>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</si>
  <si>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</si>
  <si>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</si>
  <si>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</si>
  <si>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</si>
  <si>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</si>
  <si>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</si>
  <si>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</si>
  <si>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</si>
  <si>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</si>
  <si>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</si>
  <si>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</si>
  <si>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</si>
  <si>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</si>
  <si>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</si>
  <si>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</si>
  <si>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</si>
  <si>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</si>
  <si>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</si>
  <si>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</si>
  <si>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</si>
  <si>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</si>
  <si>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</si>
  <si>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</si>
  <si>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</si>
  <si>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</si>
  <si>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</si>
  <si>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</si>
  <si>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</si>
  <si>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</si>
  <si>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</si>
  <si>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</si>
  <si>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</si>
  <si>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</si>
  <si>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</si>
  <si>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</si>
  <si>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</si>
  <si>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</si>
  <si>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</si>
  <si>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</si>
  <si>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</si>
  <si>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</si>
  <si>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</si>
  <si>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</si>
  <si>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</si>
  <si>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</si>
  <si>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</si>
  <si>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</si>
  <si>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</si>
  <si>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</si>
  <si>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</si>
  <si>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</si>
  <si>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</si>
  <si>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</si>
  <si>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</si>
  <si>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</si>
  <si>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</si>
  <si>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</si>
  <si>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</si>
  <si>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</si>
  <si>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</si>
  <si>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</si>
  <si>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</si>
  <si>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</si>
  <si>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</si>
  <si>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</si>
  <si>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</si>
  <si>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</si>
  <si>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</si>
  <si>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</si>
  <si>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</si>
  <si>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</si>
  <si>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</si>
  <si>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</si>
  <si>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</si>
  <si>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</si>
  <si>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</si>
  <si>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</si>
  <si>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</si>
  <si>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</si>
  <si>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</si>
  <si>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</si>
  <si>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</si>
  <si>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</si>
  <si>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</si>
  <si>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</si>
  <si>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</si>
  <si>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</si>
  <si>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</si>
  <si>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</si>
  <si>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</si>
  <si>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</si>
  <si>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</si>
  <si>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</si>
  <si>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</si>
  <si>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</si>
  <si>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</si>
  <si>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</si>
  <si>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</si>
  <si>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</si>
  <si>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</si>
  <si>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</si>
  <si>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</si>
  <si>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</si>
  <si>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</si>
  <si>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</si>
  <si>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</si>
  <si>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</si>
  <si>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</si>
  <si>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</si>
  <si>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</si>
  <si>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</si>
  <si>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</si>
  <si>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</si>
  <si>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</si>
  <si>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</si>
  <si>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</si>
  <si>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</si>
  <si>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</si>
  <si>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</si>
  <si>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</si>
  <si>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</si>
  <si>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</si>
  <si>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</si>
  <si>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</si>
  <si>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</si>
  <si>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</si>
  <si>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</si>
  <si>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</si>
  <si>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</si>
  <si>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</si>
  <si>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</si>
  <si>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</si>
  <si>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</si>
  <si>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</si>
  <si>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</si>
  <si>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</si>
  <si>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</si>
  <si>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</si>
  <si>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</si>
  <si>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</si>
  <si>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</si>
  <si>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</si>
  <si>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</si>
  <si>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</si>
  <si>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</si>
  <si>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</si>
  <si>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</si>
  <si>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</si>
  <si>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</si>
  <si>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</si>
  <si>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</si>
  <si>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</si>
  <si>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</si>
  <si>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</si>
  <si>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</si>
  <si>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</si>
  <si>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</si>
  <si>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</si>
  <si>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</si>
  <si>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</si>
  <si>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</si>
  <si>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</si>
  <si>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</si>
  <si>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</si>
  <si>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</si>
  <si>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</si>
  <si>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</si>
  <si>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</si>
  <si>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</si>
  <si>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</si>
  <si>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</si>
  <si>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</si>
  <si>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</si>
  <si>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</si>
  <si>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</si>
  <si>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</si>
  <si>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</si>
  <si>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</si>
  <si>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</si>
  <si>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</si>
  <si>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</si>
  <si>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</si>
  <si>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</si>
  <si>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</si>
  <si>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</si>
  <si>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</si>
  <si>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</si>
  <si>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</si>
  <si>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</si>
  <si>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</si>
  <si>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</si>
  <si>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</si>
  <si>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</si>
  <si>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</si>
  <si>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</si>
  <si>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</si>
  <si>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</si>
  <si>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</si>
  <si>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</si>
  <si>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</si>
  <si>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</si>
  <si>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</si>
  <si>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</si>
  <si>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</si>
  <si>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</si>
  <si>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</si>
  <si>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</si>
  <si>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</si>
  <si>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</si>
  <si>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</si>
  <si>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</si>
  <si>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</si>
  <si>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</si>
  <si>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</si>
  <si>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</si>
  <si>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</si>
  <si>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</si>
  <si>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</si>
  <si>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</si>
  <si>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</si>
  <si>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</si>
  <si>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</si>
  <si>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</si>
  <si>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</si>
  <si>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</si>
  <si>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</si>
  <si>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</si>
  <si>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</si>
  <si>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</si>
  <si>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</si>
  <si>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</si>
  <si>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</si>
  <si>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</si>
  <si>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</si>
  <si>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</si>
  <si>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</si>
  <si>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</si>
  <si>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</si>
  <si>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</si>
  <si>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</si>
  <si>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</si>
  <si>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</si>
  <si>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</si>
  <si>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</si>
  <si>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</si>
  <si>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</si>
  <si>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</si>
  <si>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</si>
  <si>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</si>
  <si>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</si>
  <si>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</si>
  <si>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</si>
  <si>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</si>
  <si>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</si>
  <si>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</si>
  <si>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</si>
  <si>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</si>
  <si>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</si>
  <si>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</si>
  <si>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</si>
  <si>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</si>
  <si>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</si>
  <si>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</si>
  <si>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</si>
  <si>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</si>
  <si>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</si>
  <si>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</si>
  <si>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</si>
  <si>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</si>
  <si>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</si>
  <si>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</si>
  <si>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</si>
  <si>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</si>
  <si>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</si>
  <si>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</si>
  <si>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</si>
  <si>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</si>
  <si>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</si>
  <si>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</si>
  <si>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</si>
  <si>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</si>
  <si>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</si>
  <si>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</si>
  <si>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</si>
  <si>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</si>
  <si>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</si>
  <si>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</si>
  <si>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</si>
  <si>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</si>
  <si>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</si>
  <si>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</si>
  <si>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</si>
  <si>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</si>
  <si>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</si>
  <si>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</si>
  <si>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</si>
  <si>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</si>
  <si>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</si>
  <si>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</si>
  <si>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</si>
  <si>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</si>
  <si>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</si>
  <si>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</si>
  <si>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</si>
  <si>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</si>
  <si>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</si>
  <si>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</si>
  <si>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</si>
  <si>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 xml:space="preserve"> </t>
  </si>
  <si>
    <t>sub category</t>
  </si>
  <si>
    <t>food trucks</t>
  </si>
  <si>
    <t>photography books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</si>
  <si>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</si>
  <si>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</si>
  <si>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</si>
  <si>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</si>
  <si>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</si>
  <si>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</si>
  <si>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</si>
  <si>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</si>
  <si>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</si>
  <si>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</si>
  <si>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</si>
  <si>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</si>
  <si>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</si>
  <si>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radio &amp; podcasts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</si>
  <si>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</si>
  <si>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</si>
  <si>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</si>
  <si>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</si>
  <si>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</si>
  <si>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</si>
  <si>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</si>
  <si>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</si>
  <si>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</si>
  <si>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</si>
  <si>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</si>
  <si>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</si>
  <si>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</si>
  <si>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</si>
  <si>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</si>
  <si>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</si>
  <si>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</si>
  <si>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</si>
  <si>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</si>
  <si>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</si>
  <si>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</si>
  <si>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Count of country</t>
  </si>
  <si>
    <t>(All)</t>
  </si>
  <si>
    <t>(Multiple Items)</t>
  </si>
  <si>
    <t>Count of sub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</si>
  <si>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</si>
  <si>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</si>
  <si>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</si>
  <si>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</si>
  <si>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</si>
  <si>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</si>
  <si>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</si>
  <si>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</si>
  <si>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</si>
  <si>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</si>
  <si>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</si>
  <si>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</si>
  <si>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</si>
  <si>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</si>
  <si>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</si>
  <si>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</si>
  <si>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</si>
  <si>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</si>
  <si>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</si>
  <si>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</si>
  <si>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</si>
  <si>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</si>
  <si>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</si>
  <si>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</si>
  <si>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</si>
  <si>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</si>
  <si>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</si>
  <si>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</si>
  <si>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</si>
  <si>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</si>
  <si>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</si>
  <si>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</si>
  <si>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Percentage Canceled</t>
  </si>
  <si>
    <t>Successful Campaigns</t>
  </si>
  <si>
    <t>Mean</t>
  </si>
  <si>
    <t>Median</t>
  </si>
  <si>
    <t>Minimum</t>
  </si>
  <si>
    <t>Maximum</t>
  </si>
  <si>
    <t>Variance</t>
  </si>
  <si>
    <t>Std Deviation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</si>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</sst>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A1A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7" fillId="3" borderId="0" xfId="7"/>
    <xf numFmtId="0" fontId="6" fillId="2" borderId="0" xfId="6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9" fontId="0" fillId="0" borderId="0" xfId="0" applyNumberFormat="1"/>
    <xf numFmtId="10" fontId="0" fillId="0" borderId="0" xfId="0" applyNumberFormat="1"/>
    <xf numFmtId="10" fontId="16" fillId="0" borderId="0" xfId="0" applyNumberFormat="1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[$-409]mmmm\ d\,\ yyyy;@"/>
    </dxf>
    <dxf>
      <numFmt numFmtId="164" formatCode="[$-409]mmmm\ d\,\ yyyy;@"/>
    </dxf>
    <dxf>
      <numFmt numFmtId="164" formatCode="[$-409]mmmm\ d\,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2).xlsb.xlsx]Sheet1!PivotTable2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208908221507538E-2"/>
          <c:y val="0.16980371156376234"/>
          <c:w val="0.80737331199519313"/>
          <c:h val="0.685854406738200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18-4BAC-A22C-3B1A2B8A2F54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18-4BAC-A22C-3B1A2B8A2F54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18-4BAC-A22C-3B1A2B8A2F54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18-4BAC-A22C-3B1A2B8A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980176"/>
        <c:axId val="411976816"/>
      </c:barChart>
      <c:catAx>
        <c:axId val="4119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6816"/>
        <c:crosses val="autoZero"/>
        <c:auto val="1"/>
        <c:lblAlgn val="ctr"/>
        <c:lblOffset val="100"/>
        <c:noMultiLvlLbl val="0"/>
      </c:catAx>
      <c:valAx>
        <c:axId val="4119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2).xlsb.xlsx]Sheet2!PivotTable5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0-419B-A729-C37D6F86448C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0-419B-A729-C37D6F86448C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0-419B-A729-C37D6F86448C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0-419B-A729-C37D6F864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332256"/>
        <c:axId val="305331776"/>
      </c:barChart>
      <c:catAx>
        <c:axId val="3053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31776"/>
        <c:crosses val="autoZero"/>
        <c:auto val="1"/>
        <c:lblAlgn val="ctr"/>
        <c:lblOffset val="100"/>
        <c:noMultiLvlLbl val="0"/>
      </c:catAx>
      <c:valAx>
        <c:axId val="3053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2).xlsb.xlsx]Sheet3!PivotTable12</c:name>
    <c:fmtId val="21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623-B50B-24B25CD99987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623-B50B-24B25CD99987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9-4623-B50B-24B25CD9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529360"/>
        <c:axId val="609526480"/>
      </c:lineChart>
      <c:catAx>
        <c:axId val="6095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26480"/>
        <c:crosses val="autoZero"/>
        <c:auto val="1"/>
        <c:lblAlgn val="ctr"/>
        <c:lblOffset val="100"/>
        <c:noMultiLvlLbl val="0"/>
      </c:catAx>
      <c:valAx>
        <c:axId val="6095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Outcomes</a:t>
            </a:r>
            <a:r>
              <a:rPr lang="en-US" sz="2000" baseline="0"/>
              <a:t> Based on Goal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711479101508624E-2"/>
          <c:y val="0.11685983544327851"/>
          <c:w val="0.94675359716167562"/>
          <c:h val="0.64512469251288673"/>
        </c:manualLayout>
      </c:layout>
      <c:lineChart>
        <c:grouping val="standard"/>
        <c:varyColors val="0"/>
        <c:ser>
          <c:idx val="0"/>
          <c:order val="0"/>
          <c:tx>
            <c:strRef>
              <c:f>[1]Sheet4!$F$1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[1]Sheet4!$F$2:$F$13</c:f>
              <c:numCache>
                <c:formatCode>General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0.7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8-4BB4-AB4F-9F971A6A80CB}"/>
            </c:ext>
          </c:extLst>
        </c:ser>
        <c:ser>
          <c:idx val="1"/>
          <c:order val="1"/>
          <c:tx>
            <c:strRef>
              <c:f>[1]Sheet4!$G$1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[1]Sheet4!$G$2:$G$13</c:f>
              <c:numCache>
                <c:formatCode>General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8-4BB4-AB4F-9F971A6A80CB}"/>
            </c:ext>
          </c:extLst>
        </c:ser>
        <c:ser>
          <c:idx val="2"/>
          <c:order val="2"/>
          <c:tx>
            <c:strRef>
              <c:f>[1]Sheet4!$H$1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[1]Sheet4!$H$2:$H$13</c:f>
              <c:numCache>
                <c:formatCode>General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8-4BB4-AB4F-9F971A6A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642368"/>
        <c:axId val="227642784"/>
      </c:lineChart>
      <c:catAx>
        <c:axId val="2276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784"/>
        <c:crosses val="autoZero"/>
        <c:auto val="1"/>
        <c:lblAlgn val="ctr"/>
        <c:lblOffset val="100"/>
        <c:noMultiLvlLbl val="0"/>
      </c:catAx>
      <c:valAx>
        <c:axId val="2276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3</xdr:row>
      <xdr:rowOff>9525</xdr:rowOff>
    </xdr:from>
    <xdr:to>
      <xdr:col>17</xdr:col>
      <xdr:colOff>676275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59A12-CC44-FE16-E360-ADD159D1C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3</xdr:row>
      <xdr:rowOff>190500</xdr:rowOff>
    </xdr:from>
    <xdr:to>
      <xdr:col>17</xdr:col>
      <xdr:colOff>304800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F44B1-BC0E-DFAD-0966-EC218A281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823912</xdr:colOff>
      <xdr:row>1</xdr:row>
      <xdr:rowOff>85726</xdr:rowOff>
    </xdr:from>
    <xdr:to>
      <xdr:col>26</xdr:col>
      <xdr:colOff>266700</xdr:colOff>
      <xdr:row>19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F7B76B-25BC-4035-3984-1C8DFB135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16</xdr:row>
      <xdr:rowOff>9525</xdr:rowOff>
    </xdr:from>
    <xdr:to>
      <xdr:col>7</xdr:col>
      <xdr:colOff>1257113</xdr:colOff>
      <xdr:row>34</xdr:row>
      <xdr:rowOff>40528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8B3466-1F5D-42FD-9B9A-CE540362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o\Downloads\CrowdfundingBook_Carlile.xlsx" TargetMode="External"/><Relationship Id="rId1" Type="http://schemas.openxmlformats.org/officeDocument/2006/relationships/externalLinkPath" Target="/Users/Leo/Downloads/CrowdfundingBook_Carl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>
        <row r="1">
          <cell r="F1" t="str">
            <v>Percentage Successful</v>
          </cell>
          <cell r="G1" t="str">
            <v>Percentage Failed</v>
          </cell>
          <cell r="H1" t="str">
            <v>Percentage Canceled</v>
          </cell>
        </row>
        <row r="2">
          <cell r="A2" t="str">
            <v>Less than 1000</v>
          </cell>
          <cell r="F2">
            <v>0.58823529411764708</v>
          </cell>
          <cell r="G2">
            <v>0.39215686274509803</v>
          </cell>
          <cell r="H2">
            <v>1.9607843137254902E-2</v>
          </cell>
        </row>
        <row r="3">
          <cell r="A3" t="str">
            <v>1000 to 4999</v>
          </cell>
          <cell r="F3">
            <v>0.82683982683982682</v>
          </cell>
          <cell r="G3">
            <v>0.16450216450216451</v>
          </cell>
          <cell r="H3">
            <v>8.658008658008658E-3</v>
          </cell>
        </row>
        <row r="4">
          <cell r="A4" t="str">
            <v>5000 to 9999</v>
          </cell>
          <cell r="F4">
            <v>0.52063492063492067</v>
          </cell>
          <cell r="G4">
            <v>0.4</v>
          </cell>
          <cell r="H4">
            <v>7.9365079365079361E-2</v>
          </cell>
        </row>
        <row r="5">
          <cell r="A5" t="str">
            <v>10000 to 14999</v>
          </cell>
          <cell r="F5">
            <v>0.44444444444444442</v>
          </cell>
          <cell r="G5">
            <v>0.55555555555555558</v>
          </cell>
          <cell r="H5">
            <v>0</v>
          </cell>
        </row>
        <row r="6">
          <cell r="A6" t="str">
            <v>15000 to 19999</v>
          </cell>
          <cell r="F6">
            <v>1</v>
          </cell>
          <cell r="G6">
            <v>0</v>
          </cell>
          <cell r="H6">
            <v>0</v>
          </cell>
        </row>
        <row r="7">
          <cell r="A7" t="str">
            <v>20000 to 24999</v>
          </cell>
          <cell r="F7">
            <v>1</v>
          </cell>
          <cell r="G7">
            <v>0</v>
          </cell>
          <cell r="H7">
            <v>0</v>
          </cell>
        </row>
        <row r="8">
          <cell r="A8" t="str">
            <v>25000 to 29999</v>
          </cell>
          <cell r="F8">
            <v>0.7857142857142857</v>
          </cell>
          <cell r="G8">
            <v>0.21428571428571427</v>
          </cell>
          <cell r="H8">
            <v>0</v>
          </cell>
        </row>
        <row r="9">
          <cell r="A9" t="str">
            <v>30000 to 349999</v>
          </cell>
          <cell r="F9">
            <v>0.7</v>
          </cell>
          <cell r="G9">
            <v>0</v>
          </cell>
          <cell r="H9">
            <v>0.3</v>
          </cell>
        </row>
        <row r="10">
          <cell r="A10" t="str">
            <v>35000 to 39999</v>
          </cell>
          <cell r="F10">
            <v>0.66666666666666663</v>
          </cell>
          <cell r="G10">
            <v>0.25</v>
          </cell>
          <cell r="H10">
            <v>8.3333333333333329E-2</v>
          </cell>
        </row>
        <row r="11">
          <cell r="A11" t="str">
            <v>40000 to 44999</v>
          </cell>
          <cell r="F11">
            <v>0.7857142857142857</v>
          </cell>
          <cell r="G11">
            <v>0.21428571428571427</v>
          </cell>
          <cell r="H11">
            <v>0</v>
          </cell>
        </row>
        <row r="12">
          <cell r="A12" t="str">
            <v>45000 to 49999</v>
          </cell>
          <cell r="F12">
            <v>0.72727272727272729</v>
          </cell>
          <cell r="G12">
            <v>0.27272727272727271</v>
          </cell>
          <cell r="H12">
            <v>0</v>
          </cell>
        </row>
        <row r="13">
          <cell r="A13" t="str">
            <v>Greater than or equal to 50000</v>
          </cell>
          <cell r="F13">
            <v>0.3737704918032787</v>
          </cell>
          <cell r="G13">
            <v>0.53442622950819674</v>
          </cell>
          <cell r="H13">
            <v>9.1803278688524587E-2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" refreshedDate="45489.007419675923" createdVersion="8" refreshedVersion="8" minRefreshableVersion="3" recordCount="1001" xr:uid="{825C1533-5361-40D4-B83F-76B87581F3F6}">
  <cacheSource type="worksheet">
    <worksheetSource ref="G1:Q1048576" sheet="Crowdfunding"/>
  </cacheSource>
  <cacheFields count="11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" refreshedDate="45489.913596759259" createdVersion="8" refreshedVersion="8" minRefreshableVersion="3" recordCount="1001" xr:uid="{E37726BC-B724-41FD-B4A6-07CD5EA099A6}">
  <cacheSource type="worksheet">
    <worksheetSource ref="B1:P1048576" sheet="Sheet3"/>
  </cacheSource>
  <cacheFields count="15"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" refreshedDate="45490.003792013886" createdVersion="8" refreshedVersion="8" minRefreshableVersion="3" recordCount="1001" xr:uid="{AB9D5BFF-CD06-4FA5-BA86-FED4043A23AB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2"/>
    </cacheField>
    <cacheField name="Months (Date Ended Conversion)" numFmtId="0" databaseField="0">
      <fieldGroup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x v="0"/>
    <s v="CAD"/>
    <n v="1448690400"/>
    <n v="1450159200"/>
    <b v="0"/>
    <b v="0"/>
    <s v="food/food trucks"/>
    <x v="0"/>
  </r>
  <r>
    <x v="1"/>
    <n v="158"/>
    <n v="92.15"/>
    <x v="1"/>
    <s v="USD"/>
    <n v="1408424400"/>
    <n v="1408597200"/>
    <b v="0"/>
    <b v="1"/>
    <s v="music/rock"/>
    <x v="1"/>
  </r>
  <r>
    <x v="1"/>
    <n v="1425"/>
    <n v="100.02"/>
    <x v="2"/>
    <s v="AUD"/>
    <n v="1384668000"/>
    <n v="1384840800"/>
    <b v="0"/>
    <b v="0"/>
    <s v="technology/web"/>
    <x v="2"/>
  </r>
  <r>
    <x v="0"/>
    <n v="24"/>
    <n v="103.21"/>
    <x v="1"/>
    <s v="USD"/>
    <n v="1565499600"/>
    <n v="1568955600"/>
    <b v="0"/>
    <b v="0"/>
    <s v="music/rock"/>
    <x v="1"/>
  </r>
  <r>
    <x v="0"/>
    <n v="53"/>
    <n v="99.34"/>
    <x v="1"/>
    <s v="USD"/>
    <n v="1547964000"/>
    <n v="1548309600"/>
    <b v="0"/>
    <b v="0"/>
    <s v="theater/plays"/>
    <x v="3"/>
  </r>
  <r>
    <x v="1"/>
    <n v="174"/>
    <n v="75.83"/>
    <x v="3"/>
    <s v="DKK"/>
    <n v="1346130000"/>
    <n v="1347080400"/>
    <b v="0"/>
    <b v="0"/>
    <s v="theater/plays"/>
    <x v="3"/>
  </r>
  <r>
    <x v="0"/>
    <n v="18"/>
    <n v="60.56"/>
    <x v="4"/>
    <s v="GBP"/>
    <n v="1505278800"/>
    <n v="1505365200"/>
    <b v="0"/>
    <b v="0"/>
    <s v="film &amp; video/documentary"/>
    <x v="4"/>
  </r>
  <r>
    <x v="1"/>
    <n v="227"/>
    <n v="64.94"/>
    <x v="3"/>
    <s v="DKK"/>
    <n v="1439442000"/>
    <n v="1439614800"/>
    <b v="0"/>
    <b v="0"/>
    <s v="theater/plays"/>
    <x v="3"/>
  </r>
  <r>
    <x v="2"/>
    <n v="708"/>
    <n v="31"/>
    <x v="3"/>
    <s v="DKK"/>
    <n v="1281330000"/>
    <n v="1281502800"/>
    <b v="0"/>
    <b v="0"/>
    <s v="theater/plays"/>
    <x v="3"/>
  </r>
  <r>
    <x v="0"/>
    <n v="44"/>
    <n v="72.91"/>
    <x v="1"/>
    <s v="USD"/>
    <n v="1379566800"/>
    <n v="1383804000"/>
    <b v="0"/>
    <b v="0"/>
    <s v="music/electric music"/>
    <x v="1"/>
  </r>
  <r>
    <x v="1"/>
    <n v="220"/>
    <n v="62.9"/>
    <x v="1"/>
    <s v="USD"/>
    <n v="1281762000"/>
    <n v="1285909200"/>
    <b v="0"/>
    <b v="0"/>
    <s v="film &amp; video/drama"/>
    <x v="4"/>
  </r>
  <r>
    <x v="0"/>
    <n v="27"/>
    <n v="112.22"/>
    <x v="1"/>
    <s v="USD"/>
    <n v="1285045200"/>
    <n v="1285563600"/>
    <b v="0"/>
    <b v="1"/>
    <s v="theater/plays"/>
    <x v="3"/>
  </r>
  <r>
    <x v="0"/>
    <n v="55"/>
    <n v="102.35"/>
    <x v="1"/>
    <s v="USD"/>
    <n v="1571720400"/>
    <n v="1572411600"/>
    <b v="0"/>
    <b v="0"/>
    <s v="film &amp; video/drama"/>
    <x v="4"/>
  </r>
  <r>
    <x v="1"/>
    <n v="98"/>
    <n v="105.05"/>
    <x v="1"/>
    <s v="USD"/>
    <n v="1465621200"/>
    <n v="1466658000"/>
    <b v="0"/>
    <b v="0"/>
    <s v="music/indie rock"/>
    <x v="1"/>
  </r>
  <r>
    <x v="0"/>
    <n v="200"/>
    <n v="94.15"/>
    <x v="1"/>
    <s v="USD"/>
    <n v="1331013600"/>
    <n v="1333342800"/>
    <b v="0"/>
    <b v="0"/>
    <s v="music/indie rock"/>
    <x v="1"/>
  </r>
  <r>
    <x v="0"/>
    <n v="452"/>
    <n v="84.99"/>
    <x v="1"/>
    <s v="USD"/>
    <n v="1575957600"/>
    <n v="1576303200"/>
    <b v="0"/>
    <b v="0"/>
    <s v="technology/wearables"/>
    <x v="2"/>
  </r>
  <r>
    <x v="1"/>
    <n v="100"/>
    <n v="110.41"/>
    <x v="1"/>
    <s v="USD"/>
    <n v="1390370400"/>
    <n v="1392271200"/>
    <b v="0"/>
    <b v="0"/>
    <s v="publishing/nonfiction"/>
    <x v="5"/>
  </r>
  <r>
    <x v="1"/>
    <n v="1249"/>
    <n v="107.96"/>
    <x v="1"/>
    <s v="USD"/>
    <n v="1294812000"/>
    <n v="1294898400"/>
    <b v="0"/>
    <b v="0"/>
    <s v="film &amp; video/animation"/>
    <x v="4"/>
  </r>
  <r>
    <x v="3"/>
    <n v="135"/>
    <n v="45.1"/>
    <x v="1"/>
    <s v="USD"/>
    <n v="1536382800"/>
    <n v="1537074000"/>
    <b v="0"/>
    <b v="0"/>
    <s v="theater/plays"/>
    <x v="3"/>
  </r>
  <r>
    <x v="0"/>
    <n v="674"/>
    <n v="45"/>
    <x v="1"/>
    <s v="USD"/>
    <n v="1551679200"/>
    <n v="1553490000"/>
    <b v="0"/>
    <b v="1"/>
    <s v="theater/plays"/>
    <x v="3"/>
  </r>
  <r>
    <x v="1"/>
    <n v="1396"/>
    <n v="105.97"/>
    <x v="1"/>
    <s v="USD"/>
    <n v="1406523600"/>
    <n v="1406523600"/>
    <b v="0"/>
    <b v="0"/>
    <s v="film &amp; video/drama"/>
    <x v="4"/>
  </r>
  <r>
    <x v="0"/>
    <n v="558"/>
    <n v="69.06"/>
    <x v="1"/>
    <s v="USD"/>
    <n v="1313384400"/>
    <n v="1316322000"/>
    <b v="0"/>
    <b v="0"/>
    <s v="theater/plays"/>
    <x v="3"/>
  </r>
  <r>
    <x v="1"/>
    <n v="890"/>
    <n v="85.04"/>
    <x v="1"/>
    <s v="USD"/>
    <n v="1522731600"/>
    <n v="1524027600"/>
    <b v="0"/>
    <b v="0"/>
    <s v="theater/plays"/>
    <x v="3"/>
  </r>
  <r>
    <x v="1"/>
    <n v="142"/>
    <n v="105.23"/>
    <x v="4"/>
    <s v="GBP"/>
    <n v="1550124000"/>
    <n v="1554699600"/>
    <b v="0"/>
    <b v="0"/>
    <s v="film &amp; video/documentary"/>
    <x v="4"/>
  </r>
  <r>
    <x v="1"/>
    <n v="2673"/>
    <s v=" "/>
    <x v="1"/>
    <s v="USD"/>
    <n v="1403326800"/>
    <n v="1403499600"/>
    <b v="0"/>
    <b v="0"/>
    <s v="technology/wearables"/>
    <x v="2"/>
  </r>
  <r>
    <x v="1"/>
    <n v="163"/>
    <n v="73.03"/>
    <x v="1"/>
    <s v="USD"/>
    <n v="1305694800"/>
    <n v="1307422800"/>
    <b v="0"/>
    <b v="1"/>
    <s v="games/video games"/>
    <x v="6"/>
  </r>
  <r>
    <x v="3"/>
    <n v="1480"/>
    <n v="35.01"/>
    <x v="1"/>
    <s v="USD"/>
    <n v="1533013200"/>
    <n v="1535346000"/>
    <b v="0"/>
    <b v="0"/>
    <s v="theater/plays"/>
    <x v="3"/>
  </r>
  <r>
    <x v="0"/>
    <n v="15"/>
    <n v="106.6"/>
    <x v="1"/>
    <s v="USD"/>
    <n v="1443848400"/>
    <n v="1444539600"/>
    <b v="0"/>
    <b v="0"/>
    <s v="music/rock"/>
    <x v="1"/>
  </r>
  <r>
    <x v="1"/>
    <n v="2220"/>
    <n v="62"/>
    <x v="1"/>
    <s v="USD"/>
    <n v="1265695200"/>
    <n v="1267682400"/>
    <b v="0"/>
    <b v="1"/>
    <s v="theater/plays"/>
    <x v="3"/>
  </r>
  <r>
    <x v="1"/>
    <n v="1606"/>
    <n v="94"/>
    <x v="5"/>
    <s v="CHF"/>
    <n v="1532062800"/>
    <n v="1535518800"/>
    <b v="0"/>
    <b v="0"/>
    <s v="film &amp; video/shorts"/>
    <x v="4"/>
  </r>
  <r>
    <x v="1"/>
    <n v="129"/>
    <n v="112.05"/>
    <x v="1"/>
    <s v="USD"/>
    <n v="1558674000"/>
    <n v="1559106000"/>
    <b v="0"/>
    <b v="0"/>
    <s v="film &amp; video/animation"/>
    <x v="4"/>
  </r>
  <r>
    <x v="1"/>
    <n v="226"/>
    <n v="48.01"/>
    <x v="4"/>
    <s v="GBP"/>
    <n v="1451973600"/>
    <n v="1454392800"/>
    <b v="0"/>
    <b v="0"/>
    <s v="games/video games"/>
    <x v="6"/>
  </r>
  <r>
    <x v="0"/>
    <n v="2307"/>
    <n v="38"/>
    <x v="6"/>
    <s v="EUR"/>
    <n v="1515564000"/>
    <n v="1517896800"/>
    <b v="0"/>
    <b v="0"/>
    <s v="film &amp; video/documentary"/>
    <x v="4"/>
  </r>
  <r>
    <x v="1"/>
    <n v="5419"/>
    <n v="35"/>
    <x v="1"/>
    <s v="USD"/>
    <n v="1412485200"/>
    <n v="1415685600"/>
    <b v="0"/>
    <b v="0"/>
    <s v="theater/plays"/>
    <x v="3"/>
  </r>
  <r>
    <x v="1"/>
    <n v="165"/>
    <n v="85"/>
    <x v="1"/>
    <s v="USD"/>
    <n v="1490245200"/>
    <n v="1490677200"/>
    <b v="0"/>
    <b v="0"/>
    <s v="film &amp; video/documentary"/>
    <x v="4"/>
  </r>
  <r>
    <x v="1"/>
    <n v="1965"/>
    <n v="95.99"/>
    <x v="3"/>
    <s v="DKK"/>
    <n v="1547877600"/>
    <n v="1551506400"/>
    <b v="0"/>
    <b v="1"/>
    <s v="film &amp; video/drama"/>
    <x v="4"/>
  </r>
  <r>
    <x v="1"/>
    <n v="16"/>
    <n v="68.81"/>
    <x v="1"/>
    <s v="USD"/>
    <n v="1298700000"/>
    <n v="1300856400"/>
    <b v="0"/>
    <b v="0"/>
    <s v="theater/plays"/>
    <x v="3"/>
  </r>
  <r>
    <x v="1"/>
    <n v="107"/>
    <n v="105.97"/>
    <x v="1"/>
    <s v="USD"/>
    <n v="1570338000"/>
    <n v="1573192800"/>
    <b v="0"/>
    <b v="1"/>
    <s v="publishing/fiction"/>
    <x v="5"/>
  </r>
  <r>
    <x v="1"/>
    <n v="134"/>
    <n v="75.260000000000005"/>
    <x v="1"/>
    <s v="USD"/>
    <n v="1287378000"/>
    <n v="1287810000"/>
    <b v="0"/>
    <b v="0"/>
    <s v="photography/photography books"/>
    <x v="7"/>
  </r>
  <r>
    <x v="0"/>
    <n v="88"/>
    <n v="57.13"/>
    <x v="3"/>
    <s v="DKK"/>
    <n v="1361772000"/>
    <n v="1362978000"/>
    <b v="0"/>
    <b v="0"/>
    <s v="theater/plays"/>
    <x v="3"/>
  </r>
  <r>
    <x v="1"/>
    <n v="198"/>
    <n v="75.14"/>
    <x v="1"/>
    <s v="USD"/>
    <n v="1275714000"/>
    <n v="1277355600"/>
    <b v="0"/>
    <b v="1"/>
    <s v="technology/wearables"/>
    <x v="2"/>
  </r>
  <r>
    <x v="1"/>
    <n v="111"/>
    <n v="107.42"/>
    <x v="6"/>
    <s v="EUR"/>
    <n v="1346734800"/>
    <n v="1348981200"/>
    <b v="0"/>
    <b v="1"/>
    <s v="music/rock"/>
    <x v="1"/>
  </r>
  <r>
    <x v="1"/>
    <n v="222"/>
    <n v="36"/>
    <x v="1"/>
    <s v="USD"/>
    <n v="1309755600"/>
    <n v="1310533200"/>
    <b v="0"/>
    <b v="0"/>
    <s v="food/food trucks"/>
    <x v="0"/>
  </r>
  <r>
    <x v="1"/>
    <n v="6212"/>
    <n v="27"/>
    <x v="1"/>
    <s v="USD"/>
    <n v="1406178000"/>
    <n v="1407560400"/>
    <b v="0"/>
    <b v="0"/>
    <s v="publishing/radio &amp; podcasts"/>
    <x v="5"/>
  </r>
  <r>
    <x v="1"/>
    <n v="98"/>
    <n v="107.56"/>
    <x v="3"/>
    <s v="DKK"/>
    <n v="1552798800"/>
    <n v="1552885200"/>
    <b v="0"/>
    <b v="0"/>
    <s v="publishing/fiction"/>
    <x v="5"/>
  </r>
  <r>
    <x v="0"/>
    <n v="48"/>
    <n v="94.38"/>
    <x v="1"/>
    <s v="USD"/>
    <n v="1478062800"/>
    <n v="1479362400"/>
    <b v="0"/>
    <b v="1"/>
    <s v="theater/plays"/>
    <x v="3"/>
  </r>
  <r>
    <x v="1"/>
    <n v="92"/>
    <n v="46.16"/>
    <x v="1"/>
    <s v="USD"/>
    <n v="1278565200"/>
    <n v="1280552400"/>
    <b v="0"/>
    <b v="0"/>
    <s v="music/rock"/>
    <x v="1"/>
  </r>
  <r>
    <x v="1"/>
    <n v="149"/>
    <n v="47.85"/>
    <x v="1"/>
    <s v="USD"/>
    <n v="1396069200"/>
    <n v="1398661200"/>
    <b v="0"/>
    <b v="0"/>
    <s v="theater/plays"/>
    <x v="3"/>
  </r>
  <r>
    <x v="1"/>
    <n v="2431"/>
    <n v="53.01"/>
    <x v="1"/>
    <s v="USD"/>
    <n v="1435208400"/>
    <n v="1436245200"/>
    <b v="0"/>
    <b v="0"/>
    <s v="theater/plays"/>
    <x v="3"/>
  </r>
  <r>
    <x v="1"/>
    <n v="303"/>
    <n v="45.06"/>
    <x v="1"/>
    <s v="USD"/>
    <n v="1571547600"/>
    <n v="1575439200"/>
    <b v="0"/>
    <b v="0"/>
    <s v="music/rock"/>
    <x v="1"/>
  </r>
  <r>
    <x v="0"/>
    <n v="1"/>
    <n v="2"/>
    <x v="6"/>
    <s v="EUR"/>
    <n v="1375333200"/>
    <n v="1377752400"/>
    <b v="0"/>
    <b v="0"/>
    <s v="music/metal"/>
    <x v="1"/>
  </r>
  <r>
    <x v="0"/>
    <n v="1467"/>
    <n v="99.01"/>
    <x v="4"/>
    <s v="GBP"/>
    <n v="1332824400"/>
    <n v="1334206800"/>
    <b v="0"/>
    <b v="1"/>
    <s v="technology/wearables"/>
    <x v="2"/>
  </r>
  <r>
    <x v="0"/>
    <n v="75"/>
    <n v="32.79"/>
    <x v="1"/>
    <s v="USD"/>
    <n v="1284526800"/>
    <n v="1284872400"/>
    <b v="0"/>
    <b v="0"/>
    <s v="theater/plays"/>
    <x v="3"/>
  </r>
  <r>
    <x v="1"/>
    <n v="209"/>
    <n v="59.12"/>
    <x v="1"/>
    <s v="USD"/>
    <n v="1400562000"/>
    <n v="1403931600"/>
    <b v="0"/>
    <b v="0"/>
    <s v="film &amp; video/drama"/>
    <x v="4"/>
  </r>
  <r>
    <x v="0"/>
    <n v="120"/>
    <n v="44.93"/>
    <x v="1"/>
    <s v="USD"/>
    <n v="1520748000"/>
    <n v="1521262800"/>
    <b v="0"/>
    <b v="0"/>
    <s v="technology/wearables"/>
    <x v="2"/>
  </r>
  <r>
    <x v="1"/>
    <n v="131"/>
    <n v="89.66"/>
    <x v="1"/>
    <s v="USD"/>
    <n v="1532926800"/>
    <n v="1533358800"/>
    <b v="0"/>
    <b v="0"/>
    <s v="music/jazz"/>
    <x v="1"/>
  </r>
  <r>
    <x v="1"/>
    <n v="164"/>
    <n v="70.08"/>
    <x v="1"/>
    <s v="USD"/>
    <n v="1420869600"/>
    <n v="1421474400"/>
    <b v="0"/>
    <b v="0"/>
    <s v="technology/wearables"/>
    <x v="2"/>
  </r>
  <r>
    <x v="1"/>
    <n v="201"/>
    <n v="31.06"/>
    <x v="1"/>
    <s v="USD"/>
    <n v="1504242000"/>
    <n v="1505278800"/>
    <b v="0"/>
    <b v="0"/>
    <s v="games/video games"/>
    <x v="6"/>
  </r>
  <r>
    <x v="1"/>
    <n v="211"/>
    <n v="29.06"/>
    <x v="1"/>
    <s v="USD"/>
    <n v="1442811600"/>
    <n v="1443934800"/>
    <b v="0"/>
    <b v="0"/>
    <s v="theater/plays"/>
    <x v="3"/>
  </r>
  <r>
    <x v="1"/>
    <n v="128"/>
    <n v="30.09"/>
    <x v="1"/>
    <s v="USD"/>
    <n v="1497243600"/>
    <n v="1498539600"/>
    <b v="0"/>
    <b v="1"/>
    <s v="theater/plays"/>
    <x v="3"/>
  </r>
  <r>
    <x v="1"/>
    <n v="1600"/>
    <n v="85"/>
    <x v="0"/>
    <s v="CAD"/>
    <n v="1342501200"/>
    <n v="1342760400"/>
    <b v="0"/>
    <b v="0"/>
    <s v="theater/plays"/>
    <x v="3"/>
  </r>
  <r>
    <x v="0"/>
    <n v="2253"/>
    <n v="82"/>
    <x v="0"/>
    <s v="CAD"/>
    <n v="1298268000"/>
    <n v="1301720400"/>
    <b v="0"/>
    <b v="0"/>
    <s v="theater/plays"/>
    <x v="3"/>
  </r>
  <r>
    <x v="1"/>
    <n v="249"/>
    <n v="58.04"/>
    <x v="1"/>
    <s v="USD"/>
    <n v="1433480400"/>
    <n v="1433566800"/>
    <b v="0"/>
    <b v="0"/>
    <s v="technology/web"/>
    <x v="2"/>
  </r>
  <r>
    <x v="0"/>
    <n v="5"/>
    <n v="111.4"/>
    <x v="1"/>
    <s v="USD"/>
    <n v="1493355600"/>
    <n v="1493874000"/>
    <b v="0"/>
    <b v="0"/>
    <s v="theater/plays"/>
    <x v="3"/>
  </r>
  <r>
    <x v="0"/>
    <n v="38"/>
    <n v="71.95"/>
    <x v="1"/>
    <s v="USD"/>
    <n v="1530507600"/>
    <n v="1531803600"/>
    <b v="0"/>
    <b v="1"/>
    <s v="technology/web"/>
    <x v="2"/>
  </r>
  <r>
    <x v="1"/>
    <n v="236"/>
    <n v="61.04"/>
    <x v="1"/>
    <s v="USD"/>
    <n v="1296108000"/>
    <n v="1296712800"/>
    <b v="0"/>
    <b v="0"/>
    <s v="theater/plays"/>
    <x v="3"/>
  </r>
  <r>
    <x v="0"/>
    <n v="12"/>
    <n v="108.92"/>
    <x v="1"/>
    <s v="USD"/>
    <n v="1428469200"/>
    <n v="1428901200"/>
    <b v="0"/>
    <b v="1"/>
    <s v="theater/plays"/>
    <x v="3"/>
  </r>
  <r>
    <x v="1"/>
    <n v="4065"/>
    <n v="29"/>
    <x v="4"/>
    <s v="GBP"/>
    <n v="1264399200"/>
    <n v="1264831200"/>
    <b v="0"/>
    <b v="1"/>
    <s v="technology/wearables"/>
    <x v="2"/>
  </r>
  <r>
    <x v="1"/>
    <n v="246"/>
    <n v="58.98"/>
    <x v="6"/>
    <s v="EUR"/>
    <n v="1501131600"/>
    <n v="1505192400"/>
    <b v="0"/>
    <b v="1"/>
    <s v="theater/plays"/>
    <x v="3"/>
  </r>
  <r>
    <x v="3"/>
    <n v="17"/>
    <n v="111.82"/>
    <x v="1"/>
    <s v="USD"/>
    <n v="1292738400"/>
    <n v="1295676000"/>
    <b v="0"/>
    <b v="0"/>
    <s v="theater/plays"/>
    <x v="3"/>
  </r>
  <r>
    <x v="1"/>
    <n v="2475"/>
    <n v="64"/>
    <x v="6"/>
    <s v="EUR"/>
    <n v="1288674000"/>
    <n v="1292911200"/>
    <b v="0"/>
    <b v="1"/>
    <s v="theater/plays"/>
    <x v="3"/>
  </r>
  <r>
    <x v="1"/>
    <n v="76"/>
    <n v="85.32"/>
    <x v="1"/>
    <s v="USD"/>
    <n v="1575093600"/>
    <n v="1575439200"/>
    <b v="0"/>
    <b v="0"/>
    <s v="theater/plays"/>
    <x v="3"/>
  </r>
  <r>
    <x v="1"/>
    <n v="54"/>
    <n v="74.48"/>
    <x v="1"/>
    <s v="USD"/>
    <n v="1435726800"/>
    <n v="1438837200"/>
    <b v="0"/>
    <b v="0"/>
    <s v="film &amp; video/animation"/>
    <x v="4"/>
  </r>
  <r>
    <x v="1"/>
    <n v="88"/>
    <n v="105.15"/>
    <x v="1"/>
    <s v="USD"/>
    <n v="1480226400"/>
    <n v="1480485600"/>
    <b v="0"/>
    <b v="0"/>
    <s v="music/jazz"/>
    <x v="1"/>
  </r>
  <r>
    <x v="1"/>
    <n v="85"/>
    <n v="56.19"/>
    <x v="4"/>
    <s v="GBP"/>
    <n v="1459054800"/>
    <n v="1459141200"/>
    <b v="0"/>
    <b v="0"/>
    <s v="music/metal"/>
    <x v="1"/>
  </r>
  <r>
    <x v="1"/>
    <n v="170"/>
    <n v="85.92"/>
    <x v="1"/>
    <s v="USD"/>
    <n v="1531630800"/>
    <n v="1532322000"/>
    <b v="0"/>
    <b v="0"/>
    <s v="photography/photography books"/>
    <x v="7"/>
  </r>
  <r>
    <x v="0"/>
    <n v="1684"/>
    <n v="57"/>
    <x v="1"/>
    <s v="USD"/>
    <n v="1421992800"/>
    <n v="1426222800"/>
    <b v="1"/>
    <b v="1"/>
    <s v="theater/plays"/>
    <x v="3"/>
  </r>
  <r>
    <x v="0"/>
    <n v="56"/>
    <n v="79.64"/>
    <x v="1"/>
    <s v="USD"/>
    <n v="1285563600"/>
    <n v="1286773200"/>
    <b v="0"/>
    <b v="1"/>
    <s v="film &amp; video/animation"/>
    <x v="4"/>
  </r>
  <r>
    <x v="1"/>
    <n v="330"/>
    <n v="41.02"/>
    <x v="1"/>
    <s v="USD"/>
    <n v="1523854800"/>
    <n v="1523941200"/>
    <b v="0"/>
    <b v="0"/>
    <s v="publishing/translations"/>
    <x v="5"/>
  </r>
  <r>
    <x v="0"/>
    <n v="838"/>
    <n v="48"/>
    <x v="1"/>
    <s v="USD"/>
    <n v="1529125200"/>
    <n v="1529557200"/>
    <b v="0"/>
    <b v="0"/>
    <s v="theater/plays"/>
    <x v="3"/>
  </r>
  <r>
    <x v="1"/>
    <n v="127"/>
    <n v="55.21"/>
    <x v="1"/>
    <s v="USD"/>
    <n v="1503982800"/>
    <n v="1506574800"/>
    <b v="0"/>
    <b v="0"/>
    <s v="games/video games"/>
    <x v="6"/>
  </r>
  <r>
    <x v="1"/>
    <n v="411"/>
    <n v="92.11"/>
    <x v="1"/>
    <s v="USD"/>
    <n v="1511416800"/>
    <n v="1513576800"/>
    <b v="0"/>
    <b v="0"/>
    <s v="music/rock"/>
    <x v="1"/>
  </r>
  <r>
    <x v="1"/>
    <n v="180"/>
    <n v="83.18"/>
    <x v="4"/>
    <s v="GBP"/>
    <n v="1547704800"/>
    <n v="1548309600"/>
    <b v="0"/>
    <b v="1"/>
    <s v="games/video games"/>
    <x v="6"/>
  </r>
  <r>
    <x v="0"/>
    <n v="1000"/>
    <n v="40"/>
    <x v="1"/>
    <s v="USD"/>
    <n v="1469682000"/>
    <n v="1471582800"/>
    <b v="0"/>
    <b v="0"/>
    <s v="music/electric music"/>
    <x v="1"/>
  </r>
  <r>
    <x v="1"/>
    <n v="374"/>
    <n v="111.13"/>
    <x v="1"/>
    <s v="USD"/>
    <n v="1343451600"/>
    <n v="1344315600"/>
    <b v="0"/>
    <b v="0"/>
    <s v="technology/wearables"/>
    <x v="2"/>
  </r>
  <r>
    <x v="1"/>
    <n v="71"/>
    <n v="90.56"/>
    <x v="2"/>
    <s v="AUD"/>
    <n v="1315717200"/>
    <n v="1316408400"/>
    <b v="0"/>
    <b v="0"/>
    <s v="music/indie rock"/>
    <x v="1"/>
  </r>
  <r>
    <x v="1"/>
    <n v="203"/>
    <n v="61.11"/>
    <x v="1"/>
    <s v="USD"/>
    <n v="1430715600"/>
    <n v="1431838800"/>
    <b v="1"/>
    <b v="0"/>
    <s v="theater/plays"/>
    <x v="3"/>
  </r>
  <r>
    <x v="0"/>
    <n v="1482"/>
    <n v="83.02"/>
    <x v="2"/>
    <s v="AUD"/>
    <n v="1299564000"/>
    <n v="1300510800"/>
    <b v="0"/>
    <b v="1"/>
    <s v="music/rock"/>
    <x v="1"/>
  </r>
  <r>
    <x v="1"/>
    <n v="113"/>
    <n v="110.76"/>
    <x v="1"/>
    <s v="USD"/>
    <n v="1429160400"/>
    <n v="1431061200"/>
    <b v="0"/>
    <b v="0"/>
    <s v="publishing/translations"/>
    <x v="5"/>
  </r>
  <r>
    <x v="1"/>
    <n v="96"/>
    <n v="89.46"/>
    <x v="1"/>
    <s v="USD"/>
    <n v="1271307600"/>
    <n v="1271480400"/>
    <b v="0"/>
    <b v="0"/>
    <s v="theater/plays"/>
    <x v="3"/>
  </r>
  <r>
    <x v="0"/>
    <n v="106"/>
    <n v="57.85"/>
    <x v="1"/>
    <s v="USD"/>
    <n v="1456380000"/>
    <n v="1456380000"/>
    <b v="0"/>
    <b v="1"/>
    <s v="theater/plays"/>
    <x v="3"/>
  </r>
  <r>
    <x v="0"/>
    <n v="679"/>
    <n v="110"/>
    <x v="6"/>
    <s v="EUR"/>
    <n v="1470459600"/>
    <n v="1472878800"/>
    <b v="0"/>
    <b v="0"/>
    <s v="publishing/translations"/>
    <x v="5"/>
  </r>
  <r>
    <x v="1"/>
    <n v="498"/>
    <n v="103.97"/>
    <x v="5"/>
    <s v="CHF"/>
    <n v="1277269200"/>
    <n v="1277355600"/>
    <b v="0"/>
    <b v="1"/>
    <s v="games/video games"/>
    <x v="6"/>
  </r>
  <r>
    <x v="3"/>
    <n v="610"/>
    <n v="108"/>
    <x v="1"/>
    <s v="USD"/>
    <n v="1350709200"/>
    <n v="1351054800"/>
    <b v="0"/>
    <b v="1"/>
    <s v="theater/plays"/>
    <x v="3"/>
  </r>
  <r>
    <x v="1"/>
    <n v="180"/>
    <n v="48.93"/>
    <x v="4"/>
    <s v="GBP"/>
    <n v="1554613200"/>
    <n v="1555563600"/>
    <b v="0"/>
    <b v="0"/>
    <s v="technology/web"/>
    <x v="2"/>
  </r>
  <r>
    <x v="1"/>
    <n v="27"/>
    <n v="37.67"/>
    <x v="1"/>
    <s v="USD"/>
    <n v="1571029200"/>
    <n v="1571634000"/>
    <b v="0"/>
    <b v="0"/>
    <s v="film &amp; video/documentary"/>
    <x v="4"/>
  </r>
  <r>
    <x v="1"/>
    <n v="2331"/>
    <n v="65"/>
    <x v="1"/>
    <s v="USD"/>
    <n v="1299736800"/>
    <n v="1300856400"/>
    <b v="0"/>
    <b v="0"/>
    <s v="theater/plays"/>
    <x v="3"/>
  </r>
  <r>
    <x v="1"/>
    <n v="113"/>
    <n v="106.61"/>
    <x v="1"/>
    <s v="USD"/>
    <n v="1435208400"/>
    <n v="1439874000"/>
    <b v="0"/>
    <b v="0"/>
    <s v="food/food trucks"/>
    <x v="0"/>
  </r>
  <r>
    <x v="0"/>
    <n v="1220"/>
    <n v="27.01"/>
    <x v="2"/>
    <s v="AUD"/>
    <n v="1437973200"/>
    <n v="1438318800"/>
    <b v="0"/>
    <b v="0"/>
    <s v="games/video games"/>
    <x v="6"/>
  </r>
  <r>
    <x v="1"/>
    <n v="164"/>
    <n v="91.16"/>
    <x v="1"/>
    <s v="USD"/>
    <n v="1416895200"/>
    <n v="1419400800"/>
    <b v="0"/>
    <b v="0"/>
    <s v="theater/plays"/>
    <x v="3"/>
  </r>
  <r>
    <x v="0"/>
    <n v="1"/>
    <n v="1"/>
    <x v="1"/>
    <s v="USD"/>
    <n v="1319000400"/>
    <n v="1320555600"/>
    <b v="0"/>
    <b v="0"/>
    <s v="theater/plays"/>
    <x v="3"/>
  </r>
  <r>
    <x v="1"/>
    <n v="164"/>
    <n v="56.05"/>
    <x v="1"/>
    <s v="USD"/>
    <n v="1424498400"/>
    <n v="1425103200"/>
    <b v="0"/>
    <b v="1"/>
    <s v="music/electric music"/>
    <x v="1"/>
  </r>
  <r>
    <x v="1"/>
    <n v="336"/>
    <n v="31.02"/>
    <x v="1"/>
    <s v="USD"/>
    <n v="1526274000"/>
    <n v="1526878800"/>
    <b v="0"/>
    <b v="1"/>
    <s v="technology/wearables"/>
    <x v="2"/>
  </r>
  <r>
    <x v="0"/>
    <n v="37"/>
    <n v="66.510000000000005"/>
    <x v="6"/>
    <s v="EUR"/>
    <n v="1287896400"/>
    <n v="1288674000"/>
    <b v="0"/>
    <b v="0"/>
    <s v="music/electric music"/>
    <x v="1"/>
  </r>
  <r>
    <x v="1"/>
    <n v="1917"/>
    <n v="89.01"/>
    <x v="1"/>
    <s v="USD"/>
    <n v="1495515600"/>
    <n v="1495602000"/>
    <b v="0"/>
    <b v="0"/>
    <s v="music/indie rock"/>
    <x v="1"/>
  </r>
  <r>
    <x v="1"/>
    <n v="95"/>
    <n v="103.46"/>
    <x v="1"/>
    <s v="USD"/>
    <n v="1364878800"/>
    <n v="1366434000"/>
    <b v="0"/>
    <b v="0"/>
    <s v="technology/web"/>
    <x v="2"/>
  </r>
  <r>
    <x v="1"/>
    <n v="147"/>
    <n v="95.28"/>
    <x v="1"/>
    <s v="USD"/>
    <n v="1567918800"/>
    <n v="1568350800"/>
    <b v="0"/>
    <b v="0"/>
    <s v="theater/plays"/>
    <x v="3"/>
  </r>
  <r>
    <x v="1"/>
    <n v="86"/>
    <n v="75.900000000000006"/>
    <x v="1"/>
    <s v="USD"/>
    <n v="1524459600"/>
    <n v="1525928400"/>
    <b v="0"/>
    <b v="1"/>
    <s v="theater/plays"/>
    <x v="3"/>
  </r>
  <r>
    <x v="1"/>
    <n v="83"/>
    <n v="107.58"/>
    <x v="1"/>
    <s v="USD"/>
    <n v="1333688400"/>
    <n v="1336885200"/>
    <b v="0"/>
    <b v="0"/>
    <s v="film &amp; video/documentary"/>
    <x v="4"/>
  </r>
  <r>
    <x v="0"/>
    <n v="60"/>
    <n v="51.32"/>
    <x v="1"/>
    <s v="USD"/>
    <n v="1389506400"/>
    <n v="1389679200"/>
    <b v="0"/>
    <b v="0"/>
    <s v="film &amp; video/television"/>
    <x v="4"/>
  </r>
  <r>
    <x v="0"/>
    <n v="296"/>
    <n v="71.98"/>
    <x v="1"/>
    <s v="USD"/>
    <n v="1536642000"/>
    <n v="1538283600"/>
    <b v="0"/>
    <b v="0"/>
    <s v="food/food trucks"/>
    <x v="0"/>
  </r>
  <r>
    <x v="1"/>
    <n v="676"/>
    <n v="108.95"/>
    <x v="1"/>
    <s v="USD"/>
    <n v="1348290000"/>
    <n v="1348808400"/>
    <b v="0"/>
    <b v="0"/>
    <s v="publishing/radio &amp; podcasts"/>
    <x v="5"/>
  </r>
  <r>
    <x v="1"/>
    <n v="361"/>
    <n v="35"/>
    <x v="2"/>
    <s v="AUD"/>
    <n v="1408856400"/>
    <n v="1410152400"/>
    <b v="0"/>
    <b v="0"/>
    <s v="technology/web"/>
    <x v="2"/>
  </r>
  <r>
    <x v="1"/>
    <n v="131"/>
    <n v="94.94"/>
    <x v="1"/>
    <s v="USD"/>
    <n v="1505192400"/>
    <n v="1505797200"/>
    <b v="0"/>
    <b v="0"/>
    <s v="food/food trucks"/>
    <x v="0"/>
  </r>
  <r>
    <x v="1"/>
    <n v="126"/>
    <n v="109.65"/>
    <x v="1"/>
    <s v="USD"/>
    <n v="1554786000"/>
    <n v="1554872400"/>
    <b v="0"/>
    <b v="1"/>
    <s v="technology/wearables"/>
    <x v="2"/>
  </r>
  <r>
    <x v="0"/>
    <n v="3304"/>
    <n v="44"/>
    <x v="6"/>
    <s v="EUR"/>
    <n v="1510898400"/>
    <n v="1513922400"/>
    <b v="0"/>
    <b v="0"/>
    <s v="publishing/fiction"/>
    <x v="5"/>
  </r>
  <r>
    <x v="0"/>
    <n v="73"/>
    <n v="86.79"/>
    <x v="1"/>
    <s v="USD"/>
    <n v="1442552400"/>
    <n v="1442638800"/>
    <b v="0"/>
    <b v="0"/>
    <s v="theater/plays"/>
    <x v="3"/>
  </r>
  <r>
    <x v="1"/>
    <n v="275"/>
    <n v="30.99"/>
    <x v="1"/>
    <s v="USD"/>
    <n v="1316667600"/>
    <n v="1317186000"/>
    <b v="0"/>
    <b v="0"/>
    <s v="film &amp; video/television"/>
    <x v="4"/>
  </r>
  <r>
    <x v="1"/>
    <n v="67"/>
    <n v="94.79"/>
    <x v="1"/>
    <s v="USD"/>
    <n v="1390716000"/>
    <n v="1391234400"/>
    <b v="0"/>
    <b v="0"/>
    <s v="photography/photography books"/>
    <x v="7"/>
  </r>
  <r>
    <x v="1"/>
    <n v="154"/>
    <n v="69.790000000000006"/>
    <x v="1"/>
    <s v="USD"/>
    <n v="1402894800"/>
    <n v="1404363600"/>
    <b v="0"/>
    <b v="1"/>
    <s v="film &amp; video/documentary"/>
    <x v="4"/>
  </r>
  <r>
    <x v="1"/>
    <n v="1782"/>
    <n v="63"/>
    <x v="1"/>
    <s v="USD"/>
    <n v="1429246800"/>
    <n v="1429592400"/>
    <b v="0"/>
    <b v="1"/>
    <s v="games/mobile games"/>
    <x v="6"/>
  </r>
  <r>
    <x v="1"/>
    <n v="903"/>
    <n v="110.03"/>
    <x v="1"/>
    <s v="USD"/>
    <n v="1412485200"/>
    <n v="1413608400"/>
    <b v="0"/>
    <b v="0"/>
    <s v="games/video games"/>
    <x v="6"/>
  </r>
  <r>
    <x v="0"/>
    <n v="3387"/>
    <n v="26"/>
    <x v="1"/>
    <s v="USD"/>
    <n v="1417068000"/>
    <n v="1419400800"/>
    <b v="0"/>
    <b v="0"/>
    <s v="publishing/fiction"/>
    <x v="5"/>
  </r>
  <r>
    <x v="0"/>
    <n v="662"/>
    <n v="49.99"/>
    <x v="0"/>
    <s v="CAD"/>
    <n v="1448344800"/>
    <n v="1448604000"/>
    <b v="1"/>
    <b v="0"/>
    <s v="theater/plays"/>
    <x v="3"/>
  </r>
  <r>
    <x v="1"/>
    <n v="94"/>
    <n v="101.72"/>
    <x v="6"/>
    <s v="EUR"/>
    <n v="1557723600"/>
    <n v="1562302800"/>
    <b v="0"/>
    <b v="0"/>
    <s v="photography/photography books"/>
    <x v="7"/>
  </r>
  <r>
    <x v="1"/>
    <n v="180"/>
    <n v="47.08"/>
    <x v="1"/>
    <s v="USD"/>
    <n v="1537333200"/>
    <n v="1537678800"/>
    <b v="0"/>
    <b v="0"/>
    <s v="theater/plays"/>
    <x v="3"/>
  </r>
  <r>
    <x v="0"/>
    <n v="774"/>
    <n v="89.94"/>
    <x v="1"/>
    <s v="USD"/>
    <n v="1471150800"/>
    <n v="1473570000"/>
    <b v="0"/>
    <b v="1"/>
    <s v="theater/plays"/>
    <x v="3"/>
  </r>
  <r>
    <x v="0"/>
    <n v="672"/>
    <n v="78.97"/>
    <x v="0"/>
    <s v="CAD"/>
    <n v="1273640400"/>
    <n v="1273899600"/>
    <b v="0"/>
    <b v="0"/>
    <s v="theater/plays"/>
    <x v="3"/>
  </r>
  <r>
    <x v="3"/>
    <n v="532"/>
    <n v="80.069999999999993"/>
    <x v="1"/>
    <s v="USD"/>
    <n v="1282885200"/>
    <n v="1284008400"/>
    <b v="0"/>
    <b v="0"/>
    <s v="music/rock"/>
    <x v="1"/>
  </r>
  <r>
    <x v="3"/>
    <n v="55"/>
    <n v="86.47"/>
    <x v="2"/>
    <s v="AUD"/>
    <n v="1422943200"/>
    <n v="1425103200"/>
    <b v="0"/>
    <b v="0"/>
    <s v="food/food trucks"/>
    <x v="0"/>
  </r>
  <r>
    <x v="1"/>
    <n v="533"/>
    <n v="28"/>
    <x v="3"/>
    <s v="DKK"/>
    <n v="1319605200"/>
    <n v="1320991200"/>
    <b v="0"/>
    <b v="0"/>
    <s v="film &amp; video/drama"/>
    <x v="4"/>
  </r>
  <r>
    <x v="1"/>
    <n v="2443"/>
    <n v="68"/>
    <x v="4"/>
    <s v="GBP"/>
    <n v="1385704800"/>
    <n v="1386828000"/>
    <b v="0"/>
    <b v="0"/>
    <s v="technology/web"/>
    <x v="2"/>
  </r>
  <r>
    <x v="1"/>
    <n v="89"/>
    <n v="43.08"/>
    <x v="1"/>
    <s v="USD"/>
    <n v="1515736800"/>
    <n v="1517119200"/>
    <b v="0"/>
    <b v="1"/>
    <s v="theater/plays"/>
    <x v="3"/>
  </r>
  <r>
    <x v="1"/>
    <n v="159"/>
    <n v="87.96"/>
    <x v="1"/>
    <s v="USD"/>
    <n v="1313125200"/>
    <n v="1315026000"/>
    <b v="0"/>
    <b v="0"/>
    <s v="music/world music"/>
    <x v="1"/>
  </r>
  <r>
    <x v="0"/>
    <n v="940"/>
    <n v="94.99"/>
    <x v="5"/>
    <s v="CHF"/>
    <n v="1308459600"/>
    <n v="1312693200"/>
    <b v="0"/>
    <b v="1"/>
    <s v="film &amp; video/documentary"/>
    <x v="4"/>
  </r>
  <r>
    <x v="0"/>
    <n v="117"/>
    <n v="46.91"/>
    <x v="1"/>
    <s v="USD"/>
    <n v="1362636000"/>
    <n v="1363064400"/>
    <b v="0"/>
    <b v="1"/>
    <s v="theater/plays"/>
    <x v="3"/>
  </r>
  <r>
    <x v="3"/>
    <n v="58"/>
    <n v="46.91"/>
    <x v="1"/>
    <s v="USD"/>
    <n v="1402117200"/>
    <n v="1403154000"/>
    <b v="0"/>
    <b v="1"/>
    <s v="film &amp; video/drama"/>
    <x v="4"/>
  </r>
  <r>
    <x v="1"/>
    <n v="50"/>
    <n v="94.24"/>
    <x v="1"/>
    <s v="USD"/>
    <n v="1286341200"/>
    <n v="1286859600"/>
    <b v="0"/>
    <b v="0"/>
    <s v="publishing/nonfiction"/>
    <x v="5"/>
  </r>
  <r>
    <x v="0"/>
    <n v="115"/>
    <n v="80.14"/>
    <x v="1"/>
    <s v="USD"/>
    <n v="1348808400"/>
    <n v="1349326800"/>
    <b v="0"/>
    <b v="0"/>
    <s v="games/mobile games"/>
    <x v="6"/>
  </r>
  <r>
    <x v="0"/>
    <n v="326"/>
    <n v="59.04"/>
    <x v="1"/>
    <s v="USD"/>
    <n v="1429592400"/>
    <n v="1430974800"/>
    <b v="0"/>
    <b v="1"/>
    <s v="technology/wearables"/>
    <x v="2"/>
  </r>
  <r>
    <x v="1"/>
    <n v="186"/>
    <n v="65.989999999999995"/>
    <x v="1"/>
    <s v="USD"/>
    <n v="1519538400"/>
    <n v="1519970400"/>
    <b v="0"/>
    <b v="0"/>
    <s v="film &amp; video/documentary"/>
    <x v="4"/>
  </r>
  <r>
    <x v="1"/>
    <n v="1071"/>
    <n v="60.99"/>
    <x v="1"/>
    <s v="USD"/>
    <n v="1434085200"/>
    <n v="1434603600"/>
    <b v="0"/>
    <b v="0"/>
    <s v="technology/web"/>
    <x v="2"/>
  </r>
  <r>
    <x v="1"/>
    <n v="117"/>
    <n v="98.31"/>
    <x v="1"/>
    <s v="USD"/>
    <n v="1333688400"/>
    <n v="1337230800"/>
    <b v="0"/>
    <b v="0"/>
    <s v="technology/web"/>
    <x v="2"/>
  </r>
  <r>
    <x v="1"/>
    <n v="70"/>
    <n v="104.6"/>
    <x v="1"/>
    <s v="USD"/>
    <n v="1277701200"/>
    <n v="1279429200"/>
    <b v="0"/>
    <b v="0"/>
    <s v="music/indie rock"/>
    <x v="1"/>
  </r>
  <r>
    <x v="1"/>
    <n v="135"/>
    <n v="86.07"/>
    <x v="1"/>
    <s v="USD"/>
    <n v="1560747600"/>
    <n v="1561438800"/>
    <b v="0"/>
    <b v="0"/>
    <s v="theater/plays"/>
    <x v="3"/>
  </r>
  <r>
    <x v="1"/>
    <n v="768"/>
    <n v="76.989999999999995"/>
    <x v="5"/>
    <s v="CHF"/>
    <n v="1410066000"/>
    <n v="1410498000"/>
    <b v="0"/>
    <b v="0"/>
    <s v="technology/wearables"/>
    <x v="2"/>
  </r>
  <r>
    <x v="3"/>
    <n v="51"/>
    <n v="29.76"/>
    <x v="1"/>
    <s v="USD"/>
    <n v="1320732000"/>
    <n v="1322460000"/>
    <b v="0"/>
    <b v="0"/>
    <s v="theater/plays"/>
    <x v="3"/>
  </r>
  <r>
    <x v="1"/>
    <n v="199"/>
    <n v="46.92"/>
    <x v="1"/>
    <s v="USD"/>
    <n v="1465794000"/>
    <n v="1466312400"/>
    <b v="0"/>
    <b v="1"/>
    <s v="theater/plays"/>
    <x v="3"/>
  </r>
  <r>
    <x v="1"/>
    <n v="107"/>
    <n v="105.19"/>
    <x v="1"/>
    <s v="USD"/>
    <n v="1500958800"/>
    <n v="1501736400"/>
    <b v="0"/>
    <b v="0"/>
    <s v="technology/wearables"/>
    <x v="2"/>
  </r>
  <r>
    <x v="1"/>
    <n v="195"/>
    <n v="69.91"/>
    <x v="1"/>
    <s v="USD"/>
    <n v="1357020000"/>
    <n v="1361512800"/>
    <b v="0"/>
    <b v="0"/>
    <s v="music/indie rock"/>
    <x v="1"/>
  </r>
  <r>
    <x v="0"/>
    <n v="1"/>
    <n v="1"/>
    <x v="1"/>
    <s v="USD"/>
    <n v="1544940000"/>
    <n v="1545026400"/>
    <b v="0"/>
    <b v="0"/>
    <s v="music/rock"/>
    <x v="1"/>
  </r>
  <r>
    <x v="0"/>
    <n v="1467"/>
    <n v="60.01"/>
    <x v="1"/>
    <s v="USD"/>
    <n v="1402290000"/>
    <n v="1406696400"/>
    <b v="0"/>
    <b v="0"/>
    <s v="music/electric music"/>
    <x v="1"/>
  </r>
  <r>
    <x v="1"/>
    <n v="3376"/>
    <n v="52.01"/>
    <x v="1"/>
    <s v="USD"/>
    <n v="1487311200"/>
    <n v="1487916000"/>
    <b v="0"/>
    <b v="0"/>
    <s v="music/indie rock"/>
    <x v="1"/>
  </r>
  <r>
    <x v="0"/>
    <n v="5681"/>
    <n v="31"/>
    <x v="1"/>
    <s v="USD"/>
    <n v="1350622800"/>
    <n v="1351141200"/>
    <b v="0"/>
    <b v="0"/>
    <s v="theater/plays"/>
    <x v="3"/>
  </r>
  <r>
    <x v="0"/>
    <n v="1059"/>
    <n v="95.04"/>
    <x v="1"/>
    <s v="USD"/>
    <n v="1463029200"/>
    <n v="1465016400"/>
    <b v="0"/>
    <b v="1"/>
    <s v="music/indie rock"/>
    <x v="1"/>
  </r>
  <r>
    <x v="0"/>
    <n v="1194"/>
    <n v="75.97"/>
    <x v="1"/>
    <s v="USD"/>
    <n v="1269493200"/>
    <n v="1270789200"/>
    <b v="0"/>
    <b v="0"/>
    <s v="theater/plays"/>
    <x v="3"/>
  </r>
  <r>
    <x v="3"/>
    <n v="379"/>
    <n v="71.010000000000005"/>
    <x v="2"/>
    <s v="AUD"/>
    <n v="1570251600"/>
    <n v="1572325200"/>
    <b v="0"/>
    <b v="0"/>
    <s v="music/rock"/>
    <x v="1"/>
  </r>
  <r>
    <x v="0"/>
    <n v="30"/>
    <n v="73.73"/>
    <x v="2"/>
    <s v="AUD"/>
    <n v="1388383200"/>
    <n v="1389420000"/>
    <b v="0"/>
    <b v="0"/>
    <s v="photography/photography books"/>
    <x v="7"/>
  </r>
  <r>
    <x v="1"/>
    <n v="41"/>
    <n v="113.17"/>
    <x v="1"/>
    <s v="USD"/>
    <n v="1449554400"/>
    <n v="1449640800"/>
    <b v="0"/>
    <b v="0"/>
    <s v="music/rock"/>
    <x v="1"/>
  </r>
  <r>
    <x v="1"/>
    <n v="1821"/>
    <n v="105.01"/>
    <x v="1"/>
    <s v="USD"/>
    <n v="1553662800"/>
    <n v="1555218000"/>
    <b v="0"/>
    <b v="1"/>
    <s v="theater/plays"/>
    <x v="3"/>
  </r>
  <r>
    <x v="1"/>
    <n v="164"/>
    <n v="79.180000000000007"/>
    <x v="1"/>
    <s v="USD"/>
    <n v="1556341200"/>
    <n v="1557723600"/>
    <b v="0"/>
    <b v="0"/>
    <s v="technology/wearables"/>
    <x v="2"/>
  </r>
  <r>
    <x v="0"/>
    <n v="75"/>
    <n v="57.33"/>
    <x v="1"/>
    <s v="USD"/>
    <n v="1442984400"/>
    <n v="1443502800"/>
    <b v="0"/>
    <b v="1"/>
    <s v="technology/web"/>
    <x v="2"/>
  </r>
  <r>
    <x v="1"/>
    <n v="157"/>
    <n v="58.18"/>
    <x v="5"/>
    <s v="CHF"/>
    <n v="1544248800"/>
    <n v="1546840800"/>
    <b v="0"/>
    <b v="0"/>
    <s v="music/rock"/>
    <x v="1"/>
  </r>
  <r>
    <x v="1"/>
    <n v="246"/>
    <n v="36.03"/>
    <x v="1"/>
    <s v="USD"/>
    <n v="1508475600"/>
    <n v="1512712800"/>
    <b v="0"/>
    <b v="1"/>
    <s v="photography/photography books"/>
    <x v="7"/>
  </r>
  <r>
    <x v="1"/>
    <n v="1396"/>
    <n v="107.99"/>
    <x v="1"/>
    <s v="USD"/>
    <n v="1507438800"/>
    <n v="1507525200"/>
    <b v="0"/>
    <b v="0"/>
    <s v="theater/plays"/>
    <x v="3"/>
  </r>
  <r>
    <x v="1"/>
    <n v="2506"/>
    <n v="44.01"/>
    <x v="1"/>
    <s v="USD"/>
    <n v="1501563600"/>
    <n v="1504328400"/>
    <b v="0"/>
    <b v="0"/>
    <s v="technology/web"/>
    <x v="2"/>
  </r>
  <r>
    <x v="1"/>
    <n v="244"/>
    <n v="55.08"/>
    <x v="1"/>
    <s v="USD"/>
    <n v="1292997600"/>
    <n v="1293343200"/>
    <b v="0"/>
    <b v="0"/>
    <s v="photography/photography books"/>
    <x v="7"/>
  </r>
  <r>
    <x v="1"/>
    <n v="146"/>
    <n v="74"/>
    <x v="2"/>
    <s v="AUD"/>
    <n v="1370840400"/>
    <n v="1371704400"/>
    <b v="0"/>
    <b v="0"/>
    <s v="theater/plays"/>
    <x v="3"/>
  </r>
  <r>
    <x v="0"/>
    <n v="955"/>
    <n v="42"/>
    <x v="3"/>
    <s v="DKK"/>
    <n v="1550815200"/>
    <n v="1552798800"/>
    <b v="0"/>
    <b v="1"/>
    <s v="music/indie rock"/>
    <x v="1"/>
  </r>
  <r>
    <x v="1"/>
    <n v="1267"/>
    <n v="77.989999999999995"/>
    <x v="1"/>
    <s v="USD"/>
    <n v="1339909200"/>
    <n v="1342328400"/>
    <b v="0"/>
    <b v="1"/>
    <s v="film &amp; video/shorts"/>
    <x v="4"/>
  </r>
  <r>
    <x v="0"/>
    <n v="67"/>
    <n v="82.51"/>
    <x v="1"/>
    <s v="USD"/>
    <n v="1501736400"/>
    <n v="1502341200"/>
    <b v="0"/>
    <b v="0"/>
    <s v="music/indie rock"/>
    <x v="1"/>
  </r>
  <r>
    <x v="0"/>
    <n v="5"/>
    <n v="104.2"/>
    <x v="1"/>
    <s v="USD"/>
    <n v="1395291600"/>
    <n v="1397192400"/>
    <b v="0"/>
    <b v="0"/>
    <s v="publishing/translations"/>
    <x v="5"/>
  </r>
  <r>
    <x v="0"/>
    <n v="26"/>
    <n v="25.5"/>
    <x v="1"/>
    <s v="USD"/>
    <n v="1405746000"/>
    <n v="1407042000"/>
    <b v="0"/>
    <b v="1"/>
    <s v="film &amp; video/documentary"/>
    <x v="4"/>
  </r>
  <r>
    <x v="1"/>
    <n v="1561"/>
    <n v="100.98"/>
    <x v="1"/>
    <s v="USD"/>
    <n v="1368853200"/>
    <n v="1369371600"/>
    <b v="0"/>
    <b v="0"/>
    <s v="theater/plays"/>
    <x v="3"/>
  </r>
  <r>
    <x v="1"/>
    <n v="48"/>
    <n v="111.83"/>
    <x v="1"/>
    <s v="USD"/>
    <n v="1444021200"/>
    <n v="1444107600"/>
    <b v="0"/>
    <b v="1"/>
    <s v="technology/wearables"/>
    <x v="2"/>
  </r>
  <r>
    <x v="0"/>
    <n v="1130"/>
    <n v="42"/>
    <x v="1"/>
    <s v="USD"/>
    <n v="1472619600"/>
    <n v="1474261200"/>
    <b v="0"/>
    <b v="0"/>
    <s v="theater/plays"/>
    <x v="3"/>
  </r>
  <r>
    <x v="0"/>
    <n v="782"/>
    <n v="110.05"/>
    <x v="1"/>
    <s v="USD"/>
    <n v="1472878800"/>
    <n v="1473656400"/>
    <b v="0"/>
    <b v="0"/>
    <s v="theater/plays"/>
    <x v="3"/>
  </r>
  <r>
    <x v="1"/>
    <n v="2739"/>
    <n v="59"/>
    <x v="1"/>
    <s v="USD"/>
    <n v="1289800800"/>
    <n v="1291960800"/>
    <b v="0"/>
    <b v="0"/>
    <s v="theater/plays"/>
    <x v="3"/>
  </r>
  <r>
    <x v="0"/>
    <n v="210"/>
    <n v="32.99"/>
    <x v="1"/>
    <s v="USD"/>
    <n v="1505970000"/>
    <n v="1506747600"/>
    <b v="0"/>
    <b v="0"/>
    <s v="food/food trucks"/>
    <x v="0"/>
  </r>
  <r>
    <x v="1"/>
    <n v="3537"/>
    <n v="45.01"/>
    <x v="0"/>
    <s v="CAD"/>
    <n v="1363496400"/>
    <n v="1363582800"/>
    <b v="0"/>
    <b v="1"/>
    <s v="theater/plays"/>
    <x v="3"/>
  </r>
  <r>
    <x v="1"/>
    <n v="2107"/>
    <n v="81.98"/>
    <x v="2"/>
    <s v="AUD"/>
    <n v="1269234000"/>
    <n v="1269666000"/>
    <b v="0"/>
    <b v="0"/>
    <s v="technology/wearables"/>
    <x v="2"/>
  </r>
  <r>
    <x v="0"/>
    <n v="136"/>
    <n v="39.08"/>
    <x v="1"/>
    <s v="USD"/>
    <n v="1507093200"/>
    <n v="1508648400"/>
    <b v="0"/>
    <b v="0"/>
    <s v="technology/web"/>
    <x v="2"/>
  </r>
  <r>
    <x v="1"/>
    <n v="3318"/>
    <n v="59"/>
    <x v="3"/>
    <s v="DKK"/>
    <n v="1560574800"/>
    <n v="1561957200"/>
    <b v="0"/>
    <b v="0"/>
    <s v="theater/plays"/>
    <x v="3"/>
  </r>
  <r>
    <x v="0"/>
    <n v="86"/>
    <n v="40.99"/>
    <x v="0"/>
    <s v="CAD"/>
    <n v="1284008400"/>
    <n v="1285131600"/>
    <b v="0"/>
    <b v="0"/>
    <s v="music/rock"/>
    <x v="1"/>
  </r>
  <r>
    <x v="1"/>
    <n v="340"/>
    <n v="31.03"/>
    <x v="1"/>
    <s v="USD"/>
    <n v="1556859600"/>
    <n v="1556946000"/>
    <b v="0"/>
    <b v="0"/>
    <s v="theater/plays"/>
    <x v="3"/>
  </r>
  <r>
    <x v="0"/>
    <n v="19"/>
    <n v="37.79"/>
    <x v="1"/>
    <s v="USD"/>
    <n v="1526187600"/>
    <n v="1527138000"/>
    <b v="0"/>
    <b v="0"/>
    <s v="film &amp; video/television"/>
    <x v="4"/>
  </r>
  <r>
    <x v="0"/>
    <n v="886"/>
    <n v="32.01"/>
    <x v="1"/>
    <s v="USD"/>
    <n v="1400821200"/>
    <n v="1402117200"/>
    <b v="0"/>
    <b v="0"/>
    <s v="theater/plays"/>
    <x v="3"/>
  </r>
  <r>
    <x v="1"/>
    <n v="1442"/>
    <n v="95.97"/>
    <x v="0"/>
    <s v="CAD"/>
    <n v="1361599200"/>
    <n v="1364014800"/>
    <b v="0"/>
    <b v="1"/>
    <s v="film &amp; video/shorts"/>
    <x v="4"/>
  </r>
  <r>
    <x v="0"/>
    <n v="35"/>
    <n v="75"/>
    <x v="6"/>
    <s v="EUR"/>
    <n v="1417500000"/>
    <n v="1417586400"/>
    <b v="0"/>
    <b v="0"/>
    <s v="theater/plays"/>
    <x v="3"/>
  </r>
  <r>
    <x v="3"/>
    <n v="441"/>
    <n v="102.05"/>
    <x v="1"/>
    <s v="USD"/>
    <n v="1457071200"/>
    <n v="1457071200"/>
    <b v="0"/>
    <b v="0"/>
    <s v="theater/plays"/>
    <x v="3"/>
  </r>
  <r>
    <x v="0"/>
    <n v="24"/>
    <n v="105.75"/>
    <x v="1"/>
    <s v="USD"/>
    <n v="1370322000"/>
    <n v="1370408400"/>
    <b v="0"/>
    <b v="1"/>
    <s v="theater/plays"/>
    <x v="3"/>
  </r>
  <r>
    <x v="0"/>
    <n v="86"/>
    <n v="37.07"/>
    <x v="6"/>
    <s v="EUR"/>
    <n v="1552366800"/>
    <n v="1552626000"/>
    <b v="0"/>
    <b v="0"/>
    <s v="theater/plays"/>
    <x v="3"/>
  </r>
  <r>
    <x v="0"/>
    <n v="243"/>
    <n v="35.049999999999997"/>
    <x v="1"/>
    <s v="USD"/>
    <n v="1403845200"/>
    <n v="1404190800"/>
    <b v="0"/>
    <b v="0"/>
    <s v="music/rock"/>
    <x v="1"/>
  </r>
  <r>
    <x v="0"/>
    <n v="65"/>
    <n v="46.34"/>
    <x v="1"/>
    <s v="USD"/>
    <n v="1523163600"/>
    <n v="1523509200"/>
    <b v="1"/>
    <b v="0"/>
    <s v="music/indie rock"/>
    <x v="1"/>
  </r>
  <r>
    <x v="1"/>
    <n v="126"/>
    <n v="69.17"/>
    <x v="1"/>
    <s v="USD"/>
    <n v="1442206800"/>
    <n v="1443589200"/>
    <b v="0"/>
    <b v="0"/>
    <s v="music/metal"/>
    <x v="1"/>
  </r>
  <r>
    <x v="1"/>
    <n v="524"/>
    <n v="109.08"/>
    <x v="1"/>
    <s v="USD"/>
    <n v="1532840400"/>
    <n v="1533445200"/>
    <b v="0"/>
    <b v="0"/>
    <s v="music/electric music"/>
    <x v="1"/>
  </r>
  <r>
    <x v="0"/>
    <n v="100"/>
    <n v="51.78"/>
    <x v="3"/>
    <s v="DKK"/>
    <n v="1472878800"/>
    <n v="1474520400"/>
    <b v="0"/>
    <b v="0"/>
    <s v="technology/wearables"/>
    <x v="2"/>
  </r>
  <r>
    <x v="1"/>
    <n v="1989"/>
    <n v="82.01"/>
    <x v="1"/>
    <s v="USD"/>
    <n v="1498194000"/>
    <n v="1499403600"/>
    <b v="0"/>
    <b v="0"/>
    <s v="film &amp; video/drama"/>
    <x v="4"/>
  </r>
  <r>
    <x v="0"/>
    <n v="168"/>
    <n v="35.96"/>
    <x v="1"/>
    <s v="USD"/>
    <n v="1281070800"/>
    <n v="1283576400"/>
    <b v="0"/>
    <b v="0"/>
    <s v="music/electric music"/>
    <x v="1"/>
  </r>
  <r>
    <x v="0"/>
    <n v="13"/>
    <n v="74.459999999999994"/>
    <x v="1"/>
    <s v="USD"/>
    <n v="1436245200"/>
    <n v="1436590800"/>
    <b v="0"/>
    <b v="0"/>
    <s v="music/rock"/>
    <x v="1"/>
  </r>
  <r>
    <x v="0"/>
    <n v="1"/>
    <n v="2"/>
    <x v="0"/>
    <s v="CAD"/>
    <n v="1269493200"/>
    <n v="1270443600"/>
    <b v="0"/>
    <b v="0"/>
    <s v="theater/plays"/>
    <x v="3"/>
  </r>
  <r>
    <x v="1"/>
    <n v="157"/>
    <n v="91.11"/>
    <x v="1"/>
    <s v="USD"/>
    <n v="1406264400"/>
    <n v="1407819600"/>
    <b v="0"/>
    <b v="0"/>
    <s v="technology/web"/>
    <x v="2"/>
  </r>
  <r>
    <x v="3"/>
    <n v="82"/>
    <n v="79.790000000000006"/>
    <x v="1"/>
    <s v="USD"/>
    <n v="1317531600"/>
    <n v="1317877200"/>
    <b v="0"/>
    <b v="0"/>
    <s v="food/food trucks"/>
    <x v="0"/>
  </r>
  <r>
    <x v="1"/>
    <n v="4498"/>
    <n v="43"/>
    <x v="2"/>
    <s v="AUD"/>
    <n v="1484632800"/>
    <n v="1484805600"/>
    <b v="0"/>
    <b v="0"/>
    <s v="theater/plays"/>
    <x v="3"/>
  </r>
  <r>
    <x v="0"/>
    <n v="40"/>
    <n v="63.23"/>
    <x v="1"/>
    <s v="USD"/>
    <n v="1301806800"/>
    <n v="1302670800"/>
    <b v="0"/>
    <b v="0"/>
    <s v="music/jazz"/>
    <x v="1"/>
  </r>
  <r>
    <x v="1"/>
    <n v="80"/>
    <n v="70.180000000000007"/>
    <x v="1"/>
    <s v="USD"/>
    <n v="1539752400"/>
    <n v="1540789200"/>
    <b v="1"/>
    <b v="0"/>
    <s v="theater/plays"/>
    <x v="3"/>
  </r>
  <r>
    <x v="3"/>
    <n v="57"/>
    <n v="61.33"/>
    <x v="1"/>
    <s v="USD"/>
    <n v="1267250400"/>
    <n v="1268028000"/>
    <b v="0"/>
    <b v="0"/>
    <s v="publishing/fiction"/>
    <x v="5"/>
  </r>
  <r>
    <x v="1"/>
    <n v="43"/>
    <n v="99"/>
    <x v="1"/>
    <s v="USD"/>
    <n v="1535432400"/>
    <n v="1537160400"/>
    <b v="0"/>
    <b v="1"/>
    <s v="music/rock"/>
    <x v="1"/>
  </r>
  <r>
    <x v="1"/>
    <n v="2053"/>
    <n v="96.98"/>
    <x v="1"/>
    <s v="USD"/>
    <n v="1510207200"/>
    <n v="1512280800"/>
    <b v="0"/>
    <b v="0"/>
    <s v="film &amp; video/documentary"/>
    <x v="4"/>
  </r>
  <r>
    <x v="2"/>
    <n v="808"/>
    <n v="51"/>
    <x v="2"/>
    <s v="AUD"/>
    <n v="1462510800"/>
    <n v="1463115600"/>
    <b v="0"/>
    <b v="0"/>
    <s v="film &amp; video/documentary"/>
    <x v="4"/>
  </r>
  <r>
    <x v="0"/>
    <n v="226"/>
    <n v="28.04"/>
    <x v="3"/>
    <s v="DKK"/>
    <n v="1488520800"/>
    <n v="1490850000"/>
    <b v="0"/>
    <b v="0"/>
    <s v="film &amp; video/science fiction"/>
    <x v="4"/>
  </r>
  <r>
    <x v="0"/>
    <n v="1625"/>
    <n v="60.98"/>
    <x v="1"/>
    <s v="USD"/>
    <n v="1377579600"/>
    <n v="1379653200"/>
    <b v="0"/>
    <b v="0"/>
    <s v="theater/plays"/>
    <x v="3"/>
  </r>
  <r>
    <x v="1"/>
    <n v="168"/>
    <n v="73.209999999999994"/>
    <x v="1"/>
    <s v="USD"/>
    <n v="1576389600"/>
    <n v="1580364000"/>
    <b v="0"/>
    <b v="0"/>
    <s v="theater/plays"/>
    <x v="3"/>
  </r>
  <r>
    <x v="1"/>
    <n v="4289"/>
    <n v="40"/>
    <x v="1"/>
    <s v="USD"/>
    <n v="1289019600"/>
    <n v="1289714400"/>
    <b v="0"/>
    <b v="1"/>
    <s v="music/indie rock"/>
    <x v="1"/>
  </r>
  <r>
    <x v="1"/>
    <n v="165"/>
    <n v="86.81"/>
    <x v="1"/>
    <s v="USD"/>
    <n v="1282194000"/>
    <n v="1282712400"/>
    <b v="0"/>
    <b v="0"/>
    <s v="music/rock"/>
    <x v="1"/>
  </r>
  <r>
    <x v="0"/>
    <n v="143"/>
    <n v="42.13"/>
    <x v="1"/>
    <s v="USD"/>
    <n v="1550037600"/>
    <n v="1550210400"/>
    <b v="0"/>
    <b v="0"/>
    <s v="theater/plays"/>
    <x v="3"/>
  </r>
  <r>
    <x v="1"/>
    <n v="1815"/>
    <n v="103.98"/>
    <x v="1"/>
    <s v="USD"/>
    <n v="1321941600"/>
    <n v="1322114400"/>
    <b v="0"/>
    <b v="0"/>
    <s v="theater/plays"/>
    <x v="3"/>
  </r>
  <r>
    <x v="0"/>
    <n v="934"/>
    <n v="62"/>
    <x v="1"/>
    <s v="USD"/>
    <n v="1556427600"/>
    <n v="1557205200"/>
    <b v="0"/>
    <b v="0"/>
    <s v="film &amp; video/science fiction"/>
    <x v="4"/>
  </r>
  <r>
    <x v="1"/>
    <n v="397"/>
    <n v="31.01"/>
    <x v="4"/>
    <s v="GBP"/>
    <n v="1320991200"/>
    <n v="1323928800"/>
    <b v="0"/>
    <b v="1"/>
    <s v="film &amp; video/shorts"/>
    <x v="4"/>
  </r>
  <r>
    <x v="1"/>
    <n v="1539"/>
    <n v="89.99"/>
    <x v="1"/>
    <s v="USD"/>
    <n v="1345093200"/>
    <n v="1346130000"/>
    <b v="0"/>
    <b v="0"/>
    <s v="film &amp; video/animation"/>
    <x v="4"/>
  </r>
  <r>
    <x v="0"/>
    <n v="17"/>
    <n v="39.24"/>
    <x v="1"/>
    <s v="USD"/>
    <n v="1309496400"/>
    <n v="1311051600"/>
    <b v="1"/>
    <b v="0"/>
    <s v="theater/plays"/>
    <x v="3"/>
  </r>
  <r>
    <x v="0"/>
    <n v="2179"/>
    <n v="54.99"/>
    <x v="1"/>
    <s v="USD"/>
    <n v="1340254800"/>
    <n v="1340427600"/>
    <b v="1"/>
    <b v="0"/>
    <s v="food/food trucks"/>
    <x v="0"/>
  </r>
  <r>
    <x v="1"/>
    <n v="138"/>
    <n v="47.99"/>
    <x v="1"/>
    <s v="USD"/>
    <n v="1412226000"/>
    <n v="1412312400"/>
    <b v="0"/>
    <b v="0"/>
    <s v="photography/photography books"/>
    <x v="7"/>
  </r>
  <r>
    <x v="0"/>
    <n v="931"/>
    <n v="87.97"/>
    <x v="1"/>
    <s v="USD"/>
    <n v="1458104400"/>
    <n v="1459314000"/>
    <b v="0"/>
    <b v="0"/>
    <s v="theater/plays"/>
    <x v="3"/>
  </r>
  <r>
    <x v="1"/>
    <n v="3594"/>
    <n v="52"/>
    <x v="1"/>
    <s v="USD"/>
    <n v="1411534800"/>
    <n v="1415426400"/>
    <b v="0"/>
    <b v="0"/>
    <s v="film &amp; video/science fiction"/>
    <x v="4"/>
  </r>
  <r>
    <x v="1"/>
    <n v="5880"/>
    <n v="30"/>
    <x v="1"/>
    <s v="USD"/>
    <n v="1399093200"/>
    <n v="1399093200"/>
    <b v="1"/>
    <b v="0"/>
    <s v="music/rock"/>
    <x v="1"/>
  </r>
  <r>
    <x v="1"/>
    <n v="112"/>
    <n v="98.21"/>
    <x v="1"/>
    <s v="USD"/>
    <n v="1270702800"/>
    <n v="1273899600"/>
    <b v="0"/>
    <b v="0"/>
    <s v="photography/photography books"/>
    <x v="7"/>
  </r>
  <r>
    <x v="1"/>
    <n v="943"/>
    <n v="108.96"/>
    <x v="1"/>
    <s v="USD"/>
    <n v="1431666000"/>
    <n v="1432184400"/>
    <b v="0"/>
    <b v="0"/>
    <s v="games/mobile games"/>
    <x v="6"/>
  </r>
  <r>
    <x v="1"/>
    <n v="2468"/>
    <n v="67"/>
    <x v="1"/>
    <s v="USD"/>
    <n v="1472619600"/>
    <n v="1474779600"/>
    <b v="0"/>
    <b v="0"/>
    <s v="film &amp; video/animation"/>
    <x v="4"/>
  </r>
  <r>
    <x v="1"/>
    <n v="2551"/>
    <n v="64.989999999999995"/>
    <x v="1"/>
    <s v="USD"/>
    <n v="1496293200"/>
    <n v="1500440400"/>
    <b v="0"/>
    <b v="1"/>
    <s v="games/mobile games"/>
    <x v="6"/>
  </r>
  <r>
    <x v="1"/>
    <n v="101"/>
    <n v="99.84"/>
    <x v="1"/>
    <s v="USD"/>
    <n v="1575612000"/>
    <n v="1575612000"/>
    <b v="0"/>
    <b v="0"/>
    <s v="games/video games"/>
    <x v="6"/>
  </r>
  <r>
    <x v="3"/>
    <n v="67"/>
    <n v="82.43"/>
    <x v="1"/>
    <s v="USD"/>
    <n v="1369112400"/>
    <n v="1374123600"/>
    <b v="0"/>
    <b v="0"/>
    <s v="theater/plays"/>
    <x v="3"/>
  </r>
  <r>
    <x v="1"/>
    <n v="92"/>
    <n v="63.29"/>
    <x v="1"/>
    <s v="USD"/>
    <n v="1469422800"/>
    <n v="1469509200"/>
    <b v="0"/>
    <b v="0"/>
    <s v="theater/plays"/>
    <x v="3"/>
  </r>
  <r>
    <x v="1"/>
    <n v="62"/>
    <n v="96.77"/>
    <x v="1"/>
    <s v="USD"/>
    <n v="1307854800"/>
    <n v="1309237200"/>
    <b v="0"/>
    <b v="0"/>
    <s v="film &amp; video/animation"/>
    <x v="4"/>
  </r>
  <r>
    <x v="1"/>
    <n v="149"/>
    <n v="54.91"/>
    <x v="6"/>
    <s v="EUR"/>
    <n v="1503378000"/>
    <n v="1503982800"/>
    <b v="0"/>
    <b v="1"/>
    <s v="games/video games"/>
    <x v="6"/>
  </r>
  <r>
    <x v="0"/>
    <n v="92"/>
    <n v="39.01"/>
    <x v="1"/>
    <s v="USD"/>
    <n v="1486965600"/>
    <n v="1487397600"/>
    <b v="0"/>
    <b v="0"/>
    <s v="film &amp; video/animation"/>
    <x v="4"/>
  </r>
  <r>
    <x v="0"/>
    <n v="57"/>
    <n v="75.84"/>
    <x v="2"/>
    <s v="AUD"/>
    <n v="1561438800"/>
    <n v="1562043600"/>
    <b v="0"/>
    <b v="1"/>
    <s v="music/rock"/>
    <x v="1"/>
  </r>
  <r>
    <x v="1"/>
    <n v="329"/>
    <n v="45.05"/>
    <x v="1"/>
    <s v="USD"/>
    <n v="1398402000"/>
    <n v="1398574800"/>
    <b v="0"/>
    <b v="0"/>
    <s v="film &amp; video/animation"/>
    <x v="4"/>
  </r>
  <r>
    <x v="1"/>
    <n v="97"/>
    <n v="104.52"/>
    <x v="3"/>
    <s v="DKK"/>
    <n v="1513231200"/>
    <n v="1515391200"/>
    <b v="0"/>
    <b v="1"/>
    <s v="theater/plays"/>
    <x v="3"/>
  </r>
  <r>
    <x v="0"/>
    <n v="41"/>
    <n v="76.27"/>
    <x v="1"/>
    <s v="USD"/>
    <n v="1440824400"/>
    <n v="1441170000"/>
    <b v="0"/>
    <b v="0"/>
    <s v="technology/wearables"/>
    <x v="2"/>
  </r>
  <r>
    <x v="1"/>
    <n v="1784"/>
    <n v="69.02"/>
    <x v="1"/>
    <s v="USD"/>
    <n v="1281070800"/>
    <n v="1281157200"/>
    <b v="0"/>
    <b v="0"/>
    <s v="theater/plays"/>
    <x v="3"/>
  </r>
  <r>
    <x v="1"/>
    <n v="1684"/>
    <n v="101.98"/>
    <x v="2"/>
    <s v="AUD"/>
    <n v="1397365200"/>
    <n v="1398229200"/>
    <b v="0"/>
    <b v="1"/>
    <s v="publishing/nonfiction"/>
    <x v="5"/>
  </r>
  <r>
    <x v="1"/>
    <n v="250"/>
    <n v="42.92"/>
    <x v="1"/>
    <s v="USD"/>
    <n v="1494392400"/>
    <n v="1495256400"/>
    <b v="0"/>
    <b v="1"/>
    <s v="music/rock"/>
    <x v="1"/>
  </r>
  <r>
    <x v="1"/>
    <n v="238"/>
    <n v="43.03"/>
    <x v="1"/>
    <s v="USD"/>
    <n v="1520143200"/>
    <n v="1520402400"/>
    <b v="0"/>
    <b v="0"/>
    <s v="theater/plays"/>
    <x v="3"/>
  </r>
  <r>
    <x v="1"/>
    <n v="53"/>
    <n v="75.25"/>
    <x v="1"/>
    <s v="USD"/>
    <n v="1405314000"/>
    <n v="1409806800"/>
    <b v="0"/>
    <b v="0"/>
    <s v="theater/plays"/>
    <x v="3"/>
  </r>
  <r>
    <x v="1"/>
    <n v="214"/>
    <n v="69.02"/>
    <x v="1"/>
    <s v="USD"/>
    <n v="1396846800"/>
    <n v="1396933200"/>
    <b v="0"/>
    <b v="0"/>
    <s v="theater/plays"/>
    <x v="3"/>
  </r>
  <r>
    <x v="1"/>
    <n v="222"/>
    <n v="65.989999999999995"/>
    <x v="1"/>
    <s v="USD"/>
    <n v="1375678800"/>
    <n v="1376024400"/>
    <b v="0"/>
    <b v="0"/>
    <s v="technology/web"/>
    <x v="2"/>
  </r>
  <r>
    <x v="1"/>
    <n v="1884"/>
    <n v="98.01"/>
    <x v="1"/>
    <s v="USD"/>
    <n v="1482386400"/>
    <n v="1483682400"/>
    <b v="0"/>
    <b v="1"/>
    <s v="publishing/fiction"/>
    <x v="5"/>
  </r>
  <r>
    <x v="1"/>
    <n v="218"/>
    <n v="60.11"/>
    <x v="2"/>
    <s v="AUD"/>
    <n v="1420005600"/>
    <n v="1420437600"/>
    <b v="0"/>
    <b v="0"/>
    <s v="games/mobile games"/>
    <x v="6"/>
  </r>
  <r>
    <x v="1"/>
    <n v="6465"/>
    <n v="26"/>
    <x v="1"/>
    <s v="USD"/>
    <n v="1420178400"/>
    <n v="1420783200"/>
    <b v="0"/>
    <b v="0"/>
    <s v="publishing/translations"/>
    <x v="5"/>
  </r>
  <r>
    <x v="0"/>
    <n v="1"/>
    <n v="3"/>
    <x v="1"/>
    <s v="USD"/>
    <n v="1264399200"/>
    <n v="1267423200"/>
    <b v="0"/>
    <b v="0"/>
    <s v="music/rock"/>
    <x v="1"/>
  </r>
  <r>
    <x v="0"/>
    <n v="101"/>
    <n v="38.020000000000003"/>
    <x v="1"/>
    <s v="USD"/>
    <n v="1355032800"/>
    <n v="1355205600"/>
    <b v="0"/>
    <b v="0"/>
    <s v="theater/plays"/>
    <x v="3"/>
  </r>
  <r>
    <x v="1"/>
    <n v="59"/>
    <n v="106.15"/>
    <x v="1"/>
    <s v="USD"/>
    <n v="1382677200"/>
    <n v="1383109200"/>
    <b v="0"/>
    <b v="0"/>
    <s v="theater/plays"/>
    <x v="3"/>
  </r>
  <r>
    <x v="0"/>
    <n v="1335"/>
    <n v="81.02"/>
    <x v="0"/>
    <s v="CAD"/>
    <n v="1302238800"/>
    <n v="1303275600"/>
    <b v="0"/>
    <b v="0"/>
    <s v="film &amp; video/drama"/>
    <x v="4"/>
  </r>
  <r>
    <x v="1"/>
    <n v="88"/>
    <n v="96.65"/>
    <x v="1"/>
    <s v="USD"/>
    <n v="1487656800"/>
    <n v="1487829600"/>
    <b v="0"/>
    <b v="0"/>
    <s v="publishing/nonfiction"/>
    <x v="5"/>
  </r>
  <r>
    <x v="1"/>
    <n v="1697"/>
    <n v="57"/>
    <x v="1"/>
    <s v="USD"/>
    <n v="1297836000"/>
    <n v="1298268000"/>
    <b v="0"/>
    <b v="1"/>
    <s v="music/rock"/>
    <x v="1"/>
  </r>
  <r>
    <x v="0"/>
    <n v="15"/>
    <n v="63.93"/>
    <x v="4"/>
    <s v="GBP"/>
    <n v="1453615200"/>
    <n v="1456812000"/>
    <b v="0"/>
    <b v="0"/>
    <s v="music/rock"/>
    <x v="1"/>
  </r>
  <r>
    <x v="1"/>
    <n v="92"/>
    <n v="90.46"/>
    <x v="1"/>
    <s v="USD"/>
    <n v="1362463200"/>
    <n v="1363669200"/>
    <b v="0"/>
    <b v="0"/>
    <s v="theater/plays"/>
    <x v="3"/>
  </r>
  <r>
    <x v="1"/>
    <n v="186"/>
    <n v="72.17"/>
    <x v="1"/>
    <s v="USD"/>
    <n v="1481176800"/>
    <n v="1482904800"/>
    <b v="0"/>
    <b v="1"/>
    <s v="theater/plays"/>
    <x v="3"/>
  </r>
  <r>
    <x v="1"/>
    <n v="138"/>
    <n v="77.930000000000007"/>
    <x v="1"/>
    <s v="USD"/>
    <n v="1354946400"/>
    <n v="1356588000"/>
    <b v="1"/>
    <b v="0"/>
    <s v="photography/photography books"/>
    <x v="7"/>
  </r>
  <r>
    <x v="1"/>
    <n v="261"/>
    <n v="38.07"/>
    <x v="1"/>
    <s v="USD"/>
    <n v="1348808400"/>
    <n v="1349845200"/>
    <b v="0"/>
    <b v="0"/>
    <s v="music/rock"/>
    <x v="1"/>
  </r>
  <r>
    <x v="0"/>
    <n v="454"/>
    <n v="57.94"/>
    <x v="1"/>
    <s v="USD"/>
    <n v="1282712400"/>
    <n v="1283058000"/>
    <b v="0"/>
    <b v="1"/>
    <s v="music/rock"/>
    <x v="1"/>
  </r>
  <r>
    <x v="1"/>
    <n v="107"/>
    <n v="49.79"/>
    <x v="1"/>
    <s v="USD"/>
    <n v="1301979600"/>
    <n v="1304226000"/>
    <b v="0"/>
    <b v="1"/>
    <s v="music/indie rock"/>
    <x v="1"/>
  </r>
  <r>
    <x v="1"/>
    <n v="199"/>
    <n v="54.05"/>
    <x v="1"/>
    <s v="USD"/>
    <n v="1263016800"/>
    <n v="1263016800"/>
    <b v="0"/>
    <b v="0"/>
    <s v="photography/photography books"/>
    <x v="7"/>
  </r>
  <r>
    <x v="1"/>
    <n v="5512"/>
    <n v="30"/>
    <x v="1"/>
    <s v="USD"/>
    <n v="1360648800"/>
    <n v="1362031200"/>
    <b v="0"/>
    <b v="0"/>
    <s v="theater/plays"/>
    <x v="3"/>
  </r>
  <r>
    <x v="1"/>
    <n v="86"/>
    <n v="70.13"/>
    <x v="1"/>
    <s v="USD"/>
    <n v="1451800800"/>
    <n v="1455602400"/>
    <b v="0"/>
    <b v="0"/>
    <s v="theater/plays"/>
    <x v="3"/>
  </r>
  <r>
    <x v="0"/>
    <n v="3182"/>
    <n v="27"/>
    <x v="6"/>
    <s v="EUR"/>
    <n v="1415340000"/>
    <n v="1418191200"/>
    <b v="0"/>
    <b v="1"/>
    <s v="music/jazz"/>
    <x v="1"/>
  </r>
  <r>
    <x v="1"/>
    <n v="2768"/>
    <n v="51.99"/>
    <x v="2"/>
    <s v="AUD"/>
    <n v="1351054800"/>
    <n v="1352440800"/>
    <b v="0"/>
    <b v="0"/>
    <s v="theater/plays"/>
    <x v="3"/>
  </r>
  <r>
    <x v="1"/>
    <n v="48"/>
    <n v="56.42"/>
    <x v="1"/>
    <s v="USD"/>
    <n v="1349326800"/>
    <n v="1353304800"/>
    <b v="0"/>
    <b v="0"/>
    <s v="film &amp; video/documentary"/>
    <x v="4"/>
  </r>
  <r>
    <x v="1"/>
    <n v="87"/>
    <n v="101.63"/>
    <x v="1"/>
    <s v="USD"/>
    <n v="1548914400"/>
    <n v="1550728800"/>
    <b v="0"/>
    <b v="0"/>
    <s v="film &amp; video/television"/>
    <x v="4"/>
  </r>
  <r>
    <x v="3"/>
    <n v="1890"/>
    <n v="25.01"/>
    <x v="1"/>
    <s v="USD"/>
    <n v="1291269600"/>
    <n v="1291442400"/>
    <b v="0"/>
    <b v="0"/>
    <s v="games/video games"/>
    <x v="6"/>
  </r>
  <r>
    <x v="2"/>
    <n v="61"/>
    <n v="32.020000000000003"/>
    <x v="1"/>
    <s v="USD"/>
    <n v="1449468000"/>
    <n v="1452146400"/>
    <b v="0"/>
    <b v="0"/>
    <s v="photography/photography books"/>
    <x v="7"/>
  </r>
  <r>
    <x v="1"/>
    <n v="1894"/>
    <n v="82.02"/>
    <x v="1"/>
    <s v="USD"/>
    <n v="1562734800"/>
    <n v="1564894800"/>
    <b v="0"/>
    <b v="1"/>
    <s v="theater/plays"/>
    <x v="3"/>
  </r>
  <r>
    <x v="1"/>
    <n v="282"/>
    <n v="37.96"/>
    <x v="0"/>
    <s v="CAD"/>
    <n v="1505624400"/>
    <n v="1505883600"/>
    <b v="0"/>
    <b v="0"/>
    <s v="theater/plays"/>
    <x v="3"/>
  </r>
  <r>
    <x v="0"/>
    <n v="15"/>
    <n v="51.53"/>
    <x v="1"/>
    <s v="USD"/>
    <n v="1509948000"/>
    <n v="1510380000"/>
    <b v="0"/>
    <b v="0"/>
    <s v="theater/plays"/>
    <x v="3"/>
  </r>
  <r>
    <x v="1"/>
    <n v="116"/>
    <n v="81.2"/>
    <x v="1"/>
    <s v="USD"/>
    <n v="1554526800"/>
    <n v="1555218000"/>
    <b v="0"/>
    <b v="0"/>
    <s v="publishing/translations"/>
    <x v="5"/>
  </r>
  <r>
    <x v="0"/>
    <n v="133"/>
    <n v="40.03"/>
    <x v="1"/>
    <s v="USD"/>
    <n v="1334811600"/>
    <n v="1335243600"/>
    <b v="0"/>
    <b v="1"/>
    <s v="games/video games"/>
    <x v="6"/>
  </r>
  <r>
    <x v="1"/>
    <n v="83"/>
    <n v="89.94"/>
    <x v="1"/>
    <s v="USD"/>
    <n v="1279515600"/>
    <n v="1279688400"/>
    <b v="0"/>
    <b v="0"/>
    <s v="theater/plays"/>
    <x v="3"/>
  </r>
  <r>
    <x v="1"/>
    <n v="91"/>
    <n v="96.69"/>
    <x v="1"/>
    <s v="USD"/>
    <n v="1353909600"/>
    <n v="1356069600"/>
    <b v="0"/>
    <b v="0"/>
    <s v="technology/web"/>
    <x v="2"/>
  </r>
  <r>
    <x v="1"/>
    <n v="546"/>
    <n v="25.01"/>
    <x v="1"/>
    <s v="USD"/>
    <n v="1535950800"/>
    <n v="1536210000"/>
    <b v="0"/>
    <b v="0"/>
    <s v="theater/plays"/>
    <x v="3"/>
  </r>
  <r>
    <x v="1"/>
    <n v="393"/>
    <n v="36.99"/>
    <x v="1"/>
    <s v="USD"/>
    <n v="1511244000"/>
    <n v="1511762400"/>
    <b v="0"/>
    <b v="0"/>
    <s v="film &amp; video/animation"/>
    <x v="4"/>
  </r>
  <r>
    <x v="0"/>
    <n v="2062"/>
    <n v="73.010000000000005"/>
    <x v="1"/>
    <s v="USD"/>
    <n v="1331445600"/>
    <n v="1333256400"/>
    <b v="0"/>
    <b v="1"/>
    <s v="theater/plays"/>
    <x v="3"/>
  </r>
  <r>
    <x v="1"/>
    <n v="133"/>
    <n v="68.239999999999995"/>
    <x v="1"/>
    <s v="USD"/>
    <n v="1480226400"/>
    <n v="1480744800"/>
    <b v="0"/>
    <b v="1"/>
    <s v="film &amp; video/television"/>
    <x v="4"/>
  </r>
  <r>
    <x v="0"/>
    <n v="29"/>
    <n v="52.31"/>
    <x v="3"/>
    <s v="DKK"/>
    <n v="1464584400"/>
    <n v="1465016400"/>
    <b v="0"/>
    <b v="0"/>
    <s v="music/rock"/>
    <x v="1"/>
  </r>
  <r>
    <x v="0"/>
    <n v="132"/>
    <n v="61.77"/>
    <x v="1"/>
    <s v="USD"/>
    <n v="1335848400"/>
    <n v="1336280400"/>
    <b v="0"/>
    <b v="0"/>
    <s v="technology/web"/>
    <x v="2"/>
  </r>
  <r>
    <x v="1"/>
    <n v="254"/>
    <n v="25.03"/>
    <x v="1"/>
    <s v="USD"/>
    <n v="1473483600"/>
    <n v="1476766800"/>
    <b v="0"/>
    <b v="0"/>
    <s v="theater/plays"/>
    <x v="3"/>
  </r>
  <r>
    <x v="3"/>
    <n v="184"/>
    <n v="106.29"/>
    <x v="1"/>
    <s v="USD"/>
    <n v="1479880800"/>
    <n v="1480485600"/>
    <b v="0"/>
    <b v="0"/>
    <s v="theater/plays"/>
    <x v="3"/>
  </r>
  <r>
    <x v="1"/>
    <n v="176"/>
    <n v="75.069999999999993"/>
    <x v="1"/>
    <s v="USD"/>
    <n v="1430197200"/>
    <n v="1430197200"/>
    <b v="0"/>
    <b v="0"/>
    <s v="music/electric music"/>
    <x v="1"/>
  </r>
  <r>
    <x v="0"/>
    <n v="137"/>
    <n v="39.97"/>
    <x v="3"/>
    <s v="DKK"/>
    <n v="1331701200"/>
    <n v="1331787600"/>
    <b v="0"/>
    <b v="1"/>
    <s v="music/metal"/>
    <x v="1"/>
  </r>
  <r>
    <x v="1"/>
    <n v="337"/>
    <n v="39.979999999999997"/>
    <x v="0"/>
    <s v="CAD"/>
    <n v="1438578000"/>
    <n v="1438837200"/>
    <b v="0"/>
    <b v="0"/>
    <s v="theater/plays"/>
    <x v="3"/>
  </r>
  <r>
    <x v="0"/>
    <n v="908"/>
    <n v="101.02"/>
    <x v="1"/>
    <s v="USD"/>
    <n v="1368162000"/>
    <n v="1370926800"/>
    <b v="0"/>
    <b v="1"/>
    <s v="film &amp; video/documentary"/>
    <x v="4"/>
  </r>
  <r>
    <x v="1"/>
    <n v="107"/>
    <n v="76.81"/>
    <x v="1"/>
    <s v="USD"/>
    <n v="1318654800"/>
    <n v="1319000400"/>
    <b v="1"/>
    <b v="0"/>
    <s v="technology/web"/>
    <x v="2"/>
  </r>
  <r>
    <x v="0"/>
    <n v="10"/>
    <n v="71.7"/>
    <x v="1"/>
    <s v="USD"/>
    <n v="1331874000"/>
    <n v="1333429200"/>
    <b v="0"/>
    <b v="0"/>
    <s v="food/food trucks"/>
    <x v="0"/>
  </r>
  <r>
    <x v="3"/>
    <n v="32"/>
    <n v="33.28"/>
    <x v="6"/>
    <s v="EUR"/>
    <n v="1286254800"/>
    <n v="1287032400"/>
    <b v="0"/>
    <b v="0"/>
    <s v="theater/plays"/>
    <x v="3"/>
  </r>
  <r>
    <x v="1"/>
    <n v="183"/>
    <n v="43.92"/>
    <x v="1"/>
    <s v="USD"/>
    <n v="1540530000"/>
    <n v="1541570400"/>
    <b v="0"/>
    <b v="0"/>
    <s v="theater/plays"/>
    <x v="3"/>
  </r>
  <r>
    <x v="0"/>
    <n v="1910"/>
    <n v="36"/>
    <x v="5"/>
    <s v="CHF"/>
    <n v="1381813200"/>
    <n v="1383976800"/>
    <b v="0"/>
    <b v="0"/>
    <s v="theater/plays"/>
    <x v="3"/>
  </r>
  <r>
    <x v="0"/>
    <n v="38"/>
    <n v="88.21"/>
    <x v="2"/>
    <s v="AUD"/>
    <n v="1548655200"/>
    <n v="1550556000"/>
    <b v="0"/>
    <b v="0"/>
    <s v="theater/plays"/>
    <x v="3"/>
  </r>
  <r>
    <x v="0"/>
    <n v="104"/>
    <n v="65.239999999999995"/>
    <x v="2"/>
    <s v="AUD"/>
    <n v="1389679200"/>
    <n v="1390456800"/>
    <b v="0"/>
    <b v="1"/>
    <s v="theater/plays"/>
    <x v="3"/>
  </r>
  <r>
    <x v="1"/>
    <n v="72"/>
    <n v="69.959999999999994"/>
    <x v="1"/>
    <s v="USD"/>
    <n v="1456466400"/>
    <n v="1458018000"/>
    <b v="0"/>
    <b v="1"/>
    <s v="music/rock"/>
    <x v="1"/>
  </r>
  <r>
    <x v="0"/>
    <n v="49"/>
    <n v="39.880000000000003"/>
    <x v="1"/>
    <s v="USD"/>
    <n v="1456984800"/>
    <n v="1461819600"/>
    <b v="0"/>
    <b v="0"/>
    <s v="food/food trucks"/>
    <x v="0"/>
  </r>
  <r>
    <x v="0"/>
    <n v="1"/>
    <n v="5"/>
    <x v="3"/>
    <s v="DKK"/>
    <n v="1504069200"/>
    <n v="1504155600"/>
    <b v="0"/>
    <b v="1"/>
    <s v="publishing/nonfiction"/>
    <x v="5"/>
  </r>
  <r>
    <x v="1"/>
    <n v="295"/>
    <n v="41.02"/>
    <x v="1"/>
    <s v="USD"/>
    <n v="1424930400"/>
    <n v="1426395600"/>
    <b v="0"/>
    <b v="0"/>
    <s v="film &amp; video/documentary"/>
    <x v="4"/>
  </r>
  <r>
    <x v="0"/>
    <n v="245"/>
    <n v="98.91"/>
    <x v="1"/>
    <s v="USD"/>
    <n v="1535864400"/>
    <n v="1537074000"/>
    <b v="0"/>
    <b v="0"/>
    <s v="theater/plays"/>
    <x v="3"/>
  </r>
  <r>
    <x v="0"/>
    <n v="32"/>
    <n v="87.78"/>
    <x v="1"/>
    <s v="USD"/>
    <n v="1452146400"/>
    <n v="1452578400"/>
    <b v="0"/>
    <b v="0"/>
    <s v="music/indie rock"/>
    <x v="1"/>
  </r>
  <r>
    <x v="1"/>
    <n v="142"/>
    <n v="80.77"/>
    <x v="1"/>
    <s v="USD"/>
    <n v="1470546000"/>
    <n v="1474088400"/>
    <b v="0"/>
    <b v="0"/>
    <s v="film &amp; video/documentary"/>
    <x v="4"/>
  </r>
  <r>
    <x v="1"/>
    <n v="85"/>
    <n v="94.28"/>
    <x v="1"/>
    <s v="USD"/>
    <n v="1458363600"/>
    <n v="1461906000"/>
    <b v="0"/>
    <b v="0"/>
    <s v="theater/plays"/>
    <x v="3"/>
  </r>
  <r>
    <x v="0"/>
    <n v="7"/>
    <n v="73.430000000000007"/>
    <x v="1"/>
    <s v="USD"/>
    <n v="1500008400"/>
    <n v="1500267600"/>
    <b v="0"/>
    <b v="1"/>
    <s v="theater/plays"/>
    <x v="3"/>
  </r>
  <r>
    <x v="1"/>
    <n v="659"/>
    <n v="65.97"/>
    <x v="3"/>
    <s v="DKK"/>
    <n v="1338958800"/>
    <n v="1340686800"/>
    <b v="0"/>
    <b v="1"/>
    <s v="publishing/fiction"/>
    <x v="5"/>
  </r>
  <r>
    <x v="0"/>
    <n v="803"/>
    <n v="109.04"/>
    <x v="1"/>
    <s v="USD"/>
    <n v="1303102800"/>
    <n v="1303189200"/>
    <b v="0"/>
    <b v="0"/>
    <s v="theater/plays"/>
    <x v="3"/>
  </r>
  <r>
    <x v="3"/>
    <n v="75"/>
    <n v="41.16"/>
    <x v="1"/>
    <s v="USD"/>
    <n v="1316581200"/>
    <n v="1318309200"/>
    <b v="0"/>
    <b v="1"/>
    <s v="music/indie rock"/>
    <x v="1"/>
  </r>
  <r>
    <x v="0"/>
    <n v="16"/>
    <n v="99.13"/>
    <x v="1"/>
    <s v="USD"/>
    <n v="1270789200"/>
    <n v="1272171600"/>
    <b v="0"/>
    <b v="0"/>
    <s v="games/video games"/>
    <x v="6"/>
  </r>
  <r>
    <x v="1"/>
    <n v="121"/>
    <n v="105.88"/>
    <x v="1"/>
    <s v="USD"/>
    <n v="1297836000"/>
    <n v="1298872800"/>
    <b v="0"/>
    <b v="0"/>
    <s v="theater/plays"/>
    <x v="3"/>
  </r>
  <r>
    <x v="1"/>
    <n v="3742"/>
    <n v="49"/>
    <x v="1"/>
    <s v="USD"/>
    <n v="1382677200"/>
    <n v="1383282000"/>
    <b v="0"/>
    <b v="0"/>
    <s v="theater/plays"/>
    <x v="3"/>
  </r>
  <r>
    <x v="1"/>
    <n v="223"/>
    <n v="39"/>
    <x v="1"/>
    <s v="USD"/>
    <n v="1330322400"/>
    <n v="1330495200"/>
    <b v="0"/>
    <b v="0"/>
    <s v="music/rock"/>
    <x v="1"/>
  </r>
  <r>
    <x v="1"/>
    <n v="133"/>
    <n v="31.02"/>
    <x v="1"/>
    <s v="USD"/>
    <n v="1552366800"/>
    <n v="1552798800"/>
    <b v="0"/>
    <b v="1"/>
    <s v="film &amp; video/documentary"/>
    <x v="4"/>
  </r>
  <r>
    <x v="0"/>
    <n v="31"/>
    <n v="103.87"/>
    <x v="1"/>
    <s v="USD"/>
    <n v="1400907600"/>
    <n v="1403413200"/>
    <b v="0"/>
    <b v="0"/>
    <s v="theater/plays"/>
    <x v="3"/>
  </r>
  <r>
    <x v="0"/>
    <n v="108"/>
    <n v="59.27"/>
    <x v="6"/>
    <s v="EUR"/>
    <n v="1574143200"/>
    <n v="1574229600"/>
    <b v="0"/>
    <b v="1"/>
    <s v="food/food trucks"/>
    <x v="0"/>
  </r>
  <r>
    <x v="0"/>
    <n v="30"/>
    <n v="42.3"/>
    <x v="1"/>
    <s v="USD"/>
    <n v="1494738000"/>
    <n v="1495861200"/>
    <b v="0"/>
    <b v="0"/>
    <s v="theater/plays"/>
    <x v="3"/>
  </r>
  <r>
    <x v="0"/>
    <n v="17"/>
    <n v="53.12"/>
    <x v="1"/>
    <s v="USD"/>
    <n v="1392357600"/>
    <n v="1392530400"/>
    <b v="0"/>
    <b v="0"/>
    <s v="music/rock"/>
    <x v="1"/>
  </r>
  <r>
    <x v="3"/>
    <n v="64"/>
    <n v="50.8"/>
    <x v="1"/>
    <s v="USD"/>
    <n v="1281589200"/>
    <n v="1283662800"/>
    <b v="0"/>
    <b v="0"/>
    <s v="technology/web"/>
    <x v="2"/>
  </r>
  <r>
    <x v="0"/>
    <n v="80"/>
    <n v="101.15"/>
    <x v="1"/>
    <s v="USD"/>
    <n v="1305003600"/>
    <n v="1305781200"/>
    <b v="0"/>
    <b v="0"/>
    <s v="publishing/fiction"/>
    <x v="5"/>
  </r>
  <r>
    <x v="0"/>
    <n v="2468"/>
    <n v="65"/>
    <x v="1"/>
    <s v="USD"/>
    <n v="1301634000"/>
    <n v="1302325200"/>
    <b v="0"/>
    <b v="0"/>
    <s v="film &amp; video/shorts"/>
    <x v="4"/>
  </r>
  <r>
    <x v="1"/>
    <n v="5168"/>
    <n v="38"/>
    <x v="1"/>
    <s v="USD"/>
    <n v="1290664800"/>
    <n v="1291788000"/>
    <b v="0"/>
    <b v="0"/>
    <s v="theater/plays"/>
    <x v="3"/>
  </r>
  <r>
    <x v="0"/>
    <n v="26"/>
    <n v="82.62"/>
    <x v="4"/>
    <s v="GBP"/>
    <n v="1395896400"/>
    <n v="1396069200"/>
    <b v="0"/>
    <b v="0"/>
    <s v="film &amp; video/documentary"/>
    <x v="4"/>
  </r>
  <r>
    <x v="1"/>
    <n v="307"/>
    <n v="37.94"/>
    <x v="1"/>
    <s v="USD"/>
    <n v="1434862800"/>
    <n v="1435899600"/>
    <b v="0"/>
    <b v="1"/>
    <s v="theater/plays"/>
    <x v="3"/>
  </r>
  <r>
    <x v="0"/>
    <n v="73"/>
    <n v="80.78"/>
    <x v="1"/>
    <s v="USD"/>
    <n v="1529125200"/>
    <n v="1531112400"/>
    <b v="0"/>
    <b v="1"/>
    <s v="theater/plays"/>
    <x v="3"/>
  </r>
  <r>
    <x v="0"/>
    <n v="128"/>
    <n v="25.98"/>
    <x v="1"/>
    <s v="USD"/>
    <n v="1451109600"/>
    <n v="1451628000"/>
    <b v="0"/>
    <b v="0"/>
    <s v="film &amp; video/animation"/>
    <x v="4"/>
  </r>
  <r>
    <x v="0"/>
    <n v="33"/>
    <n v="30.36"/>
    <x v="1"/>
    <s v="USD"/>
    <n v="1566968400"/>
    <n v="1567314000"/>
    <b v="0"/>
    <b v="1"/>
    <s v="theater/plays"/>
    <x v="3"/>
  </r>
  <r>
    <x v="1"/>
    <n v="2441"/>
    <n v="54"/>
    <x v="1"/>
    <s v="USD"/>
    <n v="1543557600"/>
    <n v="1544508000"/>
    <b v="0"/>
    <b v="0"/>
    <s v="music/rock"/>
    <x v="1"/>
  </r>
  <r>
    <x v="2"/>
    <n v="211"/>
    <n v="101.79"/>
    <x v="1"/>
    <s v="USD"/>
    <n v="1481522400"/>
    <n v="1482472800"/>
    <b v="0"/>
    <b v="0"/>
    <s v="games/video games"/>
    <x v="6"/>
  </r>
  <r>
    <x v="1"/>
    <n v="1385"/>
    <n v="45"/>
    <x v="4"/>
    <s v="GBP"/>
    <n v="1512712800"/>
    <n v="1512799200"/>
    <b v="0"/>
    <b v="0"/>
    <s v="film &amp; video/documentary"/>
    <x v="4"/>
  </r>
  <r>
    <x v="1"/>
    <n v="190"/>
    <n v="77.069999999999993"/>
    <x v="1"/>
    <s v="USD"/>
    <n v="1324274400"/>
    <n v="1324360800"/>
    <b v="0"/>
    <b v="0"/>
    <s v="food/food trucks"/>
    <x v="0"/>
  </r>
  <r>
    <x v="1"/>
    <n v="470"/>
    <n v="88.08"/>
    <x v="1"/>
    <s v="USD"/>
    <n v="1364446800"/>
    <n v="1364533200"/>
    <b v="0"/>
    <b v="0"/>
    <s v="technology/wearables"/>
    <x v="2"/>
  </r>
  <r>
    <x v="1"/>
    <n v="253"/>
    <n v="47.04"/>
    <x v="1"/>
    <s v="USD"/>
    <n v="1542693600"/>
    <n v="1545112800"/>
    <b v="0"/>
    <b v="0"/>
    <s v="theater/plays"/>
    <x v="3"/>
  </r>
  <r>
    <x v="1"/>
    <n v="1113"/>
    <n v="111"/>
    <x v="1"/>
    <s v="USD"/>
    <n v="1515564000"/>
    <n v="1516168800"/>
    <b v="0"/>
    <b v="0"/>
    <s v="music/rock"/>
    <x v="1"/>
  </r>
  <r>
    <x v="1"/>
    <n v="2283"/>
    <n v="87"/>
    <x v="1"/>
    <s v="USD"/>
    <n v="1573797600"/>
    <n v="1574920800"/>
    <b v="0"/>
    <b v="0"/>
    <s v="music/rock"/>
    <x v="1"/>
  </r>
  <r>
    <x v="0"/>
    <n v="1072"/>
    <n v="63.99"/>
    <x v="1"/>
    <s v="USD"/>
    <n v="1292392800"/>
    <n v="1292479200"/>
    <b v="0"/>
    <b v="1"/>
    <s v="music/rock"/>
    <x v="1"/>
  </r>
  <r>
    <x v="1"/>
    <n v="1095"/>
    <n v="105.99"/>
    <x v="1"/>
    <s v="USD"/>
    <n v="1573452000"/>
    <n v="1573538400"/>
    <b v="0"/>
    <b v="0"/>
    <s v="theater/plays"/>
    <x v="3"/>
  </r>
  <r>
    <x v="1"/>
    <n v="1690"/>
    <n v="73.989999999999995"/>
    <x v="1"/>
    <s v="USD"/>
    <n v="1317790800"/>
    <n v="1320382800"/>
    <b v="0"/>
    <b v="0"/>
    <s v="theater/plays"/>
    <x v="3"/>
  </r>
  <r>
    <x v="3"/>
    <n v="1297"/>
    <n v="84.02"/>
    <x v="0"/>
    <s v="CAD"/>
    <n v="1501650000"/>
    <n v="1502859600"/>
    <b v="0"/>
    <b v="0"/>
    <s v="theater/plays"/>
    <x v="3"/>
  </r>
  <r>
    <x v="0"/>
    <n v="393"/>
    <n v="88.97"/>
    <x v="1"/>
    <s v="USD"/>
    <n v="1323669600"/>
    <n v="1323756000"/>
    <b v="0"/>
    <b v="0"/>
    <s v="photography/photography books"/>
    <x v="7"/>
  </r>
  <r>
    <x v="0"/>
    <n v="1257"/>
    <n v="76.989999999999995"/>
    <x v="1"/>
    <s v="USD"/>
    <n v="1440738000"/>
    <n v="1441342800"/>
    <b v="0"/>
    <b v="0"/>
    <s v="music/indie rock"/>
    <x v="1"/>
  </r>
  <r>
    <x v="0"/>
    <n v="328"/>
    <n v="97.15"/>
    <x v="1"/>
    <s v="USD"/>
    <n v="1374296400"/>
    <n v="1375333200"/>
    <b v="0"/>
    <b v="0"/>
    <s v="theater/plays"/>
    <x v="3"/>
  </r>
  <r>
    <x v="0"/>
    <n v="147"/>
    <n v="33.01"/>
    <x v="1"/>
    <s v="USD"/>
    <n v="1384840800"/>
    <n v="1389420000"/>
    <b v="0"/>
    <b v="0"/>
    <s v="theater/plays"/>
    <x v="3"/>
  </r>
  <r>
    <x v="0"/>
    <n v="830"/>
    <n v="99.95"/>
    <x v="1"/>
    <s v="USD"/>
    <n v="1516600800"/>
    <n v="1520056800"/>
    <b v="0"/>
    <b v="0"/>
    <s v="games/video games"/>
    <x v="6"/>
  </r>
  <r>
    <x v="0"/>
    <n v="331"/>
    <n v="69.97"/>
    <x v="4"/>
    <s v="GBP"/>
    <n v="1436418000"/>
    <n v="1436504400"/>
    <b v="0"/>
    <b v="0"/>
    <s v="film &amp; video/drama"/>
    <x v="4"/>
  </r>
  <r>
    <x v="0"/>
    <n v="25"/>
    <n v="110.32"/>
    <x v="1"/>
    <s v="USD"/>
    <n v="1503550800"/>
    <n v="1508302800"/>
    <b v="0"/>
    <b v="1"/>
    <s v="music/indie rock"/>
    <x v="1"/>
  </r>
  <r>
    <x v="1"/>
    <n v="191"/>
    <n v="66.010000000000005"/>
    <x v="1"/>
    <s v="USD"/>
    <n v="1423634400"/>
    <n v="1425708000"/>
    <b v="0"/>
    <b v="0"/>
    <s v="technology/web"/>
    <x v="2"/>
  </r>
  <r>
    <x v="0"/>
    <n v="3483"/>
    <n v="41.01"/>
    <x v="1"/>
    <s v="USD"/>
    <n v="1487224800"/>
    <n v="1488348000"/>
    <b v="0"/>
    <b v="0"/>
    <s v="food/food trucks"/>
    <x v="0"/>
  </r>
  <r>
    <x v="0"/>
    <n v="923"/>
    <n v="103.96"/>
    <x v="1"/>
    <s v="USD"/>
    <n v="1500008400"/>
    <n v="1502600400"/>
    <b v="0"/>
    <b v="0"/>
    <s v="theater/plays"/>
    <x v="3"/>
  </r>
  <r>
    <x v="0"/>
    <n v="1"/>
    <n v="5"/>
    <x v="1"/>
    <s v="USD"/>
    <n v="1432098000"/>
    <n v="1433653200"/>
    <b v="0"/>
    <b v="1"/>
    <s v="music/jazz"/>
    <x v="1"/>
  </r>
  <r>
    <x v="1"/>
    <n v="2013"/>
    <n v="47.01"/>
    <x v="1"/>
    <s v="USD"/>
    <n v="1440392400"/>
    <n v="1441602000"/>
    <b v="0"/>
    <b v="0"/>
    <s v="music/rock"/>
    <x v="1"/>
  </r>
  <r>
    <x v="0"/>
    <n v="33"/>
    <n v="29.61"/>
    <x v="0"/>
    <s v="CAD"/>
    <n v="1446876000"/>
    <n v="1447567200"/>
    <b v="0"/>
    <b v="0"/>
    <s v="theater/plays"/>
    <x v="3"/>
  </r>
  <r>
    <x v="1"/>
    <n v="1703"/>
    <n v="81.010000000000005"/>
    <x v="1"/>
    <s v="USD"/>
    <n v="1562302800"/>
    <n v="1562389200"/>
    <b v="0"/>
    <b v="0"/>
    <s v="theater/plays"/>
    <x v="3"/>
  </r>
  <r>
    <x v="1"/>
    <n v="80"/>
    <n v="94.35"/>
    <x v="3"/>
    <s v="DKK"/>
    <n v="1378184400"/>
    <n v="1378789200"/>
    <b v="0"/>
    <b v="0"/>
    <s v="film &amp; video/documentary"/>
    <x v="4"/>
  </r>
  <r>
    <x v="2"/>
    <n v="86"/>
    <n v="26.06"/>
    <x v="1"/>
    <s v="USD"/>
    <n v="1485064800"/>
    <n v="1488520800"/>
    <b v="0"/>
    <b v="0"/>
    <s v="technology/wearables"/>
    <x v="2"/>
  </r>
  <r>
    <x v="0"/>
    <n v="40"/>
    <n v="85.78"/>
    <x v="6"/>
    <s v="EUR"/>
    <n v="1326520800"/>
    <n v="1327298400"/>
    <b v="0"/>
    <b v="0"/>
    <s v="theater/plays"/>
    <x v="3"/>
  </r>
  <r>
    <x v="1"/>
    <n v="41"/>
    <n v="103.73"/>
    <x v="1"/>
    <s v="USD"/>
    <n v="1441256400"/>
    <n v="1443416400"/>
    <b v="0"/>
    <b v="0"/>
    <s v="games/video games"/>
    <x v="6"/>
  </r>
  <r>
    <x v="0"/>
    <n v="23"/>
    <n v="49.83"/>
    <x v="0"/>
    <s v="CAD"/>
    <n v="1533877200"/>
    <n v="1534136400"/>
    <b v="1"/>
    <b v="0"/>
    <s v="photography/photography books"/>
    <x v="7"/>
  </r>
  <r>
    <x v="1"/>
    <n v="187"/>
    <n v="63.89"/>
    <x v="1"/>
    <s v="USD"/>
    <n v="1314421200"/>
    <n v="1315026000"/>
    <b v="0"/>
    <b v="0"/>
    <s v="film &amp; video/animation"/>
    <x v="4"/>
  </r>
  <r>
    <x v="1"/>
    <n v="2875"/>
    <n v="47"/>
    <x v="4"/>
    <s v="GBP"/>
    <n v="1293861600"/>
    <n v="1295071200"/>
    <b v="0"/>
    <b v="1"/>
    <s v="theater/plays"/>
    <x v="3"/>
  </r>
  <r>
    <x v="1"/>
    <n v="88"/>
    <n v="108.48"/>
    <x v="1"/>
    <s v="USD"/>
    <n v="1507352400"/>
    <n v="1509426000"/>
    <b v="0"/>
    <b v="0"/>
    <s v="theater/plays"/>
    <x v="3"/>
  </r>
  <r>
    <x v="1"/>
    <n v="191"/>
    <n v="72.02"/>
    <x v="1"/>
    <s v="USD"/>
    <n v="1296108000"/>
    <n v="1299391200"/>
    <b v="0"/>
    <b v="0"/>
    <s v="music/rock"/>
    <x v="1"/>
  </r>
  <r>
    <x v="1"/>
    <n v="139"/>
    <n v="59.93"/>
    <x v="1"/>
    <s v="USD"/>
    <n v="1324965600"/>
    <n v="1325052000"/>
    <b v="0"/>
    <b v="0"/>
    <s v="music/rock"/>
    <x v="1"/>
  </r>
  <r>
    <x v="1"/>
    <n v="186"/>
    <n v="78.209999999999994"/>
    <x v="1"/>
    <s v="USD"/>
    <n v="1520229600"/>
    <n v="1522818000"/>
    <b v="0"/>
    <b v="0"/>
    <s v="music/indie rock"/>
    <x v="1"/>
  </r>
  <r>
    <x v="1"/>
    <n v="112"/>
    <n v="104.78"/>
    <x v="2"/>
    <s v="AUD"/>
    <n v="1482991200"/>
    <n v="1485324000"/>
    <b v="0"/>
    <b v="0"/>
    <s v="theater/plays"/>
    <x v="3"/>
  </r>
  <r>
    <x v="1"/>
    <n v="101"/>
    <n v="105.52"/>
    <x v="1"/>
    <s v="USD"/>
    <n v="1294034400"/>
    <n v="1294120800"/>
    <b v="0"/>
    <b v="1"/>
    <s v="theater/plays"/>
    <x v="3"/>
  </r>
  <r>
    <x v="0"/>
    <n v="75"/>
    <n v="24.93"/>
    <x v="1"/>
    <s v="USD"/>
    <n v="1413608400"/>
    <n v="1415685600"/>
    <b v="0"/>
    <b v="1"/>
    <s v="theater/plays"/>
    <x v="3"/>
  </r>
  <r>
    <x v="1"/>
    <n v="206"/>
    <n v="69.87"/>
    <x v="4"/>
    <s v="GBP"/>
    <n v="1286946000"/>
    <n v="1288933200"/>
    <b v="0"/>
    <b v="1"/>
    <s v="film &amp; video/documentary"/>
    <x v="4"/>
  </r>
  <r>
    <x v="1"/>
    <n v="154"/>
    <n v="95.73"/>
    <x v="1"/>
    <s v="USD"/>
    <n v="1359871200"/>
    <n v="1363237200"/>
    <b v="0"/>
    <b v="1"/>
    <s v="film &amp; video/television"/>
    <x v="4"/>
  </r>
  <r>
    <x v="1"/>
    <n v="5966"/>
    <n v="30"/>
    <x v="1"/>
    <s v="USD"/>
    <n v="1555304400"/>
    <n v="1555822800"/>
    <b v="0"/>
    <b v="0"/>
    <s v="theater/plays"/>
    <x v="3"/>
  </r>
  <r>
    <x v="0"/>
    <n v="2176"/>
    <n v="59.01"/>
    <x v="1"/>
    <s v="USD"/>
    <n v="1423375200"/>
    <n v="1427778000"/>
    <b v="0"/>
    <b v="0"/>
    <s v="theater/plays"/>
    <x v="3"/>
  </r>
  <r>
    <x v="1"/>
    <n v="169"/>
    <n v="84.76"/>
    <x v="1"/>
    <s v="USD"/>
    <n v="1420696800"/>
    <n v="1422424800"/>
    <b v="0"/>
    <b v="1"/>
    <s v="film &amp; video/documentary"/>
    <x v="4"/>
  </r>
  <r>
    <x v="1"/>
    <n v="2106"/>
    <n v="78.010000000000005"/>
    <x v="1"/>
    <s v="USD"/>
    <n v="1502946000"/>
    <n v="1503637200"/>
    <b v="0"/>
    <b v="0"/>
    <s v="theater/plays"/>
    <x v="3"/>
  </r>
  <r>
    <x v="0"/>
    <n v="441"/>
    <n v="50.05"/>
    <x v="1"/>
    <s v="USD"/>
    <n v="1547186400"/>
    <n v="1547618400"/>
    <b v="0"/>
    <b v="1"/>
    <s v="film &amp; video/documentary"/>
    <x v="4"/>
  </r>
  <r>
    <x v="0"/>
    <n v="25"/>
    <n v="59.16"/>
    <x v="1"/>
    <s v="USD"/>
    <n v="1444971600"/>
    <n v="1449900000"/>
    <b v="0"/>
    <b v="0"/>
    <s v="music/indie rock"/>
    <x v="1"/>
  </r>
  <r>
    <x v="1"/>
    <n v="131"/>
    <n v="93.7"/>
    <x v="1"/>
    <s v="USD"/>
    <n v="1404622800"/>
    <n v="1405141200"/>
    <b v="0"/>
    <b v="0"/>
    <s v="music/rock"/>
    <x v="1"/>
  </r>
  <r>
    <x v="0"/>
    <n v="127"/>
    <n v="40.14"/>
    <x v="1"/>
    <s v="USD"/>
    <n v="1571720400"/>
    <n v="1572933600"/>
    <b v="0"/>
    <b v="0"/>
    <s v="theater/plays"/>
    <x v="3"/>
  </r>
  <r>
    <x v="0"/>
    <n v="355"/>
    <n v="70.09"/>
    <x v="1"/>
    <s v="USD"/>
    <n v="1526878800"/>
    <n v="1530162000"/>
    <b v="0"/>
    <b v="0"/>
    <s v="film &amp; video/documentary"/>
    <x v="4"/>
  </r>
  <r>
    <x v="0"/>
    <n v="44"/>
    <n v="66.180000000000007"/>
    <x v="4"/>
    <s v="GBP"/>
    <n v="1319691600"/>
    <n v="1320904800"/>
    <b v="0"/>
    <b v="0"/>
    <s v="theater/plays"/>
    <x v="3"/>
  </r>
  <r>
    <x v="1"/>
    <n v="84"/>
    <n v="47.71"/>
    <x v="1"/>
    <s v="USD"/>
    <n v="1371963600"/>
    <n v="1372395600"/>
    <b v="0"/>
    <b v="0"/>
    <s v="theater/plays"/>
    <x v="3"/>
  </r>
  <r>
    <x v="1"/>
    <n v="155"/>
    <n v="62.9"/>
    <x v="1"/>
    <s v="USD"/>
    <n v="1433739600"/>
    <n v="1437714000"/>
    <b v="0"/>
    <b v="0"/>
    <s v="theater/plays"/>
    <x v="3"/>
  </r>
  <r>
    <x v="0"/>
    <n v="67"/>
    <n v="86.61"/>
    <x v="1"/>
    <s v="USD"/>
    <n v="1508130000"/>
    <n v="1509771600"/>
    <b v="0"/>
    <b v="0"/>
    <s v="photography/photography books"/>
    <x v="7"/>
  </r>
  <r>
    <x v="1"/>
    <n v="189"/>
    <n v="75.13"/>
    <x v="1"/>
    <s v="USD"/>
    <n v="1550037600"/>
    <n v="1550556000"/>
    <b v="0"/>
    <b v="1"/>
    <s v="food/food trucks"/>
    <x v="0"/>
  </r>
  <r>
    <x v="1"/>
    <n v="4799"/>
    <n v="41"/>
    <x v="1"/>
    <s v="USD"/>
    <n v="1486706400"/>
    <n v="1489039200"/>
    <b v="1"/>
    <b v="1"/>
    <s v="film &amp; video/documentary"/>
    <x v="4"/>
  </r>
  <r>
    <x v="1"/>
    <n v="1137"/>
    <n v="50.01"/>
    <x v="1"/>
    <s v="USD"/>
    <n v="1553835600"/>
    <n v="1556600400"/>
    <b v="0"/>
    <b v="0"/>
    <s v="publishing/nonfiction"/>
    <x v="5"/>
  </r>
  <r>
    <x v="0"/>
    <n v="1068"/>
    <n v="96.96"/>
    <x v="1"/>
    <s v="USD"/>
    <n v="1277528400"/>
    <n v="1278565200"/>
    <b v="0"/>
    <b v="0"/>
    <s v="theater/plays"/>
    <x v="3"/>
  </r>
  <r>
    <x v="0"/>
    <n v="424"/>
    <n v="100.93"/>
    <x v="1"/>
    <s v="USD"/>
    <n v="1339477200"/>
    <n v="1339909200"/>
    <b v="0"/>
    <b v="0"/>
    <s v="technology/wearables"/>
    <x v="2"/>
  </r>
  <r>
    <x v="3"/>
    <n v="145"/>
    <n v="89.23"/>
    <x v="5"/>
    <s v="CHF"/>
    <n v="1325656800"/>
    <n v="1325829600"/>
    <b v="0"/>
    <b v="0"/>
    <s v="music/indie rock"/>
    <x v="1"/>
  </r>
  <r>
    <x v="1"/>
    <n v="1152"/>
    <n v="87.98"/>
    <x v="1"/>
    <s v="USD"/>
    <n v="1288242000"/>
    <n v="1290578400"/>
    <b v="0"/>
    <b v="0"/>
    <s v="theater/plays"/>
    <x v="3"/>
  </r>
  <r>
    <x v="1"/>
    <n v="50"/>
    <n v="89.54"/>
    <x v="1"/>
    <s v="USD"/>
    <n v="1379048400"/>
    <n v="1380344400"/>
    <b v="0"/>
    <b v="0"/>
    <s v="photography/photography books"/>
    <x v="7"/>
  </r>
  <r>
    <x v="0"/>
    <n v="151"/>
    <n v="29.09"/>
    <x v="1"/>
    <s v="USD"/>
    <n v="1389679200"/>
    <n v="1389852000"/>
    <b v="0"/>
    <b v="0"/>
    <s v="publishing/nonfiction"/>
    <x v="5"/>
  </r>
  <r>
    <x v="0"/>
    <n v="1608"/>
    <n v="42.01"/>
    <x v="1"/>
    <s v="USD"/>
    <n v="1294293600"/>
    <n v="1294466400"/>
    <b v="0"/>
    <b v="0"/>
    <s v="technology/wearables"/>
    <x v="2"/>
  </r>
  <r>
    <x v="1"/>
    <n v="3059"/>
    <n v="47"/>
    <x v="0"/>
    <s v="CAD"/>
    <n v="1500267600"/>
    <n v="1500354000"/>
    <b v="0"/>
    <b v="0"/>
    <s v="music/jazz"/>
    <x v="1"/>
  </r>
  <r>
    <x v="1"/>
    <n v="34"/>
    <n v="110.44"/>
    <x v="1"/>
    <s v="USD"/>
    <n v="1375074000"/>
    <n v="1375938000"/>
    <b v="0"/>
    <b v="1"/>
    <s v="film &amp; video/documentary"/>
    <x v="4"/>
  </r>
  <r>
    <x v="1"/>
    <n v="220"/>
    <n v="41.99"/>
    <x v="1"/>
    <s v="USD"/>
    <n v="1323324000"/>
    <n v="1323410400"/>
    <b v="1"/>
    <b v="0"/>
    <s v="theater/plays"/>
    <x v="3"/>
  </r>
  <r>
    <x v="1"/>
    <n v="1604"/>
    <n v="48.01"/>
    <x v="2"/>
    <s v="AUD"/>
    <n v="1538715600"/>
    <n v="1539406800"/>
    <b v="0"/>
    <b v="0"/>
    <s v="film &amp; video/drama"/>
    <x v="4"/>
  </r>
  <r>
    <x v="1"/>
    <n v="454"/>
    <n v="31.02"/>
    <x v="1"/>
    <s v="USD"/>
    <n v="1369285200"/>
    <n v="1369803600"/>
    <b v="0"/>
    <b v="0"/>
    <s v="music/rock"/>
    <x v="1"/>
  </r>
  <r>
    <x v="1"/>
    <n v="123"/>
    <n v="99.2"/>
    <x v="6"/>
    <s v="EUR"/>
    <n v="1525755600"/>
    <n v="1525928400"/>
    <b v="0"/>
    <b v="1"/>
    <s v="film &amp; video/animation"/>
    <x v="4"/>
  </r>
  <r>
    <x v="0"/>
    <n v="941"/>
    <n v="66.02"/>
    <x v="1"/>
    <s v="USD"/>
    <n v="1296626400"/>
    <n v="1297231200"/>
    <b v="0"/>
    <b v="0"/>
    <s v="music/indie rock"/>
    <x v="1"/>
  </r>
  <r>
    <x v="0"/>
    <n v="1"/>
    <n v="2"/>
    <x v="1"/>
    <s v="USD"/>
    <n v="1376629200"/>
    <n v="1378530000"/>
    <b v="0"/>
    <b v="1"/>
    <s v="photography/photography books"/>
    <x v="7"/>
  </r>
  <r>
    <x v="1"/>
    <n v="299"/>
    <n v="46.06"/>
    <x v="1"/>
    <s v="USD"/>
    <n v="1572152400"/>
    <n v="1572152400"/>
    <b v="0"/>
    <b v="0"/>
    <s v="theater/plays"/>
    <x v="3"/>
  </r>
  <r>
    <x v="0"/>
    <n v="40"/>
    <n v="73.650000000000006"/>
    <x v="1"/>
    <s v="USD"/>
    <n v="1325829600"/>
    <n v="1329890400"/>
    <b v="0"/>
    <b v="1"/>
    <s v="film &amp; video/shorts"/>
    <x v="4"/>
  </r>
  <r>
    <x v="0"/>
    <n v="3015"/>
    <n v="55.99"/>
    <x v="0"/>
    <s v="CAD"/>
    <n v="1273640400"/>
    <n v="1276750800"/>
    <b v="0"/>
    <b v="1"/>
    <s v="theater/plays"/>
    <x v="3"/>
  </r>
  <r>
    <x v="1"/>
    <n v="2237"/>
    <n v="68.989999999999995"/>
    <x v="1"/>
    <s v="USD"/>
    <n v="1510639200"/>
    <n v="1510898400"/>
    <b v="0"/>
    <b v="0"/>
    <s v="theater/plays"/>
    <x v="3"/>
  </r>
  <r>
    <x v="0"/>
    <n v="435"/>
    <n v="60.98"/>
    <x v="1"/>
    <s v="USD"/>
    <n v="1528088400"/>
    <n v="1532408400"/>
    <b v="0"/>
    <b v="0"/>
    <s v="theater/plays"/>
    <x v="3"/>
  </r>
  <r>
    <x v="1"/>
    <n v="645"/>
    <n v="110.98"/>
    <x v="1"/>
    <s v="USD"/>
    <n v="1359525600"/>
    <n v="1360562400"/>
    <b v="1"/>
    <b v="0"/>
    <s v="film &amp; video/documentary"/>
    <x v="4"/>
  </r>
  <r>
    <x v="1"/>
    <n v="484"/>
    <n v="25"/>
    <x v="3"/>
    <s v="DKK"/>
    <n v="1570942800"/>
    <n v="1571547600"/>
    <b v="0"/>
    <b v="0"/>
    <s v="theater/plays"/>
    <x v="3"/>
  </r>
  <r>
    <x v="1"/>
    <n v="154"/>
    <n v="78.760000000000005"/>
    <x v="0"/>
    <s v="CAD"/>
    <n v="1466398800"/>
    <n v="1468126800"/>
    <b v="0"/>
    <b v="0"/>
    <s v="film &amp; video/documentary"/>
    <x v="4"/>
  </r>
  <r>
    <x v="0"/>
    <n v="714"/>
    <n v="87.96"/>
    <x v="1"/>
    <s v="USD"/>
    <n v="1492491600"/>
    <n v="1492837200"/>
    <b v="0"/>
    <b v="0"/>
    <s v="music/rock"/>
    <x v="1"/>
  </r>
  <r>
    <x v="2"/>
    <n v="1111"/>
    <n v="49.99"/>
    <x v="1"/>
    <s v="USD"/>
    <n v="1430197200"/>
    <n v="1430197200"/>
    <b v="0"/>
    <b v="0"/>
    <s v="games/mobile games"/>
    <x v="6"/>
  </r>
  <r>
    <x v="1"/>
    <n v="82"/>
    <n v="99.52"/>
    <x v="1"/>
    <s v="USD"/>
    <n v="1496034000"/>
    <n v="1496206800"/>
    <b v="0"/>
    <b v="0"/>
    <s v="theater/plays"/>
    <x v="3"/>
  </r>
  <r>
    <x v="1"/>
    <n v="134"/>
    <n v="104.82"/>
    <x v="1"/>
    <s v="USD"/>
    <n v="1388728800"/>
    <n v="1389592800"/>
    <b v="0"/>
    <b v="0"/>
    <s v="publishing/fiction"/>
    <x v="5"/>
  </r>
  <r>
    <x v="2"/>
    <n v="1089"/>
    <n v="108.01"/>
    <x v="1"/>
    <s v="USD"/>
    <n v="1543298400"/>
    <n v="1545631200"/>
    <b v="0"/>
    <b v="0"/>
    <s v="film &amp; video/animation"/>
    <x v="4"/>
  </r>
  <r>
    <x v="0"/>
    <n v="5497"/>
    <n v="29"/>
    <x v="1"/>
    <s v="USD"/>
    <n v="1271739600"/>
    <n v="1272430800"/>
    <b v="0"/>
    <b v="1"/>
    <s v="food/food trucks"/>
    <x v="0"/>
  </r>
  <r>
    <x v="0"/>
    <n v="418"/>
    <n v="30.03"/>
    <x v="1"/>
    <s v="USD"/>
    <n v="1326434400"/>
    <n v="1327903200"/>
    <b v="0"/>
    <b v="0"/>
    <s v="theater/plays"/>
    <x v="3"/>
  </r>
  <r>
    <x v="0"/>
    <n v="1439"/>
    <n v="41.01"/>
    <x v="1"/>
    <s v="USD"/>
    <n v="1295244000"/>
    <n v="1296021600"/>
    <b v="0"/>
    <b v="1"/>
    <s v="film &amp; video/documentary"/>
    <x v="4"/>
  </r>
  <r>
    <x v="0"/>
    <n v="15"/>
    <n v="62.87"/>
    <x v="1"/>
    <s v="USD"/>
    <n v="1541221200"/>
    <n v="1543298400"/>
    <b v="0"/>
    <b v="0"/>
    <s v="theater/plays"/>
    <x v="3"/>
  </r>
  <r>
    <x v="0"/>
    <n v="1999"/>
    <n v="47.01"/>
    <x v="0"/>
    <s v="CAD"/>
    <n v="1336280400"/>
    <n v="1336366800"/>
    <b v="0"/>
    <b v="0"/>
    <s v="film &amp; video/documentary"/>
    <x v="4"/>
  </r>
  <r>
    <x v="1"/>
    <n v="5203"/>
    <n v="27"/>
    <x v="1"/>
    <s v="USD"/>
    <n v="1324533600"/>
    <n v="1325052000"/>
    <b v="0"/>
    <b v="0"/>
    <s v="technology/web"/>
    <x v="2"/>
  </r>
  <r>
    <x v="1"/>
    <n v="94"/>
    <n v="68.33"/>
    <x v="1"/>
    <s v="USD"/>
    <n v="1498366800"/>
    <n v="1499576400"/>
    <b v="0"/>
    <b v="0"/>
    <s v="theater/plays"/>
    <x v="3"/>
  </r>
  <r>
    <x v="0"/>
    <n v="118"/>
    <n v="50.97"/>
    <x v="1"/>
    <s v="USD"/>
    <n v="1498712400"/>
    <n v="1501304400"/>
    <b v="0"/>
    <b v="1"/>
    <s v="technology/wearables"/>
    <x v="2"/>
  </r>
  <r>
    <x v="1"/>
    <n v="205"/>
    <n v="54.02"/>
    <x v="1"/>
    <s v="USD"/>
    <n v="1271480400"/>
    <n v="1273208400"/>
    <b v="0"/>
    <b v="1"/>
    <s v="theater/plays"/>
    <x v="3"/>
  </r>
  <r>
    <x v="0"/>
    <n v="162"/>
    <n v="97.06"/>
    <x v="1"/>
    <s v="USD"/>
    <n v="1316667600"/>
    <n v="1316840400"/>
    <b v="0"/>
    <b v="1"/>
    <s v="food/food trucks"/>
    <x v="0"/>
  </r>
  <r>
    <x v="0"/>
    <n v="83"/>
    <n v="24.87"/>
    <x v="1"/>
    <s v="USD"/>
    <n v="1524027600"/>
    <n v="1524546000"/>
    <b v="0"/>
    <b v="0"/>
    <s v="music/indie rock"/>
    <x v="1"/>
  </r>
  <r>
    <x v="1"/>
    <n v="92"/>
    <n v="84.42"/>
    <x v="1"/>
    <s v="USD"/>
    <n v="1438059600"/>
    <n v="1438578000"/>
    <b v="0"/>
    <b v="0"/>
    <s v="photography/photography books"/>
    <x v="7"/>
  </r>
  <r>
    <x v="1"/>
    <n v="219"/>
    <n v="47.09"/>
    <x v="1"/>
    <s v="USD"/>
    <n v="1361944800"/>
    <n v="1362549600"/>
    <b v="0"/>
    <b v="0"/>
    <s v="theater/plays"/>
    <x v="3"/>
  </r>
  <r>
    <x v="1"/>
    <n v="2526"/>
    <n v="78"/>
    <x v="1"/>
    <s v="USD"/>
    <n v="1410584400"/>
    <n v="1413349200"/>
    <b v="0"/>
    <b v="1"/>
    <s v="theater/plays"/>
    <x v="3"/>
  </r>
  <r>
    <x v="0"/>
    <n v="747"/>
    <n v="62.97"/>
    <x v="1"/>
    <s v="USD"/>
    <n v="1297404000"/>
    <n v="1298008800"/>
    <b v="0"/>
    <b v="0"/>
    <s v="film &amp; video/animation"/>
    <x v="4"/>
  </r>
  <r>
    <x v="3"/>
    <n v="2138"/>
    <n v="81.010000000000005"/>
    <x v="1"/>
    <s v="USD"/>
    <n v="1392012000"/>
    <n v="1394427600"/>
    <b v="0"/>
    <b v="1"/>
    <s v="photography/photography books"/>
    <x v="7"/>
  </r>
  <r>
    <x v="0"/>
    <n v="84"/>
    <n v="65.319999999999993"/>
    <x v="1"/>
    <s v="USD"/>
    <n v="1569733200"/>
    <n v="1572670800"/>
    <b v="0"/>
    <b v="0"/>
    <s v="theater/plays"/>
    <x v="3"/>
  </r>
  <r>
    <x v="1"/>
    <n v="94"/>
    <n v="104.44"/>
    <x v="1"/>
    <s v="USD"/>
    <n v="1529643600"/>
    <n v="1531112400"/>
    <b v="1"/>
    <b v="0"/>
    <s v="theater/plays"/>
    <x v="3"/>
  </r>
  <r>
    <x v="0"/>
    <n v="91"/>
    <n v="69.989999999999995"/>
    <x v="1"/>
    <s v="USD"/>
    <n v="1399006800"/>
    <n v="1400734800"/>
    <b v="0"/>
    <b v="0"/>
    <s v="theater/plays"/>
    <x v="3"/>
  </r>
  <r>
    <x v="0"/>
    <n v="792"/>
    <n v="83.02"/>
    <x v="1"/>
    <s v="USD"/>
    <n v="1385359200"/>
    <n v="1386741600"/>
    <b v="0"/>
    <b v="1"/>
    <s v="film &amp; video/documentary"/>
    <x v="4"/>
  </r>
  <r>
    <x v="3"/>
    <n v="10"/>
    <n v="90.3"/>
    <x v="0"/>
    <s v="CAD"/>
    <n v="1480572000"/>
    <n v="1481781600"/>
    <b v="1"/>
    <b v="0"/>
    <s v="theater/plays"/>
    <x v="3"/>
  </r>
  <r>
    <x v="1"/>
    <n v="1713"/>
    <n v="103.98"/>
    <x v="6"/>
    <s v="EUR"/>
    <n v="1418623200"/>
    <n v="1419660000"/>
    <b v="0"/>
    <b v="1"/>
    <s v="theater/plays"/>
    <x v="3"/>
  </r>
  <r>
    <x v="1"/>
    <n v="249"/>
    <n v="54.93"/>
    <x v="1"/>
    <s v="USD"/>
    <n v="1555736400"/>
    <n v="1555822800"/>
    <b v="0"/>
    <b v="0"/>
    <s v="music/jazz"/>
    <x v="1"/>
  </r>
  <r>
    <x v="1"/>
    <n v="192"/>
    <n v="51.92"/>
    <x v="1"/>
    <s v="USD"/>
    <n v="1442120400"/>
    <n v="1442379600"/>
    <b v="0"/>
    <b v="1"/>
    <s v="film &amp; video/animation"/>
    <x v="4"/>
  </r>
  <r>
    <x v="1"/>
    <n v="247"/>
    <n v="60.03"/>
    <x v="1"/>
    <s v="USD"/>
    <n v="1362376800"/>
    <n v="1364965200"/>
    <b v="0"/>
    <b v="0"/>
    <s v="theater/plays"/>
    <x v="3"/>
  </r>
  <r>
    <x v="1"/>
    <n v="2293"/>
    <n v="44"/>
    <x v="1"/>
    <s v="USD"/>
    <n v="1478408400"/>
    <n v="1479016800"/>
    <b v="0"/>
    <b v="0"/>
    <s v="film &amp; video/science fiction"/>
    <x v="4"/>
  </r>
  <r>
    <x v="1"/>
    <n v="3131"/>
    <n v="53"/>
    <x v="1"/>
    <s v="USD"/>
    <n v="1498798800"/>
    <n v="1499662800"/>
    <b v="0"/>
    <b v="0"/>
    <s v="film &amp; video/television"/>
    <x v="4"/>
  </r>
  <r>
    <x v="0"/>
    <n v="32"/>
    <n v="54.5"/>
    <x v="1"/>
    <s v="USD"/>
    <n v="1335416400"/>
    <n v="1337835600"/>
    <b v="0"/>
    <b v="0"/>
    <s v="technology/wearables"/>
    <x v="2"/>
  </r>
  <r>
    <x v="1"/>
    <n v="143"/>
    <n v="75.040000000000006"/>
    <x v="6"/>
    <s v="EUR"/>
    <n v="1504328400"/>
    <n v="1505710800"/>
    <b v="0"/>
    <b v="0"/>
    <s v="theater/plays"/>
    <x v="3"/>
  </r>
  <r>
    <x v="3"/>
    <n v="90"/>
    <n v="35.909999999999997"/>
    <x v="1"/>
    <s v="USD"/>
    <n v="1285822800"/>
    <n v="1287464400"/>
    <b v="0"/>
    <b v="0"/>
    <s v="theater/plays"/>
    <x v="3"/>
  </r>
  <r>
    <x v="1"/>
    <n v="296"/>
    <n v="36.950000000000003"/>
    <x v="1"/>
    <s v="USD"/>
    <n v="1311483600"/>
    <n v="1311656400"/>
    <b v="0"/>
    <b v="1"/>
    <s v="music/indie rock"/>
    <x v="1"/>
  </r>
  <r>
    <x v="1"/>
    <n v="170"/>
    <n v="63.17"/>
    <x v="1"/>
    <s v="USD"/>
    <n v="1291356000"/>
    <n v="1293170400"/>
    <b v="0"/>
    <b v="1"/>
    <s v="theater/plays"/>
    <x v="3"/>
  </r>
  <r>
    <x v="0"/>
    <n v="186"/>
    <n v="29.99"/>
    <x v="1"/>
    <s v="USD"/>
    <n v="1355810400"/>
    <n v="1355983200"/>
    <b v="0"/>
    <b v="0"/>
    <s v="technology/wearables"/>
    <x v="2"/>
  </r>
  <r>
    <x v="3"/>
    <n v="439"/>
    <n v="86"/>
    <x v="4"/>
    <s v="GBP"/>
    <n v="1513663200"/>
    <n v="1515045600"/>
    <b v="0"/>
    <b v="0"/>
    <s v="film &amp; video/television"/>
    <x v="4"/>
  </r>
  <r>
    <x v="0"/>
    <n v="605"/>
    <n v="75.010000000000005"/>
    <x v="1"/>
    <s v="USD"/>
    <n v="1365915600"/>
    <n v="1366088400"/>
    <b v="0"/>
    <b v="1"/>
    <s v="games/video games"/>
    <x v="6"/>
  </r>
  <r>
    <x v="1"/>
    <n v="86"/>
    <n v="101.2"/>
    <x v="3"/>
    <s v="DKK"/>
    <n v="1551852000"/>
    <n v="1553317200"/>
    <b v="0"/>
    <b v="0"/>
    <s v="games/video games"/>
    <x v="6"/>
  </r>
  <r>
    <x v="0"/>
    <n v="1"/>
    <n v="4"/>
    <x v="0"/>
    <s v="CAD"/>
    <n v="1540098000"/>
    <n v="1542088800"/>
    <b v="0"/>
    <b v="0"/>
    <s v="film &amp; video/animation"/>
    <x v="4"/>
  </r>
  <r>
    <x v="1"/>
    <n v="6286"/>
    <n v="29"/>
    <x v="1"/>
    <s v="USD"/>
    <n v="1500440400"/>
    <n v="1503118800"/>
    <b v="0"/>
    <b v="0"/>
    <s v="music/rock"/>
    <x v="1"/>
  </r>
  <r>
    <x v="0"/>
    <n v="31"/>
    <n v="98.23"/>
    <x v="1"/>
    <s v="USD"/>
    <n v="1278392400"/>
    <n v="1278478800"/>
    <b v="0"/>
    <b v="0"/>
    <s v="film &amp; video/drama"/>
    <x v="4"/>
  </r>
  <r>
    <x v="0"/>
    <n v="1181"/>
    <n v="87"/>
    <x v="1"/>
    <s v="USD"/>
    <n v="1480572000"/>
    <n v="1484114400"/>
    <b v="0"/>
    <b v="0"/>
    <s v="film &amp; video/science fiction"/>
    <x v="4"/>
  </r>
  <r>
    <x v="0"/>
    <n v="39"/>
    <n v="45.21"/>
    <x v="1"/>
    <s v="USD"/>
    <n v="1382331600"/>
    <n v="1385445600"/>
    <b v="0"/>
    <b v="1"/>
    <s v="film &amp; video/drama"/>
    <x v="4"/>
  </r>
  <r>
    <x v="1"/>
    <n v="3727"/>
    <n v="37"/>
    <x v="1"/>
    <s v="USD"/>
    <n v="1316754000"/>
    <n v="1318741200"/>
    <b v="0"/>
    <b v="0"/>
    <s v="theater/plays"/>
    <x v="3"/>
  </r>
  <r>
    <x v="1"/>
    <n v="1605"/>
    <n v="94.98"/>
    <x v="1"/>
    <s v="USD"/>
    <n v="1518242400"/>
    <n v="1518242400"/>
    <b v="0"/>
    <b v="1"/>
    <s v="music/indie rock"/>
    <x v="1"/>
  </r>
  <r>
    <x v="0"/>
    <n v="46"/>
    <n v="28.96"/>
    <x v="1"/>
    <s v="USD"/>
    <n v="1476421200"/>
    <n v="1476594000"/>
    <b v="0"/>
    <b v="0"/>
    <s v="theater/plays"/>
    <x v="3"/>
  </r>
  <r>
    <x v="1"/>
    <n v="2120"/>
    <n v="55.99"/>
    <x v="1"/>
    <s v="USD"/>
    <n v="1269752400"/>
    <n v="1273554000"/>
    <b v="0"/>
    <b v="0"/>
    <s v="theater/plays"/>
    <x v="3"/>
  </r>
  <r>
    <x v="0"/>
    <n v="105"/>
    <n v="54.04"/>
    <x v="1"/>
    <s v="USD"/>
    <n v="1419746400"/>
    <n v="1421906400"/>
    <b v="0"/>
    <b v="0"/>
    <s v="film &amp; video/documentary"/>
    <x v="4"/>
  </r>
  <r>
    <x v="1"/>
    <n v="50"/>
    <n v="82.38"/>
    <x v="1"/>
    <s v="USD"/>
    <n v="1281330000"/>
    <n v="1281589200"/>
    <b v="0"/>
    <b v="0"/>
    <s v="theater/plays"/>
    <x v="3"/>
  </r>
  <r>
    <x v="1"/>
    <n v="2080"/>
    <n v="67"/>
    <x v="1"/>
    <s v="USD"/>
    <n v="1398661200"/>
    <n v="1400389200"/>
    <b v="0"/>
    <b v="0"/>
    <s v="film &amp; video/drama"/>
    <x v="4"/>
  </r>
  <r>
    <x v="0"/>
    <n v="535"/>
    <n v="107.91"/>
    <x v="1"/>
    <s v="USD"/>
    <n v="1359525600"/>
    <n v="1362808800"/>
    <b v="0"/>
    <b v="0"/>
    <s v="games/mobile games"/>
    <x v="6"/>
  </r>
  <r>
    <x v="1"/>
    <n v="2105"/>
    <n v="69.010000000000005"/>
    <x v="1"/>
    <s v="USD"/>
    <n v="1388469600"/>
    <n v="1388815200"/>
    <b v="0"/>
    <b v="0"/>
    <s v="film &amp; video/animation"/>
    <x v="4"/>
  </r>
  <r>
    <x v="1"/>
    <n v="2436"/>
    <n v="39.01"/>
    <x v="1"/>
    <s v="USD"/>
    <n v="1518328800"/>
    <n v="1519538400"/>
    <b v="0"/>
    <b v="0"/>
    <s v="theater/plays"/>
    <x v="3"/>
  </r>
  <r>
    <x v="1"/>
    <n v="80"/>
    <n v="110.36"/>
    <x v="1"/>
    <s v="USD"/>
    <n v="1517032800"/>
    <n v="1517810400"/>
    <b v="0"/>
    <b v="0"/>
    <s v="publishing/translations"/>
    <x v="5"/>
  </r>
  <r>
    <x v="1"/>
    <n v="42"/>
    <n v="94.86"/>
    <x v="1"/>
    <s v="USD"/>
    <n v="1368594000"/>
    <n v="1370581200"/>
    <b v="0"/>
    <b v="1"/>
    <s v="technology/wearables"/>
    <x v="2"/>
  </r>
  <r>
    <x v="1"/>
    <n v="139"/>
    <n v="57.94"/>
    <x v="0"/>
    <s v="CAD"/>
    <n v="1448258400"/>
    <n v="1448863200"/>
    <b v="0"/>
    <b v="1"/>
    <s v="technology/web"/>
    <x v="2"/>
  </r>
  <r>
    <x v="0"/>
    <n v="16"/>
    <n v="101.25"/>
    <x v="1"/>
    <s v="USD"/>
    <n v="1555218000"/>
    <n v="1556600400"/>
    <b v="0"/>
    <b v="0"/>
    <s v="theater/plays"/>
    <x v="3"/>
  </r>
  <r>
    <x v="1"/>
    <n v="159"/>
    <n v="64.959999999999994"/>
    <x v="1"/>
    <s v="USD"/>
    <n v="1431925200"/>
    <n v="1432098000"/>
    <b v="0"/>
    <b v="0"/>
    <s v="film &amp; video/drama"/>
    <x v="4"/>
  </r>
  <r>
    <x v="1"/>
    <n v="381"/>
    <n v="27.01"/>
    <x v="1"/>
    <s v="USD"/>
    <n v="1481522400"/>
    <n v="1482127200"/>
    <b v="0"/>
    <b v="0"/>
    <s v="technology/wearables"/>
    <x v="2"/>
  </r>
  <r>
    <x v="1"/>
    <n v="194"/>
    <n v="50.97"/>
    <x v="4"/>
    <s v="GBP"/>
    <n v="1335934800"/>
    <n v="1335934800"/>
    <b v="0"/>
    <b v="1"/>
    <s v="food/food trucks"/>
    <x v="0"/>
  </r>
  <r>
    <x v="0"/>
    <n v="575"/>
    <n v="104.94"/>
    <x v="1"/>
    <s v="USD"/>
    <n v="1552280400"/>
    <n v="1556946000"/>
    <b v="0"/>
    <b v="0"/>
    <s v="music/rock"/>
    <x v="1"/>
  </r>
  <r>
    <x v="1"/>
    <n v="106"/>
    <n v="84.03"/>
    <x v="1"/>
    <s v="USD"/>
    <n v="1529989200"/>
    <n v="1530075600"/>
    <b v="0"/>
    <b v="0"/>
    <s v="music/electric music"/>
    <x v="1"/>
  </r>
  <r>
    <x v="1"/>
    <n v="142"/>
    <n v="102.86"/>
    <x v="1"/>
    <s v="USD"/>
    <n v="1418709600"/>
    <n v="1418796000"/>
    <b v="0"/>
    <b v="0"/>
    <s v="film &amp; video/television"/>
    <x v="4"/>
  </r>
  <r>
    <x v="1"/>
    <n v="211"/>
    <n v="39.96"/>
    <x v="1"/>
    <s v="USD"/>
    <n v="1372136400"/>
    <n v="1372482000"/>
    <b v="0"/>
    <b v="1"/>
    <s v="publishing/translations"/>
    <x v="5"/>
  </r>
  <r>
    <x v="0"/>
    <n v="1120"/>
    <n v="51"/>
    <x v="1"/>
    <s v="USD"/>
    <n v="1533877200"/>
    <n v="1534395600"/>
    <b v="0"/>
    <b v="0"/>
    <s v="publishing/fiction"/>
    <x v="5"/>
  </r>
  <r>
    <x v="0"/>
    <n v="113"/>
    <n v="40.82"/>
    <x v="1"/>
    <s v="USD"/>
    <n v="1309064400"/>
    <n v="1311397200"/>
    <b v="0"/>
    <b v="0"/>
    <s v="film &amp; video/science fiction"/>
    <x v="4"/>
  </r>
  <r>
    <x v="1"/>
    <n v="2756"/>
    <n v="59"/>
    <x v="1"/>
    <s v="USD"/>
    <n v="1425877200"/>
    <n v="1426914000"/>
    <b v="0"/>
    <b v="0"/>
    <s v="technology/wearables"/>
    <x v="2"/>
  </r>
  <r>
    <x v="1"/>
    <n v="173"/>
    <n v="71.16"/>
    <x v="4"/>
    <s v="GBP"/>
    <n v="1501304400"/>
    <n v="1501477200"/>
    <b v="0"/>
    <b v="0"/>
    <s v="food/food trucks"/>
    <x v="0"/>
  </r>
  <r>
    <x v="1"/>
    <n v="87"/>
    <n v="99.49"/>
    <x v="1"/>
    <s v="USD"/>
    <n v="1268287200"/>
    <n v="1269061200"/>
    <b v="0"/>
    <b v="1"/>
    <s v="photography/photography books"/>
    <x v="7"/>
  </r>
  <r>
    <x v="0"/>
    <n v="1538"/>
    <n v="103.99"/>
    <x v="1"/>
    <s v="USD"/>
    <n v="1412139600"/>
    <n v="1415772000"/>
    <b v="0"/>
    <b v="1"/>
    <s v="theater/plays"/>
    <x v="3"/>
  </r>
  <r>
    <x v="0"/>
    <n v="9"/>
    <n v="76.56"/>
    <x v="1"/>
    <s v="USD"/>
    <n v="1330063200"/>
    <n v="1331013600"/>
    <b v="0"/>
    <b v="1"/>
    <s v="publishing/fiction"/>
    <x v="5"/>
  </r>
  <r>
    <x v="0"/>
    <n v="554"/>
    <n v="87.07"/>
    <x v="1"/>
    <s v="USD"/>
    <n v="1576130400"/>
    <n v="1576735200"/>
    <b v="0"/>
    <b v="0"/>
    <s v="theater/plays"/>
    <x v="3"/>
  </r>
  <r>
    <x v="1"/>
    <n v="1572"/>
    <n v="49"/>
    <x v="4"/>
    <s v="GBP"/>
    <n v="1407128400"/>
    <n v="1411362000"/>
    <b v="0"/>
    <b v="1"/>
    <s v="food/food trucks"/>
    <x v="0"/>
  </r>
  <r>
    <x v="0"/>
    <n v="648"/>
    <n v="42.97"/>
    <x v="4"/>
    <s v="GBP"/>
    <n v="1560142800"/>
    <n v="1563685200"/>
    <b v="0"/>
    <b v="0"/>
    <s v="theater/plays"/>
    <x v="3"/>
  </r>
  <r>
    <x v="0"/>
    <n v="21"/>
    <n v="33.43"/>
    <x v="4"/>
    <s v="GBP"/>
    <n v="1520575200"/>
    <n v="1521867600"/>
    <b v="0"/>
    <b v="1"/>
    <s v="publishing/translations"/>
    <x v="5"/>
  </r>
  <r>
    <x v="1"/>
    <n v="2346"/>
    <n v="83.98"/>
    <x v="1"/>
    <s v="USD"/>
    <n v="1492664400"/>
    <n v="1495515600"/>
    <b v="0"/>
    <b v="0"/>
    <s v="theater/plays"/>
    <x v="3"/>
  </r>
  <r>
    <x v="1"/>
    <n v="115"/>
    <n v="101.42"/>
    <x v="1"/>
    <s v="USD"/>
    <n v="1454479200"/>
    <n v="1455948000"/>
    <b v="0"/>
    <b v="0"/>
    <s v="theater/plays"/>
    <x v="3"/>
  </r>
  <r>
    <x v="1"/>
    <n v="85"/>
    <n v="109.87"/>
    <x v="6"/>
    <s v="EUR"/>
    <n v="1281934800"/>
    <n v="1282366800"/>
    <b v="0"/>
    <b v="0"/>
    <s v="technology/wearables"/>
    <x v="2"/>
  </r>
  <r>
    <x v="1"/>
    <n v="144"/>
    <n v="31.92"/>
    <x v="1"/>
    <s v="USD"/>
    <n v="1573970400"/>
    <n v="1574575200"/>
    <b v="0"/>
    <b v="0"/>
    <s v="journalism/audio"/>
    <x v="8"/>
  </r>
  <r>
    <x v="1"/>
    <n v="2443"/>
    <n v="70.989999999999995"/>
    <x v="1"/>
    <s v="USD"/>
    <n v="1372654800"/>
    <n v="1374901200"/>
    <b v="0"/>
    <b v="1"/>
    <s v="food/food trucks"/>
    <x v="0"/>
  </r>
  <r>
    <x v="3"/>
    <n v="595"/>
    <n v="77.03"/>
    <x v="1"/>
    <s v="USD"/>
    <n v="1275886800"/>
    <n v="1278910800"/>
    <b v="1"/>
    <b v="1"/>
    <s v="film &amp; video/shorts"/>
    <x v="4"/>
  </r>
  <r>
    <x v="1"/>
    <n v="64"/>
    <n v="101.78"/>
    <x v="1"/>
    <s v="USD"/>
    <n v="1561784400"/>
    <n v="1562907600"/>
    <b v="0"/>
    <b v="0"/>
    <s v="photography/photography books"/>
    <x v="7"/>
  </r>
  <r>
    <x v="1"/>
    <n v="268"/>
    <n v="51.06"/>
    <x v="1"/>
    <s v="USD"/>
    <n v="1332392400"/>
    <n v="1332478800"/>
    <b v="0"/>
    <b v="0"/>
    <s v="technology/wearables"/>
    <x v="2"/>
  </r>
  <r>
    <x v="1"/>
    <n v="195"/>
    <n v="68.02"/>
    <x v="3"/>
    <s v="DKK"/>
    <n v="1402376400"/>
    <n v="1402722000"/>
    <b v="0"/>
    <b v="0"/>
    <s v="theater/plays"/>
    <x v="3"/>
  </r>
  <r>
    <x v="0"/>
    <n v="54"/>
    <n v="30.87"/>
    <x v="1"/>
    <s v="USD"/>
    <n v="1495342800"/>
    <n v="1496811600"/>
    <b v="0"/>
    <b v="0"/>
    <s v="film &amp; video/animation"/>
    <x v="4"/>
  </r>
  <r>
    <x v="0"/>
    <n v="120"/>
    <n v="27.91"/>
    <x v="1"/>
    <s v="USD"/>
    <n v="1482213600"/>
    <n v="1482213600"/>
    <b v="0"/>
    <b v="1"/>
    <s v="technology/wearables"/>
    <x v="2"/>
  </r>
  <r>
    <x v="0"/>
    <n v="579"/>
    <n v="79.989999999999995"/>
    <x v="3"/>
    <s v="DKK"/>
    <n v="1420092000"/>
    <n v="1420264800"/>
    <b v="0"/>
    <b v="0"/>
    <s v="technology/web"/>
    <x v="2"/>
  </r>
  <r>
    <x v="0"/>
    <n v="2072"/>
    <n v="38"/>
    <x v="1"/>
    <s v="USD"/>
    <n v="1458018000"/>
    <n v="1458450000"/>
    <b v="0"/>
    <b v="1"/>
    <s v="film &amp; video/documentary"/>
    <x v="4"/>
  </r>
  <r>
    <x v="0"/>
    <n v="0"/>
    <e v="#DIV/0!"/>
    <x v="1"/>
    <s v="USD"/>
    <n v="1367384400"/>
    <n v="1369803600"/>
    <b v="0"/>
    <b v="1"/>
    <s v="theater/plays"/>
    <x v="3"/>
  </r>
  <r>
    <x v="0"/>
    <n v="1796"/>
    <n v="59.99"/>
    <x v="1"/>
    <s v="USD"/>
    <n v="1363064400"/>
    <n v="1363237200"/>
    <b v="0"/>
    <b v="0"/>
    <s v="film &amp; video/documentary"/>
    <x v="4"/>
  </r>
  <r>
    <x v="1"/>
    <n v="186"/>
    <n v="37.04"/>
    <x v="2"/>
    <s v="AUD"/>
    <n v="1343365200"/>
    <n v="1345870800"/>
    <b v="0"/>
    <b v="1"/>
    <s v="games/video games"/>
    <x v="6"/>
  </r>
  <r>
    <x v="1"/>
    <n v="460"/>
    <n v="99.96"/>
    <x v="1"/>
    <s v="USD"/>
    <n v="1435726800"/>
    <n v="1437454800"/>
    <b v="0"/>
    <b v="0"/>
    <s v="film &amp; video/drama"/>
    <x v="4"/>
  </r>
  <r>
    <x v="0"/>
    <n v="62"/>
    <n v="111.68"/>
    <x v="6"/>
    <s v="EUR"/>
    <n v="1431925200"/>
    <n v="1432011600"/>
    <b v="0"/>
    <b v="0"/>
    <s v="music/rock"/>
    <x v="1"/>
  </r>
  <r>
    <x v="0"/>
    <n v="347"/>
    <n v="36.01"/>
    <x v="1"/>
    <s v="USD"/>
    <n v="1362722400"/>
    <n v="1366347600"/>
    <b v="0"/>
    <b v="1"/>
    <s v="publishing/radio &amp; podcasts"/>
    <x v="5"/>
  </r>
  <r>
    <x v="1"/>
    <n v="2528"/>
    <n v="66.010000000000005"/>
    <x v="1"/>
    <s v="USD"/>
    <n v="1511416800"/>
    <n v="1512885600"/>
    <b v="0"/>
    <b v="1"/>
    <s v="theater/plays"/>
    <x v="3"/>
  </r>
  <r>
    <x v="0"/>
    <n v="19"/>
    <n v="44.05"/>
    <x v="1"/>
    <s v="USD"/>
    <n v="1365483600"/>
    <n v="1369717200"/>
    <b v="0"/>
    <b v="1"/>
    <s v="technology/web"/>
    <x v="2"/>
  </r>
  <r>
    <x v="1"/>
    <n v="3657"/>
    <n v="53"/>
    <x v="1"/>
    <s v="USD"/>
    <n v="1532840400"/>
    <n v="1534654800"/>
    <b v="0"/>
    <b v="0"/>
    <s v="theater/plays"/>
    <x v="3"/>
  </r>
  <r>
    <x v="0"/>
    <n v="1258"/>
    <n v="95"/>
    <x v="1"/>
    <s v="USD"/>
    <n v="1336194000"/>
    <n v="1337058000"/>
    <b v="0"/>
    <b v="0"/>
    <s v="theater/plays"/>
    <x v="3"/>
  </r>
  <r>
    <x v="1"/>
    <n v="131"/>
    <n v="70.91"/>
    <x v="2"/>
    <s v="AUD"/>
    <n v="1527742800"/>
    <n v="1529816400"/>
    <b v="0"/>
    <b v="0"/>
    <s v="film &amp; video/drama"/>
    <x v="4"/>
  </r>
  <r>
    <x v="0"/>
    <n v="362"/>
    <n v="98.06"/>
    <x v="1"/>
    <s v="USD"/>
    <n v="1564030800"/>
    <n v="1564894800"/>
    <b v="0"/>
    <b v="0"/>
    <s v="theater/plays"/>
    <x v="3"/>
  </r>
  <r>
    <x v="1"/>
    <n v="239"/>
    <n v="53.05"/>
    <x v="1"/>
    <s v="USD"/>
    <n v="1404536400"/>
    <n v="1404622800"/>
    <b v="0"/>
    <b v="1"/>
    <s v="games/video games"/>
    <x v="6"/>
  </r>
  <r>
    <x v="3"/>
    <n v="35"/>
    <n v="93.14"/>
    <x v="1"/>
    <s v="USD"/>
    <n v="1284008400"/>
    <n v="1284181200"/>
    <b v="0"/>
    <b v="0"/>
    <s v="film &amp; video/television"/>
    <x v="4"/>
  </r>
  <r>
    <x v="3"/>
    <n v="528"/>
    <n v="58.95"/>
    <x v="5"/>
    <s v="CHF"/>
    <n v="1386309600"/>
    <n v="1386741600"/>
    <b v="0"/>
    <b v="1"/>
    <s v="music/rock"/>
    <x v="1"/>
  </r>
  <r>
    <x v="0"/>
    <n v="133"/>
    <n v="36.07"/>
    <x v="0"/>
    <s v="CAD"/>
    <n v="1324620000"/>
    <n v="1324792800"/>
    <b v="0"/>
    <b v="1"/>
    <s v="theater/plays"/>
    <x v="3"/>
  </r>
  <r>
    <x v="0"/>
    <n v="846"/>
    <n v="63.03"/>
    <x v="1"/>
    <s v="USD"/>
    <n v="1281070800"/>
    <n v="1284354000"/>
    <b v="0"/>
    <b v="0"/>
    <s v="publishing/nonfiction"/>
    <x v="5"/>
  </r>
  <r>
    <x v="1"/>
    <n v="78"/>
    <n v="84.72"/>
    <x v="1"/>
    <s v="USD"/>
    <n v="1493960400"/>
    <n v="1494392400"/>
    <b v="0"/>
    <b v="0"/>
    <s v="food/food trucks"/>
    <x v="0"/>
  </r>
  <r>
    <x v="0"/>
    <n v="10"/>
    <n v="62.2"/>
    <x v="1"/>
    <s v="USD"/>
    <n v="1519365600"/>
    <n v="1519538400"/>
    <b v="0"/>
    <b v="1"/>
    <s v="film &amp; video/animation"/>
    <x v="4"/>
  </r>
  <r>
    <x v="1"/>
    <n v="1773"/>
    <n v="101.98"/>
    <x v="1"/>
    <s v="USD"/>
    <n v="1420696800"/>
    <n v="1421906400"/>
    <b v="0"/>
    <b v="1"/>
    <s v="music/rock"/>
    <x v="1"/>
  </r>
  <r>
    <x v="1"/>
    <n v="32"/>
    <n v="106.44"/>
    <x v="1"/>
    <s v="USD"/>
    <n v="1555650000"/>
    <n v="1555909200"/>
    <b v="0"/>
    <b v="0"/>
    <s v="theater/plays"/>
    <x v="3"/>
  </r>
  <r>
    <x v="1"/>
    <n v="369"/>
    <n v="29.98"/>
    <x v="1"/>
    <s v="USD"/>
    <n v="1471928400"/>
    <n v="1472446800"/>
    <b v="0"/>
    <b v="1"/>
    <s v="film &amp; video/drama"/>
    <x v="4"/>
  </r>
  <r>
    <x v="0"/>
    <n v="191"/>
    <n v="85.81"/>
    <x v="1"/>
    <s v="USD"/>
    <n v="1341291600"/>
    <n v="1342328400"/>
    <b v="0"/>
    <b v="0"/>
    <s v="film &amp; video/shorts"/>
    <x v="4"/>
  </r>
  <r>
    <x v="1"/>
    <n v="89"/>
    <n v="70.819999999999993"/>
    <x v="1"/>
    <s v="USD"/>
    <n v="1267682400"/>
    <n v="1268114400"/>
    <b v="0"/>
    <b v="0"/>
    <s v="film &amp; video/shorts"/>
    <x v="4"/>
  </r>
  <r>
    <x v="0"/>
    <n v="1979"/>
    <n v="41"/>
    <x v="1"/>
    <s v="USD"/>
    <n v="1272258000"/>
    <n v="1273381200"/>
    <b v="0"/>
    <b v="0"/>
    <s v="theater/plays"/>
    <x v="3"/>
  </r>
  <r>
    <x v="0"/>
    <n v="63"/>
    <n v="28.06"/>
    <x v="1"/>
    <s v="USD"/>
    <n v="1290492000"/>
    <n v="1290837600"/>
    <b v="0"/>
    <b v="0"/>
    <s v="technology/wearables"/>
    <x v="2"/>
  </r>
  <r>
    <x v="1"/>
    <n v="147"/>
    <n v="88.05"/>
    <x v="1"/>
    <s v="USD"/>
    <n v="1451109600"/>
    <n v="1454306400"/>
    <b v="0"/>
    <b v="1"/>
    <s v="theater/plays"/>
    <x v="3"/>
  </r>
  <r>
    <x v="0"/>
    <n v="6080"/>
    <n v="31"/>
    <x v="0"/>
    <s v="CAD"/>
    <n v="1454652000"/>
    <n v="1457762400"/>
    <b v="0"/>
    <b v="0"/>
    <s v="film &amp; video/animation"/>
    <x v="4"/>
  </r>
  <r>
    <x v="0"/>
    <n v="80"/>
    <n v="90.34"/>
    <x v="4"/>
    <s v="GBP"/>
    <n v="1385186400"/>
    <n v="1389074400"/>
    <b v="0"/>
    <b v="0"/>
    <s v="music/indie rock"/>
    <x v="1"/>
  </r>
  <r>
    <x v="0"/>
    <n v="9"/>
    <n v="63.78"/>
    <x v="1"/>
    <s v="USD"/>
    <n v="1399698000"/>
    <n v="1402117200"/>
    <b v="0"/>
    <b v="0"/>
    <s v="games/video games"/>
    <x v="6"/>
  </r>
  <r>
    <x v="0"/>
    <n v="1784"/>
    <n v="54"/>
    <x v="1"/>
    <s v="USD"/>
    <n v="1283230800"/>
    <n v="1284440400"/>
    <b v="0"/>
    <b v="1"/>
    <s v="publishing/fiction"/>
    <x v="5"/>
  </r>
  <r>
    <x v="2"/>
    <n v="3640"/>
    <n v="48.99"/>
    <x v="5"/>
    <s v="CHF"/>
    <n v="1384149600"/>
    <n v="1388988000"/>
    <b v="0"/>
    <b v="0"/>
    <s v="games/video games"/>
    <x v="6"/>
  </r>
  <r>
    <x v="1"/>
    <n v="126"/>
    <n v="63.86"/>
    <x v="0"/>
    <s v="CAD"/>
    <n v="1516860000"/>
    <n v="1516946400"/>
    <b v="0"/>
    <b v="0"/>
    <s v="theater/plays"/>
    <x v="3"/>
  </r>
  <r>
    <x v="1"/>
    <n v="2218"/>
    <n v="83"/>
    <x v="4"/>
    <s v="GBP"/>
    <n v="1374642000"/>
    <n v="1377752400"/>
    <b v="0"/>
    <b v="0"/>
    <s v="music/indie rock"/>
    <x v="1"/>
  </r>
  <r>
    <x v="0"/>
    <n v="243"/>
    <n v="55.08"/>
    <x v="1"/>
    <s v="USD"/>
    <n v="1534482000"/>
    <n v="1534568400"/>
    <b v="0"/>
    <b v="1"/>
    <s v="film &amp; video/drama"/>
    <x v="4"/>
  </r>
  <r>
    <x v="1"/>
    <n v="202"/>
    <n v="62.04"/>
    <x v="6"/>
    <s v="EUR"/>
    <n v="1528434000"/>
    <n v="1528606800"/>
    <b v="0"/>
    <b v="1"/>
    <s v="theater/plays"/>
    <x v="3"/>
  </r>
  <r>
    <x v="1"/>
    <n v="140"/>
    <n v="104.98"/>
    <x v="6"/>
    <s v="EUR"/>
    <n v="1282626000"/>
    <n v="1284872400"/>
    <b v="0"/>
    <b v="0"/>
    <s v="publishing/fiction"/>
    <x v="5"/>
  </r>
  <r>
    <x v="1"/>
    <n v="1052"/>
    <n v="94.04"/>
    <x v="3"/>
    <s v="DKK"/>
    <n v="1535605200"/>
    <n v="1537592400"/>
    <b v="1"/>
    <b v="1"/>
    <s v="film &amp; video/documentary"/>
    <x v="4"/>
  </r>
  <r>
    <x v="0"/>
    <n v="1296"/>
    <n v="44.01"/>
    <x v="1"/>
    <s v="USD"/>
    <n v="1379826000"/>
    <n v="1381208400"/>
    <b v="0"/>
    <b v="0"/>
    <s v="games/mobile games"/>
    <x v="6"/>
  </r>
  <r>
    <x v="0"/>
    <n v="77"/>
    <n v="92.47"/>
    <x v="1"/>
    <s v="USD"/>
    <n v="1561957200"/>
    <n v="1562475600"/>
    <b v="0"/>
    <b v="1"/>
    <s v="food/food trucks"/>
    <x v="0"/>
  </r>
  <r>
    <x v="1"/>
    <n v="247"/>
    <n v="57.07"/>
    <x v="1"/>
    <s v="USD"/>
    <n v="1525496400"/>
    <n v="1527397200"/>
    <b v="0"/>
    <b v="0"/>
    <s v="photography/photography books"/>
    <x v="7"/>
  </r>
  <r>
    <x v="0"/>
    <n v="395"/>
    <n v="109.08"/>
    <x v="6"/>
    <s v="EUR"/>
    <n v="1433912400"/>
    <n v="1436158800"/>
    <b v="0"/>
    <b v="0"/>
    <s v="games/mobile games"/>
    <x v="6"/>
  </r>
  <r>
    <x v="0"/>
    <n v="49"/>
    <n v="39.39"/>
    <x v="4"/>
    <s v="GBP"/>
    <n v="1453442400"/>
    <n v="1456034400"/>
    <b v="0"/>
    <b v="0"/>
    <s v="music/indie rock"/>
    <x v="1"/>
  </r>
  <r>
    <x v="0"/>
    <n v="180"/>
    <n v="77.02"/>
    <x v="1"/>
    <s v="USD"/>
    <n v="1378875600"/>
    <n v="1380171600"/>
    <b v="0"/>
    <b v="0"/>
    <s v="games/video games"/>
    <x v="6"/>
  </r>
  <r>
    <x v="1"/>
    <n v="84"/>
    <n v="92.17"/>
    <x v="1"/>
    <s v="USD"/>
    <n v="1452232800"/>
    <n v="1453356000"/>
    <b v="0"/>
    <b v="0"/>
    <s v="music/rock"/>
    <x v="1"/>
  </r>
  <r>
    <x v="0"/>
    <n v="2690"/>
    <n v="61.01"/>
    <x v="1"/>
    <s v="USD"/>
    <n v="1577253600"/>
    <n v="1578981600"/>
    <b v="0"/>
    <b v="0"/>
    <s v="theater/plays"/>
    <x v="3"/>
  </r>
  <r>
    <x v="1"/>
    <n v="88"/>
    <n v="78.069999999999993"/>
    <x v="1"/>
    <s v="USD"/>
    <n v="1537160400"/>
    <n v="1537419600"/>
    <b v="0"/>
    <b v="1"/>
    <s v="theater/plays"/>
    <x v="3"/>
  </r>
  <r>
    <x v="1"/>
    <n v="156"/>
    <n v="80.75"/>
    <x v="1"/>
    <s v="USD"/>
    <n v="1422165600"/>
    <n v="1423202400"/>
    <b v="0"/>
    <b v="0"/>
    <s v="film &amp; video/drama"/>
    <x v="4"/>
  </r>
  <r>
    <x v="1"/>
    <n v="2985"/>
    <n v="59.99"/>
    <x v="1"/>
    <s v="USD"/>
    <n v="1459486800"/>
    <n v="1460610000"/>
    <b v="0"/>
    <b v="0"/>
    <s v="theater/plays"/>
    <x v="3"/>
  </r>
  <r>
    <x v="1"/>
    <n v="762"/>
    <n v="110.03"/>
    <x v="1"/>
    <s v="USD"/>
    <n v="1369717200"/>
    <n v="1370494800"/>
    <b v="0"/>
    <b v="0"/>
    <s v="technology/wearables"/>
    <x v="2"/>
  </r>
  <r>
    <x v="3"/>
    <n v="1"/>
    <n v="4"/>
    <x v="5"/>
    <s v="CHF"/>
    <n v="1330495200"/>
    <n v="1332306000"/>
    <b v="0"/>
    <b v="0"/>
    <s v="music/indie rock"/>
    <x v="1"/>
  </r>
  <r>
    <x v="0"/>
    <n v="2779"/>
    <n v="38"/>
    <x v="2"/>
    <s v="AUD"/>
    <n v="1419055200"/>
    <n v="1422511200"/>
    <b v="0"/>
    <b v="1"/>
    <s v="technology/web"/>
    <x v="2"/>
  </r>
  <r>
    <x v="0"/>
    <n v="92"/>
    <n v="96.37"/>
    <x v="1"/>
    <s v="USD"/>
    <n v="1480140000"/>
    <n v="1480312800"/>
    <b v="0"/>
    <b v="0"/>
    <s v="theater/plays"/>
    <x v="3"/>
  </r>
  <r>
    <x v="0"/>
    <n v="1028"/>
    <n v="72.98"/>
    <x v="1"/>
    <s v="USD"/>
    <n v="1293948000"/>
    <n v="1294034400"/>
    <b v="0"/>
    <b v="0"/>
    <s v="music/rock"/>
    <x v="1"/>
  </r>
  <r>
    <x v="1"/>
    <n v="554"/>
    <n v="26.01"/>
    <x v="0"/>
    <s v="CAD"/>
    <n v="1482127200"/>
    <n v="1482645600"/>
    <b v="0"/>
    <b v="0"/>
    <s v="music/indie rock"/>
    <x v="1"/>
  </r>
  <r>
    <x v="1"/>
    <n v="135"/>
    <n v="104.36"/>
    <x v="3"/>
    <s v="DKK"/>
    <n v="1396414800"/>
    <n v="1399093200"/>
    <b v="0"/>
    <b v="0"/>
    <s v="music/rock"/>
    <x v="1"/>
  </r>
  <r>
    <x v="1"/>
    <n v="122"/>
    <n v="102.19"/>
    <x v="1"/>
    <s v="USD"/>
    <n v="1315285200"/>
    <n v="1315890000"/>
    <b v="0"/>
    <b v="1"/>
    <s v="publishing/translations"/>
    <x v="5"/>
  </r>
  <r>
    <x v="1"/>
    <n v="221"/>
    <n v="54.12"/>
    <x v="1"/>
    <s v="USD"/>
    <n v="1443762000"/>
    <n v="1444021200"/>
    <b v="0"/>
    <b v="1"/>
    <s v="film &amp; video/science fiction"/>
    <x v="4"/>
  </r>
  <r>
    <x v="1"/>
    <n v="126"/>
    <n v="63.22"/>
    <x v="1"/>
    <s v="USD"/>
    <n v="1456293600"/>
    <n v="1460005200"/>
    <b v="0"/>
    <b v="0"/>
    <s v="theater/plays"/>
    <x v="3"/>
  </r>
  <r>
    <x v="1"/>
    <n v="1022"/>
    <n v="104.03"/>
    <x v="1"/>
    <s v="USD"/>
    <n v="1470114000"/>
    <n v="1470718800"/>
    <b v="0"/>
    <b v="0"/>
    <s v="theater/plays"/>
    <x v="3"/>
  </r>
  <r>
    <x v="1"/>
    <n v="3177"/>
    <n v="49.99"/>
    <x v="1"/>
    <s v="USD"/>
    <n v="1321596000"/>
    <n v="1325052000"/>
    <b v="0"/>
    <b v="0"/>
    <s v="film &amp; video/animation"/>
    <x v="4"/>
  </r>
  <r>
    <x v="1"/>
    <n v="198"/>
    <n v="56.02"/>
    <x v="5"/>
    <s v="CHF"/>
    <n v="1318827600"/>
    <n v="1319000400"/>
    <b v="0"/>
    <b v="0"/>
    <s v="theater/plays"/>
    <x v="3"/>
  </r>
  <r>
    <x v="0"/>
    <n v="26"/>
    <n v="48.81"/>
    <x v="5"/>
    <s v="CHF"/>
    <n v="1552366800"/>
    <n v="1552539600"/>
    <b v="0"/>
    <b v="0"/>
    <s v="music/rock"/>
    <x v="1"/>
  </r>
  <r>
    <x v="1"/>
    <n v="85"/>
    <n v="60.08"/>
    <x v="2"/>
    <s v="AUD"/>
    <n v="1542088800"/>
    <n v="1543816800"/>
    <b v="0"/>
    <b v="0"/>
    <s v="film &amp; video/documentary"/>
    <x v="4"/>
  </r>
  <r>
    <x v="0"/>
    <n v="1790"/>
    <n v="78.989999999999995"/>
    <x v="1"/>
    <s v="USD"/>
    <n v="1426395600"/>
    <n v="1427086800"/>
    <b v="0"/>
    <b v="0"/>
    <s v="theater/plays"/>
    <x v="3"/>
  </r>
  <r>
    <x v="1"/>
    <n v="3596"/>
    <n v="53.99"/>
    <x v="1"/>
    <s v="USD"/>
    <n v="1321336800"/>
    <n v="1323064800"/>
    <b v="0"/>
    <b v="0"/>
    <s v="theater/plays"/>
    <x v="3"/>
  </r>
  <r>
    <x v="0"/>
    <n v="37"/>
    <n v="111.46"/>
    <x v="1"/>
    <s v="USD"/>
    <n v="1456293600"/>
    <n v="1458277200"/>
    <b v="0"/>
    <b v="1"/>
    <s v="music/electric music"/>
    <x v="1"/>
  </r>
  <r>
    <x v="1"/>
    <n v="244"/>
    <n v="60.92"/>
    <x v="1"/>
    <s v="USD"/>
    <n v="1404968400"/>
    <n v="1405141200"/>
    <b v="0"/>
    <b v="0"/>
    <s v="music/rock"/>
    <x v="1"/>
  </r>
  <r>
    <x v="1"/>
    <n v="5180"/>
    <n v="26"/>
    <x v="1"/>
    <s v="USD"/>
    <n v="1279170000"/>
    <n v="1283058000"/>
    <b v="0"/>
    <b v="0"/>
    <s v="theater/plays"/>
    <x v="3"/>
  </r>
  <r>
    <x v="1"/>
    <n v="589"/>
    <n v="80.989999999999995"/>
    <x v="6"/>
    <s v="EUR"/>
    <n v="1294725600"/>
    <n v="1295762400"/>
    <b v="0"/>
    <b v="0"/>
    <s v="film &amp; video/animation"/>
    <x v="4"/>
  </r>
  <r>
    <x v="1"/>
    <n v="2725"/>
    <n v="35"/>
    <x v="1"/>
    <s v="USD"/>
    <n v="1419055200"/>
    <n v="1419573600"/>
    <b v="0"/>
    <b v="1"/>
    <s v="music/rock"/>
    <x v="1"/>
  </r>
  <r>
    <x v="0"/>
    <n v="35"/>
    <n v="94.14"/>
    <x v="6"/>
    <s v="EUR"/>
    <n v="1434690000"/>
    <n v="1438750800"/>
    <b v="0"/>
    <b v="0"/>
    <s v="film &amp; video/shorts"/>
    <x v="4"/>
  </r>
  <r>
    <x v="3"/>
    <n v="94"/>
    <n v="52.09"/>
    <x v="1"/>
    <s v="USD"/>
    <n v="1443416400"/>
    <n v="1444798800"/>
    <b v="0"/>
    <b v="1"/>
    <s v="music/rock"/>
    <x v="1"/>
  </r>
  <r>
    <x v="1"/>
    <n v="300"/>
    <n v="24.99"/>
    <x v="1"/>
    <s v="USD"/>
    <n v="1399006800"/>
    <n v="1399179600"/>
    <b v="0"/>
    <b v="0"/>
    <s v="journalism/audio"/>
    <x v="8"/>
  </r>
  <r>
    <x v="1"/>
    <n v="144"/>
    <n v="69.22"/>
    <x v="1"/>
    <s v="USD"/>
    <n v="1575698400"/>
    <n v="1576562400"/>
    <b v="0"/>
    <b v="1"/>
    <s v="food/food trucks"/>
    <x v="0"/>
  </r>
  <r>
    <x v="0"/>
    <n v="558"/>
    <n v="93.94"/>
    <x v="1"/>
    <s v="USD"/>
    <n v="1400562000"/>
    <n v="1400821200"/>
    <b v="0"/>
    <b v="1"/>
    <s v="theater/plays"/>
    <x v="3"/>
  </r>
  <r>
    <x v="0"/>
    <n v="64"/>
    <n v="98.41"/>
    <x v="1"/>
    <s v="USD"/>
    <n v="1509512400"/>
    <n v="1510984800"/>
    <b v="0"/>
    <b v="0"/>
    <s v="theater/plays"/>
    <x v="3"/>
  </r>
  <r>
    <x v="3"/>
    <n v="37"/>
    <n v="41.78"/>
    <x v="1"/>
    <s v="USD"/>
    <n v="1299823200"/>
    <n v="1302066000"/>
    <b v="0"/>
    <b v="0"/>
    <s v="music/jazz"/>
    <x v="1"/>
  </r>
  <r>
    <x v="0"/>
    <n v="245"/>
    <n v="65.989999999999995"/>
    <x v="1"/>
    <s v="USD"/>
    <n v="1322719200"/>
    <n v="1322978400"/>
    <b v="0"/>
    <b v="0"/>
    <s v="film &amp; video/science fiction"/>
    <x v="4"/>
  </r>
  <r>
    <x v="1"/>
    <n v="87"/>
    <n v="72.06"/>
    <x v="1"/>
    <s v="USD"/>
    <n v="1312693200"/>
    <n v="1313730000"/>
    <b v="0"/>
    <b v="0"/>
    <s v="music/jazz"/>
    <x v="1"/>
  </r>
  <r>
    <x v="1"/>
    <n v="3116"/>
    <n v="48"/>
    <x v="1"/>
    <s v="USD"/>
    <n v="1393394400"/>
    <n v="1394085600"/>
    <b v="0"/>
    <b v="0"/>
    <s v="theater/plays"/>
    <x v="3"/>
  </r>
  <r>
    <x v="0"/>
    <n v="71"/>
    <n v="54.1"/>
    <x v="1"/>
    <s v="USD"/>
    <n v="1304053200"/>
    <n v="1305349200"/>
    <b v="0"/>
    <b v="0"/>
    <s v="technology/web"/>
    <x v="2"/>
  </r>
  <r>
    <x v="0"/>
    <n v="42"/>
    <n v="107.88"/>
    <x v="1"/>
    <s v="USD"/>
    <n v="1433912400"/>
    <n v="1434344400"/>
    <b v="0"/>
    <b v="1"/>
    <s v="games/video games"/>
    <x v="6"/>
  </r>
  <r>
    <x v="1"/>
    <n v="909"/>
    <n v="67.03"/>
    <x v="1"/>
    <s v="USD"/>
    <n v="1329717600"/>
    <n v="1331186400"/>
    <b v="0"/>
    <b v="0"/>
    <s v="film &amp; video/documentary"/>
    <x v="4"/>
  </r>
  <r>
    <x v="1"/>
    <n v="1613"/>
    <n v="64.010000000000005"/>
    <x v="1"/>
    <s v="USD"/>
    <n v="1335330000"/>
    <n v="1336539600"/>
    <b v="0"/>
    <b v="0"/>
    <s v="technology/web"/>
    <x v="2"/>
  </r>
  <r>
    <x v="1"/>
    <n v="136"/>
    <n v="96.07"/>
    <x v="1"/>
    <s v="USD"/>
    <n v="1268888400"/>
    <n v="1269752400"/>
    <b v="0"/>
    <b v="0"/>
    <s v="publishing/translations"/>
    <x v="5"/>
  </r>
  <r>
    <x v="1"/>
    <n v="130"/>
    <n v="51.18"/>
    <x v="1"/>
    <s v="USD"/>
    <n v="1289973600"/>
    <n v="1291615200"/>
    <b v="0"/>
    <b v="0"/>
    <s v="music/rock"/>
    <x v="1"/>
  </r>
  <r>
    <x v="0"/>
    <n v="156"/>
    <n v="43.92"/>
    <x v="0"/>
    <s v="CAD"/>
    <n v="1547877600"/>
    <n v="1552366800"/>
    <b v="0"/>
    <b v="1"/>
    <s v="food/food trucks"/>
    <x v="0"/>
  </r>
  <r>
    <x v="0"/>
    <n v="1368"/>
    <n v="91.02"/>
    <x v="4"/>
    <s v="GBP"/>
    <n v="1269493200"/>
    <n v="1272171600"/>
    <b v="0"/>
    <b v="0"/>
    <s v="theater/plays"/>
    <x v="3"/>
  </r>
  <r>
    <x v="0"/>
    <n v="102"/>
    <n v="50.13"/>
    <x v="1"/>
    <s v="USD"/>
    <n v="1436072400"/>
    <n v="1436677200"/>
    <b v="0"/>
    <b v="0"/>
    <s v="film &amp; video/documentary"/>
    <x v="4"/>
  </r>
  <r>
    <x v="0"/>
    <n v="86"/>
    <n v="67.72"/>
    <x v="2"/>
    <s v="AUD"/>
    <n v="1419141600"/>
    <n v="1420092000"/>
    <b v="0"/>
    <b v="0"/>
    <s v="publishing/radio &amp; podcasts"/>
    <x v="5"/>
  </r>
  <r>
    <x v="1"/>
    <n v="102"/>
    <n v="61.04"/>
    <x v="1"/>
    <s v="USD"/>
    <n v="1279083600"/>
    <n v="1279947600"/>
    <b v="0"/>
    <b v="0"/>
    <s v="games/video games"/>
    <x v="6"/>
  </r>
  <r>
    <x v="0"/>
    <n v="253"/>
    <n v="80.010000000000005"/>
    <x v="1"/>
    <s v="USD"/>
    <n v="1401426000"/>
    <n v="1402203600"/>
    <b v="0"/>
    <b v="0"/>
    <s v="theater/plays"/>
    <x v="3"/>
  </r>
  <r>
    <x v="1"/>
    <n v="4006"/>
    <n v="47"/>
    <x v="1"/>
    <s v="USD"/>
    <n v="1395810000"/>
    <n v="1396933200"/>
    <b v="0"/>
    <b v="0"/>
    <s v="film &amp; video/animation"/>
    <x v="4"/>
  </r>
  <r>
    <x v="0"/>
    <n v="157"/>
    <n v="71.13"/>
    <x v="1"/>
    <s v="USD"/>
    <n v="1467003600"/>
    <n v="1467262800"/>
    <b v="0"/>
    <b v="1"/>
    <s v="theater/plays"/>
    <x v="3"/>
  </r>
  <r>
    <x v="1"/>
    <n v="1629"/>
    <n v="89.99"/>
    <x v="1"/>
    <s v="USD"/>
    <n v="1268715600"/>
    <n v="1270530000"/>
    <b v="0"/>
    <b v="1"/>
    <s v="theater/plays"/>
    <x v="3"/>
  </r>
  <r>
    <x v="0"/>
    <n v="183"/>
    <n v="43.03"/>
    <x v="1"/>
    <s v="USD"/>
    <n v="1457157600"/>
    <n v="1457762400"/>
    <b v="0"/>
    <b v="1"/>
    <s v="film &amp; video/drama"/>
    <x v="4"/>
  </r>
  <r>
    <x v="1"/>
    <n v="2188"/>
    <n v="68"/>
    <x v="1"/>
    <s v="USD"/>
    <n v="1573970400"/>
    <n v="1575525600"/>
    <b v="0"/>
    <b v="0"/>
    <s v="theater/plays"/>
    <x v="3"/>
  </r>
  <r>
    <x v="1"/>
    <n v="2409"/>
    <n v="73"/>
    <x v="6"/>
    <s v="EUR"/>
    <n v="1276578000"/>
    <n v="1279083600"/>
    <b v="0"/>
    <b v="0"/>
    <s v="music/rock"/>
    <x v="1"/>
  </r>
  <r>
    <x v="0"/>
    <n v="82"/>
    <n v="62.34"/>
    <x v="3"/>
    <s v="DKK"/>
    <n v="1423720800"/>
    <n v="1424412000"/>
    <b v="0"/>
    <b v="0"/>
    <s v="film &amp; video/documentary"/>
    <x v="4"/>
  </r>
  <r>
    <x v="0"/>
    <n v="1"/>
    <n v="5"/>
    <x v="4"/>
    <s v="GBP"/>
    <n v="1375160400"/>
    <n v="1376197200"/>
    <b v="0"/>
    <b v="0"/>
    <s v="food/food trucks"/>
    <x v="0"/>
  </r>
  <r>
    <x v="1"/>
    <n v="194"/>
    <n v="67.099999999999994"/>
    <x v="1"/>
    <s v="USD"/>
    <n v="1401426000"/>
    <n v="1402894800"/>
    <b v="1"/>
    <b v="0"/>
    <s v="technology/wearables"/>
    <x v="2"/>
  </r>
  <r>
    <x v="1"/>
    <n v="1140"/>
    <n v="79.98"/>
    <x v="1"/>
    <s v="USD"/>
    <n v="1433480400"/>
    <n v="1434430800"/>
    <b v="0"/>
    <b v="0"/>
    <s v="theater/plays"/>
    <x v="3"/>
  </r>
  <r>
    <x v="1"/>
    <n v="102"/>
    <n v="62.18"/>
    <x v="1"/>
    <s v="USD"/>
    <n v="1555563600"/>
    <n v="1557896400"/>
    <b v="0"/>
    <b v="0"/>
    <s v="theater/plays"/>
    <x v="3"/>
  </r>
  <r>
    <x v="1"/>
    <n v="2857"/>
    <n v="53.01"/>
    <x v="1"/>
    <s v="USD"/>
    <n v="1295676000"/>
    <n v="1297490400"/>
    <b v="0"/>
    <b v="0"/>
    <s v="theater/plays"/>
    <x v="3"/>
  </r>
  <r>
    <x v="1"/>
    <n v="107"/>
    <n v="57.74"/>
    <x v="1"/>
    <s v="USD"/>
    <n v="1443848400"/>
    <n v="1447394400"/>
    <b v="0"/>
    <b v="0"/>
    <s v="publishing/nonfiction"/>
    <x v="5"/>
  </r>
  <r>
    <x v="1"/>
    <n v="160"/>
    <n v="40.03"/>
    <x v="4"/>
    <s v="GBP"/>
    <n v="1457330400"/>
    <n v="1458277200"/>
    <b v="0"/>
    <b v="0"/>
    <s v="music/rock"/>
    <x v="1"/>
  </r>
  <r>
    <x v="1"/>
    <n v="2230"/>
    <n v="81.02"/>
    <x v="1"/>
    <s v="USD"/>
    <n v="1395550800"/>
    <n v="1395723600"/>
    <b v="0"/>
    <b v="0"/>
    <s v="food/food trucks"/>
    <x v="0"/>
  </r>
  <r>
    <x v="1"/>
    <n v="316"/>
    <n v="35.049999999999997"/>
    <x v="1"/>
    <s v="USD"/>
    <n v="1551852000"/>
    <n v="1552197600"/>
    <b v="0"/>
    <b v="1"/>
    <s v="music/jazz"/>
    <x v="1"/>
  </r>
  <r>
    <x v="1"/>
    <n v="117"/>
    <n v="102.92"/>
    <x v="1"/>
    <s v="USD"/>
    <n v="1547618400"/>
    <n v="1549087200"/>
    <b v="0"/>
    <b v="0"/>
    <s v="film &amp; video/science fiction"/>
    <x v="4"/>
  </r>
  <r>
    <x v="1"/>
    <n v="6406"/>
    <n v="28"/>
    <x v="1"/>
    <s v="USD"/>
    <n v="1355637600"/>
    <n v="1356847200"/>
    <b v="0"/>
    <b v="0"/>
    <s v="theater/plays"/>
    <x v="3"/>
  </r>
  <r>
    <x v="3"/>
    <n v="15"/>
    <n v="75.73"/>
    <x v="1"/>
    <s v="USD"/>
    <n v="1374728400"/>
    <n v="1375765200"/>
    <b v="0"/>
    <b v="0"/>
    <s v="theater/plays"/>
    <x v="3"/>
  </r>
  <r>
    <x v="1"/>
    <n v="192"/>
    <n v="45.03"/>
    <x v="1"/>
    <s v="USD"/>
    <n v="1287810000"/>
    <n v="1289800800"/>
    <b v="0"/>
    <b v="0"/>
    <s v="music/electric music"/>
    <x v="1"/>
  </r>
  <r>
    <x v="1"/>
    <n v="26"/>
    <n v="73.62"/>
    <x v="0"/>
    <s v="CAD"/>
    <n v="1503723600"/>
    <n v="1504501200"/>
    <b v="0"/>
    <b v="0"/>
    <s v="theater/plays"/>
    <x v="3"/>
  </r>
  <r>
    <x v="1"/>
    <n v="723"/>
    <n v="56.99"/>
    <x v="1"/>
    <s v="USD"/>
    <n v="1484114400"/>
    <n v="1485669600"/>
    <b v="0"/>
    <b v="0"/>
    <s v="theater/plays"/>
    <x v="3"/>
  </r>
  <r>
    <x v="1"/>
    <n v="170"/>
    <n v="85.22"/>
    <x v="6"/>
    <s v="EUR"/>
    <n v="1461906000"/>
    <n v="1462770000"/>
    <b v="0"/>
    <b v="0"/>
    <s v="theater/plays"/>
    <x v="3"/>
  </r>
  <r>
    <x v="1"/>
    <n v="238"/>
    <n v="50.96"/>
    <x v="4"/>
    <s v="GBP"/>
    <n v="1379653200"/>
    <n v="1379739600"/>
    <b v="0"/>
    <b v="1"/>
    <s v="music/indie rock"/>
    <x v="1"/>
  </r>
  <r>
    <x v="1"/>
    <n v="55"/>
    <n v="63.56"/>
    <x v="1"/>
    <s v="USD"/>
    <n v="1401858000"/>
    <n v="1402722000"/>
    <b v="0"/>
    <b v="0"/>
    <s v="theater/plays"/>
    <x v="3"/>
  </r>
  <r>
    <x v="0"/>
    <n v="1198"/>
    <n v="81"/>
    <x v="1"/>
    <s v="USD"/>
    <n v="1367470800"/>
    <n v="1369285200"/>
    <b v="0"/>
    <b v="0"/>
    <s v="publishing/nonfiction"/>
    <x v="5"/>
  </r>
  <r>
    <x v="0"/>
    <n v="648"/>
    <n v="86.04"/>
    <x v="1"/>
    <s v="USD"/>
    <n v="1304658000"/>
    <n v="1304744400"/>
    <b v="1"/>
    <b v="1"/>
    <s v="theater/plays"/>
    <x v="3"/>
  </r>
  <r>
    <x v="1"/>
    <n v="128"/>
    <n v="90.04"/>
    <x v="2"/>
    <s v="AUD"/>
    <n v="1467954000"/>
    <n v="1468299600"/>
    <b v="0"/>
    <b v="0"/>
    <s v="photography/photography books"/>
    <x v="7"/>
  </r>
  <r>
    <x v="1"/>
    <n v="2144"/>
    <n v="74.010000000000005"/>
    <x v="1"/>
    <s v="USD"/>
    <n v="1473742800"/>
    <n v="1474174800"/>
    <b v="0"/>
    <b v="0"/>
    <s v="theater/plays"/>
    <x v="3"/>
  </r>
  <r>
    <x v="0"/>
    <n v="64"/>
    <n v="92.44"/>
    <x v="1"/>
    <s v="USD"/>
    <n v="1523768400"/>
    <n v="1526014800"/>
    <b v="0"/>
    <b v="0"/>
    <s v="music/indie rock"/>
    <x v="1"/>
  </r>
  <r>
    <x v="1"/>
    <n v="2693"/>
    <n v="56"/>
    <x v="4"/>
    <s v="GBP"/>
    <n v="1437022800"/>
    <n v="1437454800"/>
    <b v="0"/>
    <b v="0"/>
    <s v="theater/plays"/>
    <x v="3"/>
  </r>
  <r>
    <x v="1"/>
    <n v="432"/>
    <n v="32.979999999999997"/>
    <x v="1"/>
    <s v="USD"/>
    <n v="1422165600"/>
    <n v="1422684000"/>
    <b v="0"/>
    <b v="0"/>
    <s v="photography/photography books"/>
    <x v="7"/>
  </r>
  <r>
    <x v="0"/>
    <n v="62"/>
    <n v="93.6"/>
    <x v="1"/>
    <s v="USD"/>
    <n v="1580104800"/>
    <n v="1581314400"/>
    <b v="0"/>
    <b v="0"/>
    <s v="theater/plays"/>
    <x v="3"/>
  </r>
  <r>
    <x v="1"/>
    <n v="189"/>
    <n v="69.87"/>
    <x v="1"/>
    <s v="USD"/>
    <n v="1285650000"/>
    <n v="1286427600"/>
    <b v="0"/>
    <b v="1"/>
    <s v="theater/plays"/>
    <x v="3"/>
  </r>
  <r>
    <x v="1"/>
    <n v="154"/>
    <n v="72.13"/>
    <x v="4"/>
    <s v="GBP"/>
    <n v="1276664400"/>
    <n v="1278738000"/>
    <b v="1"/>
    <b v="0"/>
    <s v="food/food trucks"/>
    <x v="0"/>
  </r>
  <r>
    <x v="1"/>
    <n v="96"/>
    <n v="30.04"/>
    <x v="1"/>
    <s v="USD"/>
    <n v="1286168400"/>
    <n v="1286427600"/>
    <b v="0"/>
    <b v="0"/>
    <s v="music/indie rock"/>
    <x v="1"/>
  </r>
  <r>
    <x v="0"/>
    <n v="750"/>
    <n v="73.97"/>
    <x v="1"/>
    <s v="USD"/>
    <n v="1467781200"/>
    <n v="1467954000"/>
    <b v="0"/>
    <b v="1"/>
    <s v="theater/plays"/>
    <x v="3"/>
  </r>
  <r>
    <x v="3"/>
    <n v="87"/>
    <n v="68.66"/>
    <x v="1"/>
    <s v="USD"/>
    <n v="1556686800"/>
    <n v="1557637200"/>
    <b v="0"/>
    <b v="1"/>
    <s v="theater/plays"/>
    <x v="3"/>
  </r>
  <r>
    <x v="1"/>
    <n v="3063"/>
    <n v="59.99"/>
    <x v="1"/>
    <s v="USD"/>
    <n v="1553576400"/>
    <n v="1553922000"/>
    <b v="0"/>
    <b v="0"/>
    <s v="theater/plays"/>
    <x v="3"/>
  </r>
  <r>
    <x v="2"/>
    <n v="278"/>
    <n v="111.16"/>
    <x v="1"/>
    <s v="USD"/>
    <n v="1414904400"/>
    <n v="1416463200"/>
    <b v="0"/>
    <b v="0"/>
    <s v="theater/plays"/>
    <x v="3"/>
  </r>
  <r>
    <x v="0"/>
    <n v="105"/>
    <n v="53.04"/>
    <x v="1"/>
    <s v="USD"/>
    <n v="1446876000"/>
    <n v="1447221600"/>
    <b v="0"/>
    <b v="0"/>
    <s v="film &amp; video/animation"/>
    <x v="4"/>
  </r>
  <r>
    <x v="3"/>
    <n v="1658"/>
    <n v="55.99"/>
    <x v="1"/>
    <s v="USD"/>
    <n v="1490418000"/>
    <n v="1491627600"/>
    <b v="0"/>
    <b v="0"/>
    <s v="film &amp; video/television"/>
    <x v="4"/>
  </r>
  <r>
    <x v="1"/>
    <n v="2266"/>
    <n v="69.989999999999995"/>
    <x v="1"/>
    <s v="USD"/>
    <n v="1360389600"/>
    <n v="1363150800"/>
    <b v="0"/>
    <b v="0"/>
    <s v="film &amp; video/television"/>
    <x v="4"/>
  </r>
  <r>
    <x v="0"/>
    <n v="2604"/>
    <n v="49"/>
    <x v="3"/>
    <s v="DKK"/>
    <n v="1326866400"/>
    <n v="1330754400"/>
    <b v="0"/>
    <b v="1"/>
    <s v="film &amp; video/animation"/>
    <x v="4"/>
  </r>
  <r>
    <x v="0"/>
    <n v="65"/>
    <n v="103.85"/>
    <x v="1"/>
    <s v="USD"/>
    <n v="1479103200"/>
    <n v="1479794400"/>
    <b v="0"/>
    <b v="0"/>
    <s v="theater/plays"/>
    <x v="3"/>
  </r>
  <r>
    <x v="0"/>
    <n v="94"/>
    <n v="99.13"/>
    <x v="1"/>
    <s v="USD"/>
    <n v="1280206800"/>
    <n v="1281243600"/>
    <b v="0"/>
    <b v="1"/>
    <s v="theater/plays"/>
    <x v="3"/>
  </r>
  <r>
    <x v="2"/>
    <n v="45"/>
    <n v="107.38"/>
    <x v="1"/>
    <s v="USD"/>
    <n v="1532754000"/>
    <n v="1532754000"/>
    <b v="0"/>
    <b v="1"/>
    <s v="film &amp; video/drama"/>
    <x v="4"/>
  </r>
  <r>
    <x v="0"/>
    <n v="257"/>
    <n v="76.92"/>
    <x v="1"/>
    <s v="USD"/>
    <n v="1453096800"/>
    <n v="1453356000"/>
    <b v="0"/>
    <b v="0"/>
    <s v="theater/plays"/>
    <x v="3"/>
  </r>
  <r>
    <x v="1"/>
    <n v="194"/>
    <n v="58.13"/>
    <x v="5"/>
    <s v="CHF"/>
    <n v="1487570400"/>
    <n v="1489986000"/>
    <b v="0"/>
    <b v="0"/>
    <s v="theater/plays"/>
    <x v="3"/>
  </r>
  <r>
    <x v="1"/>
    <n v="129"/>
    <n v="103.74"/>
    <x v="0"/>
    <s v="CAD"/>
    <n v="1545026400"/>
    <n v="1545804000"/>
    <b v="0"/>
    <b v="0"/>
    <s v="technology/wearables"/>
    <x v="2"/>
  </r>
  <r>
    <x v="1"/>
    <n v="375"/>
    <n v="87.96"/>
    <x v="1"/>
    <s v="USD"/>
    <n v="1488348000"/>
    <n v="1489899600"/>
    <b v="0"/>
    <b v="0"/>
    <s v="theater/plays"/>
    <x v="3"/>
  </r>
  <r>
    <x v="0"/>
    <n v="2928"/>
    <n v="28"/>
    <x v="0"/>
    <s v="CAD"/>
    <n v="1545112800"/>
    <n v="1546495200"/>
    <b v="0"/>
    <b v="0"/>
    <s v="theater/plays"/>
    <x v="3"/>
  </r>
  <r>
    <x v="0"/>
    <n v="4697"/>
    <n v="38"/>
    <x v="1"/>
    <s v="USD"/>
    <n v="1537938000"/>
    <n v="1539752400"/>
    <b v="0"/>
    <b v="1"/>
    <s v="music/rock"/>
    <x v="1"/>
  </r>
  <r>
    <x v="0"/>
    <n v="2915"/>
    <n v="30"/>
    <x v="1"/>
    <s v="USD"/>
    <n v="1363150800"/>
    <n v="1364101200"/>
    <b v="0"/>
    <b v="0"/>
    <s v="games/video games"/>
    <x v="6"/>
  </r>
  <r>
    <x v="0"/>
    <n v="18"/>
    <n v="103.5"/>
    <x v="1"/>
    <s v="USD"/>
    <n v="1523250000"/>
    <n v="1525323600"/>
    <b v="0"/>
    <b v="0"/>
    <s v="publishing/translations"/>
    <x v="5"/>
  </r>
  <r>
    <x v="3"/>
    <n v="723"/>
    <n v="85.99"/>
    <x v="1"/>
    <s v="USD"/>
    <n v="1499317200"/>
    <n v="1500872400"/>
    <b v="1"/>
    <b v="0"/>
    <s v="food/food trucks"/>
    <x v="0"/>
  </r>
  <r>
    <x v="0"/>
    <n v="602"/>
    <n v="98.01"/>
    <x v="5"/>
    <s v="CHF"/>
    <n v="1287550800"/>
    <n v="1288501200"/>
    <b v="1"/>
    <b v="1"/>
    <s v="theater/plays"/>
    <x v="3"/>
  </r>
  <r>
    <x v="0"/>
    <n v="1"/>
    <n v="2"/>
    <x v="1"/>
    <s v="USD"/>
    <n v="1404795600"/>
    <n v="1407128400"/>
    <b v="0"/>
    <b v="0"/>
    <s v="music/jazz"/>
    <x v="1"/>
  </r>
  <r>
    <x v="0"/>
    <n v="3868"/>
    <n v="44.99"/>
    <x v="6"/>
    <s v="EUR"/>
    <n v="1393048800"/>
    <n v="1394344800"/>
    <b v="0"/>
    <b v="0"/>
    <s v="film &amp; video/shorts"/>
    <x v="4"/>
  </r>
  <r>
    <x v="1"/>
    <n v="409"/>
    <n v="31.01"/>
    <x v="1"/>
    <s v="USD"/>
    <n v="1470373200"/>
    <n v="1474088400"/>
    <b v="0"/>
    <b v="0"/>
    <s v="technology/web"/>
    <x v="2"/>
  </r>
  <r>
    <x v="1"/>
    <n v="234"/>
    <n v="59.97"/>
    <x v="1"/>
    <s v="USD"/>
    <n v="1460091600"/>
    <n v="1460264400"/>
    <b v="0"/>
    <b v="0"/>
    <s v="technology/web"/>
    <x v="2"/>
  </r>
  <r>
    <x v="1"/>
    <n v="3016"/>
    <n v="59"/>
    <x v="1"/>
    <s v="USD"/>
    <n v="1440392400"/>
    <n v="1440824400"/>
    <b v="0"/>
    <b v="0"/>
    <s v="music/metal"/>
    <x v="1"/>
  </r>
  <r>
    <x v="1"/>
    <n v="264"/>
    <n v="50.05"/>
    <x v="1"/>
    <s v="USD"/>
    <n v="1488434400"/>
    <n v="1489554000"/>
    <b v="1"/>
    <b v="0"/>
    <s v="photography/photography books"/>
    <x v="7"/>
  </r>
  <r>
    <x v="0"/>
    <n v="504"/>
    <n v="98.97"/>
    <x v="2"/>
    <s v="AUD"/>
    <n v="1514440800"/>
    <n v="1514872800"/>
    <b v="0"/>
    <b v="0"/>
    <s v="food/food trucks"/>
    <x v="0"/>
  </r>
  <r>
    <x v="0"/>
    <n v="14"/>
    <n v="58.86"/>
    <x v="1"/>
    <s v="USD"/>
    <n v="1514354400"/>
    <n v="1515736800"/>
    <b v="0"/>
    <b v="0"/>
    <s v="film &amp; video/science fiction"/>
    <x v="4"/>
  </r>
  <r>
    <x v="3"/>
    <n v="390"/>
    <n v="81.010000000000005"/>
    <x v="1"/>
    <s v="USD"/>
    <n v="1440910800"/>
    <n v="1442898000"/>
    <b v="0"/>
    <b v="0"/>
    <s v="music/rock"/>
    <x v="1"/>
  </r>
  <r>
    <x v="0"/>
    <n v="750"/>
    <n v="76.010000000000005"/>
    <x v="4"/>
    <s v="GBP"/>
    <n v="1296108000"/>
    <n v="1296194400"/>
    <b v="0"/>
    <b v="0"/>
    <s v="film &amp; video/documentary"/>
    <x v="4"/>
  </r>
  <r>
    <x v="0"/>
    <n v="77"/>
    <n v="96.6"/>
    <x v="1"/>
    <s v="USD"/>
    <n v="1440133200"/>
    <n v="1440910800"/>
    <b v="1"/>
    <b v="0"/>
    <s v="theater/plays"/>
    <x v="3"/>
  </r>
  <r>
    <x v="0"/>
    <n v="752"/>
    <n v="76.959999999999994"/>
    <x v="3"/>
    <s v="DKK"/>
    <n v="1332910800"/>
    <n v="1335502800"/>
    <b v="0"/>
    <b v="0"/>
    <s v="music/jazz"/>
    <x v="1"/>
  </r>
  <r>
    <x v="0"/>
    <n v="131"/>
    <n v="67.98"/>
    <x v="1"/>
    <s v="USD"/>
    <n v="1544335200"/>
    <n v="1544680800"/>
    <b v="0"/>
    <b v="0"/>
    <s v="theater/plays"/>
    <x v="3"/>
  </r>
  <r>
    <x v="0"/>
    <n v="87"/>
    <n v="88.78"/>
    <x v="1"/>
    <s v="USD"/>
    <n v="1286427600"/>
    <n v="1288414800"/>
    <b v="0"/>
    <b v="0"/>
    <s v="theater/plays"/>
    <x v="3"/>
  </r>
  <r>
    <x v="0"/>
    <n v="1063"/>
    <n v="25"/>
    <x v="1"/>
    <s v="USD"/>
    <n v="1329717600"/>
    <n v="1330581600"/>
    <b v="0"/>
    <b v="0"/>
    <s v="music/jazz"/>
    <x v="1"/>
  </r>
  <r>
    <x v="1"/>
    <n v="272"/>
    <n v="44.92"/>
    <x v="1"/>
    <s v="USD"/>
    <n v="1310187600"/>
    <n v="1311397200"/>
    <b v="0"/>
    <b v="1"/>
    <s v="film &amp; video/documentary"/>
    <x v="4"/>
  </r>
  <r>
    <x v="3"/>
    <n v="25"/>
    <n v="79.400000000000006"/>
    <x v="1"/>
    <s v="USD"/>
    <n v="1377838800"/>
    <n v="1378357200"/>
    <b v="0"/>
    <b v="1"/>
    <s v="theater/plays"/>
    <x v="3"/>
  </r>
  <r>
    <x v="1"/>
    <n v="419"/>
    <n v="29.01"/>
    <x v="1"/>
    <s v="USD"/>
    <n v="1410325200"/>
    <n v="1411102800"/>
    <b v="0"/>
    <b v="0"/>
    <s v="journalism/audio"/>
    <x v="8"/>
  </r>
  <r>
    <x v="0"/>
    <n v="76"/>
    <n v="73.59"/>
    <x v="1"/>
    <s v="USD"/>
    <n v="1343797200"/>
    <n v="1344834000"/>
    <b v="0"/>
    <b v="0"/>
    <s v="theater/plays"/>
    <x v="3"/>
  </r>
  <r>
    <x v="1"/>
    <n v="1621"/>
    <n v="107.97"/>
    <x v="6"/>
    <s v="EUR"/>
    <n v="1498453200"/>
    <n v="1499230800"/>
    <b v="0"/>
    <b v="0"/>
    <s v="theater/plays"/>
    <x v="3"/>
  </r>
  <r>
    <x v="1"/>
    <n v="1101"/>
    <n v="68.989999999999995"/>
    <x v="1"/>
    <s v="USD"/>
    <n v="1456380000"/>
    <n v="1457416800"/>
    <b v="0"/>
    <b v="0"/>
    <s v="music/indie rock"/>
    <x v="1"/>
  </r>
  <r>
    <x v="1"/>
    <n v="1073"/>
    <n v="111.02"/>
    <x v="1"/>
    <s v="USD"/>
    <n v="1280552400"/>
    <n v="1280898000"/>
    <b v="0"/>
    <b v="1"/>
    <s v="theater/plays"/>
    <x v="3"/>
  </r>
  <r>
    <x v="0"/>
    <n v="4428"/>
    <n v="25"/>
    <x v="2"/>
    <s v="AUD"/>
    <n v="1521608400"/>
    <n v="1522472400"/>
    <b v="0"/>
    <b v="0"/>
    <s v="theater/plays"/>
    <x v="3"/>
  </r>
  <r>
    <x v="0"/>
    <n v="58"/>
    <n v="42.16"/>
    <x v="6"/>
    <s v="EUR"/>
    <n v="1460696400"/>
    <n v="1462510800"/>
    <b v="0"/>
    <b v="0"/>
    <s v="music/indie rock"/>
    <x v="1"/>
  </r>
  <r>
    <x v="3"/>
    <n v="1218"/>
    <n v="47"/>
    <x v="1"/>
    <s v="USD"/>
    <n v="1313730000"/>
    <n v="1317790800"/>
    <b v="0"/>
    <b v="0"/>
    <s v="photography/photography books"/>
    <x v="7"/>
  </r>
  <r>
    <x v="1"/>
    <n v="331"/>
    <n v="36.04"/>
    <x v="1"/>
    <s v="USD"/>
    <n v="1568178000"/>
    <n v="1568782800"/>
    <b v="0"/>
    <b v="0"/>
    <s v="journalism/audio"/>
    <x v="8"/>
  </r>
  <r>
    <x v="1"/>
    <n v="1170"/>
    <n v="101.04"/>
    <x v="1"/>
    <s v="USD"/>
    <n v="1348635600"/>
    <n v="1349413200"/>
    <b v="0"/>
    <b v="0"/>
    <s v="photography/photography books"/>
    <x v="7"/>
  </r>
  <r>
    <x v="0"/>
    <n v="111"/>
    <n v="39.93"/>
    <x v="1"/>
    <s v="USD"/>
    <n v="1468126800"/>
    <n v="1472446800"/>
    <b v="0"/>
    <b v="0"/>
    <s v="publishing/fiction"/>
    <x v="5"/>
  </r>
  <r>
    <x v="3"/>
    <n v="215"/>
    <n v="83.16"/>
    <x v="1"/>
    <s v="USD"/>
    <n v="1547877600"/>
    <n v="1548050400"/>
    <b v="0"/>
    <b v="0"/>
    <s v="film &amp; video/drama"/>
    <x v="4"/>
  </r>
  <r>
    <x v="1"/>
    <n v="363"/>
    <n v="39.979999999999997"/>
    <x v="1"/>
    <s v="USD"/>
    <n v="1571374800"/>
    <n v="1571806800"/>
    <b v="0"/>
    <b v="1"/>
    <s v="food/food trucks"/>
    <x v="0"/>
  </r>
  <r>
    <x v="0"/>
    <n v="2955"/>
    <n v="47.99"/>
    <x v="1"/>
    <s v="USD"/>
    <n v="1576303200"/>
    <n v="1576476000"/>
    <b v="0"/>
    <b v="1"/>
    <s v="games/mobile games"/>
    <x v="6"/>
  </r>
  <r>
    <x v="0"/>
    <n v="1657"/>
    <n v="95.98"/>
    <x v="1"/>
    <s v="USD"/>
    <n v="1324447200"/>
    <n v="1324965600"/>
    <b v="0"/>
    <b v="0"/>
    <s v="theater/plays"/>
    <x v="3"/>
  </r>
  <r>
    <x v="1"/>
    <n v="103"/>
    <n v="78.73"/>
    <x v="1"/>
    <s v="USD"/>
    <n v="1386741600"/>
    <n v="1387519200"/>
    <b v="0"/>
    <b v="0"/>
    <s v="theater/plays"/>
    <x v="3"/>
  </r>
  <r>
    <x v="1"/>
    <n v="147"/>
    <n v="56.08"/>
    <x v="1"/>
    <s v="USD"/>
    <n v="1537074000"/>
    <n v="1537246800"/>
    <b v="0"/>
    <b v="0"/>
    <s v="theater/plays"/>
    <x v="3"/>
  </r>
  <r>
    <x v="1"/>
    <n v="110"/>
    <n v="69.09"/>
    <x v="0"/>
    <s v="CAD"/>
    <n v="1277787600"/>
    <n v="1279515600"/>
    <b v="0"/>
    <b v="0"/>
    <s v="publishing/nonfiction"/>
    <x v="5"/>
  </r>
  <r>
    <x v="0"/>
    <n v="926"/>
    <n v="102.05"/>
    <x v="0"/>
    <s v="CAD"/>
    <n v="1440306000"/>
    <n v="1442379600"/>
    <b v="0"/>
    <b v="0"/>
    <s v="theater/plays"/>
    <x v="3"/>
  </r>
  <r>
    <x v="1"/>
    <n v="134"/>
    <n v="107.32"/>
    <x v="1"/>
    <s v="USD"/>
    <n v="1522126800"/>
    <n v="1523077200"/>
    <b v="0"/>
    <b v="0"/>
    <s v="technology/wearables"/>
    <x v="2"/>
  </r>
  <r>
    <x v="1"/>
    <n v="269"/>
    <n v="51.97"/>
    <x v="1"/>
    <s v="USD"/>
    <n v="1489298400"/>
    <n v="1489554000"/>
    <b v="0"/>
    <b v="0"/>
    <s v="theater/plays"/>
    <x v="3"/>
  </r>
  <r>
    <x v="1"/>
    <n v="175"/>
    <n v="71.14"/>
    <x v="1"/>
    <s v="USD"/>
    <n v="1547100000"/>
    <n v="1548482400"/>
    <b v="0"/>
    <b v="1"/>
    <s v="film &amp; video/television"/>
    <x v="4"/>
  </r>
  <r>
    <x v="1"/>
    <n v="69"/>
    <n v="106.49"/>
    <x v="1"/>
    <s v="USD"/>
    <n v="1383022800"/>
    <n v="1384063200"/>
    <b v="0"/>
    <b v="0"/>
    <s v="technology/web"/>
    <x v="2"/>
  </r>
  <r>
    <x v="1"/>
    <n v="190"/>
    <n v="42.94"/>
    <x v="1"/>
    <s v="USD"/>
    <n v="1322373600"/>
    <n v="1322892000"/>
    <b v="0"/>
    <b v="1"/>
    <s v="film &amp; video/documentary"/>
    <x v="4"/>
  </r>
  <r>
    <x v="1"/>
    <n v="237"/>
    <n v="30.04"/>
    <x v="1"/>
    <s v="USD"/>
    <n v="1349240400"/>
    <n v="1350709200"/>
    <b v="1"/>
    <b v="1"/>
    <s v="film &amp; video/documentary"/>
    <x v="4"/>
  </r>
  <r>
    <x v="0"/>
    <n v="77"/>
    <n v="70.62"/>
    <x v="4"/>
    <s v="GBP"/>
    <n v="1562648400"/>
    <n v="1564203600"/>
    <b v="0"/>
    <b v="0"/>
    <s v="music/rock"/>
    <x v="1"/>
  </r>
  <r>
    <x v="0"/>
    <n v="1748"/>
    <n v="66.02"/>
    <x v="1"/>
    <s v="USD"/>
    <n v="1508216400"/>
    <n v="1509685200"/>
    <b v="0"/>
    <b v="0"/>
    <s v="theater/plays"/>
    <x v="3"/>
  </r>
  <r>
    <x v="0"/>
    <n v="79"/>
    <n v="96.91"/>
    <x v="1"/>
    <s v="USD"/>
    <n v="1511762400"/>
    <n v="1514959200"/>
    <b v="0"/>
    <b v="0"/>
    <s v="theater/plays"/>
    <x v="3"/>
  </r>
  <r>
    <x v="1"/>
    <n v="196"/>
    <n v="62.87"/>
    <x v="6"/>
    <s v="EUR"/>
    <n v="1447480800"/>
    <n v="1448863200"/>
    <b v="1"/>
    <b v="0"/>
    <s v="music/rock"/>
    <x v="1"/>
  </r>
  <r>
    <x v="0"/>
    <n v="889"/>
    <n v="108.99"/>
    <x v="1"/>
    <s v="USD"/>
    <n v="1429506000"/>
    <n v="1429592400"/>
    <b v="0"/>
    <b v="1"/>
    <s v="theater/plays"/>
    <x v="3"/>
  </r>
  <r>
    <x v="1"/>
    <n v="7295"/>
    <n v="27"/>
    <x v="1"/>
    <s v="USD"/>
    <n v="1522472400"/>
    <n v="1522645200"/>
    <b v="0"/>
    <b v="0"/>
    <s v="music/electric music"/>
    <x v="1"/>
  </r>
  <r>
    <x v="1"/>
    <n v="2893"/>
    <n v="65"/>
    <x v="0"/>
    <s v="CAD"/>
    <n v="1322114400"/>
    <n v="1323324000"/>
    <b v="0"/>
    <b v="0"/>
    <s v="technology/wearables"/>
    <x v="2"/>
  </r>
  <r>
    <x v="0"/>
    <n v="56"/>
    <n v="111.52"/>
    <x v="1"/>
    <s v="USD"/>
    <n v="1561438800"/>
    <n v="1561525200"/>
    <b v="0"/>
    <b v="0"/>
    <s v="film &amp; video/drama"/>
    <x v="4"/>
  </r>
  <r>
    <x v="0"/>
    <n v="1"/>
    <n v="3"/>
    <x v="1"/>
    <s v="USD"/>
    <n v="1264399200"/>
    <n v="1265695200"/>
    <b v="0"/>
    <b v="0"/>
    <s v="technology/wearables"/>
    <x v="2"/>
  </r>
  <r>
    <x v="1"/>
    <n v="820"/>
    <n v="110.99"/>
    <x v="1"/>
    <s v="USD"/>
    <n v="1301202000"/>
    <n v="1301806800"/>
    <b v="1"/>
    <b v="0"/>
    <s v="theater/plays"/>
    <x v="3"/>
  </r>
  <r>
    <x v="0"/>
    <n v="83"/>
    <n v="56.75"/>
    <x v="1"/>
    <s v="USD"/>
    <n v="1374469200"/>
    <n v="1374901200"/>
    <b v="0"/>
    <b v="0"/>
    <s v="technology/wearables"/>
    <x v="2"/>
  </r>
  <r>
    <x v="1"/>
    <n v="2038"/>
    <n v="97.02"/>
    <x v="1"/>
    <s v="USD"/>
    <n v="1334984400"/>
    <n v="1336453200"/>
    <b v="1"/>
    <b v="1"/>
    <s v="publishing/translations"/>
    <x v="5"/>
  </r>
  <r>
    <x v="1"/>
    <n v="116"/>
    <n v="92.09"/>
    <x v="1"/>
    <s v="USD"/>
    <n v="1467608400"/>
    <n v="1468904400"/>
    <b v="0"/>
    <b v="0"/>
    <s v="film &amp; video/animation"/>
    <x v="4"/>
  </r>
  <r>
    <x v="0"/>
    <n v="2025"/>
    <n v="82.99"/>
    <x v="4"/>
    <s v="GBP"/>
    <n v="1386741600"/>
    <n v="1387087200"/>
    <b v="0"/>
    <b v="0"/>
    <s v="publishing/nonfiction"/>
    <x v="5"/>
  </r>
  <r>
    <x v="1"/>
    <n v="1345"/>
    <n v="103.04"/>
    <x v="2"/>
    <s v="AUD"/>
    <n v="1546754400"/>
    <n v="1547445600"/>
    <b v="0"/>
    <b v="1"/>
    <s v="technology/web"/>
    <x v="2"/>
  </r>
  <r>
    <x v="1"/>
    <n v="168"/>
    <n v="68.92"/>
    <x v="1"/>
    <s v="USD"/>
    <n v="1544248800"/>
    <n v="1547359200"/>
    <b v="0"/>
    <b v="0"/>
    <s v="film &amp; video/drama"/>
    <x v="4"/>
  </r>
  <r>
    <x v="1"/>
    <n v="137"/>
    <n v="87.74"/>
    <x v="5"/>
    <s v="CHF"/>
    <n v="1495429200"/>
    <n v="1496293200"/>
    <b v="0"/>
    <b v="0"/>
    <s v="theater/plays"/>
    <x v="3"/>
  </r>
  <r>
    <x v="1"/>
    <n v="186"/>
    <n v="75.02"/>
    <x v="6"/>
    <s v="EUR"/>
    <n v="1334811600"/>
    <n v="1335416400"/>
    <b v="0"/>
    <b v="0"/>
    <s v="theater/plays"/>
    <x v="3"/>
  </r>
  <r>
    <x v="1"/>
    <n v="125"/>
    <n v="50.86"/>
    <x v="1"/>
    <s v="USD"/>
    <n v="1531544400"/>
    <n v="1532149200"/>
    <b v="0"/>
    <b v="1"/>
    <s v="theater/plays"/>
    <x v="3"/>
  </r>
  <r>
    <x v="0"/>
    <n v="14"/>
    <n v="90"/>
    <x v="6"/>
    <s v="EUR"/>
    <n v="1453615200"/>
    <n v="1453788000"/>
    <b v="1"/>
    <b v="1"/>
    <s v="theater/plays"/>
    <x v="3"/>
  </r>
  <r>
    <x v="1"/>
    <n v="202"/>
    <n v="72.900000000000006"/>
    <x v="1"/>
    <s v="USD"/>
    <n v="1467954000"/>
    <n v="1471496400"/>
    <b v="0"/>
    <b v="0"/>
    <s v="theater/plays"/>
    <x v="3"/>
  </r>
  <r>
    <x v="1"/>
    <n v="103"/>
    <n v="108.49"/>
    <x v="1"/>
    <s v="USD"/>
    <n v="1471842000"/>
    <n v="1472878800"/>
    <b v="0"/>
    <b v="0"/>
    <s v="publishing/radio &amp; podcasts"/>
    <x v="5"/>
  </r>
  <r>
    <x v="1"/>
    <n v="1785"/>
    <n v="101.98"/>
    <x v="1"/>
    <s v="USD"/>
    <n v="1408424400"/>
    <n v="1408510800"/>
    <b v="0"/>
    <b v="0"/>
    <s v="music/rock"/>
    <x v="1"/>
  </r>
  <r>
    <x v="0"/>
    <n v="656"/>
    <n v="44.01"/>
    <x v="1"/>
    <s v="USD"/>
    <n v="1281157200"/>
    <n v="1281589200"/>
    <b v="0"/>
    <b v="0"/>
    <s v="games/mobile games"/>
    <x v="6"/>
  </r>
  <r>
    <x v="1"/>
    <n v="157"/>
    <n v="65.94"/>
    <x v="1"/>
    <s v="USD"/>
    <n v="1373432400"/>
    <n v="1375851600"/>
    <b v="0"/>
    <b v="1"/>
    <s v="theater/plays"/>
    <x v="3"/>
  </r>
  <r>
    <x v="1"/>
    <n v="555"/>
    <n v="24.99"/>
    <x v="1"/>
    <s v="USD"/>
    <n v="1313989200"/>
    <n v="1315803600"/>
    <b v="0"/>
    <b v="0"/>
    <s v="film &amp; video/documentary"/>
    <x v="4"/>
  </r>
  <r>
    <x v="1"/>
    <n v="297"/>
    <n v="28"/>
    <x v="1"/>
    <s v="USD"/>
    <n v="1371445200"/>
    <n v="1373691600"/>
    <b v="0"/>
    <b v="0"/>
    <s v="technology/wearables"/>
    <x v="2"/>
  </r>
  <r>
    <x v="1"/>
    <n v="123"/>
    <n v="85.83"/>
    <x v="1"/>
    <s v="USD"/>
    <n v="1338267600"/>
    <n v="1339218000"/>
    <b v="0"/>
    <b v="0"/>
    <s v="publishing/fiction"/>
    <x v="5"/>
  </r>
  <r>
    <x v="3"/>
    <n v="38"/>
    <n v="84.92"/>
    <x v="3"/>
    <s v="DKK"/>
    <n v="1519192800"/>
    <n v="1520402400"/>
    <b v="0"/>
    <b v="1"/>
    <s v="theater/plays"/>
    <x v="3"/>
  </r>
  <r>
    <x v="3"/>
    <n v="60"/>
    <n v="90.48"/>
    <x v="1"/>
    <s v="USD"/>
    <n v="1522818000"/>
    <n v="1523336400"/>
    <b v="0"/>
    <b v="0"/>
    <s v="music/rock"/>
    <x v="1"/>
  </r>
  <r>
    <x v="1"/>
    <n v="3036"/>
    <n v="25"/>
    <x v="1"/>
    <s v="USD"/>
    <n v="1509948000"/>
    <n v="1512280800"/>
    <b v="0"/>
    <b v="0"/>
    <s v="film &amp; video/documentary"/>
    <x v="4"/>
  </r>
  <r>
    <x v="1"/>
    <n v="144"/>
    <n v="92.01"/>
    <x v="2"/>
    <s v="AUD"/>
    <n v="1456898400"/>
    <n v="1458709200"/>
    <b v="0"/>
    <b v="0"/>
    <s v="theater/plays"/>
    <x v="3"/>
  </r>
  <r>
    <x v="1"/>
    <n v="121"/>
    <n v="93.07"/>
    <x v="4"/>
    <s v="GBP"/>
    <n v="1413954000"/>
    <n v="1414126800"/>
    <b v="0"/>
    <b v="1"/>
    <s v="theater/plays"/>
    <x v="3"/>
  </r>
  <r>
    <x v="0"/>
    <n v="1596"/>
    <n v="61.01"/>
    <x v="1"/>
    <s v="USD"/>
    <n v="1416031200"/>
    <n v="1416204000"/>
    <b v="0"/>
    <b v="0"/>
    <s v="games/mobile games"/>
    <x v="6"/>
  </r>
  <r>
    <x v="3"/>
    <n v="524"/>
    <n v="92.04"/>
    <x v="1"/>
    <s v="USD"/>
    <n v="1287982800"/>
    <n v="1288501200"/>
    <b v="0"/>
    <b v="1"/>
    <s v="theater/plays"/>
    <x v="3"/>
  </r>
  <r>
    <x v="1"/>
    <n v="181"/>
    <n v="81.13"/>
    <x v="1"/>
    <s v="USD"/>
    <n v="1547964000"/>
    <n v="1552971600"/>
    <b v="0"/>
    <b v="0"/>
    <s v="technology/web"/>
    <x v="2"/>
  </r>
  <r>
    <x v="0"/>
    <n v="10"/>
    <n v="73.5"/>
    <x v="1"/>
    <s v="USD"/>
    <n v="1464152400"/>
    <n v="1465102800"/>
    <b v="0"/>
    <b v="0"/>
    <s v="theater/plays"/>
    <x v="3"/>
  </r>
  <r>
    <x v="1"/>
    <n v="122"/>
    <n v="85.22"/>
    <x v="1"/>
    <s v="USD"/>
    <n v="1359957600"/>
    <n v="1360130400"/>
    <b v="0"/>
    <b v="0"/>
    <s v="film &amp; video/drama"/>
    <x v="4"/>
  </r>
  <r>
    <x v="1"/>
    <n v="1071"/>
    <n v="110.97"/>
    <x v="0"/>
    <s v="CAD"/>
    <n v="1432357200"/>
    <n v="1432875600"/>
    <b v="0"/>
    <b v="0"/>
    <s v="technology/wearables"/>
    <x v="2"/>
  </r>
  <r>
    <x v="3"/>
    <n v="219"/>
    <n v="32.97"/>
    <x v="1"/>
    <s v="USD"/>
    <n v="1500786000"/>
    <n v="1500872400"/>
    <b v="0"/>
    <b v="0"/>
    <s v="technology/web"/>
    <x v="2"/>
  </r>
  <r>
    <x v="0"/>
    <n v="1121"/>
    <n v="96.01"/>
    <x v="1"/>
    <s v="USD"/>
    <n v="1490158800"/>
    <n v="1492146000"/>
    <b v="0"/>
    <b v="1"/>
    <s v="music/rock"/>
    <x v="1"/>
  </r>
  <r>
    <x v="1"/>
    <n v="980"/>
    <n v="84.97"/>
    <x v="1"/>
    <s v="USD"/>
    <n v="1406178000"/>
    <n v="1407301200"/>
    <b v="0"/>
    <b v="0"/>
    <s v="music/metal"/>
    <x v="1"/>
  </r>
  <r>
    <x v="1"/>
    <n v="536"/>
    <n v="25.01"/>
    <x v="1"/>
    <s v="USD"/>
    <n v="1485583200"/>
    <n v="1486620000"/>
    <b v="0"/>
    <b v="1"/>
    <s v="theater/plays"/>
    <x v="3"/>
  </r>
  <r>
    <x v="1"/>
    <n v="1991"/>
    <n v="66"/>
    <x v="1"/>
    <s v="USD"/>
    <n v="1459314000"/>
    <n v="1459918800"/>
    <b v="0"/>
    <b v="0"/>
    <s v="photography/photography books"/>
    <x v="7"/>
  </r>
  <r>
    <x v="3"/>
    <n v="29"/>
    <n v="87.34"/>
    <x v="1"/>
    <s v="USD"/>
    <n v="1424412000"/>
    <n v="1424757600"/>
    <b v="0"/>
    <b v="0"/>
    <s v="publishing/nonfiction"/>
    <x v="5"/>
  </r>
  <r>
    <x v="1"/>
    <n v="180"/>
    <n v="27.93"/>
    <x v="1"/>
    <s v="USD"/>
    <n v="1478844000"/>
    <n v="1479880800"/>
    <b v="0"/>
    <b v="0"/>
    <s v="music/indie rock"/>
    <x v="1"/>
  </r>
  <r>
    <x v="0"/>
    <n v="15"/>
    <n v="103.8"/>
    <x v="1"/>
    <s v="USD"/>
    <n v="1416117600"/>
    <n v="1418018400"/>
    <b v="0"/>
    <b v="1"/>
    <s v="theater/plays"/>
    <x v="3"/>
  </r>
  <r>
    <x v="0"/>
    <n v="191"/>
    <n v="31.94"/>
    <x v="1"/>
    <s v="USD"/>
    <n v="1340946000"/>
    <n v="1341032400"/>
    <b v="0"/>
    <b v="0"/>
    <s v="music/indie rock"/>
    <x v="1"/>
  </r>
  <r>
    <x v="0"/>
    <n v="16"/>
    <n v="99.5"/>
    <x v="1"/>
    <s v="USD"/>
    <n v="1486101600"/>
    <n v="1486360800"/>
    <b v="0"/>
    <b v="0"/>
    <s v="theater/plays"/>
    <x v="3"/>
  </r>
  <r>
    <x v="1"/>
    <n v="130"/>
    <n v="108.85"/>
    <x v="1"/>
    <s v="USD"/>
    <n v="1274590800"/>
    <n v="1274677200"/>
    <b v="0"/>
    <b v="0"/>
    <s v="theater/plays"/>
    <x v="3"/>
  </r>
  <r>
    <x v="1"/>
    <n v="122"/>
    <n v="110.76"/>
    <x v="1"/>
    <s v="USD"/>
    <n v="1263880800"/>
    <n v="1267509600"/>
    <b v="0"/>
    <b v="0"/>
    <s v="music/electric music"/>
    <x v="1"/>
  </r>
  <r>
    <x v="0"/>
    <n v="17"/>
    <n v="29.65"/>
    <x v="1"/>
    <s v="USD"/>
    <n v="1445403600"/>
    <n v="1445922000"/>
    <b v="0"/>
    <b v="1"/>
    <s v="theater/plays"/>
    <x v="3"/>
  </r>
  <r>
    <x v="1"/>
    <n v="140"/>
    <n v="101.71"/>
    <x v="1"/>
    <s v="USD"/>
    <n v="1533877200"/>
    <n v="1534050000"/>
    <b v="0"/>
    <b v="1"/>
    <s v="theater/plays"/>
    <x v="3"/>
  </r>
  <r>
    <x v="0"/>
    <n v="34"/>
    <n v="61.5"/>
    <x v="1"/>
    <s v="USD"/>
    <n v="1275195600"/>
    <n v="1277528400"/>
    <b v="0"/>
    <b v="0"/>
    <s v="technology/wearables"/>
    <x v="2"/>
  </r>
  <r>
    <x v="1"/>
    <n v="3388"/>
    <n v="35"/>
    <x v="1"/>
    <s v="USD"/>
    <n v="1318136400"/>
    <n v="1318568400"/>
    <b v="0"/>
    <b v="0"/>
    <s v="technology/web"/>
    <x v="2"/>
  </r>
  <r>
    <x v="1"/>
    <n v="280"/>
    <n v="40.049999999999997"/>
    <x v="1"/>
    <s v="USD"/>
    <n v="1283403600"/>
    <n v="1284354000"/>
    <b v="0"/>
    <b v="0"/>
    <s v="theater/plays"/>
    <x v="3"/>
  </r>
  <r>
    <x v="3"/>
    <n v="614"/>
    <n v="110.97"/>
    <x v="1"/>
    <s v="USD"/>
    <n v="1267423200"/>
    <n v="1269579600"/>
    <b v="0"/>
    <b v="1"/>
    <s v="film &amp; video/animation"/>
    <x v="4"/>
  </r>
  <r>
    <x v="1"/>
    <n v="366"/>
    <n v="36.96"/>
    <x v="6"/>
    <s v="EUR"/>
    <n v="1412744400"/>
    <n v="1413781200"/>
    <b v="0"/>
    <b v="1"/>
    <s v="technology/wearables"/>
    <x v="2"/>
  </r>
  <r>
    <x v="0"/>
    <n v="1"/>
    <n v="1"/>
    <x v="4"/>
    <s v="GBP"/>
    <n v="1277960400"/>
    <n v="1280120400"/>
    <b v="0"/>
    <b v="0"/>
    <s v="music/electric music"/>
    <x v="1"/>
  </r>
  <r>
    <x v="1"/>
    <n v="270"/>
    <n v="30.97"/>
    <x v="1"/>
    <s v="USD"/>
    <n v="1458190800"/>
    <n v="1459486800"/>
    <b v="1"/>
    <b v="1"/>
    <s v="publishing/nonfiction"/>
    <x v="5"/>
  </r>
  <r>
    <x v="3"/>
    <n v="114"/>
    <n v="47.04"/>
    <x v="1"/>
    <s v="USD"/>
    <n v="1280984400"/>
    <n v="1282539600"/>
    <b v="0"/>
    <b v="1"/>
    <s v="theater/plays"/>
    <x v="3"/>
  </r>
  <r>
    <x v="1"/>
    <n v="137"/>
    <n v="88.07"/>
    <x v="1"/>
    <s v="USD"/>
    <n v="1274590800"/>
    <n v="1275886800"/>
    <b v="0"/>
    <b v="0"/>
    <s v="photography/photography books"/>
    <x v="7"/>
  </r>
  <r>
    <x v="1"/>
    <n v="3205"/>
    <n v="37.01"/>
    <x v="1"/>
    <s v="USD"/>
    <n v="1351400400"/>
    <n v="1355983200"/>
    <b v="0"/>
    <b v="0"/>
    <s v="theater/plays"/>
    <x v="3"/>
  </r>
  <r>
    <x v="1"/>
    <n v="288"/>
    <n v="26.03"/>
    <x v="3"/>
    <s v="DKK"/>
    <n v="1514354400"/>
    <n v="1515391200"/>
    <b v="0"/>
    <b v="1"/>
    <s v="theater/plays"/>
    <x v="3"/>
  </r>
  <r>
    <x v="1"/>
    <n v="148"/>
    <n v="67.819999999999993"/>
    <x v="1"/>
    <s v="USD"/>
    <n v="1421733600"/>
    <n v="1422252000"/>
    <b v="0"/>
    <b v="0"/>
    <s v="theater/plays"/>
    <x v="3"/>
  </r>
  <r>
    <x v="1"/>
    <n v="114"/>
    <n v="49.96"/>
    <x v="1"/>
    <s v="USD"/>
    <n v="1305176400"/>
    <n v="1305522000"/>
    <b v="0"/>
    <b v="0"/>
    <s v="film &amp; video/drama"/>
    <x v="4"/>
  </r>
  <r>
    <x v="1"/>
    <n v="1518"/>
    <n v="110.02"/>
    <x v="0"/>
    <s v="CAD"/>
    <n v="1414126800"/>
    <n v="1414904400"/>
    <b v="0"/>
    <b v="0"/>
    <s v="music/rock"/>
    <x v="1"/>
  </r>
  <r>
    <x v="0"/>
    <n v="1274"/>
    <n v="89.96"/>
    <x v="1"/>
    <s v="USD"/>
    <n v="1517810400"/>
    <n v="1520402400"/>
    <b v="0"/>
    <b v="0"/>
    <s v="music/electric music"/>
    <x v="1"/>
  </r>
  <r>
    <x v="0"/>
    <n v="210"/>
    <n v="79.010000000000005"/>
    <x v="6"/>
    <s v="EUR"/>
    <n v="1564635600"/>
    <n v="1567141200"/>
    <b v="0"/>
    <b v="1"/>
    <s v="games/video games"/>
    <x v="6"/>
  </r>
  <r>
    <x v="1"/>
    <n v="166"/>
    <n v="86.87"/>
    <x v="1"/>
    <s v="USD"/>
    <n v="1500699600"/>
    <n v="1501131600"/>
    <b v="0"/>
    <b v="0"/>
    <s v="music/rock"/>
    <x v="1"/>
  </r>
  <r>
    <x v="1"/>
    <n v="100"/>
    <n v="62.04"/>
    <x v="2"/>
    <s v="AUD"/>
    <n v="1354082400"/>
    <n v="1355032800"/>
    <b v="0"/>
    <b v="0"/>
    <s v="music/jazz"/>
    <x v="1"/>
  </r>
  <r>
    <x v="1"/>
    <n v="235"/>
    <n v="26.97"/>
    <x v="1"/>
    <s v="USD"/>
    <n v="1336453200"/>
    <n v="1339477200"/>
    <b v="0"/>
    <b v="1"/>
    <s v="theater/plays"/>
    <x v="3"/>
  </r>
  <r>
    <x v="1"/>
    <n v="148"/>
    <n v="54.12"/>
    <x v="1"/>
    <s v="USD"/>
    <n v="1305262800"/>
    <n v="1305954000"/>
    <b v="0"/>
    <b v="0"/>
    <s v="music/rock"/>
    <x v="1"/>
  </r>
  <r>
    <x v="1"/>
    <n v="198"/>
    <n v="41.04"/>
    <x v="1"/>
    <s v="USD"/>
    <n v="1492232400"/>
    <n v="1494392400"/>
    <b v="1"/>
    <b v="1"/>
    <s v="music/indie rock"/>
    <x v="1"/>
  </r>
  <r>
    <x v="0"/>
    <n v="248"/>
    <n v="55.05"/>
    <x v="2"/>
    <s v="AUD"/>
    <n v="1537333200"/>
    <n v="1537419600"/>
    <b v="0"/>
    <b v="0"/>
    <s v="film &amp; video/science fiction"/>
    <x v="4"/>
  </r>
  <r>
    <x v="0"/>
    <n v="513"/>
    <n v="107.94"/>
    <x v="1"/>
    <s v="USD"/>
    <n v="1444107600"/>
    <n v="1447999200"/>
    <b v="0"/>
    <b v="0"/>
    <s v="publishing/translations"/>
    <x v="5"/>
  </r>
  <r>
    <x v="1"/>
    <n v="150"/>
    <n v="73.92"/>
    <x v="1"/>
    <s v="USD"/>
    <n v="1386741600"/>
    <n v="1388037600"/>
    <b v="0"/>
    <b v="0"/>
    <s v="theater/plays"/>
    <x v="3"/>
  </r>
  <r>
    <x v="0"/>
    <n v="3410"/>
    <n v="32"/>
    <x v="1"/>
    <s v="USD"/>
    <n v="1376542800"/>
    <n v="1378789200"/>
    <b v="0"/>
    <b v="0"/>
    <s v="games/video games"/>
    <x v="6"/>
  </r>
  <r>
    <x v="1"/>
    <n v="216"/>
    <n v="53.9"/>
    <x v="6"/>
    <s v="EUR"/>
    <n v="1397451600"/>
    <n v="1398056400"/>
    <b v="0"/>
    <b v="1"/>
    <s v="theater/plays"/>
    <x v="3"/>
  </r>
  <r>
    <x v="3"/>
    <n v="26"/>
    <n v="106.5"/>
    <x v="1"/>
    <s v="USD"/>
    <n v="1548482400"/>
    <n v="1550815200"/>
    <b v="0"/>
    <b v="0"/>
    <s v="theater/plays"/>
    <x v="3"/>
  </r>
  <r>
    <x v="1"/>
    <n v="5139"/>
    <n v="33"/>
    <x v="1"/>
    <s v="USD"/>
    <n v="1549692000"/>
    <n v="1550037600"/>
    <b v="0"/>
    <b v="0"/>
    <s v="music/indie rock"/>
    <x v="1"/>
  </r>
  <r>
    <x v="1"/>
    <n v="2353"/>
    <n v="43"/>
    <x v="1"/>
    <s v="USD"/>
    <n v="1492059600"/>
    <n v="1492923600"/>
    <b v="0"/>
    <b v="0"/>
    <s v="theater/plays"/>
    <x v="3"/>
  </r>
  <r>
    <x v="1"/>
    <n v="78"/>
    <n v="86.86"/>
    <x v="6"/>
    <s v="EUR"/>
    <n v="1463979600"/>
    <n v="1467522000"/>
    <b v="0"/>
    <b v="0"/>
    <s v="technology/web"/>
    <x v="2"/>
  </r>
  <r>
    <x v="0"/>
    <n v="10"/>
    <n v="96.8"/>
    <x v="1"/>
    <s v="USD"/>
    <n v="1415253600"/>
    <n v="1416117600"/>
    <b v="0"/>
    <b v="0"/>
    <s v="music/rock"/>
    <x v="1"/>
  </r>
  <r>
    <x v="0"/>
    <n v="2201"/>
    <n v="33"/>
    <x v="1"/>
    <s v="USD"/>
    <n v="1562216400"/>
    <n v="1563771600"/>
    <b v="0"/>
    <b v="0"/>
    <s v="theater/plays"/>
    <x v="3"/>
  </r>
  <r>
    <x v="0"/>
    <n v="676"/>
    <n v="68.03"/>
    <x v="1"/>
    <s v="USD"/>
    <n v="1316754000"/>
    <n v="1319259600"/>
    <b v="0"/>
    <b v="0"/>
    <s v="theater/plays"/>
    <x v="3"/>
  </r>
  <r>
    <x v="1"/>
    <n v="174"/>
    <n v="58.87"/>
    <x v="5"/>
    <s v="CHF"/>
    <n v="1313211600"/>
    <n v="1313643600"/>
    <b v="0"/>
    <b v="0"/>
    <s v="film &amp; video/animation"/>
    <x v="4"/>
  </r>
  <r>
    <x v="0"/>
    <n v="831"/>
    <n v="105.05"/>
    <x v="1"/>
    <s v="USD"/>
    <n v="1439528400"/>
    <n v="1440306000"/>
    <b v="0"/>
    <b v="1"/>
    <s v="theater/plays"/>
    <x v="3"/>
  </r>
  <r>
    <x v="1"/>
    <n v="164"/>
    <n v="33.049999999999997"/>
    <x v="1"/>
    <s v="USD"/>
    <n v="1469163600"/>
    <n v="1470805200"/>
    <b v="0"/>
    <b v="1"/>
    <s v="film &amp; video/drama"/>
    <x v="4"/>
  </r>
  <r>
    <x v="3"/>
    <n v="56"/>
    <n v="78.819999999999993"/>
    <x v="5"/>
    <s v="CHF"/>
    <n v="1288501200"/>
    <n v="1292911200"/>
    <b v="0"/>
    <b v="0"/>
    <s v="theater/plays"/>
    <x v="3"/>
  </r>
  <r>
    <x v="1"/>
    <n v="161"/>
    <n v="68.2"/>
    <x v="1"/>
    <s v="USD"/>
    <n v="1298959200"/>
    <n v="1301374800"/>
    <b v="0"/>
    <b v="1"/>
    <s v="film &amp; video/animation"/>
    <x v="4"/>
  </r>
  <r>
    <x v="1"/>
    <n v="138"/>
    <n v="75.73"/>
    <x v="1"/>
    <s v="USD"/>
    <n v="1387260000"/>
    <n v="1387864800"/>
    <b v="0"/>
    <b v="0"/>
    <s v="music/rock"/>
    <x v="1"/>
  </r>
  <r>
    <x v="1"/>
    <n v="3308"/>
    <n v="31"/>
    <x v="1"/>
    <s v="USD"/>
    <n v="1457244000"/>
    <n v="1458190800"/>
    <b v="0"/>
    <b v="0"/>
    <s v="technology/web"/>
    <x v="2"/>
  </r>
  <r>
    <x v="1"/>
    <n v="127"/>
    <n v="101.88"/>
    <x v="2"/>
    <s v="AUD"/>
    <n v="1556341200"/>
    <n v="1559278800"/>
    <b v="0"/>
    <b v="1"/>
    <s v="film &amp; video/animation"/>
    <x v="4"/>
  </r>
  <r>
    <x v="1"/>
    <n v="207"/>
    <n v="52.88"/>
    <x v="6"/>
    <s v="EUR"/>
    <n v="1522126800"/>
    <n v="1522731600"/>
    <b v="0"/>
    <b v="1"/>
    <s v="music/jazz"/>
    <x v="1"/>
  </r>
  <r>
    <x v="0"/>
    <n v="859"/>
    <n v="71.010000000000005"/>
    <x v="0"/>
    <s v="CAD"/>
    <n v="1305954000"/>
    <n v="1306731600"/>
    <b v="0"/>
    <b v="0"/>
    <s v="music/rock"/>
    <x v="1"/>
  </r>
  <r>
    <x v="2"/>
    <n v="31"/>
    <n v="102.39"/>
    <x v="1"/>
    <s v="USD"/>
    <n v="1350709200"/>
    <n v="1352527200"/>
    <b v="0"/>
    <b v="0"/>
    <s v="film &amp; video/animation"/>
    <x v="4"/>
  </r>
  <r>
    <x v="0"/>
    <n v="45"/>
    <n v="74.47"/>
    <x v="1"/>
    <s v="USD"/>
    <n v="1401166800"/>
    <n v="1404363600"/>
    <b v="0"/>
    <b v="0"/>
    <s v="theater/plays"/>
    <x v="3"/>
  </r>
  <r>
    <x v="3"/>
    <n v="1113"/>
    <n v="51.01"/>
    <x v="1"/>
    <s v="USD"/>
    <n v="1266127200"/>
    <n v="1266645600"/>
    <b v="0"/>
    <b v="0"/>
    <s v="theater/plays"/>
    <x v="3"/>
  </r>
  <r>
    <x v="0"/>
    <n v="6"/>
    <n v="90"/>
    <x v="1"/>
    <s v="USD"/>
    <n v="1481436000"/>
    <n v="1482818400"/>
    <b v="0"/>
    <b v="0"/>
    <s v="food/food trucks"/>
    <x v="0"/>
  </r>
  <r>
    <x v="0"/>
    <n v="7"/>
    <n v="97.14"/>
    <x v="1"/>
    <s v="USD"/>
    <n v="1372222800"/>
    <n v="1374642000"/>
    <b v="0"/>
    <b v="1"/>
    <s v="theater/plays"/>
    <x v="3"/>
  </r>
  <r>
    <x v="1"/>
    <n v="181"/>
    <n v="72.069999999999993"/>
    <x v="5"/>
    <s v="CHF"/>
    <n v="1372136400"/>
    <n v="1372482000"/>
    <b v="0"/>
    <b v="0"/>
    <s v="publishing/nonfiction"/>
    <x v="5"/>
  </r>
  <r>
    <x v="1"/>
    <n v="110"/>
    <n v="75.239999999999995"/>
    <x v="1"/>
    <s v="USD"/>
    <n v="1513922400"/>
    <n v="1514959200"/>
    <b v="0"/>
    <b v="0"/>
    <s v="music/rock"/>
    <x v="1"/>
  </r>
  <r>
    <x v="0"/>
    <n v="31"/>
    <n v="32.97"/>
    <x v="1"/>
    <s v="USD"/>
    <n v="1477976400"/>
    <n v="1478235600"/>
    <b v="0"/>
    <b v="0"/>
    <s v="film &amp; video/drama"/>
    <x v="4"/>
  </r>
  <r>
    <x v="0"/>
    <n v="78"/>
    <n v="54.81"/>
    <x v="1"/>
    <s v="USD"/>
    <n v="1407474000"/>
    <n v="1408078800"/>
    <b v="0"/>
    <b v="1"/>
    <s v="games/mobile games"/>
    <x v="6"/>
  </r>
  <r>
    <x v="1"/>
    <n v="185"/>
    <n v="45.04"/>
    <x v="1"/>
    <s v="USD"/>
    <n v="1546149600"/>
    <n v="1548136800"/>
    <b v="0"/>
    <b v="0"/>
    <s v="technology/web"/>
    <x v="2"/>
  </r>
  <r>
    <x v="1"/>
    <n v="121"/>
    <n v="52.96"/>
    <x v="1"/>
    <s v="USD"/>
    <n v="1338440400"/>
    <n v="1340859600"/>
    <b v="0"/>
    <b v="1"/>
    <s v="theater/plays"/>
    <x v="3"/>
  </r>
  <r>
    <x v="0"/>
    <n v="1225"/>
    <n v="60.02"/>
    <x v="4"/>
    <s v="GBP"/>
    <n v="1454133600"/>
    <n v="1454479200"/>
    <b v="0"/>
    <b v="0"/>
    <s v="theater/plays"/>
    <x v="3"/>
  </r>
  <r>
    <x v="0"/>
    <n v="1"/>
    <n v="1"/>
    <x v="5"/>
    <s v="CHF"/>
    <n v="1434085200"/>
    <n v="1434430800"/>
    <b v="0"/>
    <b v="0"/>
    <s v="music/rock"/>
    <x v="1"/>
  </r>
  <r>
    <x v="1"/>
    <n v="106"/>
    <n v="44.03"/>
    <x v="1"/>
    <s v="USD"/>
    <n v="1577772000"/>
    <n v="1579672800"/>
    <b v="0"/>
    <b v="1"/>
    <s v="photography/photography books"/>
    <x v="7"/>
  </r>
  <r>
    <x v="1"/>
    <n v="142"/>
    <n v="86.03"/>
    <x v="1"/>
    <s v="USD"/>
    <n v="1562216400"/>
    <n v="1562389200"/>
    <b v="0"/>
    <b v="0"/>
    <s v="photography/photography books"/>
    <x v="7"/>
  </r>
  <r>
    <x v="1"/>
    <n v="233"/>
    <n v="28.01"/>
    <x v="1"/>
    <s v="USD"/>
    <n v="1548568800"/>
    <n v="1551506400"/>
    <b v="0"/>
    <b v="0"/>
    <s v="theater/plays"/>
    <x v="3"/>
  </r>
  <r>
    <x v="1"/>
    <n v="218"/>
    <n v="32.049999999999997"/>
    <x v="1"/>
    <s v="USD"/>
    <n v="1514872800"/>
    <n v="1516600800"/>
    <b v="0"/>
    <b v="0"/>
    <s v="music/rock"/>
    <x v="1"/>
  </r>
  <r>
    <x v="0"/>
    <n v="67"/>
    <n v="73.61"/>
    <x v="2"/>
    <s v="AUD"/>
    <n v="1416031200"/>
    <n v="1420437600"/>
    <b v="0"/>
    <b v="0"/>
    <s v="film &amp; video/documentary"/>
    <x v="4"/>
  </r>
  <r>
    <x v="1"/>
    <n v="76"/>
    <n v="108.71"/>
    <x v="1"/>
    <s v="USD"/>
    <n v="1330927200"/>
    <n v="1332997200"/>
    <b v="0"/>
    <b v="1"/>
    <s v="film &amp; video/drama"/>
    <x v="4"/>
  </r>
  <r>
    <x v="1"/>
    <n v="43"/>
    <n v="42.98"/>
    <x v="1"/>
    <s v="USD"/>
    <n v="1571115600"/>
    <n v="1574920800"/>
    <b v="0"/>
    <b v="1"/>
    <s v="theater/plays"/>
    <x v="3"/>
  </r>
  <r>
    <x v="0"/>
    <n v="19"/>
    <n v="83.32"/>
    <x v="1"/>
    <s v="USD"/>
    <n v="1463461200"/>
    <n v="1464930000"/>
    <b v="0"/>
    <b v="0"/>
    <s v="food/food trucks"/>
    <x v="0"/>
  </r>
  <r>
    <x v="0"/>
    <n v="2108"/>
    <n v="42"/>
    <x v="5"/>
    <s v="CHF"/>
    <n v="1344920400"/>
    <n v="1345006800"/>
    <b v="0"/>
    <b v="0"/>
    <s v="film &amp; video/documentary"/>
    <x v="4"/>
  </r>
  <r>
    <x v="1"/>
    <n v="221"/>
    <n v="55.93"/>
    <x v="1"/>
    <s v="USD"/>
    <n v="1511848800"/>
    <n v="1512712800"/>
    <b v="0"/>
    <b v="1"/>
    <s v="theater/plays"/>
    <x v="3"/>
  </r>
  <r>
    <x v="0"/>
    <n v="679"/>
    <n v="105.04"/>
    <x v="1"/>
    <s v="USD"/>
    <n v="1452319200"/>
    <n v="1452492000"/>
    <b v="0"/>
    <b v="1"/>
    <s v="games/video games"/>
    <x v="6"/>
  </r>
  <r>
    <x v="1"/>
    <n v="2805"/>
    <n v="48"/>
    <x v="0"/>
    <s v="CAD"/>
    <n v="1523854800"/>
    <n v="1524286800"/>
    <b v="0"/>
    <b v="0"/>
    <s v="publishing/nonfiction"/>
    <x v="5"/>
  </r>
  <r>
    <x v="1"/>
    <n v="68"/>
    <n v="112.66"/>
    <x v="1"/>
    <s v="USD"/>
    <n v="1346043600"/>
    <n v="1346907600"/>
    <b v="0"/>
    <b v="0"/>
    <s v="games/video games"/>
    <x v="6"/>
  </r>
  <r>
    <x v="0"/>
    <n v="36"/>
    <n v="81.94"/>
    <x v="3"/>
    <s v="DKK"/>
    <n v="1464325200"/>
    <n v="1464498000"/>
    <b v="0"/>
    <b v="1"/>
    <s v="music/rock"/>
    <x v="1"/>
  </r>
  <r>
    <x v="1"/>
    <n v="183"/>
    <n v="64.05"/>
    <x v="0"/>
    <s v="CAD"/>
    <n v="1511935200"/>
    <n v="1514181600"/>
    <b v="0"/>
    <b v="0"/>
    <s v="music/rock"/>
    <x v="1"/>
  </r>
  <r>
    <x v="1"/>
    <n v="133"/>
    <n v="106.39"/>
    <x v="1"/>
    <s v="USD"/>
    <n v="1392012000"/>
    <n v="1392184800"/>
    <b v="1"/>
    <b v="1"/>
    <s v="theater/plays"/>
    <x v="3"/>
  </r>
  <r>
    <x v="1"/>
    <n v="2489"/>
    <n v="76.010000000000005"/>
    <x v="6"/>
    <s v="EUR"/>
    <n v="1556946000"/>
    <n v="1559365200"/>
    <b v="0"/>
    <b v="1"/>
    <s v="publishing/nonfiction"/>
    <x v="5"/>
  </r>
  <r>
    <x v="1"/>
    <n v="69"/>
    <n v="111.07"/>
    <x v="1"/>
    <s v="USD"/>
    <n v="1548050400"/>
    <n v="1549173600"/>
    <b v="0"/>
    <b v="1"/>
    <s v="theater/plays"/>
    <x v="3"/>
  </r>
  <r>
    <x v="0"/>
    <n v="47"/>
    <n v="95.94"/>
    <x v="1"/>
    <s v="USD"/>
    <n v="1353736800"/>
    <n v="1355032800"/>
    <b v="1"/>
    <b v="0"/>
    <s v="games/video games"/>
    <x v="6"/>
  </r>
  <r>
    <x v="1"/>
    <n v="279"/>
    <n v="43.04"/>
    <x v="4"/>
    <s v="GBP"/>
    <n v="1532840400"/>
    <n v="1533963600"/>
    <b v="0"/>
    <b v="1"/>
    <s v="music/rock"/>
    <x v="1"/>
  </r>
  <r>
    <x v="1"/>
    <n v="210"/>
    <n v="67.97"/>
    <x v="1"/>
    <s v="USD"/>
    <n v="1488261600"/>
    <n v="1489381200"/>
    <b v="0"/>
    <b v="0"/>
    <s v="film &amp; video/documentary"/>
    <x v="4"/>
  </r>
  <r>
    <x v="1"/>
    <n v="2100"/>
    <n v="89.99"/>
    <x v="1"/>
    <s v="USD"/>
    <n v="1393567200"/>
    <n v="1395032400"/>
    <b v="0"/>
    <b v="0"/>
    <s v="music/rock"/>
    <x v="1"/>
  </r>
  <r>
    <x v="1"/>
    <n v="252"/>
    <n v="58.1"/>
    <x v="1"/>
    <s v="USD"/>
    <n v="1410325200"/>
    <n v="1412485200"/>
    <b v="1"/>
    <b v="1"/>
    <s v="music/rock"/>
    <x v="1"/>
  </r>
  <r>
    <x v="1"/>
    <n v="1280"/>
    <n v="84"/>
    <x v="1"/>
    <s v="USD"/>
    <n v="1276923600"/>
    <n v="1279688400"/>
    <b v="0"/>
    <b v="1"/>
    <s v="publishing/nonfiction"/>
    <x v="5"/>
  </r>
  <r>
    <x v="1"/>
    <n v="157"/>
    <n v="88.85"/>
    <x v="4"/>
    <s v="GBP"/>
    <n v="1500958800"/>
    <n v="1501995600"/>
    <b v="0"/>
    <b v="0"/>
    <s v="film &amp; video/shorts"/>
    <x v="4"/>
  </r>
  <r>
    <x v="1"/>
    <n v="194"/>
    <n v="65.959999999999994"/>
    <x v="1"/>
    <s v="USD"/>
    <n v="1292220000"/>
    <n v="1294639200"/>
    <b v="0"/>
    <b v="1"/>
    <s v="theater/plays"/>
    <x v="3"/>
  </r>
  <r>
    <x v="1"/>
    <n v="82"/>
    <n v="74.8"/>
    <x v="2"/>
    <s v="AUD"/>
    <n v="1304398800"/>
    <n v="1305435600"/>
    <b v="0"/>
    <b v="1"/>
    <s v="film &amp; video/drama"/>
    <x v="4"/>
  </r>
  <r>
    <x v="0"/>
    <n v="70"/>
    <n v="69.989999999999995"/>
    <x v="1"/>
    <s v="USD"/>
    <n v="1535432400"/>
    <n v="1537592400"/>
    <b v="0"/>
    <b v="0"/>
    <s v="theater/plays"/>
    <x v="3"/>
  </r>
  <r>
    <x v="0"/>
    <n v="154"/>
    <n v="32.01"/>
    <x v="1"/>
    <s v="USD"/>
    <n v="1433826000"/>
    <n v="1435122000"/>
    <b v="0"/>
    <b v="0"/>
    <s v="theater/plays"/>
    <x v="3"/>
  </r>
  <r>
    <x v="0"/>
    <n v="22"/>
    <n v="64.73"/>
    <x v="1"/>
    <s v="USD"/>
    <n v="1514959200"/>
    <n v="1520056800"/>
    <b v="0"/>
    <b v="0"/>
    <s v="theater/plays"/>
    <x v="3"/>
  </r>
  <r>
    <x v="1"/>
    <n v="4233"/>
    <n v="25"/>
    <x v="1"/>
    <s v="USD"/>
    <n v="1332738000"/>
    <n v="1335675600"/>
    <b v="0"/>
    <b v="0"/>
    <s v="photography/photography books"/>
    <x v="7"/>
  </r>
  <r>
    <x v="1"/>
    <n v="1297"/>
    <n v="104.98"/>
    <x v="3"/>
    <s v="DKK"/>
    <n v="1445490000"/>
    <n v="1448431200"/>
    <b v="1"/>
    <b v="0"/>
    <s v="publishing/translations"/>
    <x v="5"/>
  </r>
  <r>
    <x v="1"/>
    <n v="165"/>
    <n v="64.989999999999995"/>
    <x v="3"/>
    <s v="DKK"/>
    <n v="1297663200"/>
    <n v="1298613600"/>
    <b v="0"/>
    <b v="0"/>
    <s v="publishing/translations"/>
    <x v="5"/>
  </r>
  <r>
    <x v="1"/>
    <n v="119"/>
    <n v="94.35"/>
    <x v="1"/>
    <s v="USD"/>
    <n v="1371963600"/>
    <n v="1372482000"/>
    <b v="0"/>
    <b v="0"/>
    <s v="theater/plays"/>
    <x v="3"/>
  </r>
  <r>
    <x v="0"/>
    <n v="1758"/>
    <n v="44"/>
    <x v="1"/>
    <s v="USD"/>
    <n v="1425103200"/>
    <n v="1425621600"/>
    <b v="0"/>
    <b v="0"/>
    <s v="technology/web"/>
    <x v="2"/>
  </r>
  <r>
    <x v="0"/>
    <n v="94"/>
    <n v="64.739999999999995"/>
    <x v="1"/>
    <s v="USD"/>
    <n v="1265349600"/>
    <n v="1266300000"/>
    <b v="0"/>
    <b v="0"/>
    <s v="music/indie rock"/>
    <x v="1"/>
  </r>
  <r>
    <x v="1"/>
    <n v="1797"/>
    <n v="84.01"/>
    <x v="1"/>
    <s v="USD"/>
    <n v="1301202000"/>
    <n v="1305867600"/>
    <b v="0"/>
    <b v="0"/>
    <s v="music/jazz"/>
    <x v="1"/>
  </r>
  <r>
    <x v="1"/>
    <n v="261"/>
    <n v="34.06"/>
    <x v="1"/>
    <s v="USD"/>
    <n v="1538024400"/>
    <n v="1538802000"/>
    <b v="0"/>
    <b v="0"/>
    <s v="theater/plays"/>
    <x v="3"/>
  </r>
  <r>
    <x v="1"/>
    <n v="157"/>
    <n v="93.27"/>
    <x v="1"/>
    <s v="USD"/>
    <n v="1395032400"/>
    <n v="1398920400"/>
    <b v="0"/>
    <b v="1"/>
    <s v="film &amp; video/documentary"/>
    <x v="4"/>
  </r>
  <r>
    <x v="1"/>
    <n v="3533"/>
    <n v="33"/>
    <x v="1"/>
    <s v="USD"/>
    <n v="1405486800"/>
    <n v="1405659600"/>
    <b v="0"/>
    <b v="1"/>
    <s v="theater/plays"/>
    <x v="3"/>
  </r>
  <r>
    <x v="1"/>
    <n v="155"/>
    <n v="83.81"/>
    <x v="1"/>
    <s v="USD"/>
    <n v="1455861600"/>
    <n v="1457244000"/>
    <b v="0"/>
    <b v="0"/>
    <s v="technology/web"/>
    <x v="2"/>
  </r>
  <r>
    <x v="1"/>
    <n v="132"/>
    <n v="63.99"/>
    <x v="6"/>
    <s v="EUR"/>
    <n v="1529038800"/>
    <n v="1529298000"/>
    <b v="0"/>
    <b v="0"/>
    <s v="technology/wearables"/>
    <x v="2"/>
  </r>
  <r>
    <x v="0"/>
    <n v="33"/>
    <n v="81.91"/>
    <x v="1"/>
    <s v="USD"/>
    <n v="1535259600"/>
    <n v="1535778000"/>
    <b v="0"/>
    <b v="0"/>
    <s v="photography/photography books"/>
    <x v="7"/>
  </r>
  <r>
    <x v="3"/>
    <n v="94"/>
    <n v="93.05"/>
    <x v="1"/>
    <s v="USD"/>
    <n v="1327212000"/>
    <n v="1327471200"/>
    <b v="0"/>
    <b v="0"/>
    <s v="film &amp; video/documentary"/>
    <x v="4"/>
  </r>
  <r>
    <x v="1"/>
    <n v="1354"/>
    <n v="101.98"/>
    <x v="4"/>
    <s v="GBP"/>
    <n v="1526360400"/>
    <n v="1529557200"/>
    <b v="0"/>
    <b v="0"/>
    <s v="technology/web"/>
    <x v="2"/>
  </r>
  <r>
    <x v="1"/>
    <n v="48"/>
    <n v="105.94"/>
    <x v="1"/>
    <s v="USD"/>
    <n v="1532149200"/>
    <n v="1535259600"/>
    <b v="1"/>
    <b v="1"/>
    <s v="technology/web"/>
    <x v="2"/>
  </r>
  <r>
    <x v="1"/>
    <n v="110"/>
    <n v="101.58"/>
    <x v="1"/>
    <s v="USD"/>
    <n v="1515304800"/>
    <n v="1515564000"/>
    <b v="0"/>
    <b v="0"/>
    <s v="food/food trucks"/>
    <x v="0"/>
  </r>
  <r>
    <x v="1"/>
    <n v="172"/>
    <n v="62.97"/>
    <x v="1"/>
    <s v="USD"/>
    <n v="1276318800"/>
    <n v="1277096400"/>
    <b v="0"/>
    <b v="0"/>
    <s v="film &amp; video/drama"/>
    <x v="4"/>
  </r>
  <r>
    <x v="1"/>
    <n v="307"/>
    <n v="29.05"/>
    <x v="1"/>
    <s v="USD"/>
    <n v="1328767200"/>
    <n v="1329026400"/>
    <b v="0"/>
    <b v="1"/>
    <s v="music/indie rock"/>
    <x v="1"/>
  </r>
  <r>
    <x v="0"/>
    <n v="1"/>
    <n v="1"/>
    <x v="1"/>
    <s v="USD"/>
    <n v="1321682400"/>
    <n v="1322978400"/>
    <b v="1"/>
    <b v="0"/>
    <s v="music/rock"/>
    <x v="1"/>
  </r>
  <r>
    <x v="1"/>
    <n v="160"/>
    <n v="77.930000000000007"/>
    <x v="1"/>
    <s v="USD"/>
    <n v="1335934800"/>
    <n v="1338786000"/>
    <b v="0"/>
    <b v="0"/>
    <s v="music/electric music"/>
    <x v="1"/>
  </r>
  <r>
    <x v="0"/>
    <n v="31"/>
    <n v="80.81"/>
    <x v="1"/>
    <s v="USD"/>
    <n v="1310792400"/>
    <n v="1311656400"/>
    <b v="0"/>
    <b v="1"/>
    <s v="games/video games"/>
    <x v="6"/>
  </r>
  <r>
    <x v="1"/>
    <n v="1467"/>
    <n v="76.010000000000005"/>
    <x v="0"/>
    <s v="CAD"/>
    <n v="1308546000"/>
    <n v="1308978000"/>
    <b v="0"/>
    <b v="1"/>
    <s v="music/indie rock"/>
    <x v="1"/>
  </r>
  <r>
    <x v="1"/>
    <n v="2662"/>
    <n v="72.989999999999995"/>
    <x v="0"/>
    <s v="CAD"/>
    <n v="1574056800"/>
    <n v="1576389600"/>
    <b v="0"/>
    <b v="0"/>
    <s v="publishing/fiction"/>
    <x v="5"/>
  </r>
  <r>
    <x v="1"/>
    <n v="452"/>
    <n v="53"/>
    <x v="2"/>
    <s v="AUD"/>
    <n v="1308373200"/>
    <n v="1311051600"/>
    <b v="0"/>
    <b v="0"/>
    <s v="theater/plays"/>
    <x v="3"/>
  </r>
  <r>
    <x v="1"/>
    <n v="158"/>
    <n v="54.16"/>
    <x v="1"/>
    <s v="USD"/>
    <n v="1335243600"/>
    <n v="1336712400"/>
    <b v="0"/>
    <b v="0"/>
    <s v="food/food trucks"/>
    <x v="0"/>
  </r>
  <r>
    <x v="1"/>
    <n v="225"/>
    <n v="32.950000000000003"/>
    <x v="5"/>
    <s v="CHF"/>
    <n v="1328421600"/>
    <n v="1330408800"/>
    <b v="1"/>
    <b v="0"/>
    <s v="film &amp; video/shorts"/>
    <x v="4"/>
  </r>
  <r>
    <x v="0"/>
    <n v="35"/>
    <n v="79.37"/>
    <x v="1"/>
    <s v="USD"/>
    <n v="1524286800"/>
    <n v="1524891600"/>
    <b v="1"/>
    <b v="0"/>
    <s v="food/food trucks"/>
    <x v="0"/>
  </r>
  <r>
    <x v="0"/>
    <n v="63"/>
    <n v="41.17"/>
    <x v="1"/>
    <s v="USD"/>
    <n v="1362117600"/>
    <n v="1363669200"/>
    <b v="0"/>
    <b v="1"/>
    <s v="theater/plays"/>
    <x v="3"/>
  </r>
  <r>
    <x v="1"/>
    <n v="65"/>
    <n v="77.430000000000007"/>
    <x v="1"/>
    <s v="USD"/>
    <n v="1550556000"/>
    <n v="1551420000"/>
    <b v="0"/>
    <b v="1"/>
    <s v="technology/wearables"/>
    <x v="2"/>
  </r>
  <r>
    <x v="1"/>
    <n v="163"/>
    <n v="57.16"/>
    <x v="1"/>
    <s v="USD"/>
    <n v="1269147600"/>
    <n v="1269838800"/>
    <b v="0"/>
    <b v="0"/>
    <s v="theater/plays"/>
    <x v="3"/>
  </r>
  <r>
    <x v="1"/>
    <n v="85"/>
    <n v="77.180000000000007"/>
    <x v="1"/>
    <s v="USD"/>
    <n v="1312174800"/>
    <n v="1312520400"/>
    <b v="0"/>
    <b v="0"/>
    <s v="theater/plays"/>
    <x v="3"/>
  </r>
  <r>
    <x v="1"/>
    <n v="217"/>
    <n v="24.95"/>
    <x v="1"/>
    <s v="USD"/>
    <n v="1434517200"/>
    <n v="1436504400"/>
    <b v="0"/>
    <b v="1"/>
    <s v="film &amp; video/television"/>
    <x v="4"/>
  </r>
  <r>
    <x v="1"/>
    <n v="150"/>
    <n v="97.18"/>
    <x v="1"/>
    <s v="USD"/>
    <n v="1471582800"/>
    <n v="1472014800"/>
    <b v="0"/>
    <b v="0"/>
    <s v="film &amp; video/shorts"/>
    <x v="4"/>
  </r>
  <r>
    <x v="1"/>
    <n v="3272"/>
    <n v="46"/>
    <x v="1"/>
    <s v="USD"/>
    <n v="1410757200"/>
    <n v="1411534800"/>
    <b v="0"/>
    <b v="0"/>
    <s v="theater/plays"/>
    <x v="3"/>
  </r>
  <r>
    <x v="3"/>
    <n v="898"/>
    <n v="88.02"/>
    <x v="1"/>
    <s v="USD"/>
    <n v="1304830800"/>
    <n v="1304917200"/>
    <b v="0"/>
    <b v="0"/>
    <s v="photography/photography books"/>
    <x v="7"/>
  </r>
  <r>
    <x v="1"/>
    <n v="300"/>
    <n v="25.99"/>
    <x v="1"/>
    <s v="USD"/>
    <n v="1539061200"/>
    <n v="1539579600"/>
    <b v="0"/>
    <b v="0"/>
    <s v="food/food trucks"/>
    <x v="0"/>
  </r>
  <r>
    <x v="1"/>
    <n v="126"/>
    <n v="102.69"/>
    <x v="1"/>
    <s v="USD"/>
    <n v="1381554000"/>
    <n v="1382504400"/>
    <b v="0"/>
    <b v="0"/>
    <s v="theater/plays"/>
    <x v="3"/>
  </r>
  <r>
    <x v="0"/>
    <n v="526"/>
    <n v="72.959999999999994"/>
    <x v="1"/>
    <s v="USD"/>
    <n v="1277096400"/>
    <n v="1278306000"/>
    <b v="0"/>
    <b v="0"/>
    <s v="film &amp; video/drama"/>
    <x v="4"/>
  </r>
  <r>
    <x v="0"/>
    <n v="121"/>
    <n v="57.19"/>
    <x v="1"/>
    <s v="USD"/>
    <n v="1440392400"/>
    <n v="1442552400"/>
    <b v="0"/>
    <b v="0"/>
    <s v="theater/plays"/>
    <x v="3"/>
  </r>
  <r>
    <x v="1"/>
    <n v="2320"/>
    <n v="84.01"/>
    <x v="1"/>
    <s v="USD"/>
    <n v="1509512400"/>
    <n v="1511071200"/>
    <b v="0"/>
    <b v="1"/>
    <s v="theater/plays"/>
    <x v="3"/>
  </r>
  <r>
    <x v="1"/>
    <n v="81"/>
    <n v="98.67"/>
    <x v="2"/>
    <s v="AUD"/>
    <n v="1535950800"/>
    <n v="1536382800"/>
    <b v="0"/>
    <b v="0"/>
    <s v="film &amp; video/science fiction"/>
    <x v="4"/>
  </r>
  <r>
    <x v="1"/>
    <n v="1887"/>
    <n v="42.01"/>
    <x v="1"/>
    <s v="USD"/>
    <n v="1389160800"/>
    <n v="1389592800"/>
    <b v="0"/>
    <b v="0"/>
    <s v="photography/photography books"/>
    <x v="7"/>
  </r>
  <r>
    <x v="1"/>
    <n v="4358"/>
    <n v="32"/>
    <x v="1"/>
    <s v="USD"/>
    <n v="1271998800"/>
    <n v="1275282000"/>
    <b v="0"/>
    <b v="1"/>
    <s v="photography/photography books"/>
    <x v="7"/>
  </r>
  <r>
    <x v="0"/>
    <n v="67"/>
    <n v="81.569999999999993"/>
    <x v="1"/>
    <s v="USD"/>
    <n v="1294898400"/>
    <n v="1294984800"/>
    <b v="0"/>
    <b v="0"/>
    <s v="music/rock"/>
    <x v="1"/>
  </r>
  <r>
    <x v="0"/>
    <n v="57"/>
    <n v="37.04"/>
    <x v="0"/>
    <s v="CAD"/>
    <n v="1559970000"/>
    <n v="1562043600"/>
    <b v="0"/>
    <b v="0"/>
    <s v="photography/photography books"/>
    <x v="7"/>
  </r>
  <r>
    <x v="0"/>
    <n v="1229"/>
    <n v="103.03"/>
    <x v="1"/>
    <s v="USD"/>
    <n v="1469509200"/>
    <n v="1469595600"/>
    <b v="0"/>
    <b v="0"/>
    <s v="food/food trucks"/>
    <x v="0"/>
  </r>
  <r>
    <x v="0"/>
    <n v="12"/>
    <n v="84.33"/>
    <x v="6"/>
    <s v="EUR"/>
    <n v="1579068000"/>
    <n v="1581141600"/>
    <b v="0"/>
    <b v="0"/>
    <s v="music/metal"/>
    <x v="1"/>
  </r>
  <r>
    <x v="1"/>
    <n v="53"/>
    <n v="102.6"/>
    <x v="1"/>
    <s v="USD"/>
    <n v="1487743200"/>
    <n v="1488520800"/>
    <b v="0"/>
    <b v="0"/>
    <s v="publishing/nonfiction"/>
    <x v="5"/>
  </r>
  <r>
    <x v="1"/>
    <n v="2414"/>
    <n v="79.989999999999995"/>
    <x v="1"/>
    <s v="USD"/>
    <n v="1563685200"/>
    <n v="1563858000"/>
    <b v="0"/>
    <b v="0"/>
    <s v="music/electric music"/>
    <x v="1"/>
  </r>
  <r>
    <x v="0"/>
    <n v="452"/>
    <n v="70.06"/>
    <x v="1"/>
    <s v="USD"/>
    <n v="1436418000"/>
    <n v="1438923600"/>
    <b v="0"/>
    <b v="1"/>
    <s v="theater/plays"/>
    <x v="3"/>
  </r>
  <r>
    <x v="1"/>
    <n v="80"/>
    <n v="37"/>
    <x v="1"/>
    <s v="USD"/>
    <n v="1421820000"/>
    <n v="1422165600"/>
    <b v="0"/>
    <b v="0"/>
    <s v="theater/plays"/>
    <x v="3"/>
  </r>
  <r>
    <x v="1"/>
    <n v="193"/>
    <n v="41.91"/>
    <x v="1"/>
    <s v="USD"/>
    <n v="1274763600"/>
    <n v="1277874000"/>
    <b v="0"/>
    <b v="0"/>
    <s v="film &amp; video/shorts"/>
    <x v="4"/>
  </r>
  <r>
    <x v="0"/>
    <n v="1886"/>
    <n v="57.99"/>
    <x v="1"/>
    <s v="USD"/>
    <n v="1399179600"/>
    <n v="1399352400"/>
    <b v="0"/>
    <b v="1"/>
    <s v="theater/plays"/>
    <x v="3"/>
  </r>
  <r>
    <x v="1"/>
    <n v="52"/>
    <n v="40.94"/>
    <x v="1"/>
    <s v="USD"/>
    <n v="1275800400"/>
    <n v="1279083600"/>
    <b v="0"/>
    <b v="0"/>
    <s v="theater/plays"/>
    <x v="3"/>
  </r>
  <r>
    <x v="0"/>
    <n v="1825"/>
    <n v="70"/>
    <x v="1"/>
    <s v="USD"/>
    <n v="1282798800"/>
    <n v="1284354000"/>
    <b v="0"/>
    <b v="0"/>
    <s v="music/indie rock"/>
    <x v="1"/>
  </r>
  <r>
    <x v="0"/>
    <n v="31"/>
    <n v="73.84"/>
    <x v="1"/>
    <s v="USD"/>
    <n v="1437109200"/>
    <n v="1441170000"/>
    <b v="0"/>
    <b v="1"/>
    <s v="theater/plays"/>
    <x v="3"/>
  </r>
  <r>
    <x v="1"/>
    <n v="290"/>
    <n v="41.98"/>
    <x v="1"/>
    <s v="USD"/>
    <n v="1491886800"/>
    <n v="1493528400"/>
    <b v="0"/>
    <b v="0"/>
    <s v="theater/plays"/>
    <x v="3"/>
  </r>
  <r>
    <x v="1"/>
    <n v="122"/>
    <n v="77.930000000000007"/>
    <x v="1"/>
    <s v="USD"/>
    <n v="1394600400"/>
    <n v="1395205200"/>
    <b v="0"/>
    <b v="1"/>
    <s v="music/electric music"/>
    <x v="1"/>
  </r>
  <r>
    <x v="1"/>
    <n v="1470"/>
    <n v="106.02"/>
    <x v="1"/>
    <s v="USD"/>
    <n v="1561352400"/>
    <n v="1561438800"/>
    <b v="0"/>
    <b v="0"/>
    <s v="music/indie rock"/>
    <x v="1"/>
  </r>
  <r>
    <x v="1"/>
    <n v="165"/>
    <n v="47.02"/>
    <x v="0"/>
    <s v="CAD"/>
    <n v="1322892000"/>
    <n v="1326693600"/>
    <b v="0"/>
    <b v="0"/>
    <s v="film &amp; video/documentary"/>
    <x v="4"/>
  </r>
  <r>
    <x v="1"/>
    <n v="182"/>
    <n v="76.02"/>
    <x v="1"/>
    <s v="USD"/>
    <n v="1274418000"/>
    <n v="1277960400"/>
    <b v="0"/>
    <b v="0"/>
    <s v="publishing/translations"/>
    <x v="5"/>
  </r>
  <r>
    <x v="1"/>
    <n v="199"/>
    <n v="54.12"/>
    <x v="6"/>
    <s v="EUR"/>
    <n v="1434344400"/>
    <n v="1434690000"/>
    <b v="0"/>
    <b v="1"/>
    <s v="film &amp; video/documentary"/>
    <x v="4"/>
  </r>
  <r>
    <x v="1"/>
    <n v="56"/>
    <n v="57.29"/>
    <x v="4"/>
    <s v="GBP"/>
    <n v="1373518800"/>
    <n v="1376110800"/>
    <b v="0"/>
    <b v="1"/>
    <s v="film &amp; video/television"/>
    <x v="4"/>
  </r>
  <r>
    <x v="0"/>
    <n v="107"/>
    <n v="103.81"/>
    <x v="1"/>
    <s v="USD"/>
    <n v="1517637600"/>
    <n v="1518415200"/>
    <b v="0"/>
    <b v="0"/>
    <s v="theater/plays"/>
    <x v="3"/>
  </r>
  <r>
    <x v="1"/>
    <n v="1460"/>
    <n v="105.03"/>
    <x v="2"/>
    <s v="AUD"/>
    <n v="1310619600"/>
    <n v="1310878800"/>
    <b v="0"/>
    <b v="1"/>
    <s v="food/food trucks"/>
    <x v="0"/>
  </r>
  <r>
    <x v="0"/>
    <n v="27"/>
    <n v="90.26"/>
    <x v="1"/>
    <s v="USD"/>
    <n v="1556427600"/>
    <n v="1556600400"/>
    <b v="0"/>
    <b v="0"/>
    <s v="theater/plays"/>
    <x v="3"/>
  </r>
  <r>
    <x v="0"/>
    <n v="1221"/>
    <n v="76.98"/>
    <x v="1"/>
    <s v="USD"/>
    <n v="1576476000"/>
    <n v="1576994400"/>
    <b v="0"/>
    <b v="0"/>
    <s v="film &amp; video/documentary"/>
    <x v="4"/>
  </r>
  <r>
    <x v="1"/>
    <n v="123"/>
    <n v="102.6"/>
    <x v="5"/>
    <s v="CHF"/>
    <n v="1381122000"/>
    <n v="1382677200"/>
    <b v="0"/>
    <b v="0"/>
    <s v="music/jazz"/>
    <x v="1"/>
  </r>
  <r>
    <x v="0"/>
    <n v="1"/>
    <n v="2"/>
    <x v="1"/>
    <s v="USD"/>
    <n v="1411102800"/>
    <n v="1411189200"/>
    <b v="0"/>
    <b v="1"/>
    <s v="technology/web"/>
    <x v="2"/>
  </r>
  <r>
    <x v="1"/>
    <n v="159"/>
    <n v="55.01"/>
    <x v="1"/>
    <s v="USD"/>
    <n v="1531803600"/>
    <n v="1534654800"/>
    <b v="0"/>
    <b v="1"/>
    <s v="music/rock"/>
    <x v="1"/>
  </r>
  <r>
    <x v="1"/>
    <n v="110"/>
    <n v="32.130000000000003"/>
    <x v="1"/>
    <s v="USD"/>
    <n v="1454133600"/>
    <n v="1457762400"/>
    <b v="0"/>
    <b v="0"/>
    <s v="technology/web"/>
    <x v="2"/>
  </r>
  <r>
    <x v="2"/>
    <n v="14"/>
    <n v="50.64"/>
    <x v="1"/>
    <s v="USD"/>
    <n v="1336194000"/>
    <n v="1337490000"/>
    <b v="0"/>
    <b v="1"/>
    <s v="publishing/nonfiction"/>
    <x v="5"/>
  </r>
  <r>
    <x v="0"/>
    <n v="16"/>
    <n v="49.69"/>
    <x v="1"/>
    <s v="USD"/>
    <n v="1349326800"/>
    <n v="1349672400"/>
    <b v="0"/>
    <b v="0"/>
    <s v="publishing/radio &amp; podcasts"/>
    <x v="5"/>
  </r>
  <r>
    <x v="1"/>
    <n v="236"/>
    <n v="54.89"/>
    <x v="1"/>
    <s v="USD"/>
    <n v="1379566800"/>
    <n v="1379826000"/>
    <b v="0"/>
    <b v="0"/>
    <s v="theater/plays"/>
    <x v="3"/>
  </r>
  <r>
    <x v="1"/>
    <n v="191"/>
    <n v="46.93"/>
    <x v="1"/>
    <s v="USD"/>
    <n v="1494651600"/>
    <n v="1497762000"/>
    <b v="1"/>
    <b v="1"/>
    <s v="film &amp; video/documentary"/>
    <x v="4"/>
  </r>
  <r>
    <x v="0"/>
    <n v="41"/>
    <n v="44.95"/>
    <x v="1"/>
    <s v="USD"/>
    <n v="1303880400"/>
    <n v="1304485200"/>
    <b v="0"/>
    <b v="0"/>
    <s v="theater/plays"/>
    <x v="3"/>
  </r>
  <r>
    <x v="1"/>
    <n v="3934"/>
    <n v="31"/>
    <x v="1"/>
    <s v="USD"/>
    <n v="1335934800"/>
    <n v="1336885200"/>
    <b v="0"/>
    <b v="0"/>
    <s v="games/video games"/>
    <x v="6"/>
  </r>
  <r>
    <x v="1"/>
    <n v="80"/>
    <n v="107.76"/>
    <x v="0"/>
    <s v="CAD"/>
    <n v="1528088400"/>
    <n v="1530421200"/>
    <b v="0"/>
    <b v="1"/>
    <s v="theater/plays"/>
    <x v="3"/>
  </r>
  <r>
    <x v="3"/>
    <n v="296"/>
    <n v="102.08"/>
    <x v="1"/>
    <s v="USD"/>
    <n v="1421906400"/>
    <n v="1421992800"/>
    <b v="0"/>
    <b v="0"/>
    <s v="theater/plays"/>
    <x v="3"/>
  </r>
  <r>
    <x v="1"/>
    <n v="462"/>
    <n v="24.98"/>
    <x v="1"/>
    <s v="USD"/>
    <n v="1568005200"/>
    <n v="1568178000"/>
    <b v="1"/>
    <b v="0"/>
    <s v="technology/web"/>
    <x v="2"/>
  </r>
  <r>
    <x v="1"/>
    <n v="179"/>
    <n v="79.94"/>
    <x v="1"/>
    <s v="USD"/>
    <n v="1346821200"/>
    <n v="1347944400"/>
    <b v="1"/>
    <b v="0"/>
    <s v="film &amp; video/drama"/>
    <x v="4"/>
  </r>
  <r>
    <x v="0"/>
    <n v="523"/>
    <n v="67.95"/>
    <x v="2"/>
    <s v="AUD"/>
    <n v="1557637200"/>
    <n v="1558760400"/>
    <b v="0"/>
    <b v="0"/>
    <s v="film &amp; video/drama"/>
    <x v="4"/>
  </r>
  <r>
    <x v="0"/>
    <n v="141"/>
    <n v="26.07"/>
    <x v="4"/>
    <s v="GBP"/>
    <n v="1375592400"/>
    <n v="1376629200"/>
    <b v="0"/>
    <b v="0"/>
    <s v="theater/plays"/>
    <x v="3"/>
  </r>
  <r>
    <x v="1"/>
    <n v="1866"/>
    <n v="105"/>
    <x v="4"/>
    <s v="GBP"/>
    <n v="1503982800"/>
    <n v="1504760400"/>
    <b v="0"/>
    <b v="0"/>
    <s v="film &amp; video/television"/>
    <x v="4"/>
  </r>
  <r>
    <x v="0"/>
    <n v="52"/>
    <n v="25.83"/>
    <x v="1"/>
    <s v="USD"/>
    <n v="1418882400"/>
    <n v="1419660000"/>
    <b v="0"/>
    <b v="0"/>
    <s v="photography/photography books"/>
    <x v="7"/>
  </r>
  <r>
    <x v="2"/>
    <n v="27"/>
    <n v="77.67"/>
    <x v="4"/>
    <s v="GBP"/>
    <n v="1309237200"/>
    <n v="1311310800"/>
    <b v="0"/>
    <b v="1"/>
    <s v="film &amp; video/shorts"/>
    <x v="4"/>
  </r>
  <r>
    <x v="1"/>
    <n v="156"/>
    <n v="57.83"/>
    <x v="5"/>
    <s v="CHF"/>
    <n v="1343365200"/>
    <n v="1344315600"/>
    <b v="0"/>
    <b v="0"/>
    <s v="publishing/radio &amp; podcasts"/>
    <x v="5"/>
  </r>
  <r>
    <x v="0"/>
    <n v="225"/>
    <n v="92.96"/>
    <x v="2"/>
    <s v="AUD"/>
    <n v="1507957200"/>
    <n v="1510725600"/>
    <b v="0"/>
    <b v="1"/>
    <s v="theater/plays"/>
    <x v="3"/>
  </r>
  <r>
    <x v="1"/>
    <n v="255"/>
    <n v="37.950000000000003"/>
    <x v="1"/>
    <s v="USD"/>
    <n v="1549519200"/>
    <n v="1551247200"/>
    <b v="1"/>
    <b v="0"/>
    <s v="film &amp; video/animation"/>
    <x v="4"/>
  </r>
  <r>
    <x v="0"/>
    <n v="38"/>
    <n v="31.84"/>
    <x v="1"/>
    <s v="USD"/>
    <n v="1329026400"/>
    <n v="1330236000"/>
    <b v="0"/>
    <b v="0"/>
    <s v="technology/web"/>
    <x v="2"/>
  </r>
  <r>
    <x v="1"/>
    <n v="2261"/>
    <n v="40"/>
    <x v="1"/>
    <s v="USD"/>
    <n v="1544335200"/>
    <n v="1545112800"/>
    <b v="0"/>
    <b v="1"/>
    <s v="music/world music"/>
    <x v="1"/>
  </r>
  <r>
    <x v="1"/>
    <n v="40"/>
    <n v="101.1"/>
    <x v="1"/>
    <s v="USD"/>
    <n v="1279083600"/>
    <n v="1279170000"/>
    <b v="0"/>
    <b v="0"/>
    <s v="theater/plays"/>
    <x v="3"/>
  </r>
  <r>
    <x v="1"/>
    <n v="2289"/>
    <n v="84.01"/>
    <x v="6"/>
    <s v="EUR"/>
    <n v="1572498000"/>
    <n v="1573452000"/>
    <b v="0"/>
    <b v="0"/>
    <s v="theater/plays"/>
    <x v="3"/>
  </r>
  <r>
    <x v="1"/>
    <n v="65"/>
    <n v="103.42"/>
    <x v="1"/>
    <s v="USD"/>
    <n v="1506056400"/>
    <n v="1507093200"/>
    <b v="0"/>
    <b v="0"/>
    <s v="theater/plays"/>
    <x v="3"/>
  </r>
  <r>
    <x v="0"/>
    <n v="15"/>
    <n v="105.13"/>
    <x v="1"/>
    <s v="USD"/>
    <n v="1463029200"/>
    <n v="1463374800"/>
    <b v="0"/>
    <b v="0"/>
    <s v="food/food trucks"/>
    <x v="0"/>
  </r>
  <r>
    <x v="0"/>
    <n v="37"/>
    <n v="89.22"/>
    <x v="1"/>
    <s v="USD"/>
    <n v="1342069200"/>
    <n v="1344574800"/>
    <b v="0"/>
    <b v="0"/>
    <s v="theater/plays"/>
    <x v="3"/>
  </r>
  <r>
    <x v="1"/>
    <n v="3777"/>
    <n v="52"/>
    <x v="6"/>
    <s v="EUR"/>
    <n v="1388296800"/>
    <n v="1389074400"/>
    <b v="0"/>
    <b v="0"/>
    <s v="technology/web"/>
    <x v="2"/>
  </r>
  <r>
    <x v="1"/>
    <n v="184"/>
    <n v="64.959999999999994"/>
    <x v="4"/>
    <s v="GBP"/>
    <n v="1493787600"/>
    <n v="1494997200"/>
    <b v="0"/>
    <b v="0"/>
    <s v="theater/plays"/>
    <x v="3"/>
  </r>
  <r>
    <x v="1"/>
    <n v="85"/>
    <n v="46.24"/>
    <x v="1"/>
    <s v="USD"/>
    <n v="1424844000"/>
    <n v="1425448800"/>
    <b v="0"/>
    <b v="1"/>
    <s v="theater/plays"/>
    <x v="3"/>
  </r>
  <r>
    <x v="0"/>
    <n v="112"/>
    <n v="51.15"/>
    <x v="1"/>
    <s v="USD"/>
    <n v="1403931600"/>
    <n v="1404104400"/>
    <b v="0"/>
    <b v="1"/>
    <s v="theater/plays"/>
    <x v="3"/>
  </r>
  <r>
    <x v="1"/>
    <n v="144"/>
    <n v="33.909999999999997"/>
    <x v="1"/>
    <s v="USD"/>
    <n v="1394514000"/>
    <n v="1394773200"/>
    <b v="0"/>
    <b v="0"/>
    <s v="music/rock"/>
    <x v="1"/>
  </r>
  <r>
    <x v="1"/>
    <n v="1902"/>
    <n v="92.02"/>
    <x v="1"/>
    <s v="USD"/>
    <n v="1365397200"/>
    <n v="1366520400"/>
    <b v="0"/>
    <b v="0"/>
    <s v="theater/plays"/>
    <x v="3"/>
  </r>
  <r>
    <x v="1"/>
    <n v="105"/>
    <n v="107.43"/>
    <x v="1"/>
    <s v="USD"/>
    <n v="1456120800"/>
    <n v="1456639200"/>
    <b v="0"/>
    <b v="0"/>
    <s v="theater/plays"/>
    <x v="3"/>
  </r>
  <r>
    <x v="1"/>
    <n v="132"/>
    <n v="75.849999999999994"/>
    <x v="1"/>
    <s v="USD"/>
    <n v="1437714000"/>
    <n v="1438318800"/>
    <b v="0"/>
    <b v="0"/>
    <s v="theater/plays"/>
    <x v="3"/>
  </r>
  <r>
    <x v="0"/>
    <n v="21"/>
    <n v="80.48"/>
    <x v="1"/>
    <s v="USD"/>
    <n v="1563771600"/>
    <n v="1564030800"/>
    <b v="1"/>
    <b v="0"/>
    <s v="theater/plays"/>
    <x v="3"/>
  </r>
  <r>
    <x v="3"/>
    <n v="976"/>
    <n v="86.98"/>
    <x v="1"/>
    <s v="USD"/>
    <n v="1448517600"/>
    <n v="1449295200"/>
    <b v="0"/>
    <b v="0"/>
    <s v="film &amp; video/documentary"/>
    <x v="4"/>
  </r>
  <r>
    <x v="1"/>
    <n v="96"/>
    <n v="105.14"/>
    <x v="1"/>
    <s v="USD"/>
    <n v="1528779600"/>
    <n v="1531890000"/>
    <b v="0"/>
    <b v="1"/>
    <s v="publishing/fiction"/>
    <x v="5"/>
  </r>
  <r>
    <x v="0"/>
    <n v="67"/>
    <n v="57.3"/>
    <x v="1"/>
    <s v="USD"/>
    <n v="1304744400"/>
    <n v="1306213200"/>
    <b v="0"/>
    <b v="1"/>
    <s v="games/video games"/>
    <x v="6"/>
  </r>
  <r>
    <x v="2"/>
    <n v="66"/>
    <n v="93.35"/>
    <x v="0"/>
    <s v="CAD"/>
    <n v="1354341600"/>
    <n v="1356242400"/>
    <b v="0"/>
    <b v="0"/>
    <s v="technology/web"/>
    <x v="2"/>
  </r>
  <r>
    <x v="0"/>
    <n v="78"/>
    <n v="71.989999999999995"/>
    <x v="1"/>
    <s v="USD"/>
    <n v="1294552800"/>
    <n v="1297576800"/>
    <b v="1"/>
    <b v="0"/>
    <s v="theater/plays"/>
    <x v="3"/>
  </r>
  <r>
    <x v="0"/>
    <n v="67"/>
    <n v="92.61"/>
    <x v="2"/>
    <s v="AUD"/>
    <n v="1295935200"/>
    <n v="1296194400"/>
    <b v="0"/>
    <b v="0"/>
    <s v="theater/plays"/>
    <x v="3"/>
  </r>
  <r>
    <x v="1"/>
    <n v="114"/>
    <n v="104.99"/>
    <x v="1"/>
    <s v="USD"/>
    <n v="1411534800"/>
    <n v="1414558800"/>
    <b v="0"/>
    <b v="0"/>
    <s v="food/food trucks"/>
    <x v="0"/>
  </r>
  <r>
    <x v="0"/>
    <n v="263"/>
    <n v="30.96"/>
    <x v="2"/>
    <s v="AUD"/>
    <n v="1486706400"/>
    <n v="1488348000"/>
    <b v="0"/>
    <b v="0"/>
    <s v="photography/photography books"/>
    <x v="7"/>
  </r>
  <r>
    <x v="0"/>
    <n v="1691"/>
    <n v="33"/>
    <x v="1"/>
    <s v="USD"/>
    <n v="1333602000"/>
    <n v="1334898000"/>
    <b v="1"/>
    <b v="0"/>
    <s v="photography/photography books"/>
    <x v="7"/>
  </r>
  <r>
    <x v="0"/>
    <n v="181"/>
    <n v="84.19"/>
    <x v="1"/>
    <s v="USD"/>
    <n v="1308200400"/>
    <n v="1308373200"/>
    <b v="0"/>
    <b v="0"/>
    <s v="theater/plays"/>
    <x v="3"/>
  </r>
  <r>
    <x v="0"/>
    <n v="13"/>
    <n v="73.92"/>
    <x v="1"/>
    <s v="USD"/>
    <n v="1411707600"/>
    <n v="1412312400"/>
    <b v="0"/>
    <b v="0"/>
    <s v="theater/plays"/>
    <x v="3"/>
  </r>
  <r>
    <x v="3"/>
    <n v="160"/>
    <n v="36.99"/>
    <x v="1"/>
    <s v="USD"/>
    <n v="1418364000"/>
    <n v="1419228000"/>
    <b v="1"/>
    <b v="1"/>
    <s v="film &amp; video/documentary"/>
    <x v="4"/>
  </r>
  <r>
    <x v="1"/>
    <n v="203"/>
    <n v="46.9"/>
    <x v="1"/>
    <s v="USD"/>
    <n v="1429333200"/>
    <n v="1430974800"/>
    <b v="0"/>
    <b v="0"/>
    <s v="technology/web"/>
    <x v="2"/>
  </r>
  <r>
    <x v="0"/>
    <n v="1"/>
    <n v="5"/>
    <x v="1"/>
    <s v="USD"/>
    <n v="1555390800"/>
    <n v="1555822800"/>
    <b v="0"/>
    <b v="1"/>
    <s v="theater/plays"/>
    <x v="3"/>
  </r>
  <r>
    <x v="1"/>
    <n v="1559"/>
    <n v="102.02"/>
    <x v="1"/>
    <s v="USD"/>
    <n v="1482732000"/>
    <n v="1482818400"/>
    <b v="0"/>
    <b v="1"/>
    <s v="music/rock"/>
    <x v="1"/>
  </r>
  <r>
    <x v="3"/>
    <n v="2266"/>
    <n v="45.01"/>
    <x v="1"/>
    <s v="USD"/>
    <n v="1470718800"/>
    <n v="1471928400"/>
    <b v="0"/>
    <b v="0"/>
    <s v="film &amp; video/documentary"/>
    <x v="4"/>
  </r>
  <r>
    <x v="0"/>
    <n v="21"/>
    <n v="94.29"/>
    <x v="1"/>
    <s v="USD"/>
    <n v="1450591200"/>
    <n v="1453701600"/>
    <b v="0"/>
    <b v="1"/>
    <s v="film &amp; video/science fiction"/>
    <x v="4"/>
  </r>
  <r>
    <x v="1"/>
    <n v="1548"/>
    <n v="101.02"/>
    <x v="2"/>
    <s v="AUD"/>
    <n v="1348290000"/>
    <n v="1350363600"/>
    <b v="0"/>
    <b v="0"/>
    <s v="technology/web"/>
    <x v="2"/>
  </r>
  <r>
    <x v="1"/>
    <n v="80"/>
    <n v="97.04"/>
    <x v="1"/>
    <s v="USD"/>
    <n v="1353823200"/>
    <n v="1353996000"/>
    <b v="0"/>
    <b v="0"/>
    <s v="theater/plays"/>
    <x v="3"/>
  </r>
  <r>
    <x v="0"/>
    <n v="830"/>
    <n v="43.01"/>
    <x v="1"/>
    <s v="USD"/>
    <n v="1450764000"/>
    <n v="1451109600"/>
    <b v="0"/>
    <b v="0"/>
    <s v="film &amp; video/science fiction"/>
    <x v="4"/>
  </r>
  <r>
    <x v="1"/>
    <n v="131"/>
    <n v="94.92"/>
    <x v="1"/>
    <s v="USD"/>
    <n v="1329372000"/>
    <n v="1329631200"/>
    <b v="0"/>
    <b v="0"/>
    <s v="theater/plays"/>
    <x v="3"/>
  </r>
  <r>
    <x v="1"/>
    <n v="112"/>
    <n v="72.150000000000006"/>
    <x v="1"/>
    <s v="USD"/>
    <n v="1277096400"/>
    <n v="1278997200"/>
    <b v="0"/>
    <b v="0"/>
    <s v="film &amp; video/animation"/>
    <x v="4"/>
  </r>
  <r>
    <x v="0"/>
    <n v="130"/>
    <n v="51.01"/>
    <x v="1"/>
    <s v="USD"/>
    <n v="1277701200"/>
    <n v="1280120400"/>
    <b v="0"/>
    <b v="0"/>
    <s v="publishing/translations"/>
    <x v="5"/>
  </r>
  <r>
    <x v="0"/>
    <n v="55"/>
    <n v="85.05"/>
    <x v="1"/>
    <s v="USD"/>
    <n v="1454911200"/>
    <n v="1458104400"/>
    <b v="0"/>
    <b v="0"/>
    <s v="technology/web"/>
    <x v="2"/>
  </r>
  <r>
    <x v="1"/>
    <n v="155"/>
    <n v="43.87"/>
    <x v="1"/>
    <s v="USD"/>
    <n v="1297922400"/>
    <n v="1298268000"/>
    <b v="0"/>
    <b v="0"/>
    <s v="publishing/translations"/>
    <x v="5"/>
  </r>
  <r>
    <x v="1"/>
    <n v="266"/>
    <n v="40.06"/>
    <x v="1"/>
    <s v="USD"/>
    <n v="1384408800"/>
    <n v="1386223200"/>
    <b v="0"/>
    <b v="0"/>
    <s v="food/food trucks"/>
    <x v="0"/>
  </r>
  <r>
    <x v="0"/>
    <n v="114"/>
    <n v="43.83"/>
    <x v="6"/>
    <s v="EUR"/>
    <n v="1299304800"/>
    <n v="1299823200"/>
    <b v="0"/>
    <b v="1"/>
    <s v="photography/photography books"/>
    <x v="7"/>
  </r>
  <r>
    <x v="1"/>
    <n v="155"/>
    <n v="84.93"/>
    <x v="1"/>
    <s v="USD"/>
    <n v="1431320400"/>
    <n v="1431752400"/>
    <b v="0"/>
    <b v="0"/>
    <s v="theater/plays"/>
    <x v="3"/>
  </r>
  <r>
    <x v="1"/>
    <n v="207"/>
    <n v="41.07"/>
    <x v="4"/>
    <s v="GBP"/>
    <n v="1264399200"/>
    <n v="1267855200"/>
    <b v="0"/>
    <b v="0"/>
    <s v="music/rock"/>
    <x v="1"/>
  </r>
  <r>
    <x v="1"/>
    <n v="245"/>
    <n v="54.97"/>
    <x v="1"/>
    <s v="USD"/>
    <n v="1497502800"/>
    <n v="1497675600"/>
    <b v="0"/>
    <b v="0"/>
    <s v="theater/plays"/>
    <x v="3"/>
  </r>
  <r>
    <x v="1"/>
    <n v="1573"/>
    <n v="77.010000000000005"/>
    <x v="1"/>
    <s v="USD"/>
    <n v="1333688400"/>
    <n v="1336885200"/>
    <b v="0"/>
    <b v="0"/>
    <s v="music/world music"/>
    <x v="1"/>
  </r>
  <r>
    <x v="1"/>
    <n v="114"/>
    <n v="71.2"/>
    <x v="1"/>
    <s v="USD"/>
    <n v="1293861600"/>
    <n v="1295157600"/>
    <b v="0"/>
    <b v="0"/>
    <s v="food/food trucks"/>
    <x v="0"/>
  </r>
  <r>
    <x v="1"/>
    <n v="93"/>
    <n v="91.94"/>
    <x v="1"/>
    <s v="USD"/>
    <n v="1576994400"/>
    <n v="1577599200"/>
    <b v="0"/>
    <b v="0"/>
    <s v="theater/plays"/>
    <x v="3"/>
  </r>
  <r>
    <x v="0"/>
    <n v="594"/>
    <n v="97.07"/>
    <x v="1"/>
    <s v="USD"/>
    <n v="1304917200"/>
    <n v="1305003600"/>
    <b v="0"/>
    <b v="0"/>
    <s v="theater/plays"/>
    <x v="3"/>
  </r>
  <r>
    <x v="0"/>
    <n v="24"/>
    <n v="58.92"/>
    <x v="1"/>
    <s v="USD"/>
    <n v="1381208400"/>
    <n v="1381726800"/>
    <b v="0"/>
    <b v="0"/>
    <s v="film &amp; video/television"/>
    <x v="4"/>
  </r>
  <r>
    <x v="1"/>
    <n v="1681"/>
    <n v="58.02"/>
    <x v="1"/>
    <s v="USD"/>
    <n v="1401685200"/>
    <n v="1402462800"/>
    <b v="0"/>
    <b v="1"/>
    <s v="technology/web"/>
    <x v="2"/>
  </r>
  <r>
    <x v="0"/>
    <n v="252"/>
    <n v="103.87"/>
    <x v="1"/>
    <s v="USD"/>
    <n v="1291960800"/>
    <n v="1292133600"/>
    <b v="0"/>
    <b v="1"/>
    <s v="theater/plays"/>
    <x v="3"/>
  </r>
  <r>
    <x v="1"/>
    <n v="32"/>
    <n v="93.47"/>
    <x v="1"/>
    <s v="USD"/>
    <n v="1368853200"/>
    <n v="1368939600"/>
    <b v="0"/>
    <b v="0"/>
    <s v="music/indie rock"/>
    <x v="1"/>
  </r>
  <r>
    <x v="1"/>
    <n v="135"/>
    <n v="61.97"/>
    <x v="1"/>
    <s v="USD"/>
    <n v="1448776800"/>
    <n v="1452146400"/>
    <b v="0"/>
    <b v="1"/>
    <s v="theater/plays"/>
    <x v="3"/>
  </r>
  <r>
    <x v="1"/>
    <n v="140"/>
    <n v="92.04"/>
    <x v="1"/>
    <s v="USD"/>
    <n v="1296194400"/>
    <n v="1296712800"/>
    <b v="0"/>
    <b v="1"/>
    <s v="theater/plays"/>
    <x v="3"/>
  </r>
  <r>
    <x v="0"/>
    <n v="67"/>
    <n v="77.27"/>
    <x v="1"/>
    <s v="USD"/>
    <n v="1517983200"/>
    <n v="1520748000"/>
    <b v="0"/>
    <b v="0"/>
    <s v="food/food trucks"/>
    <x v="0"/>
  </r>
  <r>
    <x v="1"/>
    <n v="92"/>
    <n v="93.92"/>
    <x v="1"/>
    <s v="USD"/>
    <n v="1478930400"/>
    <n v="1480831200"/>
    <b v="0"/>
    <b v="0"/>
    <s v="games/video games"/>
    <x v="6"/>
  </r>
  <r>
    <x v="1"/>
    <n v="1015"/>
    <n v="84.97"/>
    <x v="4"/>
    <s v="GBP"/>
    <n v="1426395600"/>
    <n v="1426914000"/>
    <b v="0"/>
    <b v="0"/>
    <s v="theater/plays"/>
    <x v="3"/>
  </r>
  <r>
    <x v="0"/>
    <n v="742"/>
    <n v="105.97"/>
    <x v="1"/>
    <s v="USD"/>
    <n v="1446181200"/>
    <n v="1446616800"/>
    <b v="1"/>
    <b v="0"/>
    <s v="publishing/nonfiction"/>
    <x v="5"/>
  </r>
  <r>
    <x v="1"/>
    <n v="323"/>
    <n v="36.97"/>
    <x v="1"/>
    <s v="USD"/>
    <n v="1514181600"/>
    <n v="1517032800"/>
    <b v="0"/>
    <b v="0"/>
    <s v="technology/web"/>
    <x v="2"/>
  </r>
  <r>
    <x v="0"/>
    <n v="75"/>
    <n v="81.53"/>
    <x v="1"/>
    <s v="USD"/>
    <n v="1311051600"/>
    <n v="1311224400"/>
    <b v="0"/>
    <b v="1"/>
    <s v="film &amp; video/documentary"/>
    <x v="4"/>
  </r>
  <r>
    <x v="1"/>
    <n v="2326"/>
    <n v="81"/>
    <x v="1"/>
    <s v="USD"/>
    <n v="1564894800"/>
    <n v="1566190800"/>
    <b v="0"/>
    <b v="0"/>
    <s v="film &amp; video/documentary"/>
    <x v="4"/>
  </r>
  <r>
    <x v="1"/>
    <n v="381"/>
    <n v="26.01"/>
    <x v="1"/>
    <s v="USD"/>
    <n v="1567918800"/>
    <n v="1570165200"/>
    <b v="0"/>
    <b v="0"/>
    <s v="theater/plays"/>
    <x v="3"/>
  </r>
  <r>
    <x v="0"/>
    <n v="4405"/>
    <n v="26"/>
    <x v="1"/>
    <s v="USD"/>
    <n v="1386309600"/>
    <n v="1388556000"/>
    <b v="0"/>
    <b v="1"/>
    <s v="music/rock"/>
    <x v="1"/>
  </r>
  <r>
    <x v="0"/>
    <n v="92"/>
    <n v="34.17"/>
    <x v="1"/>
    <s v="USD"/>
    <n v="1301979600"/>
    <n v="1303189200"/>
    <b v="0"/>
    <b v="0"/>
    <s v="music/rock"/>
    <x v="1"/>
  </r>
  <r>
    <x v="1"/>
    <n v="480"/>
    <n v="28"/>
    <x v="1"/>
    <s v="USD"/>
    <n v="1493269200"/>
    <n v="1494478800"/>
    <b v="0"/>
    <b v="0"/>
    <s v="film &amp; video/documentary"/>
    <x v="4"/>
  </r>
  <r>
    <x v="0"/>
    <n v="64"/>
    <n v="76.55"/>
    <x v="1"/>
    <s v="USD"/>
    <n v="1478930400"/>
    <n v="1480744800"/>
    <b v="0"/>
    <b v="0"/>
    <s v="publishing/radio &amp; podcasts"/>
    <x v="5"/>
  </r>
  <r>
    <x v="1"/>
    <n v="226"/>
    <n v="53.05"/>
    <x v="1"/>
    <s v="USD"/>
    <n v="1555390800"/>
    <n v="1555822800"/>
    <b v="0"/>
    <b v="0"/>
    <s v="publishing/translations"/>
    <x v="5"/>
  </r>
  <r>
    <x v="0"/>
    <n v="64"/>
    <n v="106.86"/>
    <x v="1"/>
    <s v="USD"/>
    <n v="1456984800"/>
    <n v="1458882000"/>
    <b v="0"/>
    <b v="1"/>
    <s v="film &amp; video/drama"/>
    <x v="4"/>
  </r>
  <r>
    <x v="1"/>
    <n v="241"/>
    <n v="46.02"/>
    <x v="1"/>
    <s v="USD"/>
    <n v="1411621200"/>
    <n v="1411966800"/>
    <b v="0"/>
    <b v="1"/>
    <s v="music/rock"/>
    <x v="1"/>
  </r>
  <r>
    <x v="1"/>
    <n v="132"/>
    <n v="100.17"/>
    <x v="1"/>
    <s v="USD"/>
    <n v="1525669200"/>
    <n v="1526878800"/>
    <b v="0"/>
    <b v="1"/>
    <s v="film &amp; video/drama"/>
    <x v="4"/>
  </r>
  <r>
    <x v="3"/>
    <n v="75"/>
    <n v="101.44"/>
    <x v="6"/>
    <s v="EUR"/>
    <n v="1450936800"/>
    <n v="1452405600"/>
    <b v="0"/>
    <b v="1"/>
    <s v="photography/photography books"/>
    <x v="7"/>
  </r>
  <r>
    <x v="0"/>
    <n v="842"/>
    <n v="87.97"/>
    <x v="1"/>
    <s v="USD"/>
    <n v="1413522000"/>
    <n v="1414040400"/>
    <b v="0"/>
    <b v="1"/>
    <s v="publishing/translations"/>
    <x v="5"/>
  </r>
  <r>
    <x v="1"/>
    <n v="2043"/>
    <n v="75"/>
    <x v="1"/>
    <s v="USD"/>
    <n v="1541307600"/>
    <n v="1543816800"/>
    <b v="0"/>
    <b v="1"/>
    <s v="food/food trucks"/>
    <x v="0"/>
  </r>
  <r>
    <x v="0"/>
    <n v="112"/>
    <n v="42.98"/>
    <x v="1"/>
    <s v="USD"/>
    <n v="1357106400"/>
    <n v="1359698400"/>
    <b v="0"/>
    <b v="0"/>
    <s v="theater/plays"/>
    <x v="3"/>
  </r>
  <r>
    <x v="3"/>
    <n v="139"/>
    <n v="33.119999999999997"/>
    <x v="6"/>
    <s v="EUR"/>
    <n v="1390197600"/>
    <n v="1390629600"/>
    <b v="0"/>
    <b v="0"/>
    <s v="theater/plays"/>
    <x v="3"/>
  </r>
  <r>
    <x v="0"/>
    <n v="374"/>
    <n v="101.13"/>
    <x v="1"/>
    <s v="USD"/>
    <n v="1265868000"/>
    <n v="1267077600"/>
    <b v="0"/>
    <b v="1"/>
    <s v="music/indie rock"/>
    <x v="1"/>
  </r>
  <r>
    <x v="3"/>
    <n v="1122"/>
    <n v="55.99"/>
    <x v="1"/>
    <s v="USD"/>
    <n v="1467176400"/>
    <n v="1467781200"/>
    <b v="0"/>
    <b v="0"/>
    <s v="food/food trucks"/>
    <x v="0"/>
  </r>
  <r>
    <x v="4"/>
    <m/>
    <m/>
    <x v="7"/>
    <m/>
    <m/>
    <m/>
    <m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"/>
    <n v="0"/>
    <n v="0"/>
    <x v="0"/>
    <n v="0"/>
    <n v="0"/>
    <x v="0"/>
    <s v="CAD"/>
    <x v="0"/>
    <n v="1450159200"/>
    <b v="0"/>
    <b v="0"/>
    <s v="food/food trucks"/>
    <x v="0"/>
    <x v="0"/>
  </r>
  <r>
    <n v="1400"/>
    <n v="14560"/>
    <n v="1040"/>
    <x v="1"/>
    <n v="158"/>
    <n v="92.15"/>
    <x v="1"/>
    <s v="USD"/>
    <x v="1"/>
    <n v="1408597200"/>
    <b v="0"/>
    <b v="1"/>
    <s v="music/rock"/>
    <x v="1"/>
    <x v="1"/>
  </r>
  <r>
    <n v="108400"/>
    <n v="142523"/>
    <n v="131"/>
    <x v="1"/>
    <n v="1425"/>
    <n v="100.02"/>
    <x v="2"/>
    <s v="AUD"/>
    <x v="2"/>
    <n v="1384840800"/>
    <b v="0"/>
    <b v="0"/>
    <s v="technology/web"/>
    <x v="2"/>
    <x v="2"/>
  </r>
  <r>
    <n v="4200"/>
    <n v="2477"/>
    <n v="59"/>
    <x v="0"/>
    <n v="24"/>
    <n v="103.21"/>
    <x v="1"/>
    <s v="USD"/>
    <x v="3"/>
    <n v="1568955600"/>
    <b v="0"/>
    <b v="0"/>
    <s v="music/rock"/>
    <x v="1"/>
    <x v="1"/>
  </r>
  <r>
    <n v="7600"/>
    <n v="5265"/>
    <n v="69"/>
    <x v="0"/>
    <n v="53"/>
    <n v="99.34"/>
    <x v="1"/>
    <s v="USD"/>
    <x v="4"/>
    <n v="1548309600"/>
    <b v="0"/>
    <b v="0"/>
    <s v="theater/plays"/>
    <x v="3"/>
    <x v="3"/>
  </r>
  <r>
    <n v="7600"/>
    <n v="13195"/>
    <n v="174"/>
    <x v="1"/>
    <n v="174"/>
    <n v="75.83"/>
    <x v="3"/>
    <s v="DKK"/>
    <x v="5"/>
    <n v="1347080400"/>
    <b v="0"/>
    <b v="0"/>
    <s v="theater/plays"/>
    <x v="3"/>
    <x v="3"/>
  </r>
  <r>
    <n v="5200"/>
    <n v="1090"/>
    <n v="21"/>
    <x v="0"/>
    <n v="18"/>
    <n v="60.56"/>
    <x v="4"/>
    <s v="GBP"/>
    <x v="6"/>
    <n v="1505365200"/>
    <b v="0"/>
    <b v="0"/>
    <s v="film &amp; video/documentary"/>
    <x v="4"/>
    <x v="4"/>
  </r>
  <r>
    <n v="4500"/>
    <n v="14741"/>
    <n v="328"/>
    <x v="1"/>
    <n v="227"/>
    <n v="64.94"/>
    <x v="3"/>
    <s v="DKK"/>
    <x v="7"/>
    <n v="1439614800"/>
    <b v="0"/>
    <b v="0"/>
    <s v="theater/plays"/>
    <x v="3"/>
    <x v="3"/>
  </r>
  <r>
    <n v="110100"/>
    <n v="21946"/>
    <n v="20"/>
    <x v="2"/>
    <n v="708"/>
    <n v="31"/>
    <x v="3"/>
    <s v="DKK"/>
    <x v="8"/>
    <n v="1281502800"/>
    <b v="0"/>
    <b v="0"/>
    <s v="theater/plays"/>
    <x v="3"/>
    <x v="3"/>
  </r>
  <r>
    <n v="6200"/>
    <n v="3208"/>
    <n v="52"/>
    <x v="0"/>
    <n v="44"/>
    <n v="72.91"/>
    <x v="1"/>
    <s v="USD"/>
    <x v="9"/>
    <n v="1383804000"/>
    <b v="0"/>
    <b v="0"/>
    <s v="music/electric music"/>
    <x v="1"/>
    <x v="5"/>
  </r>
  <r>
    <n v="5200"/>
    <n v="13838"/>
    <n v="266"/>
    <x v="1"/>
    <n v="220"/>
    <n v="62.9"/>
    <x v="1"/>
    <s v="USD"/>
    <x v="10"/>
    <n v="1285909200"/>
    <b v="0"/>
    <b v="0"/>
    <s v="film &amp; video/drama"/>
    <x v="4"/>
    <x v="6"/>
  </r>
  <r>
    <n v="6300"/>
    <n v="3030"/>
    <n v="48"/>
    <x v="0"/>
    <n v="27"/>
    <n v="112.22"/>
    <x v="1"/>
    <s v="USD"/>
    <x v="11"/>
    <n v="1285563600"/>
    <b v="0"/>
    <b v="1"/>
    <s v="theater/plays"/>
    <x v="3"/>
    <x v="3"/>
  </r>
  <r>
    <n v="6300"/>
    <n v="5629"/>
    <n v="89"/>
    <x v="0"/>
    <n v="55"/>
    <n v="102.35"/>
    <x v="1"/>
    <s v="USD"/>
    <x v="12"/>
    <n v="1572411600"/>
    <b v="0"/>
    <b v="0"/>
    <s v="film &amp; video/drama"/>
    <x v="4"/>
    <x v="6"/>
  </r>
  <r>
    <n v="4200"/>
    <n v="10295"/>
    <n v="245"/>
    <x v="1"/>
    <n v="98"/>
    <n v="105.05"/>
    <x v="1"/>
    <s v="USD"/>
    <x v="13"/>
    <n v="1466658000"/>
    <b v="0"/>
    <b v="0"/>
    <s v="music/indie rock"/>
    <x v="1"/>
    <x v="7"/>
  </r>
  <r>
    <n v="28200"/>
    <n v="18829"/>
    <n v="67"/>
    <x v="0"/>
    <n v="200"/>
    <n v="94.15"/>
    <x v="1"/>
    <s v="USD"/>
    <x v="14"/>
    <n v="1333342800"/>
    <b v="0"/>
    <b v="0"/>
    <s v="music/indie rock"/>
    <x v="1"/>
    <x v="7"/>
  </r>
  <r>
    <n v="81200"/>
    <n v="38414"/>
    <n v="47"/>
    <x v="0"/>
    <n v="452"/>
    <n v="84.99"/>
    <x v="1"/>
    <s v="USD"/>
    <x v="15"/>
    <n v="1576303200"/>
    <b v="0"/>
    <b v="0"/>
    <s v="technology/wearables"/>
    <x v="2"/>
    <x v="8"/>
  </r>
  <r>
    <n v="1700"/>
    <n v="11041"/>
    <n v="649"/>
    <x v="1"/>
    <n v="100"/>
    <n v="110.41"/>
    <x v="1"/>
    <s v="USD"/>
    <x v="16"/>
    <n v="1392271200"/>
    <b v="0"/>
    <b v="0"/>
    <s v="publishing/nonfiction"/>
    <x v="5"/>
    <x v="9"/>
  </r>
  <r>
    <n v="84600"/>
    <n v="134845"/>
    <n v="159"/>
    <x v="1"/>
    <n v="1249"/>
    <n v="107.96"/>
    <x v="1"/>
    <s v="USD"/>
    <x v="17"/>
    <n v="1294898400"/>
    <b v="0"/>
    <b v="0"/>
    <s v="film &amp; video/animation"/>
    <x v="4"/>
    <x v="10"/>
  </r>
  <r>
    <n v="9100"/>
    <n v="6089"/>
    <n v="67"/>
    <x v="3"/>
    <n v="135"/>
    <n v="45.1"/>
    <x v="1"/>
    <s v="USD"/>
    <x v="18"/>
    <n v="1537074000"/>
    <b v="0"/>
    <b v="0"/>
    <s v="theater/plays"/>
    <x v="3"/>
    <x v="3"/>
  </r>
  <r>
    <n v="62500"/>
    <n v="30331"/>
    <n v="49"/>
    <x v="0"/>
    <n v="674"/>
    <n v="45"/>
    <x v="1"/>
    <s v="USD"/>
    <x v="19"/>
    <n v="1553490000"/>
    <b v="0"/>
    <b v="1"/>
    <s v="theater/plays"/>
    <x v="3"/>
    <x v="3"/>
  </r>
  <r>
    <n v="131800"/>
    <n v="147936"/>
    <n v="112"/>
    <x v="1"/>
    <n v="1396"/>
    <n v="105.97"/>
    <x v="1"/>
    <s v="USD"/>
    <x v="20"/>
    <n v="1406523600"/>
    <b v="0"/>
    <b v="0"/>
    <s v="film &amp; video/drama"/>
    <x v="4"/>
    <x v="6"/>
  </r>
  <r>
    <n v="94000"/>
    <n v="38533"/>
    <n v="41"/>
    <x v="0"/>
    <n v="558"/>
    <n v="69.06"/>
    <x v="1"/>
    <s v="USD"/>
    <x v="21"/>
    <n v="1316322000"/>
    <b v="0"/>
    <b v="0"/>
    <s v="theater/plays"/>
    <x v="3"/>
    <x v="3"/>
  </r>
  <r>
    <n v="59100"/>
    <n v="75690"/>
    <n v="128"/>
    <x v="1"/>
    <n v="890"/>
    <n v="85.04"/>
    <x v="1"/>
    <s v="USD"/>
    <x v="22"/>
    <n v="1524027600"/>
    <b v="0"/>
    <b v="0"/>
    <s v="theater/plays"/>
    <x v="3"/>
    <x v="3"/>
  </r>
  <r>
    <n v="4500"/>
    <n v="14942"/>
    <n v="332"/>
    <x v="1"/>
    <n v="142"/>
    <n v="105.23"/>
    <x v="4"/>
    <s v="GBP"/>
    <x v="23"/>
    <n v="1554699600"/>
    <b v="0"/>
    <b v="0"/>
    <s v="film &amp; video/documentary"/>
    <x v="4"/>
    <x v="4"/>
  </r>
  <r>
    <n v="92400"/>
    <n v="104257"/>
    <n v="113"/>
    <x v="1"/>
    <n v="2673"/>
    <s v=" "/>
    <x v="1"/>
    <s v="USD"/>
    <x v="24"/>
    <n v="1403499600"/>
    <b v="0"/>
    <b v="0"/>
    <s v="technology/wearables"/>
    <x v="2"/>
    <x v="8"/>
  </r>
  <r>
    <n v="5500"/>
    <n v="11904"/>
    <n v="216"/>
    <x v="1"/>
    <n v="163"/>
    <n v="73.03"/>
    <x v="1"/>
    <s v="USD"/>
    <x v="25"/>
    <n v="1307422800"/>
    <b v="0"/>
    <b v="1"/>
    <s v="games/video games"/>
    <x v="6"/>
    <x v="11"/>
  </r>
  <r>
    <n v="107500"/>
    <n v="51814"/>
    <n v="48"/>
    <x v="3"/>
    <n v="1480"/>
    <n v="35.01"/>
    <x v="1"/>
    <s v="USD"/>
    <x v="26"/>
    <n v="1535346000"/>
    <b v="0"/>
    <b v="0"/>
    <s v="theater/plays"/>
    <x v="3"/>
    <x v="3"/>
  </r>
  <r>
    <n v="2000"/>
    <n v="1599"/>
    <n v="80"/>
    <x v="0"/>
    <n v="15"/>
    <n v="106.6"/>
    <x v="1"/>
    <s v="USD"/>
    <x v="27"/>
    <n v="1444539600"/>
    <b v="0"/>
    <b v="0"/>
    <s v="music/rock"/>
    <x v="1"/>
    <x v="1"/>
  </r>
  <r>
    <n v="130800"/>
    <n v="137635"/>
    <n v="105"/>
    <x v="1"/>
    <n v="2220"/>
    <n v="62"/>
    <x v="1"/>
    <s v="USD"/>
    <x v="28"/>
    <n v="1267682400"/>
    <b v="0"/>
    <b v="1"/>
    <s v="theater/plays"/>
    <x v="3"/>
    <x v="3"/>
  </r>
  <r>
    <n v="45900"/>
    <n v="150965"/>
    <n v="329"/>
    <x v="1"/>
    <n v="1606"/>
    <n v="94"/>
    <x v="5"/>
    <s v="CHF"/>
    <x v="29"/>
    <n v="1535518800"/>
    <b v="0"/>
    <b v="0"/>
    <s v="film &amp; video/shorts"/>
    <x v="4"/>
    <x v="12"/>
  </r>
  <r>
    <n v="9000"/>
    <n v="14455"/>
    <n v="161"/>
    <x v="1"/>
    <n v="129"/>
    <n v="112.05"/>
    <x v="1"/>
    <s v="USD"/>
    <x v="30"/>
    <n v="1559106000"/>
    <b v="0"/>
    <b v="0"/>
    <s v="film &amp; video/animation"/>
    <x v="4"/>
    <x v="10"/>
  </r>
  <r>
    <n v="3500"/>
    <n v="10850"/>
    <n v="310"/>
    <x v="1"/>
    <n v="226"/>
    <n v="48.01"/>
    <x v="4"/>
    <s v="GBP"/>
    <x v="31"/>
    <n v="1454392800"/>
    <b v="0"/>
    <b v="0"/>
    <s v="games/video games"/>
    <x v="6"/>
    <x v="11"/>
  </r>
  <r>
    <n v="101000"/>
    <n v="87676"/>
    <n v="87"/>
    <x v="0"/>
    <n v="2307"/>
    <n v="38"/>
    <x v="6"/>
    <s v="EUR"/>
    <x v="32"/>
    <n v="1517896800"/>
    <b v="0"/>
    <b v="0"/>
    <s v="film &amp; video/documentary"/>
    <x v="4"/>
    <x v="4"/>
  </r>
  <r>
    <n v="50200"/>
    <n v="189666"/>
    <n v="378"/>
    <x v="1"/>
    <n v="5419"/>
    <n v="35"/>
    <x v="1"/>
    <s v="USD"/>
    <x v="33"/>
    <n v="1415685600"/>
    <b v="0"/>
    <b v="0"/>
    <s v="theater/plays"/>
    <x v="3"/>
    <x v="3"/>
  </r>
  <r>
    <n v="9300"/>
    <n v="14025"/>
    <n v="151"/>
    <x v="1"/>
    <n v="165"/>
    <n v="85"/>
    <x v="1"/>
    <s v="USD"/>
    <x v="34"/>
    <n v="1490677200"/>
    <b v="0"/>
    <b v="0"/>
    <s v="film &amp; video/documentary"/>
    <x v="4"/>
    <x v="4"/>
  </r>
  <r>
    <n v="125500"/>
    <n v="188628"/>
    <n v="150"/>
    <x v="1"/>
    <n v="1965"/>
    <n v="95.99"/>
    <x v="3"/>
    <s v="DKK"/>
    <x v="35"/>
    <n v="1551506400"/>
    <b v="0"/>
    <b v="1"/>
    <s v="film &amp; video/drama"/>
    <x v="4"/>
    <x v="6"/>
  </r>
  <r>
    <n v="700"/>
    <n v="1101"/>
    <n v="157"/>
    <x v="1"/>
    <n v="16"/>
    <n v="68.81"/>
    <x v="1"/>
    <s v="USD"/>
    <x v="36"/>
    <n v="1300856400"/>
    <b v="0"/>
    <b v="0"/>
    <s v="theater/plays"/>
    <x v="3"/>
    <x v="3"/>
  </r>
  <r>
    <n v="8100"/>
    <n v="11339"/>
    <n v="140"/>
    <x v="1"/>
    <n v="107"/>
    <n v="105.97"/>
    <x v="1"/>
    <s v="USD"/>
    <x v="37"/>
    <n v="1573192800"/>
    <b v="0"/>
    <b v="1"/>
    <s v="publishing/fiction"/>
    <x v="5"/>
    <x v="13"/>
  </r>
  <r>
    <n v="3100"/>
    <n v="10085"/>
    <n v="325"/>
    <x v="1"/>
    <n v="134"/>
    <n v="75.260000000000005"/>
    <x v="1"/>
    <s v="USD"/>
    <x v="38"/>
    <n v="1287810000"/>
    <b v="0"/>
    <b v="0"/>
    <s v="photography/photography books"/>
    <x v="7"/>
    <x v="14"/>
  </r>
  <r>
    <n v="9900"/>
    <n v="5027"/>
    <n v="51"/>
    <x v="0"/>
    <n v="88"/>
    <n v="57.13"/>
    <x v="3"/>
    <s v="DKK"/>
    <x v="39"/>
    <n v="1362978000"/>
    <b v="0"/>
    <b v="0"/>
    <s v="theater/plays"/>
    <x v="3"/>
    <x v="3"/>
  </r>
  <r>
    <n v="8800"/>
    <n v="14878"/>
    <n v="169"/>
    <x v="1"/>
    <n v="198"/>
    <n v="75.14"/>
    <x v="1"/>
    <s v="USD"/>
    <x v="40"/>
    <n v="1277355600"/>
    <b v="0"/>
    <b v="1"/>
    <s v="technology/wearables"/>
    <x v="2"/>
    <x v="8"/>
  </r>
  <r>
    <n v="5600"/>
    <n v="11924"/>
    <n v="213"/>
    <x v="1"/>
    <n v="111"/>
    <n v="107.42"/>
    <x v="6"/>
    <s v="EUR"/>
    <x v="41"/>
    <n v="1348981200"/>
    <b v="0"/>
    <b v="1"/>
    <s v="music/rock"/>
    <x v="1"/>
    <x v="1"/>
  </r>
  <r>
    <n v="1800"/>
    <n v="7991"/>
    <n v="444"/>
    <x v="1"/>
    <n v="222"/>
    <n v="36"/>
    <x v="1"/>
    <s v="USD"/>
    <x v="42"/>
    <n v="1310533200"/>
    <b v="0"/>
    <b v="0"/>
    <s v="food/food trucks"/>
    <x v="0"/>
    <x v="0"/>
  </r>
  <r>
    <n v="90200"/>
    <n v="167717"/>
    <n v="186"/>
    <x v="1"/>
    <n v="6212"/>
    <n v="27"/>
    <x v="1"/>
    <s v="USD"/>
    <x v="43"/>
    <n v="1407560400"/>
    <b v="0"/>
    <b v="0"/>
    <s v="publishing/radio &amp; podcasts"/>
    <x v="5"/>
    <x v="15"/>
  </r>
  <r>
    <n v="1600"/>
    <n v="10541"/>
    <n v="659"/>
    <x v="1"/>
    <n v="98"/>
    <n v="107.56"/>
    <x v="3"/>
    <s v="DKK"/>
    <x v="44"/>
    <n v="1552885200"/>
    <b v="0"/>
    <b v="0"/>
    <s v="publishing/fiction"/>
    <x v="5"/>
    <x v="13"/>
  </r>
  <r>
    <n v="9500"/>
    <n v="4530"/>
    <n v="48"/>
    <x v="0"/>
    <n v="48"/>
    <n v="94.38"/>
    <x v="1"/>
    <s v="USD"/>
    <x v="45"/>
    <n v="1479362400"/>
    <b v="0"/>
    <b v="1"/>
    <s v="theater/plays"/>
    <x v="3"/>
    <x v="3"/>
  </r>
  <r>
    <n v="3700"/>
    <n v="4247"/>
    <n v="115"/>
    <x v="1"/>
    <n v="92"/>
    <n v="46.16"/>
    <x v="1"/>
    <s v="USD"/>
    <x v="46"/>
    <n v="1280552400"/>
    <b v="0"/>
    <b v="0"/>
    <s v="music/rock"/>
    <x v="1"/>
    <x v="1"/>
  </r>
  <r>
    <n v="1500"/>
    <n v="7129"/>
    <n v="475"/>
    <x v="1"/>
    <n v="149"/>
    <n v="47.85"/>
    <x v="1"/>
    <s v="USD"/>
    <x v="47"/>
    <n v="1398661200"/>
    <b v="0"/>
    <b v="0"/>
    <s v="theater/plays"/>
    <x v="3"/>
    <x v="3"/>
  </r>
  <r>
    <n v="33300"/>
    <n v="128862"/>
    <n v="387"/>
    <x v="1"/>
    <n v="2431"/>
    <n v="53.01"/>
    <x v="1"/>
    <s v="USD"/>
    <x v="48"/>
    <n v="1436245200"/>
    <b v="0"/>
    <b v="0"/>
    <s v="theater/plays"/>
    <x v="3"/>
    <x v="3"/>
  </r>
  <r>
    <n v="7200"/>
    <n v="13653"/>
    <n v="190"/>
    <x v="1"/>
    <n v="303"/>
    <n v="45.06"/>
    <x v="1"/>
    <s v="USD"/>
    <x v="49"/>
    <n v="1575439200"/>
    <b v="0"/>
    <b v="0"/>
    <s v="music/rock"/>
    <x v="1"/>
    <x v="1"/>
  </r>
  <r>
    <n v="100"/>
    <n v="2"/>
    <n v="2"/>
    <x v="0"/>
    <n v="1"/>
    <n v="2"/>
    <x v="6"/>
    <s v="EUR"/>
    <x v="50"/>
    <n v="1377752400"/>
    <b v="0"/>
    <b v="0"/>
    <s v="music/metal"/>
    <x v="1"/>
    <x v="16"/>
  </r>
  <r>
    <n v="158100"/>
    <n v="145243"/>
    <n v="92"/>
    <x v="0"/>
    <n v="1467"/>
    <n v="99.01"/>
    <x v="4"/>
    <s v="GBP"/>
    <x v="51"/>
    <n v="1334206800"/>
    <b v="0"/>
    <b v="1"/>
    <s v="technology/wearables"/>
    <x v="2"/>
    <x v="8"/>
  </r>
  <r>
    <n v="7200"/>
    <n v="2459"/>
    <n v="34"/>
    <x v="0"/>
    <n v="75"/>
    <n v="32.79"/>
    <x v="1"/>
    <s v="USD"/>
    <x v="52"/>
    <n v="1284872400"/>
    <b v="0"/>
    <b v="0"/>
    <s v="theater/plays"/>
    <x v="3"/>
    <x v="3"/>
  </r>
  <r>
    <n v="8800"/>
    <n v="12356"/>
    <n v="140"/>
    <x v="1"/>
    <n v="209"/>
    <n v="59.12"/>
    <x v="1"/>
    <s v="USD"/>
    <x v="53"/>
    <n v="1403931600"/>
    <b v="0"/>
    <b v="0"/>
    <s v="film &amp; video/drama"/>
    <x v="4"/>
    <x v="6"/>
  </r>
  <r>
    <n v="6000"/>
    <n v="5392"/>
    <n v="90"/>
    <x v="0"/>
    <n v="120"/>
    <n v="44.93"/>
    <x v="1"/>
    <s v="USD"/>
    <x v="54"/>
    <n v="1521262800"/>
    <b v="0"/>
    <b v="0"/>
    <s v="technology/wearables"/>
    <x v="2"/>
    <x v="8"/>
  </r>
  <r>
    <n v="6600"/>
    <n v="11746"/>
    <n v="178"/>
    <x v="1"/>
    <n v="131"/>
    <n v="89.66"/>
    <x v="1"/>
    <s v="USD"/>
    <x v="55"/>
    <n v="1533358800"/>
    <b v="0"/>
    <b v="0"/>
    <s v="music/jazz"/>
    <x v="1"/>
    <x v="17"/>
  </r>
  <r>
    <n v="8000"/>
    <n v="11493"/>
    <n v="144"/>
    <x v="1"/>
    <n v="164"/>
    <n v="70.08"/>
    <x v="1"/>
    <s v="USD"/>
    <x v="56"/>
    <n v="1421474400"/>
    <b v="0"/>
    <b v="0"/>
    <s v="technology/wearables"/>
    <x v="2"/>
    <x v="8"/>
  </r>
  <r>
    <n v="2900"/>
    <n v="6243"/>
    <n v="215"/>
    <x v="1"/>
    <n v="201"/>
    <n v="31.06"/>
    <x v="1"/>
    <s v="USD"/>
    <x v="57"/>
    <n v="1505278800"/>
    <b v="0"/>
    <b v="0"/>
    <s v="games/video games"/>
    <x v="6"/>
    <x v="11"/>
  </r>
  <r>
    <n v="2700"/>
    <n v="6132"/>
    <n v="227"/>
    <x v="1"/>
    <n v="211"/>
    <n v="29.06"/>
    <x v="1"/>
    <s v="USD"/>
    <x v="58"/>
    <n v="1443934800"/>
    <b v="0"/>
    <b v="0"/>
    <s v="theater/plays"/>
    <x v="3"/>
    <x v="3"/>
  </r>
  <r>
    <n v="1400"/>
    <n v="3851"/>
    <n v="275"/>
    <x v="1"/>
    <n v="128"/>
    <n v="30.09"/>
    <x v="1"/>
    <s v="USD"/>
    <x v="59"/>
    <n v="1498539600"/>
    <b v="0"/>
    <b v="1"/>
    <s v="theater/plays"/>
    <x v="3"/>
    <x v="3"/>
  </r>
  <r>
    <n v="94200"/>
    <n v="135997"/>
    <n v="144"/>
    <x v="1"/>
    <n v="1600"/>
    <n v="85"/>
    <x v="0"/>
    <s v="CAD"/>
    <x v="60"/>
    <n v="1342760400"/>
    <b v="0"/>
    <b v="0"/>
    <s v="theater/plays"/>
    <x v="3"/>
    <x v="3"/>
  </r>
  <r>
    <n v="199200"/>
    <n v="184750"/>
    <n v="93"/>
    <x v="0"/>
    <n v="2253"/>
    <n v="82"/>
    <x v="0"/>
    <s v="CAD"/>
    <x v="61"/>
    <n v="1301720400"/>
    <b v="0"/>
    <b v="0"/>
    <s v="theater/plays"/>
    <x v="3"/>
    <x v="3"/>
  </r>
  <r>
    <n v="2000"/>
    <n v="14452"/>
    <n v="723"/>
    <x v="1"/>
    <n v="249"/>
    <n v="58.04"/>
    <x v="1"/>
    <s v="USD"/>
    <x v="62"/>
    <n v="1433566800"/>
    <b v="0"/>
    <b v="0"/>
    <s v="technology/web"/>
    <x v="2"/>
    <x v="2"/>
  </r>
  <r>
    <n v="4700"/>
    <n v="557"/>
    <n v="12"/>
    <x v="0"/>
    <n v="5"/>
    <n v="111.4"/>
    <x v="1"/>
    <s v="USD"/>
    <x v="63"/>
    <n v="1493874000"/>
    <b v="0"/>
    <b v="0"/>
    <s v="theater/plays"/>
    <x v="3"/>
    <x v="3"/>
  </r>
  <r>
    <n v="2800"/>
    <n v="2734"/>
    <n v="98"/>
    <x v="0"/>
    <n v="38"/>
    <n v="71.95"/>
    <x v="1"/>
    <s v="USD"/>
    <x v="64"/>
    <n v="1531803600"/>
    <b v="0"/>
    <b v="1"/>
    <s v="technology/web"/>
    <x v="2"/>
    <x v="2"/>
  </r>
  <r>
    <n v="6100"/>
    <n v="14405"/>
    <n v="236"/>
    <x v="1"/>
    <n v="236"/>
    <n v="61.04"/>
    <x v="1"/>
    <s v="USD"/>
    <x v="65"/>
    <n v="1296712800"/>
    <b v="0"/>
    <b v="0"/>
    <s v="theater/plays"/>
    <x v="3"/>
    <x v="3"/>
  </r>
  <r>
    <n v="2900"/>
    <n v="1307"/>
    <n v="45"/>
    <x v="0"/>
    <n v="12"/>
    <n v="108.92"/>
    <x v="1"/>
    <s v="USD"/>
    <x v="66"/>
    <n v="1428901200"/>
    <b v="0"/>
    <b v="1"/>
    <s v="theater/plays"/>
    <x v="3"/>
    <x v="3"/>
  </r>
  <r>
    <n v="72600"/>
    <n v="117892"/>
    <n v="162"/>
    <x v="1"/>
    <n v="4065"/>
    <n v="29"/>
    <x v="4"/>
    <s v="GBP"/>
    <x v="67"/>
    <n v="1264831200"/>
    <b v="0"/>
    <b v="1"/>
    <s v="technology/wearables"/>
    <x v="2"/>
    <x v="8"/>
  </r>
  <r>
    <n v="5700"/>
    <n v="14508"/>
    <n v="255"/>
    <x v="1"/>
    <n v="246"/>
    <n v="58.98"/>
    <x v="6"/>
    <s v="EUR"/>
    <x v="68"/>
    <n v="1505192400"/>
    <b v="0"/>
    <b v="1"/>
    <s v="theater/plays"/>
    <x v="3"/>
    <x v="3"/>
  </r>
  <r>
    <n v="7900"/>
    <n v="1901"/>
    <n v="24"/>
    <x v="3"/>
    <n v="17"/>
    <n v="111.82"/>
    <x v="1"/>
    <s v="USD"/>
    <x v="69"/>
    <n v="1295676000"/>
    <b v="0"/>
    <b v="0"/>
    <s v="theater/plays"/>
    <x v="3"/>
    <x v="3"/>
  </r>
  <r>
    <n v="128000"/>
    <n v="158389"/>
    <n v="124"/>
    <x v="1"/>
    <n v="2475"/>
    <n v="64"/>
    <x v="6"/>
    <s v="EUR"/>
    <x v="70"/>
    <n v="1292911200"/>
    <b v="0"/>
    <b v="1"/>
    <s v="theater/plays"/>
    <x v="3"/>
    <x v="3"/>
  </r>
  <r>
    <n v="6000"/>
    <n v="6484"/>
    <n v="108"/>
    <x v="1"/>
    <n v="76"/>
    <n v="85.32"/>
    <x v="1"/>
    <s v="USD"/>
    <x v="71"/>
    <n v="1575439200"/>
    <b v="0"/>
    <b v="0"/>
    <s v="theater/plays"/>
    <x v="3"/>
    <x v="3"/>
  </r>
  <r>
    <n v="600"/>
    <n v="4022"/>
    <n v="670"/>
    <x v="1"/>
    <n v="54"/>
    <n v="74.48"/>
    <x v="1"/>
    <s v="USD"/>
    <x v="72"/>
    <n v="1438837200"/>
    <b v="0"/>
    <b v="0"/>
    <s v="film &amp; video/animation"/>
    <x v="4"/>
    <x v="10"/>
  </r>
  <r>
    <n v="1400"/>
    <n v="9253"/>
    <n v="661"/>
    <x v="1"/>
    <n v="88"/>
    <n v="105.15"/>
    <x v="1"/>
    <s v="USD"/>
    <x v="73"/>
    <n v="1480485600"/>
    <b v="0"/>
    <b v="0"/>
    <s v="music/jazz"/>
    <x v="1"/>
    <x v="17"/>
  </r>
  <r>
    <n v="3900"/>
    <n v="4776"/>
    <n v="122"/>
    <x v="1"/>
    <n v="85"/>
    <n v="56.19"/>
    <x v="4"/>
    <s v="GBP"/>
    <x v="74"/>
    <n v="1459141200"/>
    <b v="0"/>
    <b v="0"/>
    <s v="music/metal"/>
    <x v="1"/>
    <x v="16"/>
  </r>
  <r>
    <n v="9700"/>
    <n v="14606"/>
    <n v="151"/>
    <x v="1"/>
    <n v="170"/>
    <n v="85.92"/>
    <x v="1"/>
    <s v="USD"/>
    <x v="75"/>
    <n v="1532322000"/>
    <b v="0"/>
    <b v="0"/>
    <s v="photography/photography books"/>
    <x v="7"/>
    <x v="14"/>
  </r>
  <r>
    <n v="122900"/>
    <n v="95993"/>
    <n v="78"/>
    <x v="0"/>
    <n v="1684"/>
    <n v="57"/>
    <x v="1"/>
    <s v="USD"/>
    <x v="76"/>
    <n v="1426222800"/>
    <b v="1"/>
    <b v="1"/>
    <s v="theater/plays"/>
    <x v="3"/>
    <x v="3"/>
  </r>
  <r>
    <n v="9500"/>
    <n v="4460"/>
    <n v="47"/>
    <x v="0"/>
    <n v="56"/>
    <n v="79.64"/>
    <x v="1"/>
    <s v="USD"/>
    <x v="77"/>
    <n v="1286773200"/>
    <b v="0"/>
    <b v="1"/>
    <s v="film &amp; video/animation"/>
    <x v="4"/>
    <x v="10"/>
  </r>
  <r>
    <n v="4500"/>
    <n v="13536"/>
    <n v="301"/>
    <x v="1"/>
    <n v="330"/>
    <n v="41.02"/>
    <x v="1"/>
    <s v="USD"/>
    <x v="78"/>
    <n v="1523941200"/>
    <b v="0"/>
    <b v="0"/>
    <s v="publishing/translations"/>
    <x v="5"/>
    <x v="18"/>
  </r>
  <r>
    <n v="57800"/>
    <n v="40228"/>
    <n v="70"/>
    <x v="0"/>
    <n v="838"/>
    <n v="48"/>
    <x v="1"/>
    <s v="USD"/>
    <x v="79"/>
    <n v="1529557200"/>
    <b v="0"/>
    <b v="0"/>
    <s v="theater/plays"/>
    <x v="3"/>
    <x v="3"/>
  </r>
  <r>
    <n v="1100"/>
    <n v="7012"/>
    <n v="637"/>
    <x v="1"/>
    <n v="127"/>
    <n v="55.21"/>
    <x v="1"/>
    <s v="USD"/>
    <x v="80"/>
    <n v="1506574800"/>
    <b v="0"/>
    <b v="0"/>
    <s v="games/video games"/>
    <x v="6"/>
    <x v="11"/>
  </r>
  <r>
    <n v="16800"/>
    <n v="37857"/>
    <n v="225"/>
    <x v="1"/>
    <n v="411"/>
    <n v="92.11"/>
    <x v="1"/>
    <s v="USD"/>
    <x v="81"/>
    <n v="1513576800"/>
    <b v="0"/>
    <b v="0"/>
    <s v="music/rock"/>
    <x v="1"/>
    <x v="1"/>
  </r>
  <r>
    <n v="1000"/>
    <n v="14973"/>
    <n v="1497"/>
    <x v="1"/>
    <n v="180"/>
    <n v="83.18"/>
    <x v="4"/>
    <s v="GBP"/>
    <x v="82"/>
    <n v="1548309600"/>
    <b v="0"/>
    <b v="1"/>
    <s v="games/video games"/>
    <x v="6"/>
    <x v="11"/>
  </r>
  <r>
    <n v="106400"/>
    <n v="39996"/>
    <n v="38"/>
    <x v="0"/>
    <n v="1000"/>
    <n v="40"/>
    <x v="1"/>
    <s v="USD"/>
    <x v="83"/>
    <n v="1471582800"/>
    <b v="0"/>
    <b v="0"/>
    <s v="music/electric music"/>
    <x v="1"/>
    <x v="5"/>
  </r>
  <r>
    <n v="31400"/>
    <n v="41564"/>
    <n v="132"/>
    <x v="1"/>
    <n v="374"/>
    <n v="111.13"/>
    <x v="1"/>
    <s v="USD"/>
    <x v="84"/>
    <n v="1344315600"/>
    <b v="0"/>
    <b v="0"/>
    <s v="technology/wearables"/>
    <x v="2"/>
    <x v="8"/>
  </r>
  <r>
    <n v="4900"/>
    <n v="6430"/>
    <n v="131"/>
    <x v="1"/>
    <n v="71"/>
    <n v="90.56"/>
    <x v="2"/>
    <s v="AUD"/>
    <x v="85"/>
    <n v="1316408400"/>
    <b v="0"/>
    <b v="0"/>
    <s v="music/indie rock"/>
    <x v="1"/>
    <x v="7"/>
  </r>
  <r>
    <n v="7400"/>
    <n v="12405"/>
    <n v="168"/>
    <x v="1"/>
    <n v="203"/>
    <n v="61.11"/>
    <x v="1"/>
    <s v="USD"/>
    <x v="86"/>
    <n v="1431838800"/>
    <b v="1"/>
    <b v="0"/>
    <s v="theater/plays"/>
    <x v="3"/>
    <x v="3"/>
  </r>
  <r>
    <n v="198500"/>
    <n v="123040"/>
    <n v="62"/>
    <x v="0"/>
    <n v="1482"/>
    <n v="83.02"/>
    <x v="2"/>
    <s v="AUD"/>
    <x v="87"/>
    <n v="1300510800"/>
    <b v="0"/>
    <b v="1"/>
    <s v="music/rock"/>
    <x v="1"/>
    <x v="1"/>
  </r>
  <r>
    <n v="4800"/>
    <n v="12516"/>
    <n v="261"/>
    <x v="1"/>
    <n v="113"/>
    <n v="110.76"/>
    <x v="1"/>
    <s v="USD"/>
    <x v="88"/>
    <n v="1431061200"/>
    <b v="0"/>
    <b v="0"/>
    <s v="publishing/translations"/>
    <x v="5"/>
    <x v="18"/>
  </r>
  <r>
    <n v="3400"/>
    <n v="8588"/>
    <n v="253"/>
    <x v="1"/>
    <n v="96"/>
    <n v="89.46"/>
    <x v="1"/>
    <s v="USD"/>
    <x v="89"/>
    <n v="1271480400"/>
    <b v="0"/>
    <b v="0"/>
    <s v="theater/plays"/>
    <x v="3"/>
    <x v="3"/>
  </r>
  <r>
    <n v="7800"/>
    <n v="6132"/>
    <n v="79"/>
    <x v="0"/>
    <n v="106"/>
    <n v="57.85"/>
    <x v="1"/>
    <s v="USD"/>
    <x v="90"/>
    <n v="1456380000"/>
    <b v="0"/>
    <b v="1"/>
    <s v="theater/plays"/>
    <x v="3"/>
    <x v="3"/>
  </r>
  <r>
    <n v="154300"/>
    <n v="74688"/>
    <n v="48"/>
    <x v="0"/>
    <n v="679"/>
    <n v="110"/>
    <x v="6"/>
    <s v="EUR"/>
    <x v="91"/>
    <n v="1472878800"/>
    <b v="0"/>
    <b v="0"/>
    <s v="publishing/translations"/>
    <x v="5"/>
    <x v="18"/>
  </r>
  <r>
    <n v="20000"/>
    <n v="51775"/>
    <n v="259"/>
    <x v="1"/>
    <n v="498"/>
    <n v="103.97"/>
    <x v="5"/>
    <s v="CHF"/>
    <x v="92"/>
    <n v="1277355600"/>
    <b v="0"/>
    <b v="1"/>
    <s v="games/video games"/>
    <x v="6"/>
    <x v="11"/>
  </r>
  <r>
    <n v="108800"/>
    <n v="65877"/>
    <n v="61"/>
    <x v="3"/>
    <n v="610"/>
    <n v="108"/>
    <x v="1"/>
    <s v="USD"/>
    <x v="93"/>
    <n v="1351054800"/>
    <b v="0"/>
    <b v="1"/>
    <s v="theater/plays"/>
    <x v="3"/>
    <x v="3"/>
  </r>
  <r>
    <n v="2900"/>
    <n v="8807"/>
    <n v="304"/>
    <x v="1"/>
    <n v="180"/>
    <n v="48.93"/>
    <x v="4"/>
    <s v="GBP"/>
    <x v="94"/>
    <n v="1555563600"/>
    <b v="0"/>
    <b v="0"/>
    <s v="technology/web"/>
    <x v="2"/>
    <x v="2"/>
  </r>
  <r>
    <n v="900"/>
    <n v="1017"/>
    <n v="113"/>
    <x v="1"/>
    <n v="27"/>
    <n v="37.67"/>
    <x v="1"/>
    <s v="USD"/>
    <x v="95"/>
    <n v="1571634000"/>
    <b v="0"/>
    <b v="0"/>
    <s v="film &amp; video/documentary"/>
    <x v="4"/>
    <x v="4"/>
  </r>
  <r>
    <n v="69700"/>
    <n v="151513"/>
    <n v="217"/>
    <x v="1"/>
    <n v="2331"/>
    <n v="65"/>
    <x v="1"/>
    <s v="USD"/>
    <x v="96"/>
    <n v="1300856400"/>
    <b v="0"/>
    <b v="0"/>
    <s v="theater/plays"/>
    <x v="3"/>
    <x v="3"/>
  </r>
  <r>
    <n v="1300"/>
    <n v="12047"/>
    <n v="927"/>
    <x v="1"/>
    <n v="113"/>
    <n v="106.61"/>
    <x v="1"/>
    <s v="USD"/>
    <x v="48"/>
    <n v="1439874000"/>
    <b v="0"/>
    <b v="0"/>
    <s v="food/food trucks"/>
    <x v="0"/>
    <x v="0"/>
  </r>
  <r>
    <n v="97800"/>
    <n v="32951"/>
    <n v="34"/>
    <x v="0"/>
    <n v="1220"/>
    <n v="27.01"/>
    <x v="2"/>
    <s v="AUD"/>
    <x v="97"/>
    <n v="1438318800"/>
    <b v="0"/>
    <b v="0"/>
    <s v="games/video games"/>
    <x v="6"/>
    <x v="11"/>
  </r>
  <r>
    <n v="7600"/>
    <n v="14951"/>
    <n v="197"/>
    <x v="1"/>
    <n v="164"/>
    <n v="91.16"/>
    <x v="1"/>
    <s v="USD"/>
    <x v="98"/>
    <n v="1419400800"/>
    <b v="0"/>
    <b v="0"/>
    <s v="theater/plays"/>
    <x v="3"/>
    <x v="3"/>
  </r>
  <r>
    <n v="100"/>
    <n v="1"/>
    <n v="1"/>
    <x v="0"/>
    <n v="1"/>
    <n v="1"/>
    <x v="1"/>
    <s v="USD"/>
    <x v="99"/>
    <n v="1320555600"/>
    <b v="0"/>
    <b v="0"/>
    <s v="theater/plays"/>
    <x v="3"/>
    <x v="3"/>
  </r>
  <r>
    <n v="900"/>
    <n v="9193"/>
    <n v="1021"/>
    <x v="1"/>
    <n v="164"/>
    <n v="56.05"/>
    <x v="1"/>
    <s v="USD"/>
    <x v="100"/>
    <n v="1425103200"/>
    <b v="0"/>
    <b v="1"/>
    <s v="music/electric music"/>
    <x v="1"/>
    <x v="5"/>
  </r>
  <r>
    <n v="3700"/>
    <n v="10422"/>
    <n v="282"/>
    <x v="1"/>
    <n v="336"/>
    <n v="31.02"/>
    <x v="1"/>
    <s v="USD"/>
    <x v="101"/>
    <n v="1526878800"/>
    <b v="0"/>
    <b v="1"/>
    <s v="technology/wearables"/>
    <x v="2"/>
    <x v="8"/>
  </r>
  <r>
    <n v="10000"/>
    <n v="2461"/>
    <n v="25"/>
    <x v="0"/>
    <n v="37"/>
    <n v="66.510000000000005"/>
    <x v="6"/>
    <s v="EUR"/>
    <x v="102"/>
    <n v="1288674000"/>
    <b v="0"/>
    <b v="0"/>
    <s v="music/electric music"/>
    <x v="1"/>
    <x v="5"/>
  </r>
  <r>
    <n v="119200"/>
    <n v="170623"/>
    <n v="143"/>
    <x v="1"/>
    <n v="1917"/>
    <n v="89.01"/>
    <x v="1"/>
    <s v="USD"/>
    <x v="103"/>
    <n v="1495602000"/>
    <b v="0"/>
    <b v="0"/>
    <s v="music/indie rock"/>
    <x v="1"/>
    <x v="7"/>
  </r>
  <r>
    <n v="6800"/>
    <n v="9829"/>
    <n v="145"/>
    <x v="1"/>
    <n v="95"/>
    <n v="103.46"/>
    <x v="1"/>
    <s v="USD"/>
    <x v="104"/>
    <n v="1366434000"/>
    <b v="0"/>
    <b v="0"/>
    <s v="technology/web"/>
    <x v="2"/>
    <x v="2"/>
  </r>
  <r>
    <n v="3900"/>
    <n v="14006"/>
    <n v="359"/>
    <x v="1"/>
    <n v="147"/>
    <n v="95.28"/>
    <x v="1"/>
    <s v="USD"/>
    <x v="105"/>
    <n v="1568350800"/>
    <b v="0"/>
    <b v="0"/>
    <s v="theater/plays"/>
    <x v="3"/>
    <x v="3"/>
  </r>
  <r>
    <n v="3500"/>
    <n v="6527"/>
    <n v="186"/>
    <x v="1"/>
    <n v="86"/>
    <n v="75.900000000000006"/>
    <x v="1"/>
    <s v="USD"/>
    <x v="106"/>
    <n v="1525928400"/>
    <b v="0"/>
    <b v="1"/>
    <s v="theater/plays"/>
    <x v="3"/>
    <x v="3"/>
  </r>
  <r>
    <n v="1500"/>
    <n v="8929"/>
    <n v="595"/>
    <x v="1"/>
    <n v="83"/>
    <n v="107.58"/>
    <x v="1"/>
    <s v="USD"/>
    <x v="107"/>
    <n v="1336885200"/>
    <b v="0"/>
    <b v="0"/>
    <s v="film &amp; video/documentary"/>
    <x v="4"/>
    <x v="4"/>
  </r>
  <r>
    <n v="5200"/>
    <n v="3079"/>
    <n v="59"/>
    <x v="0"/>
    <n v="60"/>
    <n v="51.32"/>
    <x v="1"/>
    <s v="USD"/>
    <x v="108"/>
    <n v="1389679200"/>
    <b v="0"/>
    <b v="0"/>
    <s v="film &amp; video/television"/>
    <x v="4"/>
    <x v="19"/>
  </r>
  <r>
    <n v="142400"/>
    <n v="21307"/>
    <n v="15"/>
    <x v="0"/>
    <n v="296"/>
    <n v="71.98"/>
    <x v="1"/>
    <s v="USD"/>
    <x v="109"/>
    <n v="1538283600"/>
    <b v="0"/>
    <b v="0"/>
    <s v="food/food trucks"/>
    <x v="0"/>
    <x v="0"/>
  </r>
  <r>
    <n v="61400"/>
    <n v="73653"/>
    <n v="120"/>
    <x v="1"/>
    <n v="676"/>
    <n v="108.95"/>
    <x v="1"/>
    <s v="USD"/>
    <x v="110"/>
    <n v="1348808400"/>
    <b v="0"/>
    <b v="0"/>
    <s v="publishing/radio &amp; podcasts"/>
    <x v="5"/>
    <x v="15"/>
  </r>
  <r>
    <n v="4700"/>
    <n v="12635"/>
    <n v="269"/>
    <x v="1"/>
    <n v="361"/>
    <n v="35"/>
    <x v="2"/>
    <s v="AUD"/>
    <x v="111"/>
    <n v="1410152400"/>
    <b v="0"/>
    <b v="0"/>
    <s v="technology/web"/>
    <x v="2"/>
    <x v="2"/>
  </r>
  <r>
    <n v="3300"/>
    <n v="12437"/>
    <n v="377"/>
    <x v="1"/>
    <n v="131"/>
    <n v="94.94"/>
    <x v="1"/>
    <s v="USD"/>
    <x v="112"/>
    <n v="1505797200"/>
    <b v="0"/>
    <b v="0"/>
    <s v="food/food trucks"/>
    <x v="0"/>
    <x v="0"/>
  </r>
  <r>
    <n v="1900"/>
    <n v="13816"/>
    <n v="727"/>
    <x v="1"/>
    <n v="126"/>
    <n v="109.65"/>
    <x v="1"/>
    <s v="USD"/>
    <x v="113"/>
    <n v="1554872400"/>
    <b v="0"/>
    <b v="1"/>
    <s v="technology/wearables"/>
    <x v="2"/>
    <x v="8"/>
  </r>
  <r>
    <n v="166700"/>
    <n v="145382"/>
    <n v="87"/>
    <x v="0"/>
    <n v="3304"/>
    <n v="44"/>
    <x v="6"/>
    <s v="EUR"/>
    <x v="114"/>
    <n v="1513922400"/>
    <b v="0"/>
    <b v="0"/>
    <s v="publishing/fiction"/>
    <x v="5"/>
    <x v="13"/>
  </r>
  <r>
    <n v="7200"/>
    <n v="6336"/>
    <n v="88"/>
    <x v="0"/>
    <n v="73"/>
    <n v="86.79"/>
    <x v="1"/>
    <s v="USD"/>
    <x v="115"/>
    <n v="1442638800"/>
    <b v="0"/>
    <b v="0"/>
    <s v="theater/plays"/>
    <x v="3"/>
    <x v="3"/>
  </r>
  <r>
    <n v="4900"/>
    <n v="8523"/>
    <n v="174"/>
    <x v="1"/>
    <n v="275"/>
    <n v="30.99"/>
    <x v="1"/>
    <s v="USD"/>
    <x v="116"/>
    <n v="1317186000"/>
    <b v="0"/>
    <b v="0"/>
    <s v="film &amp; video/television"/>
    <x v="4"/>
    <x v="19"/>
  </r>
  <r>
    <n v="5400"/>
    <n v="6351"/>
    <n v="118"/>
    <x v="1"/>
    <n v="67"/>
    <n v="94.79"/>
    <x v="1"/>
    <s v="USD"/>
    <x v="117"/>
    <n v="1391234400"/>
    <b v="0"/>
    <b v="0"/>
    <s v="photography/photography books"/>
    <x v="7"/>
    <x v="14"/>
  </r>
  <r>
    <n v="5000"/>
    <n v="10748"/>
    <n v="215"/>
    <x v="1"/>
    <n v="154"/>
    <n v="69.790000000000006"/>
    <x v="1"/>
    <s v="USD"/>
    <x v="118"/>
    <n v="1404363600"/>
    <b v="0"/>
    <b v="1"/>
    <s v="film &amp; video/documentary"/>
    <x v="4"/>
    <x v="4"/>
  </r>
  <r>
    <n v="75100"/>
    <n v="112272"/>
    <n v="149"/>
    <x v="1"/>
    <n v="1782"/>
    <n v="63"/>
    <x v="1"/>
    <s v="USD"/>
    <x v="119"/>
    <n v="1429592400"/>
    <b v="0"/>
    <b v="1"/>
    <s v="games/mobile games"/>
    <x v="6"/>
    <x v="20"/>
  </r>
  <r>
    <n v="45300"/>
    <n v="99361"/>
    <n v="219"/>
    <x v="1"/>
    <n v="903"/>
    <n v="110.03"/>
    <x v="1"/>
    <s v="USD"/>
    <x v="33"/>
    <n v="1413608400"/>
    <b v="0"/>
    <b v="0"/>
    <s v="games/video games"/>
    <x v="6"/>
    <x v="11"/>
  </r>
  <r>
    <n v="136800"/>
    <n v="88055"/>
    <n v="64"/>
    <x v="0"/>
    <n v="3387"/>
    <n v="26"/>
    <x v="1"/>
    <s v="USD"/>
    <x v="120"/>
    <n v="1419400800"/>
    <b v="0"/>
    <b v="0"/>
    <s v="publishing/fiction"/>
    <x v="5"/>
    <x v="13"/>
  </r>
  <r>
    <n v="177700"/>
    <n v="33092"/>
    <n v="19"/>
    <x v="0"/>
    <n v="662"/>
    <n v="49.99"/>
    <x v="0"/>
    <s v="CAD"/>
    <x v="121"/>
    <n v="1448604000"/>
    <b v="1"/>
    <b v="0"/>
    <s v="theater/plays"/>
    <x v="3"/>
    <x v="3"/>
  </r>
  <r>
    <n v="2600"/>
    <n v="9562"/>
    <n v="368"/>
    <x v="1"/>
    <n v="94"/>
    <n v="101.72"/>
    <x v="6"/>
    <s v="EUR"/>
    <x v="122"/>
    <n v="1562302800"/>
    <b v="0"/>
    <b v="0"/>
    <s v="photography/photography books"/>
    <x v="7"/>
    <x v="14"/>
  </r>
  <r>
    <n v="5300"/>
    <n v="8475"/>
    <n v="160"/>
    <x v="1"/>
    <n v="180"/>
    <n v="47.08"/>
    <x v="1"/>
    <s v="USD"/>
    <x v="123"/>
    <n v="1537678800"/>
    <b v="0"/>
    <b v="0"/>
    <s v="theater/plays"/>
    <x v="3"/>
    <x v="3"/>
  </r>
  <r>
    <n v="180200"/>
    <n v="69617"/>
    <n v="39"/>
    <x v="0"/>
    <n v="774"/>
    <n v="89.94"/>
    <x v="1"/>
    <s v="USD"/>
    <x v="124"/>
    <n v="1473570000"/>
    <b v="0"/>
    <b v="1"/>
    <s v="theater/plays"/>
    <x v="3"/>
    <x v="3"/>
  </r>
  <r>
    <n v="103200"/>
    <n v="53067"/>
    <n v="51"/>
    <x v="0"/>
    <n v="672"/>
    <n v="78.97"/>
    <x v="0"/>
    <s v="CAD"/>
    <x v="125"/>
    <n v="1273899600"/>
    <b v="0"/>
    <b v="0"/>
    <s v="theater/plays"/>
    <x v="3"/>
    <x v="3"/>
  </r>
  <r>
    <n v="70600"/>
    <n v="42596"/>
    <n v="60"/>
    <x v="3"/>
    <n v="532"/>
    <n v="80.069999999999993"/>
    <x v="1"/>
    <s v="USD"/>
    <x v="126"/>
    <n v="1284008400"/>
    <b v="0"/>
    <b v="0"/>
    <s v="music/rock"/>
    <x v="1"/>
    <x v="1"/>
  </r>
  <r>
    <n v="148500"/>
    <n v="4756"/>
    <n v="3"/>
    <x v="3"/>
    <n v="55"/>
    <n v="86.47"/>
    <x v="2"/>
    <s v="AUD"/>
    <x v="127"/>
    <n v="1425103200"/>
    <b v="0"/>
    <b v="0"/>
    <s v="food/food trucks"/>
    <x v="0"/>
    <x v="0"/>
  </r>
  <r>
    <n v="9600"/>
    <n v="14925"/>
    <n v="155"/>
    <x v="1"/>
    <n v="533"/>
    <n v="28"/>
    <x v="3"/>
    <s v="DKK"/>
    <x v="128"/>
    <n v="1320991200"/>
    <b v="0"/>
    <b v="0"/>
    <s v="film &amp; video/drama"/>
    <x v="4"/>
    <x v="6"/>
  </r>
  <r>
    <n v="164700"/>
    <n v="166116"/>
    <n v="101"/>
    <x v="1"/>
    <n v="2443"/>
    <n v="68"/>
    <x v="4"/>
    <s v="GBP"/>
    <x v="129"/>
    <n v="1386828000"/>
    <b v="0"/>
    <b v="0"/>
    <s v="technology/web"/>
    <x v="2"/>
    <x v="2"/>
  </r>
  <r>
    <n v="3300"/>
    <n v="3834"/>
    <n v="116"/>
    <x v="1"/>
    <n v="89"/>
    <n v="43.08"/>
    <x v="1"/>
    <s v="USD"/>
    <x v="130"/>
    <n v="1517119200"/>
    <b v="0"/>
    <b v="1"/>
    <s v="theater/plays"/>
    <x v="3"/>
    <x v="3"/>
  </r>
  <r>
    <n v="4500"/>
    <n v="13985"/>
    <n v="311"/>
    <x v="1"/>
    <n v="159"/>
    <n v="87.96"/>
    <x v="1"/>
    <s v="USD"/>
    <x v="131"/>
    <n v="1315026000"/>
    <b v="0"/>
    <b v="0"/>
    <s v="music/world music"/>
    <x v="1"/>
    <x v="21"/>
  </r>
  <r>
    <n v="99500"/>
    <n v="89288"/>
    <n v="90"/>
    <x v="0"/>
    <n v="940"/>
    <n v="94.99"/>
    <x v="5"/>
    <s v="CHF"/>
    <x v="132"/>
    <n v="1312693200"/>
    <b v="0"/>
    <b v="1"/>
    <s v="film &amp; video/documentary"/>
    <x v="4"/>
    <x v="4"/>
  </r>
  <r>
    <n v="7700"/>
    <n v="5488"/>
    <n v="71"/>
    <x v="0"/>
    <n v="117"/>
    <n v="46.91"/>
    <x v="1"/>
    <s v="USD"/>
    <x v="133"/>
    <n v="1363064400"/>
    <b v="0"/>
    <b v="1"/>
    <s v="theater/plays"/>
    <x v="3"/>
    <x v="3"/>
  </r>
  <r>
    <n v="82800"/>
    <n v="2721"/>
    <n v="3"/>
    <x v="3"/>
    <n v="58"/>
    <n v="46.91"/>
    <x v="1"/>
    <s v="USD"/>
    <x v="134"/>
    <n v="1403154000"/>
    <b v="0"/>
    <b v="1"/>
    <s v="film &amp; video/drama"/>
    <x v="4"/>
    <x v="6"/>
  </r>
  <r>
    <n v="1800"/>
    <n v="4712"/>
    <n v="262"/>
    <x v="1"/>
    <n v="50"/>
    <n v="94.24"/>
    <x v="1"/>
    <s v="USD"/>
    <x v="135"/>
    <n v="1286859600"/>
    <b v="0"/>
    <b v="0"/>
    <s v="publishing/nonfiction"/>
    <x v="5"/>
    <x v="9"/>
  </r>
  <r>
    <n v="9600"/>
    <n v="9216"/>
    <n v="96"/>
    <x v="0"/>
    <n v="115"/>
    <n v="80.14"/>
    <x v="1"/>
    <s v="USD"/>
    <x v="136"/>
    <n v="1349326800"/>
    <b v="0"/>
    <b v="0"/>
    <s v="games/mobile games"/>
    <x v="6"/>
    <x v="20"/>
  </r>
  <r>
    <n v="92100"/>
    <n v="19246"/>
    <n v="21"/>
    <x v="0"/>
    <n v="326"/>
    <n v="59.04"/>
    <x v="1"/>
    <s v="USD"/>
    <x v="137"/>
    <n v="1430974800"/>
    <b v="0"/>
    <b v="1"/>
    <s v="technology/wearables"/>
    <x v="2"/>
    <x v="8"/>
  </r>
  <r>
    <n v="5500"/>
    <n v="12274"/>
    <n v="223"/>
    <x v="1"/>
    <n v="186"/>
    <n v="65.989999999999995"/>
    <x v="1"/>
    <s v="USD"/>
    <x v="138"/>
    <n v="1519970400"/>
    <b v="0"/>
    <b v="0"/>
    <s v="film &amp; video/documentary"/>
    <x v="4"/>
    <x v="4"/>
  </r>
  <r>
    <n v="64300"/>
    <n v="65323"/>
    <n v="102"/>
    <x v="1"/>
    <n v="1071"/>
    <n v="60.99"/>
    <x v="1"/>
    <s v="USD"/>
    <x v="139"/>
    <n v="1434603600"/>
    <b v="0"/>
    <b v="0"/>
    <s v="technology/web"/>
    <x v="2"/>
    <x v="2"/>
  </r>
  <r>
    <n v="5000"/>
    <n v="11502"/>
    <n v="230"/>
    <x v="1"/>
    <n v="117"/>
    <n v="98.31"/>
    <x v="1"/>
    <s v="USD"/>
    <x v="107"/>
    <n v="1337230800"/>
    <b v="0"/>
    <b v="0"/>
    <s v="technology/web"/>
    <x v="2"/>
    <x v="2"/>
  </r>
  <r>
    <n v="5400"/>
    <n v="7322"/>
    <n v="136"/>
    <x v="1"/>
    <n v="70"/>
    <n v="104.6"/>
    <x v="1"/>
    <s v="USD"/>
    <x v="140"/>
    <n v="1279429200"/>
    <b v="0"/>
    <b v="0"/>
    <s v="music/indie rock"/>
    <x v="1"/>
    <x v="7"/>
  </r>
  <r>
    <n v="9000"/>
    <n v="11619"/>
    <n v="129"/>
    <x v="1"/>
    <n v="135"/>
    <n v="86.07"/>
    <x v="1"/>
    <s v="USD"/>
    <x v="141"/>
    <n v="1561438800"/>
    <b v="0"/>
    <b v="0"/>
    <s v="theater/plays"/>
    <x v="3"/>
    <x v="3"/>
  </r>
  <r>
    <n v="25000"/>
    <n v="59128"/>
    <n v="237"/>
    <x v="1"/>
    <n v="768"/>
    <n v="76.989999999999995"/>
    <x v="5"/>
    <s v="CHF"/>
    <x v="142"/>
    <n v="1410498000"/>
    <b v="0"/>
    <b v="0"/>
    <s v="technology/wearables"/>
    <x v="2"/>
    <x v="8"/>
  </r>
  <r>
    <n v="8800"/>
    <n v="1518"/>
    <n v="17"/>
    <x v="3"/>
    <n v="51"/>
    <n v="29.76"/>
    <x v="1"/>
    <s v="USD"/>
    <x v="143"/>
    <n v="1322460000"/>
    <b v="0"/>
    <b v="0"/>
    <s v="theater/plays"/>
    <x v="3"/>
    <x v="3"/>
  </r>
  <r>
    <n v="8300"/>
    <n v="9337"/>
    <n v="112"/>
    <x v="1"/>
    <n v="199"/>
    <n v="46.92"/>
    <x v="1"/>
    <s v="USD"/>
    <x v="144"/>
    <n v="1466312400"/>
    <b v="0"/>
    <b v="1"/>
    <s v="theater/plays"/>
    <x v="3"/>
    <x v="3"/>
  </r>
  <r>
    <n v="9300"/>
    <n v="11255"/>
    <n v="121"/>
    <x v="1"/>
    <n v="107"/>
    <n v="105.19"/>
    <x v="1"/>
    <s v="USD"/>
    <x v="145"/>
    <n v="1501736400"/>
    <b v="0"/>
    <b v="0"/>
    <s v="technology/wearables"/>
    <x v="2"/>
    <x v="8"/>
  </r>
  <r>
    <n v="6200"/>
    <n v="13632"/>
    <n v="220"/>
    <x v="1"/>
    <n v="195"/>
    <n v="69.91"/>
    <x v="1"/>
    <s v="USD"/>
    <x v="146"/>
    <n v="1361512800"/>
    <b v="0"/>
    <b v="0"/>
    <s v="music/indie rock"/>
    <x v="1"/>
    <x v="7"/>
  </r>
  <r>
    <n v="100"/>
    <n v="1"/>
    <n v="1"/>
    <x v="0"/>
    <n v="1"/>
    <n v="1"/>
    <x v="1"/>
    <s v="USD"/>
    <x v="147"/>
    <n v="1545026400"/>
    <b v="0"/>
    <b v="0"/>
    <s v="music/rock"/>
    <x v="1"/>
    <x v="1"/>
  </r>
  <r>
    <n v="137200"/>
    <n v="88037"/>
    <n v="64"/>
    <x v="0"/>
    <n v="1467"/>
    <n v="60.01"/>
    <x v="1"/>
    <s v="USD"/>
    <x v="148"/>
    <n v="1406696400"/>
    <b v="0"/>
    <b v="0"/>
    <s v="music/electric music"/>
    <x v="1"/>
    <x v="5"/>
  </r>
  <r>
    <n v="41500"/>
    <n v="175573"/>
    <n v="423"/>
    <x v="1"/>
    <n v="3376"/>
    <n v="52.01"/>
    <x v="1"/>
    <s v="USD"/>
    <x v="149"/>
    <n v="1487916000"/>
    <b v="0"/>
    <b v="0"/>
    <s v="music/indie rock"/>
    <x v="1"/>
    <x v="7"/>
  </r>
  <r>
    <n v="189400"/>
    <n v="176112"/>
    <n v="93"/>
    <x v="0"/>
    <n v="5681"/>
    <n v="31"/>
    <x v="1"/>
    <s v="USD"/>
    <x v="150"/>
    <n v="1351141200"/>
    <b v="0"/>
    <b v="0"/>
    <s v="theater/plays"/>
    <x v="3"/>
    <x v="3"/>
  </r>
  <r>
    <n v="171300"/>
    <n v="100650"/>
    <n v="59"/>
    <x v="0"/>
    <n v="1059"/>
    <n v="95.04"/>
    <x v="1"/>
    <s v="USD"/>
    <x v="151"/>
    <n v="1465016400"/>
    <b v="0"/>
    <b v="1"/>
    <s v="music/indie rock"/>
    <x v="1"/>
    <x v="7"/>
  </r>
  <r>
    <n v="139500"/>
    <n v="90706"/>
    <n v="65"/>
    <x v="0"/>
    <n v="1194"/>
    <n v="75.97"/>
    <x v="1"/>
    <s v="USD"/>
    <x v="152"/>
    <n v="1270789200"/>
    <b v="0"/>
    <b v="0"/>
    <s v="theater/plays"/>
    <x v="3"/>
    <x v="3"/>
  </r>
  <r>
    <n v="36400"/>
    <n v="26914"/>
    <n v="74"/>
    <x v="3"/>
    <n v="379"/>
    <n v="71.010000000000005"/>
    <x v="2"/>
    <s v="AUD"/>
    <x v="153"/>
    <n v="1572325200"/>
    <b v="0"/>
    <b v="0"/>
    <s v="music/rock"/>
    <x v="1"/>
    <x v="1"/>
  </r>
  <r>
    <n v="4200"/>
    <n v="2212"/>
    <n v="53"/>
    <x v="0"/>
    <n v="30"/>
    <n v="73.73"/>
    <x v="2"/>
    <s v="AUD"/>
    <x v="154"/>
    <n v="1389420000"/>
    <b v="0"/>
    <b v="0"/>
    <s v="photography/photography books"/>
    <x v="7"/>
    <x v="14"/>
  </r>
  <r>
    <n v="2100"/>
    <n v="4640"/>
    <n v="221"/>
    <x v="1"/>
    <n v="41"/>
    <n v="113.17"/>
    <x v="1"/>
    <s v="USD"/>
    <x v="155"/>
    <n v="1449640800"/>
    <b v="0"/>
    <b v="0"/>
    <s v="music/rock"/>
    <x v="1"/>
    <x v="1"/>
  </r>
  <r>
    <n v="191200"/>
    <n v="191222"/>
    <n v="100"/>
    <x v="1"/>
    <n v="1821"/>
    <n v="105.01"/>
    <x v="1"/>
    <s v="USD"/>
    <x v="156"/>
    <n v="1555218000"/>
    <b v="0"/>
    <b v="1"/>
    <s v="theater/plays"/>
    <x v="3"/>
    <x v="3"/>
  </r>
  <r>
    <n v="8000"/>
    <n v="12985"/>
    <n v="162"/>
    <x v="1"/>
    <n v="164"/>
    <n v="79.180000000000007"/>
    <x v="1"/>
    <s v="USD"/>
    <x v="157"/>
    <n v="1557723600"/>
    <b v="0"/>
    <b v="0"/>
    <s v="technology/wearables"/>
    <x v="2"/>
    <x v="8"/>
  </r>
  <r>
    <n v="5500"/>
    <n v="4300"/>
    <n v="78"/>
    <x v="0"/>
    <n v="75"/>
    <n v="57.33"/>
    <x v="1"/>
    <s v="USD"/>
    <x v="158"/>
    <n v="1443502800"/>
    <b v="0"/>
    <b v="1"/>
    <s v="technology/web"/>
    <x v="2"/>
    <x v="2"/>
  </r>
  <r>
    <n v="6100"/>
    <n v="9134"/>
    <n v="150"/>
    <x v="1"/>
    <n v="157"/>
    <n v="58.18"/>
    <x v="5"/>
    <s v="CHF"/>
    <x v="159"/>
    <n v="1546840800"/>
    <b v="0"/>
    <b v="0"/>
    <s v="music/rock"/>
    <x v="1"/>
    <x v="1"/>
  </r>
  <r>
    <n v="3500"/>
    <n v="8864"/>
    <n v="253"/>
    <x v="1"/>
    <n v="246"/>
    <n v="36.03"/>
    <x v="1"/>
    <s v="USD"/>
    <x v="160"/>
    <n v="1512712800"/>
    <b v="0"/>
    <b v="1"/>
    <s v="photography/photography books"/>
    <x v="7"/>
    <x v="14"/>
  </r>
  <r>
    <n v="150500"/>
    <n v="150755"/>
    <n v="100"/>
    <x v="1"/>
    <n v="1396"/>
    <n v="107.99"/>
    <x v="1"/>
    <s v="USD"/>
    <x v="161"/>
    <n v="1507525200"/>
    <b v="0"/>
    <b v="0"/>
    <s v="theater/plays"/>
    <x v="3"/>
    <x v="3"/>
  </r>
  <r>
    <n v="90400"/>
    <n v="110279"/>
    <n v="122"/>
    <x v="1"/>
    <n v="2506"/>
    <n v="44.01"/>
    <x v="1"/>
    <s v="USD"/>
    <x v="162"/>
    <n v="1504328400"/>
    <b v="0"/>
    <b v="0"/>
    <s v="technology/web"/>
    <x v="2"/>
    <x v="2"/>
  </r>
  <r>
    <n v="9800"/>
    <n v="13439"/>
    <n v="137"/>
    <x v="1"/>
    <n v="244"/>
    <n v="55.08"/>
    <x v="1"/>
    <s v="USD"/>
    <x v="163"/>
    <n v="1293343200"/>
    <b v="0"/>
    <b v="0"/>
    <s v="photography/photography books"/>
    <x v="7"/>
    <x v="14"/>
  </r>
  <r>
    <n v="2600"/>
    <n v="10804"/>
    <n v="416"/>
    <x v="1"/>
    <n v="146"/>
    <n v="74"/>
    <x v="2"/>
    <s v="AUD"/>
    <x v="164"/>
    <n v="1371704400"/>
    <b v="0"/>
    <b v="0"/>
    <s v="theater/plays"/>
    <x v="3"/>
    <x v="3"/>
  </r>
  <r>
    <n v="128100"/>
    <n v="40107"/>
    <n v="31"/>
    <x v="0"/>
    <n v="955"/>
    <n v="42"/>
    <x v="3"/>
    <s v="DKK"/>
    <x v="165"/>
    <n v="1552798800"/>
    <b v="0"/>
    <b v="1"/>
    <s v="music/indie rock"/>
    <x v="1"/>
    <x v="7"/>
  </r>
  <r>
    <n v="23300"/>
    <n v="98811"/>
    <n v="424"/>
    <x v="1"/>
    <n v="1267"/>
    <n v="77.989999999999995"/>
    <x v="1"/>
    <s v="USD"/>
    <x v="166"/>
    <n v="1342328400"/>
    <b v="0"/>
    <b v="1"/>
    <s v="film &amp; video/shorts"/>
    <x v="4"/>
    <x v="12"/>
  </r>
  <r>
    <n v="188100"/>
    <n v="5528"/>
    <n v="3"/>
    <x v="0"/>
    <n v="67"/>
    <n v="82.51"/>
    <x v="1"/>
    <s v="USD"/>
    <x v="167"/>
    <n v="1502341200"/>
    <b v="0"/>
    <b v="0"/>
    <s v="music/indie rock"/>
    <x v="1"/>
    <x v="7"/>
  </r>
  <r>
    <n v="4900"/>
    <n v="521"/>
    <n v="11"/>
    <x v="0"/>
    <n v="5"/>
    <n v="104.2"/>
    <x v="1"/>
    <s v="USD"/>
    <x v="168"/>
    <n v="1397192400"/>
    <b v="0"/>
    <b v="0"/>
    <s v="publishing/translations"/>
    <x v="5"/>
    <x v="18"/>
  </r>
  <r>
    <n v="800"/>
    <n v="663"/>
    <n v="83"/>
    <x v="0"/>
    <n v="26"/>
    <n v="25.5"/>
    <x v="1"/>
    <s v="USD"/>
    <x v="169"/>
    <n v="1407042000"/>
    <b v="0"/>
    <b v="1"/>
    <s v="film &amp; video/documentary"/>
    <x v="4"/>
    <x v="4"/>
  </r>
  <r>
    <n v="96700"/>
    <n v="157635"/>
    <n v="163"/>
    <x v="1"/>
    <n v="1561"/>
    <n v="100.98"/>
    <x v="1"/>
    <s v="USD"/>
    <x v="170"/>
    <n v="1369371600"/>
    <b v="0"/>
    <b v="0"/>
    <s v="theater/plays"/>
    <x v="3"/>
    <x v="3"/>
  </r>
  <r>
    <n v="600"/>
    <n v="5368"/>
    <n v="895"/>
    <x v="1"/>
    <n v="48"/>
    <n v="111.83"/>
    <x v="1"/>
    <s v="USD"/>
    <x v="171"/>
    <n v="1444107600"/>
    <b v="0"/>
    <b v="1"/>
    <s v="technology/wearables"/>
    <x v="2"/>
    <x v="8"/>
  </r>
  <r>
    <n v="181200"/>
    <n v="47459"/>
    <n v="26"/>
    <x v="0"/>
    <n v="1130"/>
    <n v="42"/>
    <x v="1"/>
    <s v="USD"/>
    <x v="172"/>
    <n v="1474261200"/>
    <b v="0"/>
    <b v="0"/>
    <s v="theater/plays"/>
    <x v="3"/>
    <x v="3"/>
  </r>
  <r>
    <n v="115000"/>
    <n v="86060"/>
    <n v="75"/>
    <x v="0"/>
    <n v="782"/>
    <n v="110.05"/>
    <x v="1"/>
    <s v="USD"/>
    <x v="173"/>
    <n v="1473656400"/>
    <b v="0"/>
    <b v="0"/>
    <s v="theater/plays"/>
    <x v="3"/>
    <x v="3"/>
  </r>
  <r>
    <n v="38800"/>
    <n v="161593"/>
    <n v="416"/>
    <x v="1"/>
    <n v="2739"/>
    <n v="59"/>
    <x v="1"/>
    <s v="USD"/>
    <x v="174"/>
    <n v="1291960800"/>
    <b v="0"/>
    <b v="0"/>
    <s v="theater/plays"/>
    <x v="3"/>
    <x v="3"/>
  </r>
  <r>
    <n v="7200"/>
    <n v="6927"/>
    <n v="96"/>
    <x v="0"/>
    <n v="210"/>
    <n v="32.99"/>
    <x v="1"/>
    <s v="USD"/>
    <x v="175"/>
    <n v="1506747600"/>
    <b v="0"/>
    <b v="0"/>
    <s v="food/food trucks"/>
    <x v="0"/>
    <x v="0"/>
  </r>
  <r>
    <n v="44500"/>
    <n v="159185"/>
    <n v="358"/>
    <x v="1"/>
    <n v="3537"/>
    <n v="45.01"/>
    <x v="0"/>
    <s v="CAD"/>
    <x v="176"/>
    <n v="1363582800"/>
    <b v="0"/>
    <b v="1"/>
    <s v="theater/plays"/>
    <x v="3"/>
    <x v="3"/>
  </r>
  <r>
    <n v="56000"/>
    <n v="172736"/>
    <n v="308"/>
    <x v="1"/>
    <n v="2107"/>
    <n v="81.98"/>
    <x v="2"/>
    <s v="AUD"/>
    <x v="177"/>
    <n v="1269666000"/>
    <b v="0"/>
    <b v="0"/>
    <s v="technology/wearables"/>
    <x v="2"/>
    <x v="8"/>
  </r>
  <r>
    <n v="8600"/>
    <n v="5315"/>
    <n v="62"/>
    <x v="0"/>
    <n v="136"/>
    <n v="39.08"/>
    <x v="1"/>
    <s v="USD"/>
    <x v="178"/>
    <n v="1508648400"/>
    <b v="0"/>
    <b v="0"/>
    <s v="technology/web"/>
    <x v="2"/>
    <x v="2"/>
  </r>
  <r>
    <n v="27100"/>
    <n v="195750"/>
    <n v="722"/>
    <x v="1"/>
    <n v="3318"/>
    <n v="59"/>
    <x v="3"/>
    <s v="DKK"/>
    <x v="179"/>
    <n v="1561957200"/>
    <b v="0"/>
    <b v="0"/>
    <s v="theater/plays"/>
    <x v="3"/>
    <x v="3"/>
  </r>
  <r>
    <n v="5100"/>
    <n v="3525"/>
    <n v="69"/>
    <x v="0"/>
    <n v="86"/>
    <n v="40.99"/>
    <x v="0"/>
    <s v="CAD"/>
    <x v="180"/>
    <n v="1285131600"/>
    <b v="0"/>
    <b v="0"/>
    <s v="music/rock"/>
    <x v="1"/>
    <x v="1"/>
  </r>
  <r>
    <n v="3600"/>
    <n v="10550"/>
    <n v="293"/>
    <x v="1"/>
    <n v="340"/>
    <n v="31.03"/>
    <x v="1"/>
    <s v="USD"/>
    <x v="181"/>
    <n v="1556946000"/>
    <b v="0"/>
    <b v="0"/>
    <s v="theater/plays"/>
    <x v="3"/>
    <x v="3"/>
  </r>
  <r>
    <n v="1000"/>
    <n v="718"/>
    <n v="72"/>
    <x v="0"/>
    <n v="19"/>
    <n v="37.79"/>
    <x v="1"/>
    <s v="USD"/>
    <x v="182"/>
    <n v="1527138000"/>
    <b v="0"/>
    <b v="0"/>
    <s v="film &amp; video/television"/>
    <x v="4"/>
    <x v="19"/>
  </r>
  <r>
    <n v="88800"/>
    <n v="28358"/>
    <n v="32"/>
    <x v="0"/>
    <n v="886"/>
    <n v="32.01"/>
    <x v="1"/>
    <s v="USD"/>
    <x v="183"/>
    <n v="1402117200"/>
    <b v="0"/>
    <b v="0"/>
    <s v="theater/plays"/>
    <x v="3"/>
    <x v="3"/>
  </r>
  <r>
    <n v="60200"/>
    <n v="138384"/>
    <n v="230"/>
    <x v="1"/>
    <n v="1442"/>
    <n v="95.97"/>
    <x v="0"/>
    <s v="CAD"/>
    <x v="184"/>
    <n v="1364014800"/>
    <b v="0"/>
    <b v="1"/>
    <s v="film &amp; video/shorts"/>
    <x v="4"/>
    <x v="12"/>
  </r>
  <r>
    <n v="8200"/>
    <n v="2625"/>
    <n v="32"/>
    <x v="0"/>
    <n v="35"/>
    <n v="75"/>
    <x v="6"/>
    <s v="EUR"/>
    <x v="185"/>
    <n v="1417586400"/>
    <b v="0"/>
    <b v="0"/>
    <s v="theater/plays"/>
    <x v="3"/>
    <x v="3"/>
  </r>
  <r>
    <n v="191300"/>
    <n v="45004"/>
    <n v="24"/>
    <x v="3"/>
    <n v="441"/>
    <n v="102.05"/>
    <x v="1"/>
    <s v="USD"/>
    <x v="186"/>
    <n v="1457071200"/>
    <b v="0"/>
    <b v="0"/>
    <s v="theater/plays"/>
    <x v="3"/>
    <x v="3"/>
  </r>
  <r>
    <n v="3700"/>
    <n v="2538"/>
    <n v="69"/>
    <x v="0"/>
    <n v="24"/>
    <n v="105.75"/>
    <x v="1"/>
    <s v="USD"/>
    <x v="187"/>
    <n v="1370408400"/>
    <b v="0"/>
    <b v="1"/>
    <s v="theater/plays"/>
    <x v="3"/>
    <x v="3"/>
  </r>
  <r>
    <n v="8400"/>
    <n v="3188"/>
    <n v="38"/>
    <x v="0"/>
    <n v="86"/>
    <n v="37.07"/>
    <x v="6"/>
    <s v="EUR"/>
    <x v="188"/>
    <n v="1552626000"/>
    <b v="0"/>
    <b v="0"/>
    <s v="theater/plays"/>
    <x v="3"/>
    <x v="3"/>
  </r>
  <r>
    <n v="42600"/>
    <n v="8517"/>
    <n v="20"/>
    <x v="0"/>
    <n v="243"/>
    <n v="35.049999999999997"/>
    <x v="1"/>
    <s v="USD"/>
    <x v="189"/>
    <n v="1404190800"/>
    <b v="0"/>
    <b v="0"/>
    <s v="music/rock"/>
    <x v="1"/>
    <x v="1"/>
  </r>
  <r>
    <n v="6600"/>
    <n v="3012"/>
    <n v="46"/>
    <x v="0"/>
    <n v="65"/>
    <n v="46.34"/>
    <x v="1"/>
    <s v="USD"/>
    <x v="190"/>
    <n v="1523509200"/>
    <b v="1"/>
    <b v="0"/>
    <s v="music/indie rock"/>
    <x v="1"/>
    <x v="7"/>
  </r>
  <r>
    <n v="7100"/>
    <n v="8716"/>
    <n v="123"/>
    <x v="1"/>
    <n v="126"/>
    <n v="69.17"/>
    <x v="1"/>
    <s v="USD"/>
    <x v="191"/>
    <n v="1443589200"/>
    <b v="0"/>
    <b v="0"/>
    <s v="music/metal"/>
    <x v="1"/>
    <x v="16"/>
  </r>
  <r>
    <n v="15800"/>
    <n v="57157"/>
    <n v="362"/>
    <x v="1"/>
    <n v="524"/>
    <n v="109.08"/>
    <x v="1"/>
    <s v="USD"/>
    <x v="192"/>
    <n v="1533445200"/>
    <b v="0"/>
    <b v="0"/>
    <s v="music/electric music"/>
    <x v="1"/>
    <x v="5"/>
  </r>
  <r>
    <n v="8200"/>
    <n v="5178"/>
    <n v="63"/>
    <x v="0"/>
    <n v="100"/>
    <n v="51.78"/>
    <x v="3"/>
    <s v="DKK"/>
    <x v="173"/>
    <n v="1474520400"/>
    <b v="0"/>
    <b v="0"/>
    <s v="technology/wearables"/>
    <x v="2"/>
    <x v="8"/>
  </r>
  <r>
    <n v="54700"/>
    <n v="163118"/>
    <n v="298"/>
    <x v="1"/>
    <n v="1989"/>
    <n v="82.01"/>
    <x v="1"/>
    <s v="USD"/>
    <x v="193"/>
    <n v="1499403600"/>
    <b v="0"/>
    <b v="0"/>
    <s v="film &amp; video/drama"/>
    <x v="4"/>
    <x v="6"/>
  </r>
  <r>
    <n v="63200"/>
    <n v="6041"/>
    <n v="10"/>
    <x v="0"/>
    <n v="168"/>
    <n v="35.96"/>
    <x v="1"/>
    <s v="USD"/>
    <x v="194"/>
    <n v="1283576400"/>
    <b v="0"/>
    <b v="0"/>
    <s v="music/electric music"/>
    <x v="1"/>
    <x v="5"/>
  </r>
  <r>
    <n v="1800"/>
    <n v="968"/>
    <n v="54"/>
    <x v="0"/>
    <n v="13"/>
    <n v="74.459999999999994"/>
    <x v="1"/>
    <s v="USD"/>
    <x v="195"/>
    <n v="1436590800"/>
    <b v="0"/>
    <b v="0"/>
    <s v="music/rock"/>
    <x v="1"/>
    <x v="1"/>
  </r>
  <r>
    <n v="100"/>
    <n v="2"/>
    <n v="2"/>
    <x v="0"/>
    <n v="1"/>
    <n v="2"/>
    <x v="0"/>
    <s v="CAD"/>
    <x v="152"/>
    <n v="1270443600"/>
    <b v="0"/>
    <b v="0"/>
    <s v="theater/plays"/>
    <x v="3"/>
    <x v="3"/>
  </r>
  <r>
    <n v="2100"/>
    <n v="14305"/>
    <n v="681"/>
    <x v="1"/>
    <n v="157"/>
    <n v="91.11"/>
    <x v="1"/>
    <s v="USD"/>
    <x v="196"/>
    <n v="1407819600"/>
    <b v="0"/>
    <b v="0"/>
    <s v="technology/web"/>
    <x v="2"/>
    <x v="2"/>
  </r>
  <r>
    <n v="8300"/>
    <n v="6543"/>
    <n v="79"/>
    <x v="3"/>
    <n v="82"/>
    <n v="79.790000000000006"/>
    <x v="1"/>
    <s v="USD"/>
    <x v="197"/>
    <n v="1317877200"/>
    <b v="0"/>
    <b v="0"/>
    <s v="food/food trucks"/>
    <x v="0"/>
    <x v="0"/>
  </r>
  <r>
    <n v="143900"/>
    <n v="193413"/>
    <n v="134"/>
    <x v="1"/>
    <n v="4498"/>
    <n v="43"/>
    <x v="2"/>
    <s v="AUD"/>
    <x v="198"/>
    <n v="1484805600"/>
    <b v="0"/>
    <b v="0"/>
    <s v="theater/plays"/>
    <x v="3"/>
    <x v="3"/>
  </r>
  <r>
    <n v="75000"/>
    <n v="2529"/>
    <n v="3"/>
    <x v="0"/>
    <n v="40"/>
    <n v="63.23"/>
    <x v="1"/>
    <s v="USD"/>
    <x v="199"/>
    <n v="1302670800"/>
    <b v="0"/>
    <b v="0"/>
    <s v="music/jazz"/>
    <x v="1"/>
    <x v="17"/>
  </r>
  <r>
    <n v="1300"/>
    <n v="5614"/>
    <n v="432"/>
    <x v="1"/>
    <n v="80"/>
    <n v="70.180000000000007"/>
    <x v="1"/>
    <s v="USD"/>
    <x v="200"/>
    <n v="1540789200"/>
    <b v="1"/>
    <b v="0"/>
    <s v="theater/plays"/>
    <x v="3"/>
    <x v="3"/>
  </r>
  <r>
    <n v="9000"/>
    <n v="3496"/>
    <n v="39"/>
    <x v="3"/>
    <n v="57"/>
    <n v="61.33"/>
    <x v="1"/>
    <s v="USD"/>
    <x v="201"/>
    <n v="1268028000"/>
    <b v="0"/>
    <b v="0"/>
    <s v="publishing/fiction"/>
    <x v="5"/>
    <x v="13"/>
  </r>
  <r>
    <n v="1000"/>
    <n v="4257"/>
    <n v="426"/>
    <x v="1"/>
    <n v="43"/>
    <n v="99"/>
    <x v="1"/>
    <s v="USD"/>
    <x v="202"/>
    <n v="1537160400"/>
    <b v="0"/>
    <b v="1"/>
    <s v="music/rock"/>
    <x v="1"/>
    <x v="1"/>
  </r>
  <r>
    <n v="196900"/>
    <n v="199110"/>
    <n v="101"/>
    <x v="1"/>
    <n v="2053"/>
    <n v="96.98"/>
    <x v="1"/>
    <s v="USD"/>
    <x v="203"/>
    <n v="1512280800"/>
    <b v="0"/>
    <b v="0"/>
    <s v="film &amp; video/documentary"/>
    <x v="4"/>
    <x v="4"/>
  </r>
  <r>
    <n v="194500"/>
    <n v="41212"/>
    <n v="21"/>
    <x v="2"/>
    <n v="808"/>
    <n v="51"/>
    <x v="2"/>
    <s v="AUD"/>
    <x v="204"/>
    <n v="1463115600"/>
    <b v="0"/>
    <b v="0"/>
    <s v="film &amp; video/documentary"/>
    <x v="4"/>
    <x v="4"/>
  </r>
  <r>
    <n v="9400"/>
    <n v="6338"/>
    <n v="67"/>
    <x v="0"/>
    <n v="226"/>
    <n v="28.04"/>
    <x v="3"/>
    <s v="DKK"/>
    <x v="205"/>
    <n v="1490850000"/>
    <b v="0"/>
    <b v="0"/>
    <s v="film &amp; video/science fiction"/>
    <x v="4"/>
    <x v="22"/>
  </r>
  <r>
    <n v="104400"/>
    <n v="99100"/>
    <n v="95"/>
    <x v="0"/>
    <n v="1625"/>
    <n v="60.98"/>
    <x v="1"/>
    <s v="USD"/>
    <x v="206"/>
    <n v="1379653200"/>
    <b v="0"/>
    <b v="0"/>
    <s v="theater/plays"/>
    <x v="3"/>
    <x v="3"/>
  </r>
  <r>
    <n v="8100"/>
    <n v="12300"/>
    <n v="152"/>
    <x v="1"/>
    <n v="168"/>
    <n v="73.209999999999994"/>
    <x v="1"/>
    <s v="USD"/>
    <x v="207"/>
    <n v="1580364000"/>
    <b v="0"/>
    <b v="0"/>
    <s v="theater/plays"/>
    <x v="3"/>
    <x v="3"/>
  </r>
  <r>
    <n v="87900"/>
    <n v="171549"/>
    <n v="195"/>
    <x v="1"/>
    <n v="4289"/>
    <n v="40"/>
    <x v="1"/>
    <s v="USD"/>
    <x v="208"/>
    <n v="1289714400"/>
    <b v="0"/>
    <b v="1"/>
    <s v="music/indie rock"/>
    <x v="1"/>
    <x v="7"/>
  </r>
  <r>
    <n v="1400"/>
    <n v="14324"/>
    <n v="1023"/>
    <x v="1"/>
    <n v="165"/>
    <n v="86.81"/>
    <x v="1"/>
    <s v="USD"/>
    <x v="209"/>
    <n v="1282712400"/>
    <b v="0"/>
    <b v="0"/>
    <s v="music/rock"/>
    <x v="1"/>
    <x v="1"/>
  </r>
  <r>
    <n v="156800"/>
    <n v="6024"/>
    <n v="4"/>
    <x v="0"/>
    <n v="143"/>
    <n v="42.13"/>
    <x v="1"/>
    <s v="USD"/>
    <x v="210"/>
    <n v="1550210400"/>
    <b v="0"/>
    <b v="0"/>
    <s v="theater/plays"/>
    <x v="3"/>
    <x v="3"/>
  </r>
  <r>
    <n v="121700"/>
    <n v="188721"/>
    <n v="155"/>
    <x v="1"/>
    <n v="1815"/>
    <n v="103.98"/>
    <x v="1"/>
    <s v="USD"/>
    <x v="211"/>
    <n v="1322114400"/>
    <b v="0"/>
    <b v="0"/>
    <s v="theater/plays"/>
    <x v="3"/>
    <x v="3"/>
  </r>
  <r>
    <n v="129400"/>
    <n v="57911"/>
    <n v="45"/>
    <x v="0"/>
    <n v="934"/>
    <n v="62"/>
    <x v="1"/>
    <s v="USD"/>
    <x v="212"/>
    <n v="1557205200"/>
    <b v="0"/>
    <b v="0"/>
    <s v="film &amp; video/science fiction"/>
    <x v="4"/>
    <x v="22"/>
  </r>
  <r>
    <n v="5700"/>
    <n v="12309"/>
    <n v="216"/>
    <x v="1"/>
    <n v="397"/>
    <n v="31.01"/>
    <x v="4"/>
    <s v="GBP"/>
    <x v="213"/>
    <n v="1323928800"/>
    <b v="0"/>
    <b v="1"/>
    <s v="film &amp; video/shorts"/>
    <x v="4"/>
    <x v="12"/>
  </r>
  <r>
    <n v="41700"/>
    <n v="138497"/>
    <n v="332"/>
    <x v="1"/>
    <n v="1539"/>
    <n v="89.99"/>
    <x v="1"/>
    <s v="USD"/>
    <x v="214"/>
    <n v="1346130000"/>
    <b v="0"/>
    <b v="0"/>
    <s v="film &amp; video/animation"/>
    <x v="4"/>
    <x v="10"/>
  </r>
  <r>
    <n v="7900"/>
    <n v="667"/>
    <n v="8"/>
    <x v="0"/>
    <n v="17"/>
    <n v="39.24"/>
    <x v="1"/>
    <s v="USD"/>
    <x v="215"/>
    <n v="1311051600"/>
    <b v="1"/>
    <b v="0"/>
    <s v="theater/plays"/>
    <x v="3"/>
    <x v="3"/>
  </r>
  <r>
    <n v="121500"/>
    <n v="119830"/>
    <n v="99"/>
    <x v="0"/>
    <n v="2179"/>
    <n v="54.99"/>
    <x v="1"/>
    <s v="USD"/>
    <x v="216"/>
    <n v="1340427600"/>
    <b v="1"/>
    <b v="0"/>
    <s v="food/food trucks"/>
    <x v="0"/>
    <x v="0"/>
  </r>
  <r>
    <n v="4800"/>
    <n v="6623"/>
    <n v="138"/>
    <x v="1"/>
    <n v="138"/>
    <n v="47.99"/>
    <x v="1"/>
    <s v="USD"/>
    <x v="217"/>
    <n v="1412312400"/>
    <b v="0"/>
    <b v="0"/>
    <s v="photography/photography books"/>
    <x v="7"/>
    <x v="14"/>
  </r>
  <r>
    <n v="87300"/>
    <n v="81897"/>
    <n v="94"/>
    <x v="0"/>
    <n v="931"/>
    <n v="87.97"/>
    <x v="1"/>
    <s v="USD"/>
    <x v="218"/>
    <n v="1459314000"/>
    <b v="0"/>
    <b v="0"/>
    <s v="theater/plays"/>
    <x v="3"/>
    <x v="3"/>
  </r>
  <r>
    <n v="46300"/>
    <n v="186885"/>
    <n v="404"/>
    <x v="1"/>
    <n v="3594"/>
    <n v="52"/>
    <x v="1"/>
    <s v="USD"/>
    <x v="219"/>
    <n v="1415426400"/>
    <b v="0"/>
    <b v="0"/>
    <s v="film &amp; video/science fiction"/>
    <x v="4"/>
    <x v="22"/>
  </r>
  <r>
    <n v="67800"/>
    <n v="176398"/>
    <n v="260"/>
    <x v="1"/>
    <n v="5880"/>
    <n v="30"/>
    <x v="1"/>
    <s v="USD"/>
    <x v="220"/>
    <n v="1399093200"/>
    <b v="1"/>
    <b v="0"/>
    <s v="music/rock"/>
    <x v="1"/>
    <x v="1"/>
  </r>
  <r>
    <n v="3000"/>
    <n v="10999"/>
    <n v="367"/>
    <x v="1"/>
    <n v="112"/>
    <n v="98.21"/>
    <x v="1"/>
    <s v="USD"/>
    <x v="221"/>
    <n v="1273899600"/>
    <b v="0"/>
    <b v="0"/>
    <s v="photography/photography books"/>
    <x v="7"/>
    <x v="14"/>
  </r>
  <r>
    <n v="60900"/>
    <n v="102751"/>
    <n v="169"/>
    <x v="1"/>
    <n v="943"/>
    <n v="108.96"/>
    <x v="1"/>
    <s v="USD"/>
    <x v="222"/>
    <n v="1432184400"/>
    <b v="0"/>
    <b v="0"/>
    <s v="games/mobile games"/>
    <x v="6"/>
    <x v="20"/>
  </r>
  <r>
    <n v="137900"/>
    <n v="165352"/>
    <n v="120"/>
    <x v="1"/>
    <n v="2468"/>
    <n v="67"/>
    <x v="1"/>
    <s v="USD"/>
    <x v="172"/>
    <n v="1474779600"/>
    <b v="0"/>
    <b v="0"/>
    <s v="film &amp; video/animation"/>
    <x v="4"/>
    <x v="10"/>
  </r>
  <r>
    <n v="85600"/>
    <n v="165798"/>
    <n v="194"/>
    <x v="1"/>
    <n v="2551"/>
    <n v="64.989999999999995"/>
    <x v="1"/>
    <s v="USD"/>
    <x v="223"/>
    <n v="1500440400"/>
    <b v="0"/>
    <b v="1"/>
    <s v="games/mobile games"/>
    <x v="6"/>
    <x v="20"/>
  </r>
  <r>
    <n v="2400"/>
    <n v="10084"/>
    <n v="420"/>
    <x v="1"/>
    <n v="101"/>
    <n v="99.84"/>
    <x v="1"/>
    <s v="USD"/>
    <x v="224"/>
    <n v="1575612000"/>
    <b v="0"/>
    <b v="0"/>
    <s v="games/video games"/>
    <x v="6"/>
    <x v="11"/>
  </r>
  <r>
    <n v="7200"/>
    <n v="5523"/>
    <n v="77"/>
    <x v="3"/>
    <n v="67"/>
    <n v="82.43"/>
    <x v="1"/>
    <s v="USD"/>
    <x v="225"/>
    <n v="1374123600"/>
    <b v="0"/>
    <b v="0"/>
    <s v="theater/plays"/>
    <x v="3"/>
    <x v="3"/>
  </r>
  <r>
    <n v="3400"/>
    <n v="5823"/>
    <n v="171"/>
    <x v="1"/>
    <n v="92"/>
    <n v="63.29"/>
    <x v="1"/>
    <s v="USD"/>
    <x v="226"/>
    <n v="1469509200"/>
    <b v="0"/>
    <b v="0"/>
    <s v="theater/plays"/>
    <x v="3"/>
    <x v="3"/>
  </r>
  <r>
    <n v="3800"/>
    <n v="6000"/>
    <n v="158"/>
    <x v="1"/>
    <n v="62"/>
    <n v="96.77"/>
    <x v="1"/>
    <s v="USD"/>
    <x v="227"/>
    <n v="1309237200"/>
    <b v="0"/>
    <b v="0"/>
    <s v="film &amp; video/animation"/>
    <x v="4"/>
    <x v="10"/>
  </r>
  <r>
    <n v="7500"/>
    <n v="8181"/>
    <n v="109"/>
    <x v="1"/>
    <n v="149"/>
    <n v="54.91"/>
    <x v="6"/>
    <s v="EUR"/>
    <x v="228"/>
    <n v="1503982800"/>
    <b v="0"/>
    <b v="1"/>
    <s v="games/video games"/>
    <x v="6"/>
    <x v="11"/>
  </r>
  <r>
    <n v="8600"/>
    <n v="3589"/>
    <n v="42"/>
    <x v="0"/>
    <n v="92"/>
    <n v="39.01"/>
    <x v="1"/>
    <s v="USD"/>
    <x v="229"/>
    <n v="1487397600"/>
    <b v="0"/>
    <b v="0"/>
    <s v="film &amp; video/animation"/>
    <x v="4"/>
    <x v="10"/>
  </r>
  <r>
    <n v="39500"/>
    <n v="4323"/>
    <n v="11"/>
    <x v="0"/>
    <n v="57"/>
    <n v="75.84"/>
    <x v="2"/>
    <s v="AUD"/>
    <x v="230"/>
    <n v="1562043600"/>
    <b v="0"/>
    <b v="1"/>
    <s v="music/rock"/>
    <x v="1"/>
    <x v="1"/>
  </r>
  <r>
    <n v="9300"/>
    <n v="14822"/>
    <n v="159"/>
    <x v="1"/>
    <n v="329"/>
    <n v="45.05"/>
    <x v="1"/>
    <s v="USD"/>
    <x v="231"/>
    <n v="1398574800"/>
    <b v="0"/>
    <b v="0"/>
    <s v="film &amp; video/animation"/>
    <x v="4"/>
    <x v="10"/>
  </r>
  <r>
    <n v="2400"/>
    <n v="10138"/>
    <n v="422"/>
    <x v="1"/>
    <n v="97"/>
    <n v="104.52"/>
    <x v="3"/>
    <s v="DKK"/>
    <x v="232"/>
    <n v="1515391200"/>
    <b v="0"/>
    <b v="1"/>
    <s v="theater/plays"/>
    <x v="3"/>
    <x v="3"/>
  </r>
  <r>
    <n v="3200"/>
    <n v="3127"/>
    <n v="98"/>
    <x v="0"/>
    <n v="41"/>
    <n v="76.27"/>
    <x v="1"/>
    <s v="USD"/>
    <x v="233"/>
    <n v="1441170000"/>
    <b v="0"/>
    <b v="0"/>
    <s v="technology/wearables"/>
    <x v="2"/>
    <x v="8"/>
  </r>
  <r>
    <n v="29400"/>
    <n v="123124"/>
    <n v="419"/>
    <x v="1"/>
    <n v="1784"/>
    <n v="69.02"/>
    <x v="1"/>
    <s v="USD"/>
    <x v="194"/>
    <n v="1281157200"/>
    <b v="0"/>
    <b v="0"/>
    <s v="theater/plays"/>
    <x v="3"/>
    <x v="3"/>
  </r>
  <r>
    <n v="168500"/>
    <n v="171729"/>
    <n v="102"/>
    <x v="1"/>
    <n v="1684"/>
    <n v="101.98"/>
    <x v="2"/>
    <s v="AUD"/>
    <x v="234"/>
    <n v="1398229200"/>
    <b v="0"/>
    <b v="1"/>
    <s v="publishing/nonfiction"/>
    <x v="5"/>
    <x v="9"/>
  </r>
  <r>
    <n v="8400"/>
    <n v="10729"/>
    <n v="128"/>
    <x v="1"/>
    <n v="250"/>
    <n v="42.92"/>
    <x v="1"/>
    <s v="USD"/>
    <x v="235"/>
    <n v="1495256400"/>
    <b v="0"/>
    <b v="1"/>
    <s v="music/rock"/>
    <x v="1"/>
    <x v="1"/>
  </r>
  <r>
    <n v="2300"/>
    <n v="10240"/>
    <n v="445"/>
    <x v="1"/>
    <n v="238"/>
    <n v="43.03"/>
    <x v="1"/>
    <s v="USD"/>
    <x v="236"/>
    <n v="1520402400"/>
    <b v="0"/>
    <b v="0"/>
    <s v="theater/plays"/>
    <x v="3"/>
    <x v="3"/>
  </r>
  <r>
    <n v="700"/>
    <n v="3988"/>
    <n v="570"/>
    <x v="1"/>
    <n v="53"/>
    <n v="75.25"/>
    <x v="1"/>
    <s v="USD"/>
    <x v="237"/>
    <n v="1409806800"/>
    <b v="0"/>
    <b v="0"/>
    <s v="theater/plays"/>
    <x v="3"/>
    <x v="3"/>
  </r>
  <r>
    <n v="2900"/>
    <n v="14771"/>
    <n v="509"/>
    <x v="1"/>
    <n v="214"/>
    <n v="69.02"/>
    <x v="1"/>
    <s v="USD"/>
    <x v="238"/>
    <n v="1396933200"/>
    <b v="0"/>
    <b v="0"/>
    <s v="theater/plays"/>
    <x v="3"/>
    <x v="3"/>
  </r>
  <r>
    <n v="4500"/>
    <n v="14649"/>
    <n v="326"/>
    <x v="1"/>
    <n v="222"/>
    <n v="65.989999999999995"/>
    <x v="1"/>
    <s v="USD"/>
    <x v="239"/>
    <n v="1376024400"/>
    <b v="0"/>
    <b v="0"/>
    <s v="technology/web"/>
    <x v="2"/>
    <x v="2"/>
  </r>
  <r>
    <n v="19800"/>
    <n v="184658"/>
    <n v="933"/>
    <x v="1"/>
    <n v="1884"/>
    <n v="98.01"/>
    <x v="1"/>
    <s v="USD"/>
    <x v="240"/>
    <n v="1483682400"/>
    <b v="0"/>
    <b v="1"/>
    <s v="publishing/fiction"/>
    <x v="5"/>
    <x v="13"/>
  </r>
  <r>
    <n v="6200"/>
    <n v="13103"/>
    <n v="211"/>
    <x v="1"/>
    <n v="218"/>
    <n v="60.11"/>
    <x v="2"/>
    <s v="AUD"/>
    <x v="241"/>
    <n v="1420437600"/>
    <b v="0"/>
    <b v="0"/>
    <s v="games/mobile games"/>
    <x v="6"/>
    <x v="20"/>
  </r>
  <r>
    <n v="61500"/>
    <n v="168095"/>
    <n v="273"/>
    <x v="1"/>
    <n v="6465"/>
    <n v="26"/>
    <x v="1"/>
    <s v="USD"/>
    <x v="242"/>
    <n v="1420783200"/>
    <b v="0"/>
    <b v="0"/>
    <s v="publishing/translations"/>
    <x v="5"/>
    <x v="18"/>
  </r>
  <r>
    <n v="100"/>
    <n v="3"/>
    <n v="3"/>
    <x v="0"/>
    <n v="1"/>
    <n v="3"/>
    <x v="1"/>
    <s v="USD"/>
    <x v="67"/>
    <n v="1267423200"/>
    <b v="0"/>
    <b v="0"/>
    <s v="music/rock"/>
    <x v="1"/>
    <x v="1"/>
  </r>
  <r>
    <n v="7100"/>
    <n v="3840"/>
    <n v="54"/>
    <x v="0"/>
    <n v="101"/>
    <n v="38.020000000000003"/>
    <x v="1"/>
    <s v="USD"/>
    <x v="243"/>
    <n v="1355205600"/>
    <b v="0"/>
    <b v="0"/>
    <s v="theater/plays"/>
    <x v="3"/>
    <x v="3"/>
  </r>
  <r>
    <n v="1000"/>
    <n v="6263"/>
    <n v="626"/>
    <x v="1"/>
    <n v="59"/>
    <n v="106.15"/>
    <x v="1"/>
    <s v="USD"/>
    <x v="244"/>
    <n v="1383109200"/>
    <b v="0"/>
    <b v="0"/>
    <s v="theater/plays"/>
    <x v="3"/>
    <x v="3"/>
  </r>
  <r>
    <n v="121500"/>
    <n v="108161"/>
    <n v="89"/>
    <x v="0"/>
    <n v="1335"/>
    <n v="81.02"/>
    <x v="0"/>
    <s v="CAD"/>
    <x v="245"/>
    <n v="1303275600"/>
    <b v="0"/>
    <b v="0"/>
    <s v="film &amp; video/drama"/>
    <x v="4"/>
    <x v="6"/>
  </r>
  <r>
    <n v="4600"/>
    <n v="8505"/>
    <n v="185"/>
    <x v="1"/>
    <n v="88"/>
    <n v="96.65"/>
    <x v="1"/>
    <s v="USD"/>
    <x v="246"/>
    <n v="1487829600"/>
    <b v="0"/>
    <b v="0"/>
    <s v="publishing/nonfiction"/>
    <x v="5"/>
    <x v="9"/>
  </r>
  <r>
    <n v="80500"/>
    <n v="96735"/>
    <n v="120"/>
    <x v="1"/>
    <n v="1697"/>
    <n v="57"/>
    <x v="1"/>
    <s v="USD"/>
    <x v="247"/>
    <n v="1298268000"/>
    <b v="0"/>
    <b v="1"/>
    <s v="music/rock"/>
    <x v="1"/>
    <x v="1"/>
  </r>
  <r>
    <n v="4100"/>
    <n v="959"/>
    <n v="23"/>
    <x v="0"/>
    <n v="15"/>
    <n v="63.93"/>
    <x v="4"/>
    <s v="GBP"/>
    <x v="248"/>
    <n v="1456812000"/>
    <b v="0"/>
    <b v="0"/>
    <s v="music/rock"/>
    <x v="1"/>
    <x v="1"/>
  </r>
  <r>
    <n v="5700"/>
    <n v="8322"/>
    <n v="146"/>
    <x v="1"/>
    <n v="92"/>
    <n v="90.46"/>
    <x v="1"/>
    <s v="USD"/>
    <x v="249"/>
    <n v="1363669200"/>
    <b v="0"/>
    <b v="0"/>
    <s v="theater/plays"/>
    <x v="3"/>
    <x v="3"/>
  </r>
  <r>
    <n v="5000"/>
    <n v="13424"/>
    <n v="268"/>
    <x v="1"/>
    <n v="186"/>
    <n v="72.17"/>
    <x v="1"/>
    <s v="USD"/>
    <x v="250"/>
    <n v="1482904800"/>
    <b v="0"/>
    <b v="1"/>
    <s v="theater/plays"/>
    <x v="3"/>
    <x v="3"/>
  </r>
  <r>
    <n v="1800"/>
    <n v="10755"/>
    <n v="598"/>
    <x v="1"/>
    <n v="138"/>
    <n v="77.930000000000007"/>
    <x v="1"/>
    <s v="USD"/>
    <x v="251"/>
    <n v="1356588000"/>
    <b v="1"/>
    <b v="0"/>
    <s v="photography/photography books"/>
    <x v="7"/>
    <x v="14"/>
  </r>
  <r>
    <n v="6300"/>
    <n v="9935"/>
    <n v="158"/>
    <x v="1"/>
    <n v="261"/>
    <n v="38.07"/>
    <x v="1"/>
    <s v="USD"/>
    <x v="136"/>
    <n v="1349845200"/>
    <b v="0"/>
    <b v="0"/>
    <s v="music/rock"/>
    <x v="1"/>
    <x v="1"/>
  </r>
  <r>
    <n v="84300"/>
    <n v="26303"/>
    <n v="31"/>
    <x v="0"/>
    <n v="454"/>
    <n v="57.94"/>
    <x v="1"/>
    <s v="USD"/>
    <x v="252"/>
    <n v="1283058000"/>
    <b v="0"/>
    <b v="1"/>
    <s v="music/rock"/>
    <x v="1"/>
    <x v="1"/>
  </r>
  <r>
    <n v="1700"/>
    <n v="5328"/>
    <n v="313"/>
    <x v="1"/>
    <n v="107"/>
    <n v="49.79"/>
    <x v="1"/>
    <s v="USD"/>
    <x v="253"/>
    <n v="1304226000"/>
    <b v="0"/>
    <b v="1"/>
    <s v="music/indie rock"/>
    <x v="1"/>
    <x v="7"/>
  </r>
  <r>
    <n v="2900"/>
    <n v="10756"/>
    <n v="371"/>
    <x v="1"/>
    <n v="199"/>
    <n v="54.05"/>
    <x v="1"/>
    <s v="USD"/>
    <x v="254"/>
    <n v="1263016800"/>
    <b v="0"/>
    <b v="0"/>
    <s v="photography/photography books"/>
    <x v="7"/>
    <x v="14"/>
  </r>
  <r>
    <n v="45600"/>
    <n v="165375"/>
    <n v="363"/>
    <x v="1"/>
    <n v="5512"/>
    <n v="30"/>
    <x v="1"/>
    <s v="USD"/>
    <x v="255"/>
    <n v="1362031200"/>
    <b v="0"/>
    <b v="0"/>
    <s v="theater/plays"/>
    <x v="3"/>
    <x v="3"/>
  </r>
  <r>
    <n v="4900"/>
    <n v="6031"/>
    <n v="123"/>
    <x v="1"/>
    <n v="86"/>
    <n v="70.13"/>
    <x v="1"/>
    <s v="USD"/>
    <x v="256"/>
    <n v="1455602400"/>
    <b v="0"/>
    <b v="0"/>
    <s v="theater/plays"/>
    <x v="3"/>
    <x v="3"/>
  </r>
  <r>
    <n v="111900"/>
    <n v="85902"/>
    <n v="77"/>
    <x v="0"/>
    <n v="3182"/>
    <n v="27"/>
    <x v="6"/>
    <s v="EUR"/>
    <x v="257"/>
    <n v="1418191200"/>
    <b v="0"/>
    <b v="1"/>
    <s v="music/jazz"/>
    <x v="1"/>
    <x v="17"/>
  </r>
  <r>
    <n v="61600"/>
    <n v="143910"/>
    <n v="234"/>
    <x v="1"/>
    <n v="2768"/>
    <n v="51.99"/>
    <x v="2"/>
    <s v="AUD"/>
    <x v="258"/>
    <n v="1352440800"/>
    <b v="0"/>
    <b v="0"/>
    <s v="theater/plays"/>
    <x v="3"/>
    <x v="3"/>
  </r>
  <r>
    <n v="1500"/>
    <n v="2708"/>
    <n v="181"/>
    <x v="1"/>
    <n v="48"/>
    <n v="56.42"/>
    <x v="1"/>
    <s v="USD"/>
    <x v="259"/>
    <n v="1353304800"/>
    <b v="0"/>
    <b v="0"/>
    <s v="film &amp; video/documentary"/>
    <x v="4"/>
    <x v="4"/>
  </r>
  <r>
    <n v="3500"/>
    <n v="8842"/>
    <n v="253"/>
    <x v="1"/>
    <n v="87"/>
    <n v="101.63"/>
    <x v="1"/>
    <s v="USD"/>
    <x v="260"/>
    <n v="1550728800"/>
    <b v="0"/>
    <b v="0"/>
    <s v="film &amp; video/television"/>
    <x v="4"/>
    <x v="19"/>
  </r>
  <r>
    <n v="173900"/>
    <n v="47260"/>
    <n v="27"/>
    <x v="3"/>
    <n v="1890"/>
    <n v="25.01"/>
    <x v="1"/>
    <s v="USD"/>
    <x v="261"/>
    <n v="1291442400"/>
    <b v="0"/>
    <b v="0"/>
    <s v="games/video games"/>
    <x v="6"/>
    <x v="11"/>
  </r>
  <r>
    <n v="153700"/>
    <n v="1953"/>
    <n v="1"/>
    <x v="2"/>
    <n v="61"/>
    <n v="32.020000000000003"/>
    <x v="1"/>
    <s v="USD"/>
    <x v="262"/>
    <n v="1452146400"/>
    <b v="0"/>
    <b v="0"/>
    <s v="photography/photography books"/>
    <x v="7"/>
    <x v="14"/>
  </r>
  <r>
    <n v="51100"/>
    <n v="155349"/>
    <n v="304"/>
    <x v="1"/>
    <n v="1894"/>
    <n v="82.02"/>
    <x v="1"/>
    <s v="USD"/>
    <x v="263"/>
    <n v="1564894800"/>
    <b v="0"/>
    <b v="1"/>
    <s v="theater/plays"/>
    <x v="3"/>
    <x v="3"/>
  </r>
  <r>
    <n v="7800"/>
    <n v="10704"/>
    <n v="137"/>
    <x v="1"/>
    <n v="282"/>
    <n v="37.96"/>
    <x v="0"/>
    <s v="CAD"/>
    <x v="264"/>
    <n v="1505883600"/>
    <b v="0"/>
    <b v="0"/>
    <s v="theater/plays"/>
    <x v="3"/>
    <x v="3"/>
  </r>
  <r>
    <n v="2400"/>
    <n v="773"/>
    <n v="32"/>
    <x v="0"/>
    <n v="15"/>
    <n v="51.53"/>
    <x v="1"/>
    <s v="USD"/>
    <x v="265"/>
    <n v="1510380000"/>
    <b v="0"/>
    <b v="0"/>
    <s v="theater/plays"/>
    <x v="3"/>
    <x v="3"/>
  </r>
  <r>
    <n v="3900"/>
    <n v="9419"/>
    <n v="242"/>
    <x v="1"/>
    <n v="116"/>
    <n v="81.2"/>
    <x v="1"/>
    <s v="USD"/>
    <x v="266"/>
    <n v="1555218000"/>
    <b v="0"/>
    <b v="0"/>
    <s v="publishing/translations"/>
    <x v="5"/>
    <x v="18"/>
  </r>
  <r>
    <n v="5500"/>
    <n v="5324"/>
    <n v="97"/>
    <x v="0"/>
    <n v="133"/>
    <n v="40.03"/>
    <x v="1"/>
    <s v="USD"/>
    <x v="267"/>
    <n v="1335243600"/>
    <b v="0"/>
    <b v="1"/>
    <s v="games/video games"/>
    <x v="6"/>
    <x v="11"/>
  </r>
  <r>
    <n v="700"/>
    <n v="7465"/>
    <n v="1066"/>
    <x v="1"/>
    <n v="83"/>
    <n v="89.94"/>
    <x v="1"/>
    <s v="USD"/>
    <x v="268"/>
    <n v="1279688400"/>
    <b v="0"/>
    <b v="0"/>
    <s v="theater/plays"/>
    <x v="3"/>
    <x v="3"/>
  </r>
  <r>
    <n v="2700"/>
    <n v="8799"/>
    <n v="326"/>
    <x v="1"/>
    <n v="91"/>
    <n v="96.69"/>
    <x v="1"/>
    <s v="USD"/>
    <x v="269"/>
    <n v="1356069600"/>
    <b v="0"/>
    <b v="0"/>
    <s v="technology/web"/>
    <x v="2"/>
    <x v="2"/>
  </r>
  <r>
    <n v="8000"/>
    <n v="13656"/>
    <n v="171"/>
    <x v="1"/>
    <n v="546"/>
    <n v="25.01"/>
    <x v="1"/>
    <s v="USD"/>
    <x v="270"/>
    <n v="1536210000"/>
    <b v="0"/>
    <b v="0"/>
    <s v="theater/plays"/>
    <x v="3"/>
    <x v="3"/>
  </r>
  <r>
    <n v="2500"/>
    <n v="14536"/>
    <n v="581"/>
    <x v="1"/>
    <n v="393"/>
    <n v="36.99"/>
    <x v="1"/>
    <s v="USD"/>
    <x v="271"/>
    <n v="1511762400"/>
    <b v="0"/>
    <b v="0"/>
    <s v="film &amp; video/animation"/>
    <x v="4"/>
    <x v="10"/>
  </r>
  <r>
    <n v="164500"/>
    <n v="150552"/>
    <n v="92"/>
    <x v="0"/>
    <n v="2062"/>
    <n v="73.010000000000005"/>
    <x v="1"/>
    <s v="USD"/>
    <x v="272"/>
    <n v="1333256400"/>
    <b v="0"/>
    <b v="1"/>
    <s v="theater/plays"/>
    <x v="3"/>
    <x v="3"/>
  </r>
  <r>
    <n v="8400"/>
    <n v="9076"/>
    <n v="108"/>
    <x v="1"/>
    <n v="133"/>
    <n v="68.239999999999995"/>
    <x v="1"/>
    <s v="USD"/>
    <x v="73"/>
    <n v="1480744800"/>
    <b v="0"/>
    <b v="1"/>
    <s v="film &amp; video/television"/>
    <x v="4"/>
    <x v="19"/>
  </r>
  <r>
    <n v="8100"/>
    <n v="1517"/>
    <n v="19"/>
    <x v="0"/>
    <n v="29"/>
    <n v="52.31"/>
    <x v="3"/>
    <s v="DKK"/>
    <x v="273"/>
    <n v="1465016400"/>
    <b v="0"/>
    <b v="0"/>
    <s v="music/rock"/>
    <x v="1"/>
    <x v="1"/>
  </r>
  <r>
    <n v="9800"/>
    <n v="8153"/>
    <n v="83"/>
    <x v="0"/>
    <n v="132"/>
    <n v="61.77"/>
    <x v="1"/>
    <s v="USD"/>
    <x v="274"/>
    <n v="1336280400"/>
    <b v="0"/>
    <b v="0"/>
    <s v="technology/web"/>
    <x v="2"/>
    <x v="2"/>
  </r>
  <r>
    <n v="900"/>
    <n v="6357"/>
    <n v="706"/>
    <x v="1"/>
    <n v="254"/>
    <n v="25.03"/>
    <x v="1"/>
    <s v="USD"/>
    <x v="275"/>
    <n v="1476766800"/>
    <b v="0"/>
    <b v="0"/>
    <s v="theater/plays"/>
    <x v="3"/>
    <x v="3"/>
  </r>
  <r>
    <n v="112100"/>
    <n v="19557"/>
    <n v="17"/>
    <x v="3"/>
    <n v="184"/>
    <n v="106.29"/>
    <x v="1"/>
    <s v="USD"/>
    <x v="276"/>
    <n v="1480485600"/>
    <b v="0"/>
    <b v="0"/>
    <s v="theater/plays"/>
    <x v="3"/>
    <x v="3"/>
  </r>
  <r>
    <n v="6300"/>
    <n v="13213"/>
    <n v="210"/>
    <x v="1"/>
    <n v="176"/>
    <n v="75.069999999999993"/>
    <x v="1"/>
    <s v="USD"/>
    <x v="277"/>
    <n v="1430197200"/>
    <b v="0"/>
    <b v="0"/>
    <s v="music/electric music"/>
    <x v="1"/>
    <x v="5"/>
  </r>
  <r>
    <n v="5600"/>
    <n v="5476"/>
    <n v="98"/>
    <x v="0"/>
    <n v="137"/>
    <n v="39.97"/>
    <x v="3"/>
    <s v="DKK"/>
    <x v="278"/>
    <n v="1331787600"/>
    <b v="0"/>
    <b v="1"/>
    <s v="music/metal"/>
    <x v="1"/>
    <x v="16"/>
  </r>
  <r>
    <n v="800"/>
    <n v="13474"/>
    <n v="1684"/>
    <x v="1"/>
    <n v="337"/>
    <n v="39.979999999999997"/>
    <x v="0"/>
    <s v="CAD"/>
    <x v="279"/>
    <n v="1438837200"/>
    <b v="0"/>
    <b v="0"/>
    <s v="theater/plays"/>
    <x v="3"/>
    <x v="3"/>
  </r>
  <r>
    <n v="168600"/>
    <n v="91722"/>
    <n v="54"/>
    <x v="0"/>
    <n v="908"/>
    <n v="101.02"/>
    <x v="1"/>
    <s v="USD"/>
    <x v="280"/>
    <n v="1370926800"/>
    <b v="0"/>
    <b v="1"/>
    <s v="film &amp; video/documentary"/>
    <x v="4"/>
    <x v="4"/>
  </r>
  <r>
    <n v="1800"/>
    <n v="8219"/>
    <n v="457"/>
    <x v="1"/>
    <n v="107"/>
    <n v="76.81"/>
    <x v="1"/>
    <s v="USD"/>
    <x v="281"/>
    <n v="1319000400"/>
    <b v="1"/>
    <b v="0"/>
    <s v="technology/web"/>
    <x v="2"/>
    <x v="2"/>
  </r>
  <r>
    <n v="7300"/>
    <n v="717"/>
    <n v="10"/>
    <x v="0"/>
    <n v="10"/>
    <n v="71.7"/>
    <x v="1"/>
    <s v="USD"/>
    <x v="282"/>
    <n v="1333429200"/>
    <b v="0"/>
    <b v="0"/>
    <s v="food/food trucks"/>
    <x v="0"/>
    <x v="0"/>
  </r>
  <r>
    <n v="6500"/>
    <n v="1065"/>
    <n v="16"/>
    <x v="3"/>
    <n v="32"/>
    <n v="33.28"/>
    <x v="6"/>
    <s v="EUR"/>
    <x v="283"/>
    <n v="1287032400"/>
    <b v="0"/>
    <b v="0"/>
    <s v="theater/plays"/>
    <x v="3"/>
    <x v="3"/>
  </r>
  <r>
    <n v="600"/>
    <n v="8038"/>
    <n v="1340"/>
    <x v="1"/>
    <n v="183"/>
    <n v="43.92"/>
    <x v="1"/>
    <s v="USD"/>
    <x v="284"/>
    <n v="1541570400"/>
    <b v="0"/>
    <b v="0"/>
    <s v="theater/plays"/>
    <x v="3"/>
    <x v="3"/>
  </r>
  <r>
    <n v="192900"/>
    <n v="68769"/>
    <n v="36"/>
    <x v="0"/>
    <n v="1910"/>
    <n v="36"/>
    <x v="5"/>
    <s v="CHF"/>
    <x v="285"/>
    <n v="1383976800"/>
    <b v="0"/>
    <b v="0"/>
    <s v="theater/plays"/>
    <x v="3"/>
    <x v="3"/>
  </r>
  <r>
    <n v="6100"/>
    <n v="3352"/>
    <n v="55"/>
    <x v="0"/>
    <n v="38"/>
    <n v="88.21"/>
    <x v="2"/>
    <s v="AUD"/>
    <x v="286"/>
    <n v="1550556000"/>
    <b v="0"/>
    <b v="0"/>
    <s v="theater/plays"/>
    <x v="3"/>
    <x v="3"/>
  </r>
  <r>
    <n v="7200"/>
    <n v="6785"/>
    <n v="94"/>
    <x v="0"/>
    <n v="104"/>
    <n v="65.239999999999995"/>
    <x v="2"/>
    <s v="AUD"/>
    <x v="287"/>
    <n v="1390456800"/>
    <b v="0"/>
    <b v="1"/>
    <s v="theater/plays"/>
    <x v="3"/>
    <x v="3"/>
  </r>
  <r>
    <n v="3500"/>
    <n v="5037"/>
    <n v="144"/>
    <x v="1"/>
    <n v="72"/>
    <n v="69.959999999999994"/>
    <x v="1"/>
    <s v="USD"/>
    <x v="288"/>
    <n v="1458018000"/>
    <b v="0"/>
    <b v="1"/>
    <s v="music/rock"/>
    <x v="1"/>
    <x v="1"/>
  </r>
  <r>
    <n v="3800"/>
    <n v="1954"/>
    <n v="51"/>
    <x v="0"/>
    <n v="49"/>
    <n v="39.880000000000003"/>
    <x v="1"/>
    <s v="USD"/>
    <x v="289"/>
    <n v="1461819600"/>
    <b v="0"/>
    <b v="0"/>
    <s v="food/food trucks"/>
    <x v="0"/>
    <x v="0"/>
  </r>
  <r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900"/>
    <n v="12102"/>
    <n v="1345"/>
    <x v="1"/>
    <n v="295"/>
    <n v="41.02"/>
    <x v="1"/>
    <s v="USD"/>
    <x v="291"/>
    <n v="1426395600"/>
    <b v="0"/>
    <b v="0"/>
    <s v="film &amp; video/documentary"/>
    <x v="4"/>
    <x v="4"/>
  </r>
  <r>
    <n v="76100"/>
    <n v="24234"/>
    <n v="32"/>
    <x v="0"/>
    <n v="245"/>
    <n v="98.91"/>
    <x v="1"/>
    <s v="USD"/>
    <x v="292"/>
    <n v="1537074000"/>
    <b v="0"/>
    <b v="0"/>
    <s v="theater/plays"/>
    <x v="3"/>
    <x v="3"/>
  </r>
  <r>
    <n v="3400"/>
    <n v="2809"/>
    <n v="83"/>
    <x v="0"/>
    <n v="32"/>
    <n v="87.78"/>
    <x v="1"/>
    <s v="USD"/>
    <x v="293"/>
    <n v="1452578400"/>
    <b v="0"/>
    <b v="0"/>
    <s v="music/indie rock"/>
    <x v="1"/>
    <x v="7"/>
  </r>
  <r>
    <n v="2100"/>
    <n v="11469"/>
    <n v="546"/>
    <x v="1"/>
    <n v="142"/>
    <n v="80.77"/>
    <x v="1"/>
    <s v="USD"/>
    <x v="294"/>
    <n v="1474088400"/>
    <b v="0"/>
    <b v="0"/>
    <s v="film &amp; video/documentary"/>
    <x v="4"/>
    <x v="4"/>
  </r>
  <r>
    <n v="2800"/>
    <n v="8014"/>
    <n v="286"/>
    <x v="1"/>
    <n v="85"/>
    <n v="94.28"/>
    <x v="1"/>
    <s v="USD"/>
    <x v="295"/>
    <n v="1461906000"/>
    <b v="0"/>
    <b v="0"/>
    <s v="theater/plays"/>
    <x v="3"/>
    <x v="3"/>
  </r>
  <r>
    <n v="6500"/>
    <n v="514"/>
    <n v="8"/>
    <x v="0"/>
    <n v="7"/>
    <n v="73.430000000000007"/>
    <x v="1"/>
    <s v="USD"/>
    <x v="296"/>
    <n v="1500267600"/>
    <b v="0"/>
    <b v="1"/>
    <s v="theater/plays"/>
    <x v="3"/>
    <x v="3"/>
  </r>
  <r>
    <n v="32900"/>
    <n v="43473"/>
    <n v="132"/>
    <x v="1"/>
    <n v="659"/>
    <n v="65.97"/>
    <x v="3"/>
    <s v="DKK"/>
    <x v="297"/>
    <n v="1340686800"/>
    <b v="0"/>
    <b v="1"/>
    <s v="publishing/fiction"/>
    <x v="5"/>
    <x v="13"/>
  </r>
  <r>
    <n v="118200"/>
    <n v="87560"/>
    <n v="74"/>
    <x v="0"/>
    <n v="803"/>
    <n v="109.04"/>
    <x v="1"/>
    <s v="USD"/>
    <x v="298"/>
    <n v="1303189200"/>
    <b v="0"/>
    <b v="0"/>
    <s v="theater/plays"/>
    <x v="3"/>
    <x v="3"/>
  </r>
  <r>
    <n v="4100"/>
    <n v="3087"/>
    <n v="75"/>
    <x v="3"/>
    <n v="75"/>
    <n v="41.16"/>
    <x v="1"/>
    <s v="USD"/>
    <x v="299"/>
    <n v="1318309200"/>
    <b v="0"/>
    <b v="1"/>
    <s v="music/indie rock"/>
    <x v="1"/>
    <x v="7"/>
  </r>
  <r>
    <n v="7800"/>
    <n v="1586"/>
    <n v="20"/>
    <x v="0"/>
    <n v="16"/>
    <n v="99.13"/>
    <x v="1"/>
    <s v="USD"/>
    <x v="300"/>
    <n v="1272171600"/>
    <b v="0"/>
    <b v="0"/>
    <s v="games/video games"/>
    <x v="6"/>
    <x v="11"/>
  </r>
  <r>
    <n v="6300"/>
    <n v="12812"/>
    <n v="203"/>
    <x v="1"/>
    <n v="121"/>
    <n v="105.88"/>
    <x v="1"/>
    <s v="USD"/>
    <x v="247"/>
    <n v="1298872800"/>
    <b v="0"/>
    <b v="0"/>
    <s v="theater/plays"/>
    <x v="3"/>
    <x v="3"/>
  </r>
  <r>
    <n v="59100"/>
    <n v="183345"/>
    <n v="310"/>
    <x v="1"/>
    <n v="3742"/>
    <n v="49"/>
    <x v="1"/>
    <s v="USD"/>
    <x v="244"/>
    <n v="1383282000"/>
    <b v="0"/>
    <b v="0"/>
    <s v="theater/plays"/>
    <x v="3"/>
    <x v="3"/>
  </r>
  <r>
    <n v="2200"/>
    <n v="8697"/>
    <n v="395"/>
    <x v="1"/>
    <n v="223"/>
    <n v="39"/>
    <x v="1"/>
    <s v="USD"/>
    <x v="301"/>
    <n v="1330495200"/>
    <b v="0"/>
    <b v="0"/>
    <s v="music/rock"/>
    <x v="1"/>
    <x v="1"/>
  </r>
  <r>
    <n v="1400"/>
    <n v="4126"/>
    <n v="295"/>
    <x v="1"/>
    <n v="133"/>
    <n v="31.02"/>
    <x v="1"/>
    <s v="USD"/>
    <x v="188"/>
    <n v="1552798800"/>
    <b v="0"/>
    <b v="1"/>
    <s v="film &amp; video/documentary"/>
    <x v="4"/>
    <x v="4"/>
  </r>
  <r>
    <n v="9500"/>
    <n v="3220"/>
    <n v="34"/>
    <x v="0"/>
    <n v="31"/>
    <n v="103.87"/>
    <x v="1"/>
    <s v="USD"/>
    <x v="302"/>
    <n v="1403413200"/>
    <b v="0"/>
    <b v="0"/>
    <s v="theater/plays"/>
    <x v="3"/>
    <x v="3"/>
  </r>
  <r>
    <n v="9600"/>
    <n v="6401"/>
    <n v="67"/>
    <x v="0"/>
    <n v="108"/>
    <n v="59.27"/>
    <x v="6"/>
    <s v="EUR"/>
    <x v="303"/>
    <n v="1574229600"/>
    <b v="0"/>
    <b v="1"/>
    <s v="food/food trucks"/>
    <x v="0"/>
    <x v="0"/>
  </r>
  <r>
    <n v="6600"/>
    <n v="1269"/>
    <n v="19"/>
    <x v="0"/>
    <n v="30"/>
    <n v="42.3"/>
    <x v="1"/>
    <s v="USD"/>
    <x v="304"/>
    <n v="1495861200"/>
    <b v="0"/>
    <b v="0"/>
    <s v="theater/plays"/>
    <x v="3"/>
    <x v="3"/>
  </r>
  <r>
    <n v="5700"/>
    <n v="903"/>
    <n v="16"/>
    <x v="0"/>
    <n v="17"/>
    <n v="53.12"/>
    <x v="1"/>
    <s v="USD"/>
    <x v="305"/>
    <n v="1392530400"/>
    <b v="0"/>
    <b v="0"/>
    <s v="music/rock"/>
    <x v="1"/>
    <x v="1"/>
  </r>
  <r>
    <n v="8400"/>
    <n v="3251"/>
    <n v="39"/>
    <x v="3"/>
    <n v="64"/>
    <n v="50.8"/>
    <x v="1"/>
    <s v="USD"/>
    <x v="306"/>
    <n v="1283662800"/>
    <b v="0"/>
    <b v="0"/>
    <s v="technology/web"/>
    <x v="2"/>
    <x v="2"/>
  </r>
  <r>
    <n v="84400"/>
    <n v="8092"/>
    <n v="10"/>
    <x v="0"/>
    <n v="80"/>
    <n v="101.15"/>
    <x v="1"/>
    <s v="USD"/>
    <x v="307"/>
    <n v="1305781200"/>
    <b v="0"/>
    <b v="0"/>
    <s v="publishing/fiction"/>
    <x v="5"/>
    <x v="13"/>
  </r>
  <r>
    <n v="170400"/>
    <n v="160422"/>
    <n v="94"/>
    <x v="0"/>
    <n v="2468"/>
    <n v="65"/>
    <x v="1"/>
    <s v="USD"/>
    <x v="308"/>
    <n v="1302325200"/>
    <b v="0"/>
    <b v="0"/>
    <s v="film &amp; video/shorts"/>
    <x v="4"/>
    <x v="12"/>
  </r>
  <r>
    <n v="117900"/>
    <n v="196377"/>
    <n v="167"/>
    <x v="1"/>
    <n v="5168"/>
    <n v="38"/>
    <x v="1"/>
    <s v="USD"/>
    <x v="309"/>
    <n v="1291788000"/>
    <b v="0"/>
    <b v="0"/>
    <s v="theater/plays"/>
    <x v="3"/>
    <x v="3"/>
  </r>
  <r>
    <n v="8900"/>
    <n v="2148"/>
    <n v="24"/>
    <x v="0"/>
    <n v="26"/>
    <n v="82.62"/>
    <x v="4"/>
    <s v="GBP"/>
    <x v="310"/>
    <n v="1396069200"/>
    <b v="0"/>
    <b v="0"/>
    <s v="film &amp; video/documentary"/>
    <x v="4"/>
    <x v="4"/>
  </r>
  <r>
    <n v="7100"/>
    <n v="11648"/>
    <n v="164"/>
    <x v="1"/>
    <n v="307"/>
    <n v="37.94"/>
    <x v="1"/>
    <s v="USD"/>
    <x v="311"/>
    <n v="1435899600"/>
    <b v="0"/>
    <b v="1"/>
    <s v="theater/plays"/>
    <x v="3"/>
    <x v="3"/>
  </r>
  <r>
    <n v="6500"/>
    <n v="5897"/>
    <n v="91"/>
    <x v="0"/>
    <n v="73"/>
    <n v="80.78"/>
    <x v="1"/>
    <s v="USD"/>
    <x v="79"/>
    <n v="1531112400"/>
    <b v="0"/>
    <b v="1"/>
    <s v="theater/plays"/>
    <x v="3"/>
    <x v="3"/>
  </r>
  <r>
    <n v="7200"/>
    <n v="3326"/>
    <n v="46"/>
    <x v="0"/>
    <n v="128"/>
    <n v="25.98"/>
    <x v="1"/>
    <s v="USD"/>
    <x v="312"/>
    <n v="1451628000"/>
    <b v="0"/>
    <b v="0"/>
    <s v="film &amp; video/animation"/>
    <x v="4"/>
    <x v="10"/>
  </r>
  <r>
    <n v="2600"/>
    <n v="1002"/>
    <n v="39"/>
    <x v="0"/>
    <n v="33"/>
    <n v="30.36"/>
    <x v="1"/>
    <s v="USD"/>
    <x v="313"/>
    <n v="1567314000"/>
    <b v="0"/>
    <b v="1"/>
    <s v="theater/plays"/>
    <x v="3"/>
    <x v="3"/>
  </r>
  <r>
    <n v="98700"/>
    <n v="131826"/>
    <n v="134"/>
    <x v="1"/>
    <n v="2441"/>
    <n v="54"/>
    <x v="1"/>
    <s v="USD"/>
    <x v="314"/>
    <n v="1544508000"/>
    <b v="0"/>
    <b v="0"/>
    <s v="music/rock"/>
    <x v="1"/>
    <x v="1"/>
  </r>
  <r>
    <n v="93800"/>
    <n v="21477"/>
    <n v="23"/>
    <x v="2"/>
    <n v="211"/>
    <n v="101.79"/>
    <x v="1"/>
    <s v="USD"/>
    <x v="315"/>
    <n v="1482472800"/>
    <b v="0"/>
    <b v="0"/>
    <s v="games/video games"/>
    <x v="6"/>
    <x v="11"/>
  </r>
  <r>
    <n v="33700"/>
    <n v="62330"/>
    <n v="185"/>
    <x v="1"/>
    <n v="1385"/>
    <n v="45"/>
    <x v="4"/>
    <s v="GBP"/>
    <x v="316"/>
    <n v="1512799200"/>
    <b v="0"/>
    <b v="0"/>
    <s v="film &amp; video/documentary"/>
    <x v="4"/>
    <x v="4"/>
  </r>
  <r>
    <n v="3300"/>
    <n v="14643"/>
    <n v="444"/>
    <x v="1"/>
    <n v="190"/>
    <n v="77.069999999999993"/>
    <x v="1"/>
    <s v="USD"/>
    <x v="317"/>
    <n v="1324360800"/>
    <b v="0"/>
    <b v="0"/>
    <s v="food/food trucks"/>
    <x v="0"/>
    <x v="0"/>
  </r>
  <r>
    <n v="20700"/>
    <n v="41396"/>
    <n v="200"/>
    <x v="1"/>
    <n v="470"/>
    <n v="88.08"/>
    <x v="1"/>
    <s v="USD"/>
    <x v="318"/>
    <n v="1364533200"/>
    <b v="0"/>
    <b v="0"/>
    <s v="technology/wearables"/>
    <x v="2"/>
    <x v="8"/>
  </r>
  <r>
    <n v="9600"/>
    <n v="11900"/>
    <n v="124"/>
    <x v="1"/>
    <n v="253"/>
    <n v="47.04"/>
    <x v="1"/>
    <s v="USD"/>
    <x v="319"/>
    <n v="1545112800"/>
    <b v="0"/>
    <b v="0"/>
    <s v="theater/plays"/>
    <x v="3"/>
    <x v="3"/>
  </r>
  <r>
    <n v="66200"/>
    <n v="123538"/>
    <n v="187"/>
    <x v="1"/>
    <n v="1113"/>
    <n v="111"/>
    <x v="1"/>
    <s v="USD"/>
    <x v="32"/>
    <n v="1516168800"/>
    <b v="0"/>
    <b v="0"/>
    <s v="music/rock"/>
    <x v="1"/>
    <x v="1"/>
  </r>
  <r>
    <n v="173800"/>
    <n v="198628"/>
    <n v="114"/>
    <x v="1"/>
    <n v="2283"/>
    <n v="87"/>
    <x v="1"/>
    <s v="USD"/>
    <x v="320"/>
    <n v="1574920800"/>
    <b v="0"/>
    <b v="0"/>
    <s v="music/rock"/>
    <x v="1"/>
    <x v="1"/>
  </r>
  <r>
    <n v="70700"/>
    <n v="68602"/>
    <n v="97"/>
    <x v="0"/>
    <n v="1072"/>
    <n v="63.99"/>
    <x v="1"/>
    <s v="USD"/>
    <x v="321"/>
    <n v="1292479200"/>
    <b v="0"/>
    <b v="1"/>
    <s v="music/rock"/>
    <x v="1"/>
    <x v="1"/>
  </r>
  <r>
    <n v="94500"/>
    <n v="116064"/>
    <n v="123"/>
    <x v="1"/>
    <n v="1095"/>
    <n v="105.99"/>
    <x v="1"/>
    <s v="USD"/>
    <x v="322"/>
    <n v="1573538400"/>
    <b v="0"/>
    <b v="0"/>
    <s v="theater/plays"/>
    <x v="3"/>
    <x v="3"/>
  </r>
  <r>
    <n v="69800"/>
    <n v="125042"/>
    <n v="179"/>
    <x v="1"/>
    <n v="1690"/>
    <n v="73.989999999999995"/>
    <x v="1"/>
    <s v="USD"/>
    <x v="323"/>
    <n v="1320382800"/>
    <b v="0"/>
    <b v="0"/>
    <s v="theater/plays"/>
    <x v="3"/>
    <x v="3"/>
  </r>
  <r>
    <n v="136300"/>
    <n v="108974"/>
    <n v="80"/>
    <x v="3"/>
    <n v="1297"/>
    <n v="84.02"/>
    <x v="0"/>
    <s v="CAD"/>
    <x v="324"/>
    <n v="1502859600"/>
    <b v="0"/>
    <b v="0"/>
    <s v="theater/plays"/>
    <x v="3"/>
    <x v="3"/>
  </r>
  <r>
    <n v="37100"/>
    <n v="34964"/>
    <n v="94"/>
    <x v="0"/>
    <n v="393"/>
    <n v="88.97"/>
    <x v="1"/>
    <s v="USD"/>
    <x v="325"/>
    <n v="1323756000"/>
    <b v="0"/>
    <b v="0"/>
    <s v="photography/photography books"/>
    <x v="7"/>
    <x v="14"/>
  </r>
  <r>
    <n v="114300"/>
    <n v="96777"/>
    <n v="85"/>
    <x v="0"/>
    <n v="1257"/>
    <n v="76.989999999999995"/>
    <x v="1"/>
    <s v="USD"/>
    <x v="326"/>
    <n v="1441342800"/>
    <b v="0"/>
    <b v="0"/>
    <s v="music/indie rock"/>
    <x v="1"/>
    <x v="7"/>
  </r>
  <r>
    <n v="47900"/>
    <n v="31864"/>
    <n v="67"/>
    <x v="0"/>
    <n v="328"/>
    <n v="97.15"/>
    <x v="1"/>
    <s v="USD"/>
    <x v="327"/>
    <n v="1375333200"/>
    <b v="0"/>
    <b v="0"/>
    <s v="theater/plays"/>
    <x v="3"/>
    <x v="3"/>
  </r>
  <r>
    <n v="9000"/>
    <n v="4853"/>
    <n v="54"/>
    <x v="0"/>
    <n v="147"/>
    <n v="33.01"/>
    <x v="1"/>
    <s v="USD"/>
    <x v="328"/>
    <n v="1389420000"/>
    <b v="0"/>
    <b v="0"/>
    <s v="theater/plays"/>
    <x v="3"/>
    <x v="3"/>
  </r>
  <r>
    <n v="197600"/>
    <n v="82959"/>
    <n v="42"/>
    <x v="0"/>
    <n v="830"/>
    <n v="99.95"/>
    <x v="1"/>
    <s v="USD"/>
    <x v="329"/>
    <n v="1520056800"/>
    <b v="0"/>
    <b v="0"/>
    <s v="games/video games"/>
    <x v="6"/>
    <x v="11"/>
  </r>
  <r>
    <n v="157600"/>
    <n v="23159"/>
    <n v="15"/>
    <x v="0"/>
    <n v="331"/>
    <n v="69.97"/>
    <x v="4"/>
    <s v="GBP"/>
    <x v="330"/>
    <n v="1436504400"/>
    <b v="0"/>
    <b v="0"/>
    <s v="film &amp; video/drama"/>
    <x v="4"/>
    <x v="6"/>
  </r>
  <r>
    <n v="8000"/>
    <n v="2758"/>
    <n v="34"/>
    <x v="0"/>
    <n v="25"/>
    <n v="110.32"/>
    <x v="1"/>
    <s v="USD"/>
    <x v="331"/>
    <n v="1508302800"/>
    <b v="0"/>
    <b v="1"/>
    <s v="music/indie rock"/>
    <x v="1"/>
    <x v="7"/>
  </r>
  <r>
    <n v="900"/>
    <n v="12607"/>
    <n v="1401"/>
    <x v="1"/>
    <n v="191"/>
    <n v="66.010000000000005"/>
    <x v="1"/>
    <s v="USD"/>
    <x v="332"/>
    <n v="1425708000"/>
    <b v="0"/>
    <b v="0"/>
    <s v="technology/web"/>
    <x v="2"/>
    <x v="2"/>
  </r>
  <r>
    <n v="199000"/>
    <n v="142823"/>
    <n v="72"/>
    <x v="0"/>
    <n v="3483"/>
    <n v="41.01"/>
    <x v="1"/>
    <s v="USD"/>
    <x v="333"/>
    <n v="1488348000"/>
    <b v="0"/>
    <b v="0"/>
    <s v="food/food trucks"/>
    <x v="0"/>
    <x v="0"/>
  </r>
  <r>
    <n v="180800"/>
    <n v="95958"/>
    <n v="53"/>
    <x v="0"/>
    <n v="923"/>
    <n v="103.96"/>
    <x v="1"/>
    <s v="USD"/>
    <x v="296"/>
    <n v="1502600400"/>
    <b v="0"/>
    <b v="0"/>
    <s v="theater/plays"/>
    <x v="3"/>
    <x v="3"/>
  </r>
  <r>
    <n v="100"/>
    <n v="5"/>
    <n v="5"/>
    <x v="0"/>
    <n v="1"/>
    <n v="5"/>
    <x v="1"/>
    <s v="USD"/>
    <x v="334"/>
    <n v="1433653200"/>
    <b v="0"/>
    <b v="1"/>
    <s v="music/jazz"/>
    <x v="1"/>
    <x v="17"/>
  </r>
  <r>
    <n v="74100"/>
    <n v="94631"/>
    <n v="128"/>
    <x v="1"/>
    <n v="2013"/>
    <n v="47.01"/>
    <x v="1"/>
    <s v="USD"/>
    <x v="335"/>
    <n v="1441602000"/>
    <b v="0"/>
    <b v="0"/>
    <s v="music/rock"/>
    <x v="1"/>
    <x v="1"/>
  </r>
  <r>
    <n v="2800"/>
    <n v="977"/>
    <n v="35"/>
    <x v="0"/>
    <n v="33"/>
    <n v="29.61"/>
    <x v="0"/>
    <s v="CAD"/>
    <x v="336"/>
    <n v="1447567200"/>
    <b v="0"/>
    <b v="0"/>
    <s v="theater/plays"/>
    <x v="3"/>
    <x v="3"/>
  </r>
  <r>
    <n v="33600"/>
    <n v="137961"/>
    <n v="411"/>
    <x v="1"/>
    <n v="1703"/>
    <n v="81.010000000000005"/>
    <x v="1"/>
    <s v="USD"/>
    <x v="337"/>
    <n v="1562389200"/>
    <b v="0"/>
    <b v="0"/>
    <s v="theater/plays"/>
    <x v="3"/>
    <x v="3"/>
  </r>
  <r>
    <n v="6100"/>
    <n v="7548"/>
    <n v="124"/>
    <x v="1"/>
    <n v="80"/>
    <n v="94.35"/>
    <x v="3"/>
    <s v="DKK"/>
    <x v="338"/>
    <n v="1378789200"/>
    <b v="0"/>
    <b v="0"/>
    <s v="film &amp; video/documentary"/>
    <x v="4"/>
    <x v="4"/>
  </r>
  <r>
    <n v="3800"/>
    <n v="2241"/>
    <n v="59"/>
    <x v="2"/>
    <n v="86"/>
    <n v="26.06"/>
    <x v="1"/>
    <s v="USD"/>
    <x v="339"/>
    <n v="1488520800"/>
    <b v="0"/>
    <b v="0"/>
    <s v="technology/wearables"/>
    <x v="2"/>
    <x v="8"/>
  </r>
  <r>
    <n v="9300"/>
    <n v="3431"/>
    <n v="37"/>
    <x v="0"/>
    <n v="40"/>
    <n v="85.78"/>
    <x v="6"/>
    <s v="EUR"/>
    <x v="340"/>
    <n v="1327298400"/>
    <b v="0"/>
    <b v="0"/>
    <s v="theater/plays"/>
    <x v="3"/>
    <x v="3"/>
  </r>
  <r>
    <n v="2300"/>
    <n v="4253"/>
    <n v="185"/>
    <x v="1"/>
    <n v="41"/>
    <n v="103.73"/>
    <x v="1"/>
    <s v="USD"/>
    <x v="341"/>
    <n v="1443416400"/>
    <b v="0"/>
    <b v="0"/>
    <s v="games/video games"/>
    <x v="6"/>
    <x v="11"/>
  </r>
  <r>
    <n v="9700"/>
    <n v="1146"/>
    <n v="12"/>
    <x v="0"/>
    <n v="23"/>
    <n v="49.83"/>
    <x v="0"/>
    <s v="CAD"/>
    <x v="342"/>
    <n v="1534136400"/>
    <b v="1"/>
    <b v="0"/>
    <s v="photography/photography books"/>
    <x v="7"/>
    <x v="14"/>
  </r>
  <r>
    <n v="4000"/>
    <n v="11948"/>
    <n v="299"/>
    <x v="1"/>
    <n v="187"/>
    <n v="63.89"/>
    <x v="1"/>
    <s v="USD"/>
    <x v="343"/>
    <n v="1315026000"/>
    <b v="0"/>
    <b v="0"/>
    <s v="film &amp; video/animation"/>
    <x v="4"/>
    <x v="10"/>
  </r>
  <r>
    <n v="59700"/>
    <n v="135132"/>
    <n v="226"/>
    <x v="1"/>
    <n v="2875"/>
    <n v="47"/>
    <x v="4"/>
    <s v="GBP"/>
    <x v="344"/>
    <n v="1295071200"/>
    <b v="0"/>
    <b v="1"/>
    <s v="theater/plays"/>
    <x v="3"/>
    <x v="3"/>
  </r>
  <r>
    <n v="5500"/>
    <n v="9546"/>
    <n v="174"/>
    <x v="1"/>
    <n v="88"/>
    <n v="108.48"/>
    <x v="1"/>
    <s v="USD"/>
    <x v="345"/>
    <n v="1509426000"/>
    <b v="0"/>
    <b v="0"/>
    <s v="theater/plays"/>
    <x v="3"/>
    <x v="3"/>
  </r>
  <r>
    <n v="3700"/>
    <n v="13755"/>
    <n v="372"/>
    <x v="1"/>
    <n v="191"/>
    <n v="72.02"/>
    <x v="1"/>
    <s v="USD"/>
    <x v="65"/>
    <n v="1299391200"/>
    <b v="0"/>
    <b v="0"/>
    <s v="music/rock"/>
    <x v="1"/>
    <x v="1"/>
  </r>
  <r>
    <n v="5200"/>
    <n v="8330"/>
    <n v="160"/>
    <x v="1"/>
    <n v="139"/>
    <n v="59.93"/>
    <x v="1"/>
    <s v="USD"/>
    <x v="346"/>
    <n v="1325052000"/>
    <b v="0"/>
    <b v="0"/>
    <s v="music/rock"/>
    <x v="1"/>
    <x v="1"/>
  </r>
  <r>
    <n v="900"/>
    <n v="14547"/>
    <n v="1616"/>
    <x v="1"/>
    <n v="186"/>
    <n v="78.209999999999994"/>
    <x v="1"/>
    <s v="USD"/>
    <x v="347"/>
    <n v="1522818000"/>
    <b v="0"/>
    <b v="0"/>
    <s v="music/indie rock"/>
    <x v="1"/>
    <x v="7"/>
  </r>
  <r>
    <n v="1600"/>
    <n v="11735"/>
    <n v="733"/>
    <x v="1"/>
    <n v="112"/>
    <n v="104.78"/>
    <x v="2"/>
    <s v="AUD"/>
    <x v="348"/>
    <n v="1485324000"/>
    <b v="0"/>
    <b v="0"/>
    <s v="theater/plays"/>
    <x v="3"/>
    <x v="3"/>
  </r>
  <r>
    <n v="1800"/>
    <n v="10658"/>
    <n v="592"/>
    <x v="1"/>
    <n v="101"/>
    <n v="105.52"/>
    <x v="1"/>
    <s v="USD"/>
    <x v="349"/>
    <n v="1294120800"/>
    <b v="0"/>
    <b v="1"/>
    <s v="theater/plays"/>
    <x v="3"/>
    <x v="3"/>
  </r>
  <r>
    <n v="9900"/>
    <n v="1870"/>
    <n v="19"/>
    <x v="0"/>
    <n v="75"/>
    <n v="24.93"/>
    <x v="1"/>
    <s v="USD"/>
    <x v="350"/>
    <n v="1415685600"/>
    <b v="0"/>
    <b v="1"/>
    <s v="theater/plays"/>
    <x v="3"/>
    <x v="3"/>
  </r>
  <r>
    <n v="5200"/>
    <n v="14394"/>
    <n v="277"/>
    <x v="1"/>
    <n v="206"/>
    <n v="69.87"/>
    <x v="4"/>
    <s v="GBP"/>
    <x v="351"/>
    <n v="1288933200"/>
    <b v="0"/>
    <b v="1"/>
    <s v="film &amp; video/documentary"/>
    <x v="4"/>
    <x v="4"/>
  </r>
  <r>
    <n v="5400"/>
    <n v="14743"/>
    <n v="273"/>
    <x v="1"/>
    <n v="154"/>
    <n v="95.73"/>
    <x v="1"/>
    <s v="USD"/>
    <x v="352"/>
    <n v="1363237200"/>
    <b v="0"/>
    <b v="1"/>
    <s v="film &amp; video/television"/>
    <x v="4"/>
    <x v="19"/>
  </r>
  <r>
    <n v="112300"/>
    <n v="178965"/>
    <n v="159"/>
    <x v="1"/>
    <n v="5966"/>
    <n v="30"/>
    <x v="1"/>
    <s v="USD"/>
    <x v="353"/>
    <n v="1555822800"/>
    <b v="0"/>
    <b v="0"/>
    <s v="theater/plays"/>
    <x v="3"/>
    <x v="3"/>
  </r>
  <r>
    <n v="189200"/>
    <n v="128410"/>
    <n v="68"/>
    <x v="0"/>
    <n v="2176"/>
    <n v="59.01"/>
    <x v="1"/>
    <s v="USD"/>
    <x v="354"/>
    <n v="1427778000"/>
    <b v="0"/>
    <b v="0"/>
    <s v="theater/plays"/>
    <x v="3"/>
    <x v="3"/>
  </r>
  <r>
    <n v="900"/>
    <n v="14324"/>
    <n v="1592"/>
    <x v="1"/>
    <n v="169"/>
    <n v="84.76"/>
    <x v="1"/>
    <s v="USD"/>
    <x v="355"/>
    <n v="1422424800"/>
    <b v="0"/>
    <b v="1"/>
    <s v="film &amp; video/documentary"/>
    <x v="4"/>
    <x v="4"/>
  </r>
  <r>
    <n v="22500"/>
    <n v="164291"/>
    <n v="730"/>
    <x v="1"/>
    <n v="2106"/>
    <n v="78.010000000000005"/>
    <x v="1"/>
    <s v="USD"/>
    <x v="356"/>
    <n v="1503637200"/>
    <b v="0"/>
    <b v="0"/>
    <s v="theater/plays"/>
    <x v="3"/>
    <x v="3"/>
  </r>
  <r>
    <n v="167400"/>
    <n v="22073"/>
    <n v="13"/>
    <x v="0"/>
    <n v="441"/>
    <n v="50.05"/>
    <x v="1"/>
    <s v="USD"/>
    <x v="357"/>
    <n v="1547618400"/>
    <b v="0"/>
    <b v="1"/>
    <s v="film &amp; video/documentary"/>
    <x v="4"/>
    <x v="4"/>
  </r>
  <r>
    <n v="2700"/>
    <n v="1479"/>
    <n v="55"/>
    <x v="0"/>
    <n v="25"/>
    <n v="59.16"/>
    <x v="1"/>
    <s v="USD"/>
    <x v="358"/>
    <n v="1449900000"/>
    <b v="0"/>
    <b v="0"/>
    <s v="music/indie rock"/>
    <x v="1"/>
    <x v="7"/>
  </r>
  <r>
    <n v="3400"/>
    <n v="12275"/>
    <n v="361"/>
    <x v="1"/>
    <n v="131"/>
    <n v="93.7"/>
    <x v="1"/>
    <s v="USD"/>
    <x v="359"/>
    <n v="1405141200"/>
    <b v="0"/>
    <b v="0"/>
    <s v="music/rock"/>
    <x v="1"/>
    <x v="1"/>
  </r>
  <r>
    <n v="49700"/>
    <n v="5098"/>
    <n v="10"/>
    <x v="0"/>
    <n v="127"/>
    <n v="40.14"/>
    <x v="1"/>
    <s v="USD"/>
    <x v="12"/>
    <n v="1572933600"/>
    <b v="0"/>
    <b v="0"/>
    <s v="theater/plays"/>
    <x v="3"/>
    <x v="3"/>
  </r>
  <r>
    <n v="178200"/>
    <n v="24882"/>
    <n v="14"/>
    <x v="0"/>
    <n v="355"/>
    <n v="70.09"/>
    <x v="1"/>
    <s v="USD"/>
    <x v="360"/>
    <n v="1530162000"/>
    <b v="0"/>
    <b v="0"/>
    <s v="film &amp; video/documentary"/>
    <x v="4"/>
    <x v="4"/>
  </r>
  <r>
    <n v="7200"/>
    <n v="2912"/>
    <n v="40"/>
    <x v="0"/>
    <n v="44"/>
    <n v="66.180000000000007"/>
    <x v="4"/>
    <s v="GBP"/>
    <x v="361"/>
    <n v="1320904800"/>
    <b v="0"/>
    <b v="0"/>
    <s v="theater/plays"/>
    <x v="3"/>
    <x v="3"/>
  </r>
  <r>
    <n v="2500"/>
    <n v="4008"/>
    <n v="160"/>
    <x v="1"/>
    <n v="84"/>
    <n v="47.71"/>
    <x v="1"/>
    <s v="USD"/>
    <x v="362"/>
    <n v="1372395600"/>
    <b v="0"/>
    <b v="0"/>
    <s v="theater/plays"/>
    <x v="3"/>
    <x v="3"/>
  </r>
  <r>
    <n v="5300"/>
    <n v="9749"/>
    <n v="184"/>
    <x v="1"/>
    <n v="155"/>
    <n v="62.9"/>
    <x v="1"/>
    <s v="USD"/>
    <x v="363"/>
    <n v="1437714000"/>
    <b v="0"/>
    <b v="0"/>
    <s v="theater/plays"/>
    <x v="3"/>
    <x v="3"/>
  </r>
  <r>
    <n v="9100"/>
    <n v="5803"/>
    <n v="64"/>
    <x v="0"/>
    <n v="67"/>
    <n v="86.61"/>
    <x v="1"/>
    <s v="USD"/>
    <x v="364"/>
    <n v="1509771600"/>
    <b v="0"/>
    <b v="0"/>
    <s v="photography/photography books"/>
    <x v="7"/>
    <x v="14"/>
  </r>
  <r>
    <n v="6300"/>
    <n v="14199"/>
    <n v="225"/>
    <x v="1"/>
    <n v="189"/>
    <n v="75.13"/>
    <x v="1"/>
    <s v="USD"/>
    <x v="210"/>
    <n v="1550556000"/>
    <b v="0"/>
    <b v="1"/>
    <s v="food/food trucks"/>
    <x v="0"/>
    <x v="0"/>
  </r>
  <r>
    <n v="114400"/>
    <n v="196779"/>
    <n v="172"/>
    <x v="1"/>
    <n v="4799"/>
    <n v="41"/>
    <x v="1"/>
    <s v="USD"/>
    <x v="365"/>
    <n v="1489039200"/>
    <b v="1"/>
    <b v="1"/>
    <s v="film &amp; video/documentary"/>
    <x v="4"/>
    <x v="4"/>
  </r>
  <r>
    <n v="38900"/>
    <n v="56859"/>
    <n v="146"/>
    <x v="1"/>
    <n v="1137"/>
    <n v="50.01"/>
    <x v="1"/>
    <s v="USD"/>
    <x v="366"/>
    <n v="1556600400"/>
    <b v="0"/>
    <b v="0"/>
    <s v="publishing/nonfiction"/>
    <x v="5"/>
    <x v="9"/>
  </r>
  <r>
    <n v="135500"/>
    <n v="103554"/>
    <n v="76"/>
    <x v="0"/>
    <n v="1068"/>
    <n v="96.96"/>
    <x v="1"/>
    <s v="USD"/>
    <x v="367"/>
    <n v="1278565200"/>
    <b v="0"/>
    <b v="0"/>
    <s v="theater/plays"/>
    <x v="3"/>
    <x v="3"/>
  </r>
  <r>
    <n v="109000"/>
    <n v="42795"/>
    <n v="39"/>
    <x v="0"/>
    <n v="424"/>
    <n v="100.93"/>
    <x v="1"/>
    <s v="USD"/>
    <x v="368"/>
    <n v="1339909200"/>
    <b v="0"/>
    <b v="0"/>
    <s v="technology/wearables"/>
    <x v="2"/>
    <x v="8"/>
  </r>
  <r>
    <n v="114800"/>
    <n v="12938"/>
    <n v="11"/>
    <x v="3"/>
    <n v="145"/>
    <n v="89.23"/>
    <x v="5"/>
    <s v="CHF"/>
    <x v="369"/>
    <n v="1325829600"/>
    <b v="0"/>
    <b v="0"/>
    <s v="music/indie rock"/>
    <x v="1"/>
    <x v="7"/>
  </r>
  <r>
    <n v="83000"/>
    <n v="101352"/>
    <n v="122"/>
    <x v="1"/>
    <n v="1152"/>
    <n v="87.98"/>
    <x v="1"/>
    <s v="USD"/>
    <x v="370"/>
    <n v="1290578400"/>
    <b v="0"/>
    <b v="0"/>
    <s v="theater/plays"/>
    <x v="3"/>
    <x v="3"/>
  </r>
  <r>
    <n v="2400"/>
    <n v="4477"/>
    <n v="187"/>
    <x v="1"/>
    <n v="50"/>
    <n v="89.54"/>
    <x v="1"/>
    <s v="USD"/>
    <x v="371"/>
    <n v="1380344400"/>
    <b v="0"/>
    <b v="0"/>
    <s v="photography/photography books"/>
    <x v="7"/>
    <x v="14"/>
  </r>
  <r>
    <n v="60400"/>
    <n v="4393"/>
    <n v="7"/>
    <x v="0"/>
    <n v="151"/>
    <n v="29.09"/>
    <x v="1"/>
    <s v="USD"/>
    <x v="287"/>
    <n v="1389852000"/>
    <b v="0"/>
    <b v="0"/>
    <s v="publishing/nonfiction"/>
    <x v="5"/>
    <x v="9"/>
  </r>
  <r>
    <n v="102900"/>
    <n v="67546"/>
    <n v="66"/>
    <x v="0"/>
    <n v="1608"/>
    <n v="42.01"/>
    <x v="1"/>
    <s v="USD"/>
    <x v="372"/>
    <n v="1294466400"/>
    <b v="0"/>
    <b v="0"/>
    <s v="technology/wearables"/>
    <x v="2"/>
    <x v="8"/>
  </r>
  <r>
    <n v="62800"/>
    <n v="143788"/>
    <n v="229"/>
    <x v="1"/>
    <n v="3059"/>
    <n v="47"/>
    <x v="0"/>
    <s v="CAD"/>
    <x v="373"/>
    <n v="1500354000"/>
    <b v="0"/>
    <b v="0"/>
    <s v="music/jazz"/>
    <x v="1"/>
    <x v="17"/>
  </r>
  <r>
    <n v="800"/>
    <n v="3755"/>
    <n v="469"/>
    <x v="1"/>
    <n v="34"/>
    <n v="110.44"/>
    <x v="1"/>
    <s v="USD"/>
    <x v="374"/>
    <n v="1375938000"/>
    <b v="0"/>
    <b v="1"/>
    <s v="film &amp; video/documentary"/>
    <x v="4"/>
    <x v="4"/>
  </r>
  <r>
    <n v="7100"/>
    <n v="9238"/>
    <n v="130"/>
    <x v="1"/>
    <n v="220"/>
    <n v="41.99"/>
    <x v="1"/>
    <s v="USD"/>
    <x v="375"/>
    <n v="1323410400"/>
    <b v="1"/>
    <b v="0"/>
    <s v="theater/plays"/>
    <x v="3"/>
    <x v="3"/>
  </r>
  <r>
    <n v="46100"/>
    <n v="77012"/>
    <n v="167"/>
    <x v="1"/>
    <n v="1604"/>
    <n v="48.01"/>
    <x v="2"/>
    <s v="AUD"/>
    <x v="376"/>
    <n v="1539406800"/>
    <b v="0"/>
    <b v="0"/>
    <s v="film &amp; video/drama"/>
    <x v="4"/>
    <x v="6"/>
  </r>
  <r>
    <n v="8100"/>
    <n v="14083"/>
    <n v="174"/>
    <x v="1"/>
    <n v="454"/>
    <n v="31.02"/>
    <x v="1"/>
    <s v="USD"/>
    <x v="377"/>
    <n v="1369803600"/>
    <b v="0"/>
    <b v="0"/>
    <s v="music/rock"/>
    <x v="1"/>
    <x v="1"/>
  </r>
  <r>
    <n v="1700"/>
    <n v="12202"/>
    <n v="718"/>
    <x v="1"/>
    <n v="123"/>
    <n v="99.2"/>
    <x v="6"/>
    <s v="EUR"/>
    <x v="378"/>
    <n v="1525928400"/>
    <b v="0"/>
    <b v="1"/>
    <s v="film &amp; video/animation"/>
    <x v="4"/>
    <x v="10"/>
  </r>
  <r>
    <n v="97300"/>
    <n v="62127"/>
    <n v="64"/>
    <x v="0"/>
    <n v="941"/>
    <n v="66.02"/>
    <x v="1"/>
    <s v="USD"/>
    <x v="379"/>
    <n v="1297231200"/>
    <b v="0"/>
    <b v="0"/>
    <s v="music/indie rock"/>
    <x v="1"/>
    <x v="7"/>
  </r>
  <r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900"/>
    <n v="13772"/>
    <n v="1530"/>
    <x v="1"/>
    <n v="299"/>
    <n v="46.06"/>
    <x v="1"/>
    <s v="USD"/>
    <x v="381"/>
    <n v="1572152400"/>
    <b v="0"/>
    <b v="0"/>
    <s v="theater/plays"/>
    <x v="3"/>
    <x v="3"/>
  </r>
  <r>
    <n v="7300"/>
    <n v="2946"/>
    <n v="40"/>
    <x v="0"/>
    <n v="40"/>
    <n v="73.650000000000006"/>
    <x v="1"/>
    <s v="USD"/>
    <x v="382"/>
    <n v="1329890400"/>
    <b v="0"/>
    <b v="1"/>
    <s v="film &amp; video/shorts"/>
    <x v="4"/>
    <x v="12"/>
  </r>
  <r>
    <n v="195800"/>
    <n v="168820"/>
    <n v="86"/>
    <x v="0"/>
    <n v="3015"/>
    <n v="55.99"/>
    <x v="0"/>
    <s v="CAD"/>
    <x v="125"/>
    <n v="1276750800"/>
    <b v="0"/>
    <b v="1"/>
    <s v="theater/plays"/>
    <x v="3"/>
    <x v="3"/>
  </r>
  <r>
    <n v="48900"/>
    <n v="154321"/>
    <n v="316"/>
    <x v="1"/>
    <n v="2237"/>
    <n v="68.989999999999995"/>
    <x v="1"/>
    <s v="USD"/>
    <x v="383"/>
    <n v="1510898400"/>
    <b v="0"/>
    <b v="0"/>
    <s v="theater/plays"/>
    <x v="3"/>
    <x v="3"/>
  </r>
  <r>
    <n v="29600"/>
    <n v="26527"/>
    <n v="90"/>
    <x v="0"/>
    <n v="435"/>
    <n v="60.98"/>
    <x v="1"/>
    <s v="USD"/>
    <x v="384"/>
    <n v="1532408400"/>
    <b v="0"/>
    <b v="0"/>
    <s v="theater/plays"/>
    <x v="3"/>
    <x v="3"/>
  </r>
  <r>
    <n v="39300"/>
    <n v="71583"/>
    <n v="182"/>
    <x v="1"/>
    <n v="645"/>
    <n v="110.98"/>
    <x v="1"/>
    <s v="USD"/>
    <x v="385"/>
    <n v="1360562400"/>
    <b v="1"/>
    <b v="0"/>
    <s v="film &amp; video/documentary"/>
    <x v="4"/>
    <x v="4"/>
  </r>
  <r>
    <n v="3400"/>
    <n v="12100"/>
    <n v="356"/>
    <x v="1"/>
    <n v="484"/>
    <n v="25"/>
    <x v="3"/>
    <s v="DKK"/>
    <x v="386"/>
    <n v="1571547600"/>
    <b v="0"/>
    <b v="0"/>
    <s v="theater/plays"/>
    <x v="3"/>
    <x v="3"/>
  </r>
  <r>
    <n v="9200"/>
    <n v="12129"/>
    <n v="132"/>
    <x v="1"/>
    <n v="154"/>
    <n v="78.760000000000005"/>
    <x v="0"/>
    <s v="CAD"/>
    <x v="387"/>
    <n v="1468126800"/>
    <b v="0"/>
    <b v="0"/>
    <s v="film &amp; video/documentary"/>
    <x v="4"/>
    <x v="4"/>
  </r>
  <r>
    <n v="135600"/>
    <n v="62804"/>
    <n v="46"/>
    <x v="0"/>
    <n v="714"/>
    <n v="87.96"/>
    <x v="1"/>
    <s v="USD"/>
    <x v="388"/>
    <n v="1492837200"/>
    <b v="0"/>
    <b v="0"/>
    <s v="music/rock"/>
    <x v="1"/>
    <x v="1"/>
  </r>
  <r>
    <n v="153700"/>
    <n v="55536"/>
    <n v="36"/>
    <x v="2"/>
    <n v="1111"/>
    <n v="49.99"/>
    <x v="1"/>
    <s v="USD"/>
    <x v="277"/>
    <n v="1430197200"/>
    <b v="0"/>
    <b v="0"/>
    <s v="games/mobile games"/>
    <x v="6"/>
    <x v="20"/>
  </r>
  <r>
    <n v="7800"/>
    <n v="8161"/>
    <n v="105"/>
    <x v="1"/>
    <n v="82"/>
    <n v="99.52"/>
    <x v="1"/>
    <s v="USD"/>
    <x v="389"/>
    <n v="1496206800"/>
    <b v="0"/>
    <b v="0"/>
    <s v="theater/plays"/>
    <x v="3"/>
    <x v="3"/>
  </r>
  <r>
    <n v="2100"/>
    <n v="14046"/>
    <n v="669"/>
    <x v="1"/>
    <n v="134"/>
    <n v="104.82"/>
    <x v="1"/>
    <s v="USD"/>
    <x v="390"/>
    <n v="1389592800"/>
    <b v="0"/>
    <b v="0"/>
    <s v="publishing/fiction"/>
    <x v="5"/>
    <x v="13"/>
  </r>
  <r>
    <n v="189500"/>
    <n v="117628"/>
    <n v="62"/>
    <x v="2"/>
    <n v="1089"/>
    <n v="108.01"/>
    <x v="1"/>
    <s v="USD"/>
    <x v="391"/>
    <n v="1545631200"/>
    <b v="0"/>
    <b v="0"/>
    <s v="film &amp; video/animation"/>
    <x v="4"/>
    <x v="10"/>
  </r>
  <r>
    <n v="188200"/>
    <n v="159405"/>
    <n v="85"/>
    <x v="0"/>
    <n v="5497"/>
    <n v="29"/>
    <x v="1"/>
    <s v="USD"/>
    <x v="392"/>
    <n v="1272430800"/>
    <b v="0"/>
    <b v="1"/>
    <s v="food/food trucks"/>
    <x v="0"/>
    <x v="0"/>
  </r>
  <r>
    <n v="113500"/>
    <n v="12552"/>
    <n v="11"/>
    <x v="0"/>
    <n v="418"/>
    <n v="30.03"/>
    <x v="1"/>
    <s v="USD"/>
    <x v="393"/>
    <n v="1327903200"/>
    <b v="0"/>
    <b v="0"/>
    <s v="theater/plays"/>
    <x v="3"/>
    <x v="3"/>
  </r>
  <r>
    <n v="134600"/>
    <n v="59007"/>
    <n v="44"/>
    <x v="0"/>
    <n v="1439"/>
    <n v="41.01"/>
    <x v="1"/>
    <s v="USD"/>
    <x v="394"/>
    <n v="1296021600"/>
    <b v="0"/>
    <b v="1"/>
    <s v="film &amp; video/documentary"/>
    <x v="4"/>
    <x v="4"/>
  </r>
  <r>
    <n v="1700"/>
    <n v="943"/>
    <n v="55"/>
    <x v="0"/>
    <n v="15"/>
    <n v="62.87"/>
    <x v="1"/>
    <s v="USD"/>
    <x v="395"/>
    <n v="1543298400"/>
    <b v="0"/>
    <b v="0"/>
    <s v="theater/plays"/>
    <x v="3"/>
    <x v="3"/>
  </r>
  <r>
    <n v="163700"/>
    <n v="93963"/>
    <n v="57"/>
    <x v="0"/>
    <n v="1999"/>
    <n v="47.01"/>
    <x v="0"/>
    <s v="CAD"/>
    <x v="396"/>
    <n v="1336366800"/>
    <b v="0"/>
    <b v="0"/>
    <s v="film &amp; video/documentary"/>
    <x v="4"/>
    <x v="4"/>
  </r>
  <r>
    <n v="113800"/>
    <n v="140469"/>
    <n v="123"/>
    <x v="1"/>
    <n v="5203"/>
    <n v="27"/>
    <x v="1"/>
    <s v="USD"/>
    <x v="397"/>
    <n v="1325052000"/>
    <b v="0"/>
    <b v="0"/>
    <s v="technology/web"/>
    <x v="2"/>
    <x v="2"/>
  </r>
  <r>
    <n v="5000"/>
    <n v="6423"/>
    <n v="128"/>
    <x v="1"/>
    <n v="94"/>
    <n v="68.33"/>
    <x v="1"/>
    <s v="USD"/>
    <x v="398"/>
    <n v="1499576400"/>
    <b v="0"/>
    <b v="0"/>
    <s v="theater/plays"/>
    <x v="3"/>
    <x v="3"/>
  </r>
  <r>
    <n v="9400"/>
    <n v="6015"/>
    <n v="64"/>
    <x v="0"/>
    <n v="118"/>
    <n v="50.97"/>
    <x v="1"/>
    <s v="USD"/>
    <x v="399"/>
    <n v="1501304400"/>
    <b v="0"/>
    <b v="1"/>
    <s v="technology/wearables"/>
    <x v="2"/>
    <x v="8"/>
  </r>
  <r>
    <n v="8700"/>
    <n v="11075"/>
    <n v="127"/>
    <x v="1"/>
    <n v="205"/>
    <n v="54.02"/>
    <x v="1"/>
    <s v="USD"/>
    <x v="400"/>
    <n v="1273208400"/>
    <b v="0"/>
    <b v="1"/>
    <s v="theater/plays"/>
    <x v="3"/>
    <x v="3"/>
  </r>
  <r>
    <n v="147800"/>
    <n v="15723"/>
    <n v="11"/>
    <x v="0"/>
    <n v="162"/>
    <n v="97.06"/>
    <x v="1"/>
    <s v="USD"/>
    <x v="116"/>
    <n v="1316840400"/>
    <b v="0"/>
    <b v="1"/>
    <s v="food/food trucks"/>
    <x v="0"/>
    <x v="0"/>
  </r>
  <r>
    <n v="5100"/>
    <n v="2064"/>
    <n v="40"/>
    <x v="0"/>
    <n v="83"/>
    <n v="24.87"/>
    <x v="1"/>
    <s v="USD"/>
    <x v="401"/>
    <n v="1524546000"/>
    <b v="0"/>
    <b v="0"/>
    <s v="music/indie rock"/>
    <x v="1"/>
    <x v="7"/>
  </r>
  <r>
    <n v="2700"/>
    <n v="7767"/>
    <n v="288"/>
    <x v="1"/>
    <n v="92"/>
    <n v="84.42"/>
    <x v="1"/>
    <s v="USD"/>
    <x v="402"/>
    <n v="1438578000"/>
    <b v="0"/>
    <b v="0"/>
    <s v="photography/photography books"/>
    <x v="7"/>
    <x v="14"/>
  </r>
  <r>
    <n v="1800"/>
    <n v="10313"/>
    <n v="573"/>
    <x v="1"/>
    <n v="219"/>
    <n v="47.09"/>
    <x v="1"/>
    <s v="USD"/>
    <x v="403"/>
    <n v="1362549600"/>
    <b v="0"/>
    <b v="0"/>
    <s v="theater/plays"/>
    <x v="3"/>
    <x v="3"/>
  </r>
  <r>
    <n v="174500"/>
    <n v="197018"/>
    <n v="113"/>
    <x v="1"/>
    <n v="2526"/>
    <n v="78"/>
    <x v="1"/>
    <s v="USD"/>
    <x v="404"/>
    <n v="1413349200"/>
    <b v="0"/>
    <b v="1"/>
    <s v="theater/plays"/>
    <x v="3"/>
    <x v="3"/>
  </r>
  <r>
    <n v="101400"/>
    <n v="47037"/>
    <n v="46"/>
    <x v="0"/>
    <n v="747"/>
    <n v="62.97"/>
    <x v="1"/>
    <s v="USD"/>
    <x v="405"/>
    <n v="1298008800"/>
    <b v="0"/>
    <b v="0"/>
    <s v="film &amp; video/animation"/>
    <x v="4"/>
    <x v="10"/>
  </r>
  <r>
    <n v="191000"/>
    <n v="173191"/>
    <n v="91"/>
    <x v="3"/>
    <n v="2138"/>
    <n v="81.010000000000005"/>
    <x v="1"/>
    <s v="USD"/>
    <x v="406"/>
    <n v="1394427600"/>
    <b v="0"/>
    <b v="1"/>
    <s v="photography/photography books"/>
    <x v="7"/>
    <x v="14"/>
  </r>
  <r>
    <n v="8100"/>
    <n v="5487"/>
    <n v="68"/>
    <x v="0"/>
    <n v="84"/>
    <n v="65.319999999999993"/>
    <x v="1"/>
    <s v="USD"/>
    <x v="407"/>
    <n v="1572670800"/>
    <b v="0"/>
    <b v="0"/>
    <s v="theater/plays"/>
    <x v="3"/>
    <x v="3"/>
  </r>
  <r>
    <n v="5100"/>
    <n v="9817"/>
    <n v="192"/>
    <x v="1"/>
    <n v="94"/>
    <n v="104.44"/>
    <x v="1"/>
    <s v="USD"/>
    <x v="408"/>
    <n v="1531112400"/>
    <b v="1"/>
    <b v="0"/>
    <s v="theater/plays"/>
    <x v="3"/>
    <x v="3"/>
  </r>
  <r>
    <n v="7700"/>
    <n v="6369"/>
    <n v="83"/>
    <x v="0"/>
    <n v="91"/>
    <n v="69.989999999999995"/>
    <x v="1"/>
    <s v="USD"/>
    <x v="409"/>
    <n v="1400734800"/>
    <b v="0"/>
    <b v="0"/>
    <s v="theater/plays"/>
    <x v="3"/>
    <x v="3"/>
  </r>
  <r>
    <n v="121400"/>
    <n v="65755"/>
    <n v="54"/>
    <x v="0"/>
    <n v="792"/>
    <n v="83.02"/>
    <x v="1"/>
    <s v="USD"/>
    <x v="410"/>
    <n v="1386741600"/>
    <b v="0"/>
    <b v="1"/>
    <s v="film &amp; video/documentary"/>
    <x v="4"/>
    <x v="4"/>
  </r>
  <r>
    <n v="5400"/>
    <n v="903"/>
    <n v="17"/>
    <x v="3"/>
    <n v="10"/>
    <n v="90.3"/>
    <x v="0"/>
    <s v="CAD"/>
    <x v="411"/>
    <n v="1481781600"/>
    <b v="1"/>
    <b v="0"/>
    <s v="theater/plays"/>
    <x v="3"/>
    <x v="3"/>
  </r>
  <r>
    <n v="152400"/>
    <n v="178120"/>
    <n v="117"/>
    <x v="1"/>
    <n v="1713"/>
    <n v="103.98"/>
    <x v="6"/>
    <s v="EUR"/>
    <x v="412"/>
    <n v="1419660000"/>
    <b v="0"/>
    <b v="1"/>
    <s v="theater/plays"/>
    <x v="3"/>
    <x v="3"/>
  </r>
  <r>
    <n v="1300"/>
    <n v="13678"/>
    <n v="1052"/>
    <x v="1"/>
    <n v="249"/>
    <n v="54.93"/>
    <x v="1"/>
    <s v="USD"/>
    <x v="413"/>
    <n v="1555822800"/>
    <b v="0"/>
    <b v="0"/>
    <s v="music/jazz"/>
    <x v="1"/>
    <x v="17"/>
  </r>
  <r>
    <n v="8100"/>
    <n v="9969"/>
    <n v="123"/>
    <x v="1"/>
    <n v="192"/>
    <n v="51.92"/>
    <x v="1"/>
    <s v="USD"/>
    <x v="414"/>
    <n v="1442379600"/>
    <b v="0"/>
    <b v="1"/>
    <s v="film &amp; video/animation"/>
    <x v="4"/>
    <x v="10"/>
  </r>
  <r>
    <n v="8300"/>
    <n v="14827"/>
    <n v="179"/>
    <x v="1"/>
    <n v="247"/>
    <n v="60.03"/>
    <x v="1"/>
    <s v="USD"/>
    <x v="415"/>
    <n v="1364965200"/>
    <b v="0"/>
    <b v="0"/>
    <s v="theater/plays"/>
    <x v="3"/>
    <x v="3"/>
  </r>
  <r>
    <n v="28400"/>
    <n v="100900"/>
    <n v="355"/>
    <x v="1"/>
    <n v="2293"/>
    <n v="44"/>
    <x v="1"/>
    <s v="USD"/>
    <x v="416"/>
    <n v="1479016800"/>
    <b v="0"/>
    <b v="0"/>
    <s v="film &amp; video/science fiction"/>
    <x v="4"/>
    <x v="22"/>
  </r>
  <r>
    <n v="102500"/>
    <n v="165954"/>
    <n v="162"/>
    <x v="1"/>
    <n v="3131"/>
    <n v="53"/>
    <x v="1"/>
    <s v="USD"/>
    <x v="417"/>
    <n v="1499662800"/>
    <b v="0"/>
    <b v="0"/>
    <s v="film &amp; video/television"/>
    <x v="4"/>
    <x v="19"/>
  </r>
  <r>
    <n v="7000"/>
    <n v="1744"/>
    <n v="25"/>
    <x v="0"/>
    <n v="32"/>
    <n v="54.5"/>
    <x v="1"/>
    <s v="USD"/>
    <x v="418"/>
    <n v="1337835600"/>
    <b v="0"/>
    <b v="0"/>
    <s v="technology/wearables"/>
    <x v="2"/>
    <x v="8"/>
  </r>
  <r>
    <n v="5400"/>
    <n v="10731"/>
    <n v="199"/>
    <x v="1"/>
    <n v="143"/>
    <n v="75.040000000000006"/>
    <x v="6"/>
    <s v="EUR"/>
    <x v="419"/>
    <n v="1505710800"/>
    <b v="0"/>
    <b v="0"/>
    <s v="theater/plays"/>
    <x v="3"/>
    <x v="3"/>
  </r>
  <r>
    <n v="9300"/>
    <n v="3232"/>
    <n v="35"/>
    <x v="3"/>
    <n v="90"/>
    <n v="35.909999999999997"/>
    <x v="1"/>
    <s v="USD"/>
    <x v="420"/>
    <n v="1287464400"/>
    <b v="0"/>
    <b v="0"/>
    <s v="theater/plays"/>
    <x v="3"/>
    <x v="3"/>
  </r>
  <r>
    <n v="6200"/>
    <n v="10938"/>
    <n v="176"/>
    <x v="1"/>
    <n v="296"/>
    <n v="36.950000000000003"/>
    <x v="1"/>
    <s v="USD"/>
    <x v="421"/>
    <n v="1311656400"/>
    <b v="0"/>
    <b v="1"/>
    <s v="music/indie rock"/>
    <x v="1"/>
    <x v="7"/>
  </r>
  <r>
    <n v="2100"/>
    <n v="10739"/>
    <n v="511"/>
    <x v="1"/>
    <n v="170"/>
    <n v="63.17"/>
    <x v="1"/>
    <s v="USD"/>
    <x v="422"/>
    <n v="1293170400"/>
    <b v="0"/>
    <b v="1"/>
    <s v="theater/plays"/>
    <x v="3"/>
    <x v="3"/>
  </r>
  <r>
    <n v="6800"/>
    <n v="5579"/>
    <n v="82"/>
    <x v="0"/>
    <n v="186"/>
    <n v="29.99"/>
    <x v="1"/>
    <s v="USD"/>
    <x v="423"/>
    <n v="1355983200"/>
    <b v="0"/>
    <b v="0"/>
    <s v="technology/wearables"/>
    <x v="2"/>
    <x v="8"/>
  </r>
  <r>
    <n v="155200"/>
    <n v="37754"/>
    <n v="24"/>
    <x v="3"/>
    <n v="439"/>
    <n v="86"/>
    <x v="4"/>
    <s v="GBP"/>
    <x v="424"/>
    <n v="1515045600"/>
    <b v="0"/>
    <b v="0"/>
    <s v="film &amp; video/television"/>
    <x v="4"/>
    <x v="19"/>
  </r>
  <r>
    <n v="89900"/>
    <n v="45384"/>
    <n v="50"/>
    <x v="0"/>
    <n v="605"/>
    <n v="75.010000000000005"/>
    <x v="1"/>
    <s v="USD"/>
    <x v="425"/>
    <n v="1366088400"/>
    <b v="0"/>
    <b v="1"/>
    <s v="games/video games"/>
    <x v="6"/>
    <x v="11"/>
  </r>
  <r>
    <n v="900"/>
    <n v="8703"/>
    <n v="967"/>
    <x v="1"/>
    <n v="86"/>
    <n v="101.2"/>
    <x v="3"/>
    <s v="DKK"/>
    <x v="426"/>
    <n v="1553317200"/>
    <b v="0"/>
    <b v="0"/>
    <s v="games/video games"/>
    <x v="6"/>
    <x v="11"/>
  </r>
  <r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148400"/>
    <n v="182302"/>
    <n v="123"/>
    <x v="1"/>
    <n v="6286"/>
    <n v="29"/>
    <x v="1"/>
    <s v="USD"/>
    <x v="428"/>
    <n v="1503118800"/>
    <b v="0"/>
    <b v="0"/>
    <s v="music/rock"/>
    <x v="1"/>
    <x v="1"/>
  </r>
  <r>
    <n v="4800"/>
    <n v="3045"/>
    <n v="63"/>
    <x v="0"/>
    <n v="31"/>
    <n v="98.23"/>
    <x v="1"/>
    <s v="USD"/>
    <x v="429"/>
    <n v="1278478800"/>
    <b v="0"/>
    <b v="0"/>
    <s v="film &amp; video/drama"/>
    <x v="4"/>
    <x v="6"/>
  </r>
  <r>
    <n v="182400"/>
    <n v="102749"/>
    <n v="56"/>
    <x v="0"/>
    <n v="1181"/>
    <n v="87"/>
    <x v="1"/>
    <s v="USD"/>
    <x v="411"/>
    <n v="1484114400"/>
    <b v="0"/>
    <b v="0"/>
    <s v="film &amp; video/science fiction"/>
    <x v="4"/>
    <x v="22"/>
  </r>
  <r>
    <n v="4000"/>
    <n v="1763"/>
    <n v="44"/>
    <x v="0"/>
    <n v="39"/>
    <n v="45.21"/>
    <x v="1"/>
    <s v="USD"/>
    <x v="430"/>
    <n v="1385445600"/>
    <b v="0"/>
    <b v="1"/>
    <s v="film &amp; video/drama"/>
    <x v="4"/>
    <x v="6"/>
  </r>
  <r>
    <n v="116500"/>
    <n v="137904"/>
    <n v="118"/>
    <x v="1"/>
    <n v="3727"/>
    <n v="37"/>
    <x v="1"/>
    <s v="USD"/>
    <x v="431"/>
    <n v="1318741200"/>
    <b v="0"/>
    <b v="0"/>
    <s v="theater/plays"/>
    <x v="3"/>
    <x v="3"/>
  </r>
  <r>
    <n v="146400"/>
    <n v="152438"/>
    <n v="104"/>
    <x v="1"/>
    <n v="1605"/>
    <n v="94.98"/>
    <x v="1"/>
    <s v="USD"/>
    <x v="432"/>
    <n v="1518242400"/>
    <b v="0"/>
    <b v="1"/>
    <s v="music/indie rock"/>
    <x v="1"/>
    <x v="7"/>
  </r>
  <r>
    <n v="5000"/>
    <n v="1332"/>
    <n v="27"/>
    <x v="0"/>
    <n v="46"/>
    <n v="28.96"/>
    <x v="1"/>
    <s v="USD"/>
    <x v="433"/>
    <n v="1476594000"/>
    <b v="0"/>
    <b v="0"/>
    <s v="theater/plays"/>
    <x v="3"/>
    <x v="3"/>
  </r>
  <r>
    <n v="33800"/>
    <n v="118706"/>
    <n v="351"/>
    <x v="1"/>
    <n v="2120"/>
    <n v="55.99"/>
    <x v="1"/>
    <s v="USD"/>
    <x v="434"/>
    <n v="1273554000"/>
    <b v="0"/>
    <b v="0"/>
    <s v="theater/plays"/>
    <x v="3"/>
    <x v="3"/>
  </r>
  <r>
    <n v="6300"/>
    <n v="5674"/>
    <n v="90"/>
    <x v="0"/>
    <n v="105"/>
    <n v="54.04"/>
    <x v="1"/>
    <s v="USD"/>
    <x v="435"/>
    <n v="1421906400"/>
    <b v="0"/>
    <b v="0"/>
    <s v="film &amp; video/documentary"/>
    <x v="4"/>
    <x v="4"/>
  </r>
  <r>
    <n v="2400"/>
    <n v="4119"/>
    <n v="172"/>
    <x v="1"/>
    <n v="50"/>
    <n v="82.38"/>
    <x v="1"/>
    <s v="USD"/>
    <x v="8"/>
    <n v="1281589200"/>
    <b v="0"/>
    <b v="0"/>
    <s v="theater/plays"/>
    <x v="3"/>
    <x v="3"/>
  </r>
  <r>
    <n v="98800"/>
    <n v="139354"/>
    <n v="141"/>
    <x v="1"/>
    <n v="2080"/>
    <n v="67"/>
    <x v="1"/>
    <s v="USD"/>
    <x v="436"/>
    <n v="1400389200"/>
    <b v="0"/>
    <b v="0"/>
    <s v="film &amp; video/drama"/>
    <x v="4"/>
    <x v="6"/>
  </r>
  <r>
    <n v="188800"/>
    <n v="57734"/>
    <n v="31"/>
    <x v="0"/>
    <n v="535"/>
    <n v="107.91"/>
    <x v="1"/>
    <s v="USD"/>
    <x v="385"/>
    <n v="1362808800"/>
    <b v="0"/>
    <b v="0"/>
    <s v="games/mobile games"/>
    <x v="6"/>
    <x v="20"/>
  </r>
  <r>
    <n v="134300"/>
    <n v="145265"/>
    <n v="108"/>
    <x v="1"/>
    <n v="2105"/>
    <n v="69.010000000000005"/>
    <x v="1"/>
    <s v="USD"/>
    <x v="437"/>
    <n v="1388815200"/>
    <b v="0"/>
    <b v="0"/>
    <s v="film &amp; video/animation"/>
    <x v="4"/>
    <x v="10"/>
  </r>
  <r>
    <n v="71200"/>
    <n v="95020"/>
    <n v="133"/>
    <x v="1"/>
    <n v="2436"/>
    <n v="39.01"/>
    <x v="1"/>
    <s v="USD"/>
    <x v="438"/>
    <n v="1519538400"/>
    <b v="0"/>
    <b v="0"/>
    <s v="theater/plays"/>
    <x v="3"/>
    <x v="3"/>
  </r>
  <r>
    <n v="4700"/>
    <n v="8829"/>
    <n v="188"/>
    <x v="1"/>
    <n v="80"/>
    <n v="110.36"/>
    <x v="1"/>
    <s v="USD"/>
    <x v="439"/>
    <n v="1517810400"/>
    <b v="0"/>
    <b v="0"/>
    <s v="publishing/translations"/>
    <x v="5"/>
    <x v="18"/>
  </r>
  <r>
    <n v="1200"/>
    <n v="3984"/>
    <n v="332"/>
    <x v="1"/>
    <n v="42"/>
    <n v="94.86"/>
    <x v="1"/>
    <s v="USD"/>
    <x v="440"/>
    <n v="1370581200"/>
    <b v="0"/>
    <b v="1"/>
    <s v="technology/wearables"/>
    <x v="2"/>
    <x v="8"/>
  </r>
  <r>
    <n v="1400"/>
    <n v="8053"/>
    <n v="575"/>
    <x v="1"/>
    <n v="139"/>
    <n v="57.94"/>
    <x v="0"/>
    <s v="CAD"/>
    <x v="441"/>
    <n v="1448863200"/>
    <b v="0"/>
    <b v="1"/>
    <s v="technology/web"/>
    <x v="2"/>
    <x v="2"/>
  </r>
  <r>
    <n v="4000"/>
    <n v="1620"/>
    <n v="41"/>
    <x v="0"/>
    <n v="16"/>
    <n v="101.25"/>
    <x v="1"/>
    <s v="USD"/>
    <x v="442"/>
    <n v="1556600400"/>
    <b v="0"/>
    <b v="0"/>
    <s v="theater/plays"/>
    <x v="3"/>
    <x v="3"/>
  </r>
  <r>
    <n v="5600"/>
    <n v="10328"/>
    <n v="184"/>
    <x v="1"/>
    <n v="159"/>
    <n v="64.959999999999994"/>
    <x v="1"/>
    <s v="USD"/>
    <x v="443"/>
    <n v="1432098000"/>
    <b v="0"/>
    <b v="0"/>
    <s v="film &amp; video/drama"/>
    <x v="4"/>
    <x v="6"/>
  </r>
  <r>
    <n v="3600"/>
    <n v="10289"/>
    <n v="286"/>
    <x v="1"/>
    <n v="381"/>
    <n v="27.01"/>
    <x v="1"/>
    <s v="USD"/>
    <x v="315"/>
    <n v="1482127200"/>
    <b v="0"/>
    <b v="0"/>
    <s v="technology/wearables"/>
    <x v="2"/>
    <x v="8"/>
  </r>
  <r>
    <n v="3100"/>
    <n v="9889"/>
    <n v="319"/>
    <x v="1"/>
    <n v="194"/>
    <n v="50.97"/>
    <x v="4"/>
    <s v="GBP"/>
    <x v="444"/>
    <n v="1335934800"/>
    <b v="0"/>
    <b v="1"/>
    <s v="food/food trucks"/>
    <x v="0"/>
    <x v="0"/>
  </r>
  <r>
    <n v="153800"/>
    <n v="60342"/>
    <n v="39"/>
    <x v="0"/>
    <n v="575"/>
    <n v="104.94"/>
    <x v="1"/>
    <s v="USD"/>
    <x v="445"/>
    <n v="1556946000"/>
    <b v="0"/>
    <b v="0"/>
    <s v="music/rock"/>
    <x v="1"/>
    <x v="1"/>
  </r>
  <r>
    <n v="5000"/>
    <n v="8907"/>
    <n v="178"/>
    <x v="1"/>
    <n v="106"/>
    <n v="84.03"/>
    <x v="1"/>
    <s v="USD"/>
    <x v="446"/>
    <n v="1530075600"/>
    <b v="0"/>
    <b v="0"/>
    <s v="music/electric music"/>
    <x v="1"/>
    <x v="5"/>
  </r>
  <r>
    <n v="4000"/>
    <n v="14606"/>
    <n v="365"/>
    <x v="1"/>
    <n v="142"/>
    <n v="102.86"/>
    <x v="1"/>
    <s v="USD"/>
    <x v="447"/>
    <n v="1418796000"/>
    <b v="0"/>
    <b v="0"/>
    <s v="film &amp; video/television"/>
    <x v="4"/>
    <x v="19"/>
  </r>
  <r>
    <n v="7400"/>
    <n v="8432"/>
    <n v="114"/>
    <x v="1"/>
    <n v="211"/>
    <n v="39.96"/>
    <x v="1"/>
    <s v="USD"/>
    <x v="448"/>
    <n v="1372482000"/>
    <b v="0"/>
    <b v="1"/>
    <s v="publishing/translations"/>
    <x v="5"/>
    <x v="18"/>
  </r>
  <r>
    <n v="191500"/>
    <n v="57122"/>
    <n v="30"/>
    <x v="0"/>
    <n v="1120"/>
    <n v="51"/>
    <x v="1"/>
    <s v="USD"/>
    <x v="342"/>
    <n v="1534395600"/>
    <b v="0"/>
    <b v="0"/>
    <s v="publishing/fiction"/>
    <x v="5"/>
    <x v="13"/>
  </r>
  <r>
    <n v="8500"/>
    <n v="4613"/>
    <n v="54"/>
    <x v="0"/>
    <n v="113"/>
    <n v="40.82"/>
    <x v="1"/>
    <s v="USD"/>
    <x v="449"/>
    <n v="1311397200"/>
    <b v="0"/>
    <b v="0"/>
    <s v="film &amp; video/science fiction"/>
    <x v="4"/>
    <x v="22"/>
  </r>
  <r>
    <n v="68800"/>
    <n v="162603"/>
    <n v="236"/>
    <x v="1"/>
    <n v="2756"/>
    <n v="59"/>
    <x v="1"/>
    <s v="USD"/>
    <x v="450"/>
    <n v="1426914000"/>
    <b v="0"/>
    <b v="0"/>
    <s v="technology/wearables"/>
    <x v="2"/>
    <x v="8"/>
  </r>
  <r>
    <n v="2400"/>
    <n v="12310"/>
    <n v="513"/>
    <x v="1"/>
    <n v="173"/>
    <n v="71.16"/>
    <x v="4"/>
    <s v="GBP"/>
    <x v="451"/>
    <n v="1501477200"/>
    <b v="0"/>
    <b v="0"/>
    <s v="food/food trucks"/>
    <x v="0"/>
    <x v="0"/>
  </r>
  <r>
    <n v="8600"/>
    <n v="8656"/>
    <n v="101"/>
    <x v="1"/>
    <n v="87"/>
    <n v="99.49"/>
    <x v="1"/>
    <s v="USD"/>
    <x v="452"/>
    <n v="1269061200"/>
    <b v="0"/>
    <b v="1"/>
    <s v="photography/photography books"/>
    <x v="7"/>
    <x v="14"/>
  </r>
  <r>
    <n v="196600"/>
    <n v="159931"/>
    <n v="81"/>
    <x v="0"/>
    <n v="1538"/>
    <n v="103.99"/>
    <x v="1"/>
    <s v="USD"/>
    <x v="453"/>
    <n v="1415772000"/>
    <b v="0"/>
    <b v="1"/>
    <s v="theater/plays"/>
    <x v="3"/>
    <x v="3"/>
  </r>
  <r>
    <n v="4200"/>
    <n v="689"/>
    <n v="16"/>
    <x v="0"/>
    <n v="9"/>
    <n v="76.56"/>
    <x v="1"/>
    <s v="USD"/>
    <x v="454"/>
    <n v="1331013600"/>
    <b v="0"/>
    <b v="1"/>
    <s v="publishing/fiction"/>
    <x v="5"/>
    <x v="13"/>
  </r>
  <r>
    <n v="91400"/>
    <n v="48236"/>
    <n v="53"/>
    <x v="0"/>
    <n v="554"/>
    <n v="87.07"/>
    <x v="1"/>
    <s v="USD"/>
    <x v="455"/>
    <n v="1576735200"/>
    <b v="0"/>
    <b v="0"/>
    <s v="theater/plays"/>
    <x v="3"/>
    <x v="3"/>
  </r>
  <r>
    <n v="29600"/>
    <n v="77021"/>
    <n v="260"/>
    <x v="1"/>
    <n v="1572"/>
    <n v="49"/>
    <x v="4"/>
    <s v="GBP"/>
    <x v="456"/>
    <n v="1411362000"/>
    <b v="0"/>
    <b v="1"/>
    <s v="food/food trucks"/>
    <x v="0"/>
    <x v="0"/>
  </r>
  <r>
    <n v="90600"/>
    <n v="27844"/>
    <n v="31"/>
    <x v="0"/>
    <n v="648"/>
    <n v="42.97"/>
    <x v="4"/>
    <s v="GBP"/>
    <x v="457"/>
    <n v="1563685200"/>
    <b v="0"/>
    <b v="0"/>
    <s v="theater/plays"/>
    <x v="3"/>
    <x v="3"/>
  </r>
  <r>
    <n v="5200"/>
    <n v="702"/>
    <n v="14"/>
    <x v="0"/>
    <n v="21"/>
    <n v="33.43"/>
    <x v="4"/>
    <s v="GBP"/>
    <x v="458"/>
    <n v="1521867600"/>
    <b v="0"/>
    <b v="1"/>
    <s v="publishing/translations"/>
    <x v="5"/>
    <x v="18"/>
  </r>
  <r>
    <n v="110300"/>
    <n v="197024"/>
    <n v="179"/>
    <x v="1"/>
    <n v="2346"/>
    <n v="83.98"/>
    <x v="1"/>
    <s v="USD"/>
    <x v="459"/>
    <n v="1495515600"/>
    <b v="0"/>
    <b v="0"/>
    <s v="theater/plays"/>
    <x v="3"/>
    <x v="3"/>
  </r>
  <r>
    <n v="5300"/>
    <n v="11663"/>
    <n v="220"/>
    <x v="1"/>
    <n v="115"/>
    <n v="101.42"/>
    <x v="1"/>
    <s v="USD"/>
    <x v="460"/>
    <n v="1455948000"/>
    <b v="0"/>
    <b v="0"/>
    <s v="theater/plays"/>
    <x v="3"/>
    <x v="3"/>
  </r>
  <r>
    <n v="9200"/>
    <n v="9339"/>
    <n v="102"/>
    <x v="1"/>
    <n v="85"/>
    <n v="109.87"/>
    <x v="6"/>
    <s v="EUR"/>
    <x v="461"/>
    <n v="1282366800"/>
    <b v="0"/>
    <b v="0"/>
    <s v="technology/wearables"/>
    <x v="2"/>
    <x v="8"/>
  </r>
  <r>
    <n v="2400"/>
    <n v="4596"/>
    <n v="192"/>
    <x v="1"/>
    <n v="144"/>
    <n v="31.92"/>
    <x v="1"/>
    <s v="USD"/>
    <x v="462"/>
    <n v="1574575200"/>
    <b v="0"/>
    <b v="0"/>
    <s v="journalism/audio"/>
    <x v="8"/>
    <x v="23"/>
  </r>
  <r>
    <n v="56800"/>
    <n v="173437"/>
    <n v="305"/>
    <x v="1"/>
    <n v="2443"/>
    <n v="70.989999999999995"/>
    <x v="1"/>
    <s v="USD"/>
    <x v="463"/>
    <n v="1374901200"/>
    <b v="0"/>
    <b v="1"/>
    <s v="food/food trucks"/>
    <x v="0"/>
    <x v="0"/>
  </r>
  <r>
    <n v="191000"/>
    <n v="45831"/>
    <n v="24"/>
    <x v="3"/>
    <n v="595"/>
    <n v="77.03"/>
    <x v="1"/>
    <s v="USD"/>
    <x v="464"/>
    <n v="1278910800"/>
    <b v="1"/>
    <b v="1"/>
    <s v="film &amp; video/shorts"/>
    <x v="4"/>
    <x v="12"/>
  </r>
  <r>
    <n v="900"/>
    <n v="6514"/>
    <n v="724"/>
    <x v="1"/>
    <n v="64"/>
    <n v="101.78"/>
    <x v="1"/>
    <s v="USD"/>
    <x v="465"/>
    <n v="1562907600"/>
    <b v="0"/>
    <b v="0"/>
    <s v="photography/photography books"/>
    <x v="7"/>
    <x v="14"/>
  </r>
  <r>
    <n v="2500"/>
    <n v="13684"/>
    <n v="547"/>
    <x v="1"/>
    <n v="268"/>
    <n v="51.06"/>
    <x v="1"/>
    <s v="USD"/>
    <x v="466"/>
    <n v="1332478800"/>
    <b v="0"/>
    <b v="0"/>
    <s v="technology/wearables"/>
    <x v="2"/>
    <x v="8"/>
  </r>
  <r>
    <n v="3200"/>
    <n v="13264"/>
    <n v="415"/>
    <x v="1"/>
    <n v="195"/>
    <n v="68.02"/>
    <x v="3"/>
    <s v="DKK"/>
    <x v="467"/>
    <n v="1402722000"/>
    <b v="0"/>
    <b v="0"/>
    <s v="theater/plays"/>
    <x v="3"/>
    <x v="3"/>
  </r>
  <r>
    <n v="183800"/>
    <n v="1667"/>
    <n v="1"/>
    <x v="0"/>
    <n v="54"/>
    <n v="30.87"/>
    <x v="1"/>
    <s v="USD"/>
    <x v="468"/>
    <n v="1496811600"/>
    <b v="0"/>
    <b v="0"/>
    <s v="film &amp; video/animation"/>
    <x v="4"/>
    <x v="10"/>
  </r>
  <r>
    <n v="9800"/>
    <n v="3349"/>
    <n v="34"/>
    <x v="0"/>
    <n v="120"/>
    <n v="27.91"/>
    <x v="1"/>
    <s v="USD"/>
    <x v="469"/>
    <n v="1482213600"/>
    <b v="0"/>
    <b v="1"/>
    <s v="technology/wearables"/>
    <x v="2"/>
    <x v="8"/>
  </r>
  <r>
    <n v="193400"/>
    <n v="46317"/>
    <n v="24"/>
    <x v="0"/>
    <n v="579"/>
    <n v="79.989999999999995"/>
    <x v="3"/>
    <s v="DKK"/>
    <x v="470"/>
    <n v="1420264800"/>
    <b v="0"/>
    <b v="0"/>
    <s v="technology/web"/>
    <x v="2"/>
    <x v="2"/>
  </r>
  <r>
    <n v="163800"/>
    <n v="78743"/>
    <n v="48"/>
    <x v="0"/>
    <n v="2072"/>
    <n v="38"/>
    <x v="1"/>
    <s v="USD"/>
    <x v="471"/>
    <n v="1458450000"/>
    <b v="0"/>
    <b v="1"/>
    <s v="film &amp; video/documentary"/>
    <x v="4"/>
    <x v="4"/>
  </r>
  <r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153600"/>
    <n v="107743"/>
    <n v="70"/>
    <x v="0"/>
    <n v="1796"/>
    <n v="59.99"/>
    <x v="1"/>
    <s v="USD"/>
    <x v="473"/>
    <n v="1363237200"/>
    <b v="0"/>
    <b v="0"/>
    <s v="film &amp; video/documentary"/>
    <x v="4"/>
    <x v="4"/>
  </r>
  <r>
    <n v="1300"/>
    <n v="6889"/>
    <n v="530"/>
    <x v="1"/>
    <n v="186"/>
    <n v="37.04"/>
    <x v="2"/>
    <s v="AUD"/>
    <x v="474"/>
    <n v="1345870800"/>
    <b v="0"/>
    <b v="1"/>
    <s v="games/video games"/>
    <x v="6"/>
    <x v="11"/>
  </r>
  <r>
    <n v="25500"/>
    <n v="45983"/>
    <n v="180"/>
    <x v="1"/>
    <n v="460"/>
    <n v="99.96"/>
    <x v="1"/>
    <s v="USD"/>
    <x v="72"/>
    <n v="1437454800"/>
    <b v="0"/>
    <b v="0"/>
    <s v="film &amp; video/drama"/>
    <x v="4"/>
    <x v="6"/>
  </r>
  <r>
    <n v="7500"/>
    <n v="6924"/>
    <n v="92"/>
    <x v="0"/>
    <n v="62"/>
    <n v="111.68"/>
    <x v="6"/>
    <s v="EUR"/>
    <x v="443"/>
    <n v="1432011600"/>
    <b v="0"/>
    <b v="0"/>
    <s v="music/rock"/>
    <x v="1"/>
    <x v="1"/>
  </r>
  <r>
    <n v="89900"/>
    <n v="12497"/>
    <n v="14"/>
    <x v="0"/>
    <n v="347"/>
    <n v="36.01"/>
    <x v="1"/>
    <s v="USD"/>
    <x v="475"/>
    <n v="1366347600"/>
    <b v="0"/>
    <b v="1"/>
    <s v="publishing/radio &amp; podcasts"/>
    <x v="5"/>
    <x v="15"/>
  </r>
  <r>
    <n v="18000"/>
    <n v="166874"/>
    <n v="927"/>
    <x v="1"/>
    <n v="2528"/>
    <n v="66.010000000000005"/>
    <x v="1"/>
    <s v="USD"/>
    <x v="81"/>
    <n v="1512885600"/>
    <b v="0"/>
    <b v="1"/>
    <s v="theater/plays"/>
    <x v="3"/>
    <x v="3"/>
  </r>
  <r>
    <n v="2100"/>
    <n v="837"/>
    <n v="40"/>
    <x v="0"/>
    <n v="19"/>
    <n v="44.05"/>
    <x v="1"/>
    <s v="USD"/>
    <x v="476"/>
    <n v="1369717200"/>
    <b v="0"/>
    <b v="1"/>
    <s v="technology/web"/>
    <x v="2"/>
    <x v="2"/>
  </r>
  <r>
    <n v="172700"/>
    <n v="193820"/>
    <n v="112"/>
    <x v="1"/>
    <n v="3657"/>
    <n v="53"/>
    <x v="1"/>
    <s v="USD"/>
    <x v="192"/>
    <n v="1534654800"/>
    <b v="0"/>
    <b v="0"/>
    <s v="theater/plays"/>
    <x v="3"/>
    <x v="3"/>
  </r>
  <r>
    <n v="168500"/>
    <n v="119510"/>
    <n v="71"/>
    <x v="0"/>
    <n v="1258"/>
    <n v="95"/>
    <x v="1"/>
    <s v="USD"/>
    <x v="477"/>
    <n v="1337058000"/>
    <b v="0"/>
    <b v="0"/>
    <s v="theater/plays"/>
    <x v="3"/>
    <x v="3"/>
  </r>
  <r>
    <n v="7800"/>
    <n v="9289"/>
    <n v="119"/>
    <x v="1"/>
    <n v="131"/>
    <n v="70.91"/>
    <x v="2"/>
    <s v="AUD"/>
    <x v="478"/>
    <n v="1529816400"/>
    <b v="0"/>
    <b v="0"/>
    <s v="film &amp; video/drama"/>
    <x v="4"/>
    <x v="6"/>
  </r>
  <r>
    <n v="147800"/>
    <n v="35498"/>
    <n v="24"/>
    <x v="0"/>
    <n v="362"/>
    <n v="98.06"/>
    <x v="1"/>
    <s v="USD"/>
    <x v="479"/>
    <n v="1564894800"/>
    <b v="0"/>
    <b v="0"/>
    <s v="theater/plays"/>
    <x v="3"/>
    <x v="3"/>
  </r>
  <r>
    <n v="9100"/>
    <n v="12678"/>
    <n v="139"/>
    <x v="1"/>
    <n v="239"/>
    <n v="53.05"/>
    <x v="1"/>
    <s v="USD"/>
    <x v="480"/>
    <n v="1404622800"/>
    <b v="0"/>
    <b v="1"/>
    <s v="games/video games"/>
    <x v="6"/>
    <x v="11"/>
  </r>
  <r>
    <n v="8300"/>
    <n v="3260"/>
    <n v="39"/>
    <x v="3"/>
    <n v="35"/>
    <n v="93.14"/>
    <x v="1"/>
    <s v="USD"/>
    <x v="180"/>
    <n v="1284181200"/>
    <b v="0"/>
    <b v="0"/>
    <s v="film &amp; video/television"/>
    <x v="4"/>
    <x v="19"/>
  </r>
  <r>
    <n v="138700"/>
    <n v="31123"/>
    <n v="22"/>
    <x v="3"/>
    <n v="528"/>
    <n v="58.95"/>
    <x v="5"/>
    <s v="CHF"/>
    <x v="481"/>
    <n v="1386741600"/>
    <b v="0"/>
    <b v="1"/>
    <s v="music/rock"/>
    <x v="1"/>
    <x v="1"/>
  </r>
  <r>
    <n v="8600"/>
    <n v="4797"/>
    <n v="56"/>
    <x v="0"/>
    <n v="133"/>
    <n v="36.07"/>
    <x v="0"/>
    <s v="CAD"/>
    <x v="482"/>
    <n v="1324792800"/>
    <b v="0"/>
    <b v="1"/>
    <s v="theater/plays"/>
    <x v="3"/>
    <x v="3"/>
  </r>
  <r>
    <n v="125400"/>
    <n v="53324"/>
    <n v="43"/>
    <x v="0"/>
    <n v="846"/>
    <n v="63.03"/>
    <x v="1"/>
    <s v="USD"/>
    <x v="194"/>
    <n v="1284354000"/>
    <b v="0"/>
    <b v="0"/>
    <s v="publishing/nonfiction"/>
    <x v="5"/>
    <x v="9"/>
  </r>
  <r>
    <n v="5900"/>
    <n v="6608"/>
    <n v="112"/>
    <x v="1"/>
    <n v="78"/>
    <n v="84.72"/>
    <x v="1"/>
    <s v="USD"/>
    <x v="483"/>
    <n v="1494392400"/>
    <b v="0"/>
    <b v="0"/>
    <s v="food/food trucks"/>
    <x v="0"/>
    <x v="0"/>
  </r>
  <r>
    <n v="8800"/>
    <n v="622"/>
    <n v="7"/>
    <x v="0"/>
    <n v="10"/>
    <n v="62.2"/>
    <x v="1"/>
    <s v="USD"/>
    <x v="484"/>
    <n v="1519538400"/>
    <b v="0"/>
    <b v="1"/>
    <s v="film &amp; video/animation"/>
    <x v="4"/>
    <x v="10"/>
  </r>
  <r>
    <n v="177700"/>
    <n v="180802"/>
    <n v="102"/>
    <x v="1"/>
    <n v="1773"/>
    <n v="101.98"/>
    <x v="1"/>
    <s v="USD"/>
    <x v="355"/>
    <n v="1421906400"/>
    <b v="0"/>
    <b v="1"/>
    <s v="music/rock"/>
    <x v="1"/>
    <x v="1"/>
  </r>
  <r>
    <n v="800"/>
    <n v="3406"/>
    <n v="426"/>
    <x v="1"/>
    <n v="32"/>
    <n v="106.44"/>
    <x v="1"/>
    <s v="USD"/>
    <x v="485"/>
    <n v="1555909200"/>
    <b v="0"/>
    <b v="0"/>
    <s v="theater/plays"/>
    <x v="3"/>
    <x v="3"/>
  </r>
  <r>
    <n v="7600"/>
    <n v="11061"/>
    <n v="146"/>
    <x v="1"/>
    <n v="369"/>
    <n v="29.98"/>
    <x v="1"/>
    <s v="USD"/>
    <x v="486"/>
    <n v="1472446800"/>
    <b v="0"/>
    <b v="1"/>
    <s v="film &amp; video/drama"/>
    <x v="4"/>
    <x v="6"/>
  </r>
  <r>
    <n v="50500"/>
    <n v="16389"/>
    <n v="32"/>
    <x v="0"/>
    <n v="191"/>
    <n v="85.81"/>
    <x v="1"/>
    <s v="USD"/>
    <x v="487"/>
    <n v="1342328400"/>
    <b v="0"/>
    <b v="0"/>
    <s v="film &amp; video/shorts"/>
    <x v="4"/>
    <x v="12"/>
  </r>
  <r>
    <n v="900"/>
    <n v="6303"/>
    <n v="700"/>
    <x v="1"/>
    <n v="89"/>
    <n v="70.819999999999993"/>
    <x v="1"/>
    <s v="USD"/>
    <x v="488"/>
    <n v="1268114400"/>
    <b v="0"/>
    <b v="0"/>
    <s v="film &amp; video/shorts"/>
    <x v="4"/>
    <x v="12"/>
  </r>
  <r>
    <n v="96700"/>
    <n v="81136"/>
    <n v="84"/>
    <x v="0"/>
    <n v="1979"/>
    <n v="41"/>
    <x v="1"/>
    <s v="USD"/>
    <x v="489"/>
    <n v="1273381200"/>
    <b v="0"/>
    <b v="0"/>
    <s v="theater/plays"/>
    <x v="3"/>
    <x v="3"/>
  </r>
  <r>
    <n v="2100"/>
    <n v="1768"/>
    <n v="84"/>
    <x v="0"/>
    <n v="63"/>
    <n v="28.06"/>
    <x v="1"/>
    <s v="USD"/>
    <x v="490"/>
    <n v="1290837600"/>
    <b v="0"/>
    <b v="0"/>
    <s v="technology/wearables"/>
    <x v="2"/>
    <x v="8"/>
  </r>
  <r>
    <n v="8300"/>
    <n v="12944"/>
    <n v="156"/>
    <x v="1"/>
    <n v="147"/>
    <n v="88.05"/>
    <x v="1"/>
    <s v="USD"/>
    <x v="312"/>
    <n v="1454306400"/>
    <b v="0"/>
    <b v="1"/>
    <s v="theater/plays"/>
    <x v="3"/>
    <x v="3"/>
  </r>
  <r>
    <n v="189200"/>
    <n v="188480"/>
    <n v="100"/>
    <x v="0"/>
    <n v="6080"/>
    <n v="31"/>
    <x v="0"/>
    <s v="CAD"/>
    <x v="491"/>
    <n v="1457762400"/>
    <b v="0"/>
    <b v="0"/>
    <s v="film &amp; video/animation"/>
    <x v="4"/>
    <x v="10"/>
  </r>
  <r>
    <n v="9000"/>
    <n v="7227"/>
    <n v="80"/>
    <x v="0"/>
    <n v="80"/>
    <n v="90.34"/>
    <x v="4"/>
    <s v="GBP"/>
    <x v="492"/>
    <n v="1389074400"/>
    <b v="0"/>
    <b v="0"/>
    <s v="music/indie rock"/>
    <x v="1"/>
    <x v="7"/>
  </r>
  <r>
    <n v="5100"/>
    <n v="574"/>
    <n v="11"/>
    <x v="0"/>
    <n v="9"/>
    <n v="63.78"/>
    <x v="1"/>
    <s v="USD"/>
    <x v="493"/>
    <n v="1402117200"/>
    <b v="0"/>
    <b v="0"/>
    <s v="games/video games"/>
    <x v="6"/>
    <x v="11"/>
  </r>
  <r>
    <n v="105000"/>
    <n v="96328"/>
    <n v="92"/>
    <x v="0"/>
    <n v="1784"/>
    <n v="54"/>
    <x v="1"/>
    <s v="USD"/>
    <x v="494"/>
    <n v="1284440400"/>
    <b v="0"/>
    <b v="1"/>
    <s v="publishing/fiction"/>
    <x v="5"/>
    <x v="13"/>
  </r>
  <r>
    <n v="186700"/>
    <n v="178338"/>
    <n v="96"/>
    <x v="2"/>
    <n v="3640"/>
    <n v="48.99"/>
    <x v="5"/>
    <s v="CHF"/>
    <x v="495"/>
    <n v="1388988000"/>
    <b v="0"/>
    <b v="0"/>
    <s v="games/video games"/>
    <x v="6"/>
    <x v="11"/>
  </r>
  <r>
    <n v="1600"/>
    <n v="8046"/>
    <n v="503"/>
    <x v="1"/>
    <n v="126"/>
    <n v="63.86"/>
    <x v="0"/>
    <s v="CAD"/>
    <x v="496"/>
    <n v="1516946400"/>
    <b v="0"/>
    <b v="0"/>
    <s v="theater/plays"/>
    <x v="3"/>
    <x v="3"/>
  </r>
  <r>
    <n v="115600"/>
    <n v="184086"/>
    <n v="159"/>
    <x v="1"/>
    <n v="2218"/>
    <n v="83"/>
    <x v="4"/>
    <s v="GBP"/>
    <x v="497"/>
    <n v="1377752400"/>
    <b v="0"/>
    <b v="0"/>
    <s v="music/indie rock"/>
    <x v="1"/>
    <x v="7"/>
  </r>
  <r>
    <n v="89100"/>
    <n v="13385"/>
    <n v="15"/>
    <x v="0"/>
    <n v="243"/>
    <n v="55.08"/>
    <x v="1"/>
    <s v="USD"/>
    <x v="498"/>
    <n v="1534568400"/>
    <b v="0"/>
    <b v="1"/>
    <s v="film &amp; video/drama"/>
    <x v="4"/>
    <x v="6"/>
  </r>
  <r>
    <n v="2600"/>
    <n v="12533"/>
    <n v="482"/>
    <x v="1"/>
    <n v="202"/>
    <n v="62.04"/>
    <x v="6"/>
    <s v="EUR"/>
    <x v="499"/>
    <n v="1528606800"/>
    <b v="0"/>
    <b v="1"/>
    <s v="theater/plays"/>
    <x v="3"/>
    <x v="3"/>
  </r>
  <r>
    <n v="9800"/>
    <n v="14697"/>
    <n v="150"/>
    <x v="1"/>
    <n v="140"/>
    <n v="104.98"/>
    <x v="6"/>
    <s v="EUR"/>
    <x v="500"/>
    <n v="1284872400"/>
    <b v="0"/>
    <b v="0"/>
    <s v="publishing/fiction"/>
    <x v="5"/>
    <x v="13"/>
  </r>
  <r>
    <n v="84400"/>
    <n v="98935"/>
    <n v="117"/>
    <x v="1"/>
    <n v="1052"/>
    <n v="94.04"/>
    <x v="3"/>
    <s v="DKK"/>
    <x v="501"/>
    <n v="1537592400"/>
    <b v="1"/>
    <b v="1"/>
    <s v="film &amp; video/documentary"/>
    <x v="4"/>
    <x v="4"/>
  </r>
  <r>
    <n v="151300"/>
    <n v="57034"/>
    <n v="38"/>
    <x v="0"/>
    <n v="1296"/>
    <n v="44.01"/>
    <x v="1"/>
    <s v="USD"/>
    <x v="502"/>
    <n v="1381208400"/>
    <b v="0"/>
    <b v="0"/>
    <s v="games/mobile games"/>
    <x v="6"/>
    <x v="20"/>
  </r>
  <r>
    <n v="9800"/>
    <n v="7120"/>
    <n v="73"/>
    <x v="0"/>
    <n v="77"/>
    <n v="92.47"/>
    <x v="1"/>
    <s v="USD"/>
    <x v="503"/>
    <n v="1562475600"/>
    <b v="0"/>
    <b v="1"/>
    <s v="food/food trucks"/>
    <x v="0"/>
    <x v="0"/>
  </r>
  <r>
    <n v="5300"/>
    <n v="14097"/>
    <n v="266"/>
    <x v="1"/>
    <n v="247"/>
    <n v="57.07"/>
    <x v="1"/>
    <s v="USD"/>
    <x v="504"/>
    <n v="1527397200"/>
    <b v="0"/>
    <b v="0"/>
    <s v="photography/photography books"/>
    <x v="7"/>
    <x v="14"/>
  </r>
  <r>
    <n v="178000"/>
    <n v="43086"/>
    <n v="24"/>
    <x v="0"/>
    <n v="395"/>
    <n v="109.08"/>
    <x v="6"/>
    <s v="EUR"/>
    <x v="505"/>
    <n v="1436158800"/>
    <b v="0"/>
    <b v="0"/>
    <s v="games/mobile games"/>
    <x v="6"/>
    <x v="20"/>
  </r>
  <r>
    <n v="77000"/>
    <n v="1930"/>
    <n v="3"/>
    <x v="0"/>
    <n v="49"/>
    <n v="39.39"/>
    <x v="4"/>
    <s v="GBP"/>
    <x v="506"/>
    <n v="1456034400"/>
    <b v="0"/>
    <b v="0"/>
    <s v="music/indie rock"/>
    <x v="1"/>
    <x v="7"/>
  </r>
  <r>
    <n v="84900"/>
    <n v="13864"/>
    <n v="16"/>
    <x v="0"/>
    <n v="180"/>
    <n v="77.02"/>
    <x v="1"/>
    <s v="USD"/>
    <x v="507"/>
    <n v="1380171600"/>
    <b v="0"/>
    <b v="0"/>
    <s v="games/video games"/>
    <x v="6"/>
    <x v="11"/>
  </r>
  <r>
    <n v="2800"/>
    <n v="7742"/>
    <n v="277"/>
    <x v="1"/>
    <n v="84"/>
    <n v="92.17"/>
    <x v="1"/>
    <s v="USD"/>
    <x v="508"/>
    <n v="1453356000"/>
    <b v="0"/>
    <b v="0"/>
    <s v="music/rock"/>
    <x v="1"/>
    <x v="1"/>
  </r>
  <r>
    <n v="184800"/>
    <n v="164109"/>
    <n v="89"/>
    <x v="0"/>
    <n v="2690"/>
    <n v="61.01"/>
    <x v="1"/>
    <s v="USD"/>
    <x v="509"/>
    <n v="1578981600"/>
    <b v="0"/>
    <b v="0"/>
    <s v="theater/plays"/>
    <x v="3"/>
    <x v="3"/>
  </r>
  <r>
    <n v="4200"/>
    <n v="6870"/>
    <n v="164"/>
    <x v="1"/>
    <n v="88"/>
    <n v="78.069999999999993"/>
    <x v="1"/>
    <s v="USD"/>
    <x v="510"/>
    <n v="1537419600"/>
    <b v="0"/>
    <b v="1"/>
    <s v="theater/plays"/>
    <x v="3"/>
    <x v="3"/>
  </r>
  <r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66100"/>
    <n v="179074"/>
    <n v="271"/>
    <x v="1"/>
    <n v="2985"/>
    <n v="59.99"/>
    <x v="1"/>
    <s v="USD"/>
    <x v="512"/>
    <n v="1460610000"/>
    <b v="0"/>
    <b v="0"/>
    <s v="theater/plays"/>
    <x v="3"/>
    <x v="3"/>
  </r>
  <r>
    <n v="29500"/>
    <n v="83843"/>
    <n v="284"/>
    <x v="1"/>
    <n v="762"/>
    <n v="110.03"/>
    <x v="1"/>
    <s v="USD"/>
    <x v="513"/>
    <n v="1370494800"/>
    <b v="0"/>
    <b v="0"/>
    <s v="technology/wearables"/>
    <x v="2"/>
    <x v="8"/>
  </r>
  <r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180100"/>
    <n v="105598"/>
    <n v="59"/>
    <x v="0"/>
    <n v="2779"/>
    <n v="38"/>
    <x v="2"/>
    <s v="AUD"/>
    <x v="515"/>
    <n v="1422511200"/>
    <b v="0"/>
    <b v="1"/>
    <s v="technology/web"/>
    <x v="2"/>
    <x v="2"/>
  </r>
  <r>
    <n v="9000"/>
    <n v="8866"/>
    <n v="99"/>
    <x v="0"/>
    <n v="92"/>
    <n v="96.37"/>
    <x v="1"/>
    <s v="USD"/>
    <x v="516"/>
    <n v="1480312800"/>
    <b v="0"/>
    <b v="0"/>
    <s v="theater/plays"/>
    <x v="3"/>
    <x v="3"/>
  </r>
  <r>
    <n v="170600"/>
    <n v="75022"/>
    <n v="44"/>
    <x v="0"/>
    <n v="1028"/>
    <n v="72.98"/>
    <x v="1"/>
    <s v="USD"/>
    <x v="517"/>
    <n v="1294034400"/>
    <b v="0"/>
    <b v="0"/>
    <s v="music/rock"/>
    <x v="1"/>
    <x v="1"/>
  </r>
  <r>
    <n v="9500"/>
    <n v="14408"/>
    <n v="152"/>
    <x v="1"/>
    <n v="554"/>
    <n v="26.01"/>
    <x v="0"/>
    <s v="CAD"/>
    <x v="518"/>
    <n v="1482645600"/>
    <b v="0"/>
    <b v="0"/>
    <s v="music/indie rock"/>
    <x v="1"/>
    <x v="7"/>
  </r>
  <r>
    <n v="6300"/>
    <n v="14089"/>
    <n v="224"/>
    <x v="1"/>
    <n v="135"/>
    <n v="104.36"/>
    <x v="3"/>
    <s v="DKK"/>
    <x v="519"/>
    <n v="1399093200"/>
    <b v="0"/>
    <b v="0"/>
    <s v="music/rock"/>
    <x v="1"/>
    <x v="1"/>
  </r>
  <r>
    <n v="5200"/>
    <n v="12467"/>
    <n v="240"/>
    <x v="1"/>
    <n v="122"/>
    <n v="102.19"/>
    <x v="1"/>
    <s v="USD"/>
    <x v="520"/>
    <n v="1315890000"/>
    <b v="0"/>
    <b v="1"/>
    <s v="publishing/translations"/>
    <x v="5"/>
    <x v="18"/>
  </r>
  <r>
    <n v="6000"/>
    <n v="11960"/>
    <n v="199"/>
    <x v="1"/>
    <n v="221"/>
    <n v="54.12"/>
    <x v="1"/>
    <s v="USD"/>
    <x v="521"/>
    <n v="1444021200"/>
    <b v="0"/>
    <b v="1"/>
    <s v="film &amp; video/science fiction"/>
    <x v="4"/>
    <x v="22"/>
  </r>
  <r>
    <n v="5800"/>
    <n v="7966"/>
    <n v="137"/>
    <x v="1"/>
    <n v="126"/>
    <n v="63.22"/>
    <x v="1"/>
    <s v="USD"/>
    <x v="522"/>
    <n v="1460005200"/>
    <b v="0"/>
    <b v="0"/>
    <s v="theater/plays"/>
    <x v="3"/>
    <x v="3"/>
  </r>
  <r>
    <n v="105300"/>
    <n v="106321"/>
    <n v="101"/>
    <x v="1"/>
    <n v="1022"/>
    <n v="104.03"/>
    <x v="1"/>
    <s v="USD"/>
    <x v="523"/>
    <n v="1470718800"/>
    <b v="0"/>
    <b v="0"/>
    <s v="theater/plays"/>
    <x v="3"/>
    <x v="3"/>
  </r>
  <r>
    <n v="20000"/>
    <n v="158832"/>
    <n v="794"/>
    <x v="1"/>
    <n v="3177"/>
    <n v="49.99"/>
    <x v="1"/>
    <s v="USD"/>
    <x v="524"/>
    <n v="1325052000"/>
    <b v="0"/>
    <b v="0"/>
    <s v="film &amp; video/animation"/>
    <x v="4"/>
    <x v="10"/>
  </r>
  <r>
    <n v="3000"/>
    <n v="11091"/>
    <n v="370"/>
    <x v="1"/>
    <n v="198"/>
    <n v="56.02"/>
    <x v="5"/>
    <s v="CHF"/>
    <x v="525"/>
    <n v="1319000400"/>
    <b v="0"/>
    <b v="0"/>
    <s v="theater/plays"/>
    <x v="3"/>
    <x v="3"/>
  </r>
  <r>
    <n v="9900"/>
    <n v="1269"/>
    <n v="13"/>
    <x v="0"/>
    <n v="26"/>
    <n v="48.81"/>
    <x v="5"/>
    <s v="CHF"/>
    <x v="188"/>
    <n v="1552539600"/>
    <b v="0"/>
    <b v="0"/>
    <s v="music/rock"/>
    <x v="1"/>
    <x v="1"/>
  </r>
  <r>
    <n v="3700"/>
    <n v="5107"/>
    <n v="138"/>
    <x v="1"/>
    <n v="85"/>
    <n v="60.08"/>
    <x v="2"/>
    <s v="AUD"/>
    <x v="526"/>
    <n v="1543816800"/>
    <b v="0"/>
    <b v="0"/>
    <s v="film &amp; video/documentary"/>
    <x v="4"/>
    <x v="4"/>
  </r>
  <r>
    <n v="168700"/>
    <n v="141393"/>
    <n v="84"/>
    <x v="0"/>
    <n v="1790"/>
    <n v="78.989999999999995"/>
    <x v="1"/>
    <s v="USD"/>
    <x v="527"/>
    <n v="1427086800"/>
    <b v="0"/>
    <b v="0"/>
    <s v="theater/plays"/>
    <x v="3"/>
    <x v="3"/>
  </r>
  <r>
    <n v="94900"/>
    <n v="194166"/>
    <n v="205"/>
    <x v="1"/>
    <n v="3596"/>
    <n v="53.99"/>
    <x v="1"/>
    <s v="USD"/>
    <x v="528"/>
    <n v="1323064800"/>
    <b v="0"/>
    <b v="0"/>
    <s v="theater/plays"/>
    <x v="3"/>
    <x v="3"/>
  </r>
  <r>
    <n v="9300"/>
    <n v="4124"/>
    <n v="44"/>
    <x v="0"/>
    <n v="37"/>
    <n v="111.46"/>
    <x v="1"/>
    <s v="USD"/>
    <x v="522"/>
    <n v="1458277200"/>
    <b v="0"/>
    <b v="1"/>
    <s v="music/electric music"/>
    <x v="1"/>
    <x v="5"/>
  </r>
  <r>
    <n v="6800"/>
    <n v="14865"/>
    <n v="219"/>
    <x v="1"/>
    <n v="244"/>
    <n v="60.92"/>
    <x v="1"/>
    <s v="USD"/>
    <x v="529"/>
    <n v="1405141200"/>
    <b v="0"/>
    <b v="0"/>
    <s v="music/rock"/>
    <x v="1"/>
    <x v="1"/>
  </r>
  <r>
    <n v="72400"/>
    <n v="134688"/>
    <n v="186"/>
    <x v="1"/>
    <n v="5180"/>
    <n v="26"/>
    <x v="1"/>
    <s v="USD"/>
    <x v="530"/>
    <n v="1283058000"/>
    <b v="0"/>
    <b v="0"/>
    <s v="theater/plays"/>
    <x v="3"/>
    <x v="3"/>
  </r>
  <r>
    <n v="20100"/>
    <n v="47705"/>
    <n v="237"/>
    <x v="1"/>
    <n v="589"/>
    <n v="80.989999999999995"/>
    <x v="6"/>
    <s v="EUR"/>
    <x v="531"/>
    <n v="1295762400"/>
    <b v="0"/>
    <b v="0"/>
    <s v="film &amp; video/animation"/>
    <x v="4"/>
    <x v="10"/>
  </r>
  <r>
    <n v="31200"/>
    <n v="95364"/>
    <n v="306"/>
    <x v="1"/>
    <n v="2725"/>
    <n v="35"/>
    <x v="1"/>
    <s v="USD"/>
    <x v="515"/>
    <n v="1419573600"/>
    <b v="0"/>
    <b v="1"/>
    <s v="music/rock"/>
    <x v="1"/>
    <x v="1"/>
  </r>
  <r>
    <n v="3500"/>
    <n v="3295"/>
    <n v="94"/>
    <x v="0"/>
    <n v="35"/>
    <n v="94.14"/>
    <x v="6"/>
    <s v="EUR"/>
    <x v="532"/>
    <n v="1438750800"/>
    <b v="0"/>
    <b v="0"/>
    <s v="film &amp; video/shorts"/>
    <x v="4"/>
    <x v="12"/>
  </r>
  <r>
    <n v="9000"/>
    <n v="4896"/>
    <n v="54"/>
    <x v="3"/>
    <n v="94"/>
    <n v="52.09"/>
    <x v="1"/>
    <s v="USD"/>
    <x v="533"/>
    <n v="1444798800"/>
    <b v="0"/>
    <b v="1"/>
    <s v="music/rock"/>
    <x v="1"/>
    <x v="1"/>
  </r>
  <r>
    <n v="6700"/>
    <n v="7496"/>
    <n v="112"/>
    <x v="1"/>
    <n v="300"/>
    <n v="24.99"/>
    <x v="1"/>
    <s v="USD"/>
    <x v="409"/>
    <n v="1399179600"/>
    <b v="0"/>
    <b v="0"/>
    <s v="journalism/audio"/>
    <x v="8"/>
    <x v="23"/>
  </r>
  <r>
    <n v="2700"/>
    <n v="9967"/>
    <n v="369"/>
    <x v="1"/>
    <n v="144"/>
    <n v="69.22"/>
    <x v="1"/>
    <s v="USD"/>
    <x v="534"/>
    <n v="1576562400"/>
    <b v="0"/>
    <b v="1"/>
    <s v="food/food trucks"/>
    <x v="0"/>
    <x v="0"/>
  </r>
  <r>
    <n v="83300"/>
    <n v="52421"/>
    <n v="63"/>
    <x v="0"/>
    <n v="558"/>
    <n v="93.94"/>
    <x v="1"/>
    <s v="USD"/>
    <x v="53"/>
    <n v="1400821200"/>
    <b v="0"/>
    <b v="1"/>
    <s v="theater/plays"/>
    <x v="3"/>
    <x v="3"/>
  </r>
  <r>
    <n v="9700"/>
    <n v="6298"/>
    <n v="65"/>
    <x v="0"/>
    <n v="64"/>
    <n v="98.41"/>
    <x v="1"/>
    <s v="USD"/>
    <x v="535"/>
    <n v="1510984800"/>
    <b v="0"/>
    <b v="0"/>
    <s v="theater/plays"/>
    <x v="3"/>
    <x v="3"/>
  </r>
  <r>
    <n v="8200"/>
    <n v="1546"/>
    <n v="19"/>
    <x v="3"/>
    <n v="37"/>
    <n v="41.78"/>
    <x v="1"/>
    <s v="USD"/>
    <x v="536"/>
    <n v="1302066000"/>
    <b v="0"/>
    <b v="0"/>
    <s v="music/jazz"/>
    <x v="1"/>
    <x v="17"/>
  </r>
  <r>
    <n v="96500"/>
    <n v="16168"/>
    <n v="17"/>
    <x v="0"/>
    <n v="245"/>
    <n v="65.989999999999995"/>
    <x v="1"/>
    <s v="USD"/>
    <x v="537"/>
    <n v="1322978400"/>
    <b v="0"/>
    <b v="0"/>
    <s v="film &amp; video/science fiction"/>
    <x v="4"/>
    <x v="22"/>
  </r>
  <r>
    <n v="6200"/>
    <n v="6269"/>
    <n v="101"/>
    <x v="1"/>
    <n v="87"/>
    <n v="72.06"/>
    <x v="1"/>
    <s v="USD"/>
    <x v="538"/>
    <n v="1313730000"/>
    <b v="0"/>
    <b v="0"/>
    <s v="music/jazz"/>
    <x v="1"/>
    <x v="17"/>
  </r>
  <r>
    <n v="43800"/>
    <n v="149578"/>
    <n v="342"/>
    <x v="1"/>
    <n v="3116"/>
    <n v="48"/>
    <x v="1"/>
    <s v="USD"/>
    <x v="539"/>
    <n v="1394085600"/>
    <b v="0"/>
    <b v="0"/>
    <s v="theater/plays"/>
    <x v="3"/>
    <x v="3"/>
  </r>
  <r>
    <n v="6000"/>
    <n v="3841"/>
    <n v="64"/>
    <x v="0"/>
    <n v="71"/>
    <n v="54.1"/>
    <x v="1"/>
    <s v="USD"/>
    <x v="540"/>
    <n v="1305349200"/>
    <b v="0"/>
    <b v="0"/>
    <s v="technology/web"/>
    <x v="2"/>
    <x v="2"/>
  </r>
  <r>
    <n v="8700"/>
    <n v="4531"/>
    <n v="52"/>
    <x v="0"/>
    <n v="42"/>
    <n v="107.88"/>
    <x v="1"/>
    <s v="USD"/>
    <x v="505"/>
    <n v="1434344400"/>
    <b v="0"/>
    <b v="1"/>
    <s v="games/video games"/>
    <x v="6"/>
    <x v="11"/>
  </r>
  <r>
    <n v="18900"/>
    <n v="60934"/>
    <n v="322"/>
    <x v="1"/>
    <n v="909"/>
    <n v="67.03"/>
    <x v="1"/>
    <s v="USD"/>
    <x v="541"/>
    <n v="1331186400"/>
    <b v="0"/>
    <b v="0"/>
    <s v="film &amp; video/documentary"/>
    <x v="4"/>
    <x v="4"/>
  </r>
  <r>
    <n v="86400"/>
    <n v="103255"/>
    <n v="120"/>
    <x v="1"/>
    <n v="1613"/>
    <n v="64.010000000000005"/>
    <x v="1"/>
    <s v="USD"/>
    <x v="542"/>
    <n v="1336539600"/>
    <b v="0"/>
    <b v="0"/>
    <s v="technology/web"/>
    <x v="2"/>
    <x v="2"/>
  </r>
  <r>
    <n v="8900"/>
    <n v="13065"/>
    <n v="147"/>
    <x v="1"/>
    <n v="136"/>
    <n v="96.07"/>
    <x v="1"/>
    <s v="USD"/>
    <x v="543"/>
    <n v="1269752400"/>
    <b v="0"/>
    <b v="0"/>
    <s v="publishing/translations"/>
    <x v="5"/>
    <x v="18"/>
  </r>
  <r>
    <n v="700"/>
    <n v="6654"/>
    <n v="951"/>
    <x v="1"/>
    <n v="130"/>
    <n v="51.18"/>
    <x v="1"/>
    <s v="USD"/>
    <x v="544"/>
    <n v="1291615200"/>
    <b v="0"/>
    <b v="0"/>
    <s v="music/rock"/>
    <x v="1"/>
    <x v="1"/>
  </r>
  <r>
    <n v="9400"/>
    <n v="6852"/>
    <n v="73"/>
    <x v="0"/>
    <n v="156"/>
    <n v="43.92"/>
    <x v="0"/>
    <s v="CAD"/>
    <x v="35"/>
    <n v="1552366800"/>
    <b v="0"/>
    <b v="1"/>
    <s v="food/food trucks"/>
    <x v="0"/>
    <x v="0"/>
  </r>
  <r>
    <n v="157600"/>
    <n v="124517"/>
    <n v="79"/>
    <x v="0"/>
    <n v="1368"/>
    <n v="91.02"/>
    <x v="4"/>
    <s v="GBP"/>
    <x v="152"/>
    <n v="1272171600"/>
    <b v="0"/>
    <b v="0"/>
    <s v="theater/plays"/>
    <x v="3"/>
    <x v="3"/>
  </r>
  <r>
    <n v="7900"/>
    <n v="5113"/>
    <n v="65"/>
    <x v="0"/>
    <n v="102"/>
    <n v="50.13"/>
    <x v="1"/>
    <s v="USD"/>
    <x v="545"/>
    <n v="1436677200"/>
    <b v="0"/>
    <b v="0"/>
    <s v="film &amp; video/documentary"/>
    <x v="4"/>
    <x v="4"/>
  </r>
  <r>
    <n v="7100"/>
    <n v="5824"/>
    <n v="82"/>
    <x v="0"/>
    <n v="86"/>
    <n v="67.72"/>
    <x v="2"/>
    <s v="AUD"/>
    <x v="546"/>
    <n v="1420092000"/>
    <b v="0"/>
    <b v="0"/>
    <s v="publishing/radio &amp; podcasts"/>
    <x v="5"/>
    <x v="15"/>
  </r>
  <r>
    <n v="600"/>
    <n v="6226"/>
    <n v="1038"/>
    <x v="1"/>
    <n v="102"/>
    <n v="61.04"/>
    <x v="1"/>
    <s v="USD"/>
    <x v="547"/>
    <n v="1279947600"/>
    <b v="0"/>
    <b v="0"/>
    <s v="games/video games"/>
    <x v="6"/>
    <x v="11"/>
  </r>
  <r>
    <n v="156800"/>
    <n v="20243"/>
    <n v="13"/>
    <x v="0"/>
    <n v="253"/>
    <n v="80.010000000000005"/>
    <x v="1"/>
    <s v="USD"/>
    <x v="548"/>
    <n v="1402203600"/>
    <b v="0"/>
    <b v="0"/>
    <s v="theater/plays"/>
    <x v="3"/>
    <x v="3"/>
  </r>
  <r>
    <n v="121600"/>
    <n v="188288"/>
    <n v="155"/>
    <x v="1"/>
    <n v="4006"/>
    <n v="47"/>
    <x v="1"/>
    <s v="USD"/>
    <x v="549"/>
    <n v="1396933200"/>
    <b v="0"/>
    <b v="0"/>
    <s v="film &amp; video/animation"/>
    <x v="4"/>
    <x v="10"/>
  </r>
  <r>
    <n v="157300"/>
    <n v="11167"/>
    <n v="7"/>
    <x v="0"/>
    <n v="157"/>
    <n v="71.13"/>
    <x v="1"/>
    <s v="USD"/>
    <x v="550"/>
    <n v="1467262800"/>
    <b v="0"/>
    <b v="1"/>
    <s v="theater/plays"/>
    <x v="3"/>
    <x v="3"/>
  </r>
  <r>
    <n v="70300"/>
    <n v="146595"/>
    <n v="209"/>
    <x v="1"/>
    <n v="1629"/>
    <n v="89.99"/>
    <x v="1"/>
    <s v="USD"/>
    <x v="551"/>
    <n v="1270530000"/>
    <b v="0"/>
    <b v="1"/>
    <s v="theater/plays"/>
    <x v="3"/>
    <x v="3"/>
  </r>
  <r>
    <n v="7900"/>
    <n v="7875"/>
    <n v="100"/>
    <x v="0"/>
    <n v="183"/>
    <n v="43.03"/>
    <x v="1"/>
    <s v="USD"/>
    <x v="552"/>
    <n v="1457762400"/>
    <b v="0"/>
    <b v="1"/>
    <s v="film &amp; video/drama"/>
    <x v="4"/>
    <x v="6"/>
  </r>
  <r>
    <n v="73800"/>
    <n v="148779"/>
    <n v="202"/>
    <x v="1"/>
    <n v="2188"/>
    <n v="68"/>
    <x v="1"/>
    <s v="USD"/>
    <x v="462"/>
    <n v="1575525600"/>
    <b v="0"/>
    <b v="0"/>
    <s v="theater/plays"/>
    <x v="3"/>
    <x v="3"/>
  </r>
  <r>
    <n v="108500"/>
    <n v="175868"/>
    <n v="162"/>
    <x v="1"/>
    <n v="2409"/>
    <n v="73"/>
    <x v="6"/>
    <s v="EUR"/>
    <x v="553"/>
    <n v="1279083600"/>
    <b v="0"/>
    <b v="0"/>
    <s v="music/rock"/>
    <x v="1"/>
    <x v="1"/>
  </r>
  <r>
    <n v="140300"/>
    <n v="5112"/>
    <n v="4"/>
    <x v="0"/>
    <n v="82"/>
    <n v="62.34"/>
    <x v="3"/>
    <s v="DKK"/>
    <x v="554"/>
    <n v="1424412000"/>
    <b v="0"/>
    <b v="0"/>
    <s v="film &amp; video/documentary"/>
    <x v="4"/>
    <x v="4"/>
  </r>
  <r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300"/>
    <n v="13018"/>
    <n v="207"/>
    <x v="1"/>
    <n v="194"/>
    <n v="67.099999999999994"/>
    <x v="1"/>
    <s v="USD"/>
    <x v="548"/>
    <n v="1402894800"/>
    <b v="1"/>
    <b v="0"/>
    <s v="technology/wearables"/>
    <x v="2"/>
    <x v="8"/>
  </r>
  <r>
    <n v="71100"/>
    <n v="91176"/>
    <n v="128"/>
    <x v="1"/>
    <n v="1140"/>
    <n v="79.98"/>
    <x v="1"/>
    <s v="USD"/>
    <x v="62"/>
    <n v="1434430800"/>
    <b v="0"/>
    <b v="0"/>
    <s v="theater/plays"/>
    <x v="3"/>
    <x v="3"/>
  </r>
  <r>
    <n v="5300"/>
    <n v="6342"/>
    <n v="120"/>
    <x v="1"/>
    <n v="102"/>
    <n v="62.18"/>
    <x v="1"/>
    <s v="USD"/>
    <x v="556"/>
    <n v="1557896400"/>
    <b v="0"/>
    <b v="0"/>
    <s v="theater/plays"/>
    <x v="3"/>
    <x v="3"/>
  </r>
  <r>
    <n v="88700"/>
    <n v="151438"/>
    <n v="171"/>
    <x v="1"/>
    <n v="2857"/>
    <n v="53.01"/>
    <x v="1"/>
    <s v="USD"/>
    <x v="557"/>
    <n v="1297490400"/>
    <b v="0"/>
    <b v="0"/>
    <s v="theater/plays"/>
    <x v="3"/>
    <x v="3"/>
  </r>
  <r>
    <n v="3300"/>
    <n v="6178"/>
    <n v="187"/>
    <x v="1"/>
    <n v="107"/>
    <n v="57.74"/>
    <x v="1"/>
    <s v="USD"/>
    <x v="27"/>
    <n v="1447394400"/>
    <b v="0"/>
    <b v="0"/>
    <s v="publishing/nonfiction"/>
    <x v="5"/>
    <x v="9"/>
  </r>
  <r>
    <n v="3400"/>
    <n v="6405"/>
    <n v="188"/>
    <x v="1"/>
    <n v="160"/>
    <n v="40.03"/>
    <x v="4"/>
    <s v="GBP"/>
    <x v="558"/>
    <n v="1458277200"/>
    <b v="0"/>
    <b v="0"/>
    <s v="music/rock"/>
    <x v="1"/>
    <x v="1"/>
  </r>
  <r>
    <n v="137600"/>
    <n v="180667"/>
    <n v="131"/>
    <x v="1"/>
    <n v="2230"/>
    <n v="81.02"/>
    <x v="1"/>
    <s v="USD"/>
    <x v="559"/>
    <n v="1395723600"/>
    <b v="0"/>
    <b v="0"/>
    <s v="food/food trucks"/>
    <x v="0"/>
    <x v="0"/>
  </r>
  <r>
    <n v="3900"/>
    <n v="11075"/>
    <n v="284"/>
    <x v="1"/>
    <n v="316"/>
    <n v="35.049999999999997"/>
    <x v="1"/>
    <s v="USD"/>
    <x v="426"/>
    <n v="1552197600"/>
    <b v="0"/>
    <b v="1"/>
    <s v="music/jazz"/>
    <x v="1"/>
    <x v="17"/>
  </r>
  <r>
    <n v="10000"/>
    <n v="12042"/>
    <n v="120"/>
    <x v="1"/>
    <n v="117"/>
    <n v="102.92"/>
    <x v="1"/>
    <s v="USD"/>
    <x v="560"/>
    <n v="1549087200"/>
    <b v="0"/>
    <b v="0"/>
    <s v="film &amp; video/science fiction"/>
    <x v="4"/>
    <x v="22"/>
  </r>
  <r>
    <n v="42800"/>
    <n v="179356"/>
    <n v="419"/>
    <x v="1"/>
    <n v="6406"/>
    <n v="28"/>
    <x v="1"/>
    <s v="USD"/>
    <x v="561"/>
    <n v="1356847200"/>
    <b v="0"/>
    <b v="0"/>
    <s v="theater/plays"/>
    <x v="3"/>
    <x v="3"/>
  </r>
  <r>
    <n v="8200"/>
    <n v="1136"/>
    <n v="14"/>
    <x v="3"/>
    <n v="15"/>
    <n v="75.73"/>
    <x v="1"/>
    <s v="USD"/>
    <x v="562"/>
    <n v="1375765200"/>
    <b v="0"/>
    <b v="0"/>
    <s v="theater/plays"/>
    <x v="3"/>
    <x v="3"/>
  </r>
  <r>
    <n v="6200"/>
    <n v="8645"/>
    <n v="139"/>
    <x v="1"/>
    <n v="192"/>
    <n v="45.03"/>
    <x v="1"/>
    <s v="USD"/>
    <x v="563"/>
    <n v="1289800800"/>
    <b v="0"/>
    <b v="0"/>
    <s v="music/electric music"/>
    <x v="1"/>
    <x v="5"/>
  </r>
  <r>
    <n v="1100"/>
    <n v="1914"/>
    <n v="174"/>
    <x v="1"/>
    <n v="26"/>
    <n v="73.62"/>
    <x v="0"/>
    <s v="CAD"/>
    <x v="564"/>
    <n v="1504501200"/>
    <b v="0"/>
    <b v="0"/>
    <s v="theater/plays"/>
    <x v="3"/>
    <x v="3"/>
  </r>
  <r>
    <n v="26500"/>
    <n v="41205"/>
    <n v="155"/>
    <x v="1"/>
    <n v="723"/>
    <n v="56.99"/>
    <x v="1"/>
    <s v="USD"/>
    <x v="565"/>
    <n v="1485669600"/>
    <b v="0"/>
    <b v="0"/>
    <s v="theater/plays"/>
    <x v="3"/>
    <x v="3"/>
  </r>
  <r>
    <n v="8500"/>
    <n v="14488"/>
    <n v="170"/>
    <x v="1"/>
    <n v="170"/>
    <n v="85.22"/>
    <x v="6"/>
    <s v="EUR"/>
    <x v="566"/>
    <n v="1462770000"/>
    <b v="0"/>
    <b v="0"/>
    <s v="theater/plays"/>
    <x v="3"/>
    <x v="3"/>
  </r>
  <r>
    <n v="6400"/>
    <n v="12129"/>
    <n v="190"/>
    <x v="1"/>
    <n v="238"/>
    <n v="50.96"/>
    <x v="4"/>
    <s v="GBP"/>
    <x v="567"/>
    <n v="1379739600"/>
    <b v="0"/>
    <b v="1"/>
    <s v="music/indie rock"/>
    <x v="1"/>
    <x v="7"/>
  </r>
  <r>
    <n v="1400"/>
    <n v="3496"/>
    <n v="250"/>
    <x v="1"/>
    <n v="55"/>
    <n v="63.56"/>
    <x v="1"/>
    <s v="USD"/>
    <x v="568"/>
    <n v="1402722000"/>
    <b v="0"/>
    <b v="0"/>
    <s v="theater/plays"/>
    <x v="3"/>
    <x v="3"/>
  </r>
  <r>
    <n v="198600"/>
    <n v="97037"/>
    <n v="49"/>
    <x v="0"/>
    <n v="1198"/>
    <n v="81"/>
    <x v="1"/>
    <s v="USD"/>
    <x v="569"/>
    <n v="1369285200"/>
    <b v="0"/>
    <b v="0"/>
    <s v="publishing/nonfiction"/>
    <x v="5"/>
    <x v="9"/>
  </r>
  <r>
    <n v="195900"/>
    <n v="55757"/>
    <n v="28"/>
    <x v="0"/>
    <n v="648"/>
    <n v="86.04"/>
    <x v="1"/>
    <s v="USD"/>
    <x v="570"/>
    <n v="1304744400"/>
    <b v="1"/>
    <b v="1"/>
    <s v="theater/plays"/>
    <x v="3"/>
    <x v="3"/>
  </r>
  <r>
    <n v="4300"/>
    <n v="11525"/>
    <n v="268"/>
    <x v="1"/>
    <n v="128"/>
    <n v="90.04"/>
    <x v="2"/>
    <s v="AUD"/>
    <x v="571"/>
    <n v="1468299600"/>
    <b v="0"/>
    <b v="0"/>
    <s v="photography/photography books"/>
    <x v="7"/>
    <x v="14"/>
  </r>
  <r>
    <n v="25600"/>
    <n v="158669"/>
    <n v="620"/>
    <x v="1"/>
    <n v="2144"/>
    <n v="74.010000000000005"/>
    <x v="1"/>
    <s v="USD"/>
    <x v="572"/>
    <n v="1474174800"/>
    <b v="0"/>
    <b v="0"/>
    <s v="theater/plays"/>
    <x v="3"/>
    <x v="3"/>
  </r>
  <r>
    <n v="189000"/>
    <n v="5916"/>
    <n v="3"/>
    <x v="0"/>
    <n v="64"/>
    <n v="92.44"/>
    <x v="1"/>
    <s v="USD"/>
    <x v="573"/>
    <n v="1526014800"/>
    <b v="0"/>
    <b v="0"/>
    <s v="music/indie rock"/>
    <x v="1"/>
    <x v="7"/>
  </r>
  <r>
    <n v="94300"/>
    <n v="150806"/>
    <n v="160"/>
    <x v="1"/>
    <n v="2693"/>
    <n v="56"/>
    <x v="4"/>
    <s v="GBP"/>
    <x v="574"/>
    <n v="1437454800"/>
    <b v="0"/>
    <b v="0"/>
    <s v="theater/plays"/>
    <x v="3"/>
    <x v="3"/>
  </r>
  <r>
    <n v="5100"/>
    <n v="14249"/>
    <n v="279"/>
    <x v="1"/>
    <n v="432"/>
    <n v="32.979999999999997"/>
    <x v="1"/>
    <s v="USD"/>
    <x v="511"/>
    <n v="1422684000"/>
    <b v="0"/>
    <b v="0"/>
    <s v="photography/photography books"/>
    <x v="7"/>
    <x v="14"/>
  </r>
  <r>
    <n v="7500"/>
    <n v="5803"/>
    <n v="77"/>
    <x v="0"/>
    <n v="62"/>
    <n v="93.6"/>
    <x v="1"/>
    <s v="USD"/>
    <x v="575"/>
    <n v="1581314400"/>
    <b v="0"/>
    <b v="0"/>
    <s v="theater/plays"/>
    <x v="3"/>
    <x v="3"/>
  </r>
  <r>
    <n v="6400"/>
    <n v="13205"/>
    <n v="206"/>
    <x v="1"/>
    <n v="189"/>
    <n v="69.87"/>
    <x v="1"/>
    <s v="USD"/>
    <x v="576"/>
    <n v="1286427600"/>
    <b v="0"/>
    <b v="1"/>
    <s v="theater/plays"/>
    <x v="3"/>
    <x v="3"/>
  </r>
  <r>
    <n v="1600"/>
    <n v="11108"/>
    <n v="694"/>
    <x v="1"/>
    <n v="154"/>
    <n v="72.13"/>
    <x v="4"/>
    <s v="GBP"/>
    <x v="577"/>
    <n v="1278738000"/>
    <b v="1"/>
    <b v="0"/>
    <s v="food/food trucks"/>
    <x v="0"/>
    <x v="0"/>
  </r>
  <r>
    <n v="1900"/>
    <n v="2884"/>
    <n v="152"/>
    <x v="1"/>
    <n v="96"/>
    <n v="30.04"/>
    <x v="1"/>
    <s v="USD"/>
    <x v="578"/>
    <n v="1286427600"/>
    <b v="0"/>
    <b v="0"/>
    <s v="music/indie rock"/>
    <x v="1"/>
    <x v="7"/>
  </r>
  <r>
    <n v="85900"/>
    <n v="55476"/>
    <n v="65"/>
    <x v="0"/>
    <n v="750"/>
    <n v="73.97"/>
    <x v="1"/>
    <s v="USD"/>
    <x v="579"/>
    <n v="1467954000"/>
    <b v="0"/>
    <b v="1"/>
    <s v="theater/plays"/>
    <x v="3"/>
    <x v="3"/>
  </r>
  <r>
    <n v="9500"/>
    <n v="5973"/>
    <n v="63"/>
    <x v="3"/>
    <n v="87"/>
    <n v="68.66"/>
    <x v="1"/>
    <s v="USD"/>
    <x v="580"/>
    <n v="1557637200"/>
    <b v="0"/>
    <b v="1"/>
    <s v="theater/plays"/>
    <x v="3"/>
    <x v="3"/>
  </r>
  <r>
    <n v="59200"/>
    <n v="183756"/>
    <n v="310"/>
    <x v="1"/>
    <n v="3063"/>
    <n v="59.99"/>
    <x v="1"/>
    <s v="USD"/>
    <x v="581"/>
    <n v="1553922000"/>
    <b v="0"/>
    <b v="0"/>
    <s v="theater/plays"/>
    <x v="3"/>
    <x v="3"/>
  </r>
  <r>
    <n v="72100"/>
    <n v="30902"/>
    <n v="43"/>
    <x v="2"/>
    <n v="278"/>
    <n v="111.16"/>
    <x v="1"/>
    <s v="USD"/>
    <x v="582"/>
    <n v="1416463200"/>
    <b v="0"/>
    <b v="0"/>
    <s v="theater/plays"/>
    <x v="3"/>
    <x v="3"/>
  </r>
  <r>
    <n v="6700"/>
    <n v="5569"/>
    <n v="83"/>
    <x v="0"/>
    <n v="105"/>
    <n v="53.04"/>
    <x v="1"/>
    <s v="USD"/>
    <x v="336"/>
    <n v="1447221600"/>
    <b v="0"/>
    <b v="0"/>
    <s v="film &amp; video/animation"/>
    <x v="4"/>
    <x v="10"/>
  </r>
  <r>
    <n v="118200"/>
    <n v="92824"/>
    <n v="79"/>
    <x v="3"/>
    <n v="1658"/>
    <n v="55.99"/>
    <x v="1"/>
    <s v="USD"/>
    <x v="583"/>
    <n v="1491627600"/>
    <b v="0"/>
    <b v="0"/>
    <s v="film &amp; video/television"/>
    <x v="4"/>
    <x v="19"/>
  </r>
  <r>
    <n v="139000"/>
    <n v="158590"/>
    <n v="114"/>
    <x v="1"/>
    <n v="2266"/>
    <n v="69.989999999999995"/>
    <x v="1"/>
    <s v="USD"/>
    <x v="584"/>
    <n v="1363150800"/>
    <b v="0"/>
    <b v="0"/>
    <s v="film &amp; video/television"/>
    <x v="4"/>
    <x v="19"/>
  </r>
  <r>
    <n v="197700"/>
    <n v="127591"/>
    <n v="65"/>
    <x v="0"/>
    <n v="2604"/>
    <n v="49"/>
    <x v="3"/>
    <s v="DKK"/>
    <x v="585"/>
    <n v="1330754400"/>
    <b v="0"/>
    <b v="1"/>
    <s v="film &amp; video/animation"/>
    <x v="4"/>
    <x v="10"/>
  </r>
  <r>
    <n v="8500"/>
    <n v="6750"/>
    <n v="79"/>
    <x v="0"/>
    <n v="65"/>
    <n v="103.85"/>
    <x v="1"/>
    <s v="USD"/>
    <x v="586"/>
    <n v="1479794400"/>
    <b v="0"/>
    <b v="0"/>
    <s v="theater/plays"/>
    <x v="3"/>
    <x v="3"/>
  </r>
  <r>
    <n v="81600"/>
    <n v="9318"/>
    <n v="11"/>
    <x v="0"/>
    <n v="94"/>
    <n v="99.13"/>
    <x v="1"/>
    <s v="USD"/>
    <x v="587"/>
    <n v="1281243600"/>
    <b v="0"/>
    <b v="1"/>
    <s v="theater/plays"/>
    <x v="3"/>
    <x v="3"/>
  </r>
  <r>
    <n v="8600"/>
    <n v="4832"/>
    <n v="56"/>
    <x v="2"/>
    <n v="45"/>
    <n v="107.38"/>
    <x v="1"/>
    <s v="USD"/>
    <x v="588"/>
    <n v="1532754000"/>
    <b v="0"/>
    <b v="1"/>
    <s v="film &amp; video/drama"/>
    <x v="4"/>
    <x v="6"/>
  </r>
  <r>
    <n v="119800"/>
    <n v="19769"/>
    <n v="17"/>
    <x v="0"/>
    <n v="257"/>
    <n v="76.92"/>
    <x v="1"/>
    <s v="USD"/>
    <x v="589"/>
    <n v="1453356000"/>
    <b v="0"/>
    <b v="0"/>
    <s v="theater/plays"/>
    <x v="3"/>
    <x v="3"/>
  </r>
  <r>
    <n v="9400"/>
    <n v="11277"/>
    <n v="120"/>
    <x v="1"/>
    <n v="194"/>
    <n v="58.13"/>
    <x v="5"/>
    <s v="CHF"/>
    <x v="590"/>
    <n v="1489986000"/>
    <b v="0"/>
    <b v="0"/>
    <s v="theater/plays"/>
    <x v="3"/>
    <x v="3"/>
  </r>
  <r>
    <n v="9200"/>
    <n v="13382"/>
    <n v="145"/>
    <x v="1"/>
    <n v="129"/>
    <n v="103.74"/>
    <x v="0"/>
    <s v="CAD"/>
    <x v="591"/>
    <n v="1545804000"/>
    <b v="0"/>
    <b v="0"/>
    <s v="technology/wearables"/>
    <x v="2"/>
    <x v="8"/>
  </r>
  <r>
    <n v="14900"/>
    <n v="32986"/>
    <n v="221"/>
    <x v="1"/>
    <n v="375"/>
    <n v="87.96"/>
    <x v="1"/>
    <s v="USD"/>
    <x v="592"/>
    <n v="1489899600"/>
    <b v="0"/>
    <b v="0"/>
    <s v="theater/plays"/>
    <x v="3"/>
    <x v="3"/>
  </r>
  <r>
    <n v="169400"/>
    <n v="81984"/>
    <n v="48"/>
    <x v="0"/>
    <n v="2928"/>
    <n v="28"/>
    <x v="0"/>
    <s v="CAD"/>
    <x v="593"/>
    <n v="1546495200"/>
    <b v="0"/>
    <b v="0"/>
    <s v="theater/plays"/>
    <x v="3"/>
    <x v="3"/>
  </r>
  <r>
    <n v="192100"/>
    <n v="178483"/>
    <n v="93"/>
    <x v="0"/>
    <n v="4697"/>
    <n v="38"/>
    <x v="1"/>
    <s v="USD"/>
    <x v="594"/>
    <n v="1539752400"/>
    <b v="0"/>
    <b v="1"/>
    <s v="music/rock"/>
    <x v="1"/>
    <x v="1"/>
  </r>
  <r>
    <n v="98700"/>
    <n v="87448"/>
    <n v="89"/>
    <x v="0"/>
    <n v="2915"/>
    <n v="30"/>
    <x v="1"/>
    <s v="USD"/>
    <x v="595"/>
    <n v="1364101200"/>
    <b v="0"/>
    <b v="0"/>
    <s v="games/video games"/>
    <x v="6"/>
    <x v="11"/>
  </r>
  <r>
    <n v="4500"/>
    <n v="1863"/>
    <n v="41"/>
    <x v="0"/>
    <n v="18"/>
    <n v="103.5"/>
    <x v="1"/>
    <s v="USD"/>
    <x v="596"/>
    <n v="1525323600"/>
    <b v="0"/>
    <b v="0"/>
    <s v="publishing/translations"/>
    <x v="5"/>
    <x v="18"/>
  </r>
  <r>
    <n v="98600"/>
    <n v="62174"/>
    <n v="63"/>
    <x v="3"/>
    <n v="723"/>
    <n v="85.99"/>
    <x v="1"/>
    <s v="USD"/>
    <x v="597"/>
    <n v="1500872400"/>
    <b v="1"/>
    <b v="0"/>
    <s v="food/food trucks"/>
    <x v="0"/>
    <x v="0"/>
  </r>
  <r>
    <n v="121700"/>
    <n v="59003"/>
    <n v="48"/>
    <x v="0"/>
    <n v="602"/>
    <n v="98.01"/>
    <x v="5"/>
    <s v="CHF"/>
    <x v="598"/>
    <n v="1288501200"/>
    <b v="1"/>
    <b v="1"/>
    <s v="theater/plays"/>
    <x v="3"/>
    <x v="3"/>
  </r>
  <r>
    <n v="100"/>
    <n v="2"/>
    <n v="2"/>
    <x v="0"/>
    <n v="1"/>
    <n v="2"/>
    <x v="1"/>
    <s v="USD"/>
    <x v="599"/>
    <n v="1407128400"/>
    <b v="0"/>
    <b v="0"/>
    <s v="music/jazz"/>
    <x v="1"/>
    <x v="17"/>
  </r>
  <r>
    <n v="196700"/>
    <n v="174039"/>
    <n v="88"/>
    <x v="0"/>
    <n v="3868"/>
    <n v="44.99"/>
    <x v="6"/>
    <s v="EUR"/>
    <x v="600"/>
    <n v="1394344800"/>
    <b v="0"/>
    <b v="0"/>
    <s v="film &amp; video/shorts"/>
    <x v="4"/>
    <x v="12"/>
  </r>
  <r>
    <n v="10000"/>
    <n v="12684"/>
    <n v="127"/>
    <x v="1"/>
    <n v="409"/>
    <n v="31.01"/>
    <x v="1"/>
    <s v="USD"/>
    <x v="601"/>
    <n v="1474088400"/>
    <b v="0"/>
    <b v="0"/>
    <s v="technology/web"/>
    <x v="2"/>
    <x v="2"/>
  </r>
  <r>
    <n v="600"/>
    <n v="14033"/>
    <n v="2339"/>
    <x v="1"/>
    <n v="234"/>
    <n v="59.97"/>
    <x v="1"/>
    <s v="USD"/>
    <x v="602"/>
    <n v="1460264400"/>
    <b v="0"/>
    <b v="0"/>
    <s v="technology/web"/>
    <x v="2"/>
    <x v="2"/>
  </r>
  <r>
    <n v="35000"/>
    <n v="177936"/>
    <n v="508"/>
    <x v="1"/>
    <n v="3016"/>
    <n v="59"/>
    <x v="1"/>
    <s v="USD"/>
    <x v="335"/>
    <n v="1440824400"/>
    <b v="0"/>
    <b v="0"/>
    <s v="music/metal"/>
    <x v="1"/>
    <x v="16"/>
  </r>
  <r>
    <n v="6900"/>
    <n v="13212"/>
    <n v="191"/>
    <x v="1"/>
    <n v="264"/>
    <n v="50.05"/>
    <x v="1"/>
    <s v="USD"/>
    <x v="603"/>
    <n v="1489554000"/>
    <b v="1"/>
    <b v="0"/>
    <s v="photography/photography books"/>
    <x v="7"/>
    <x v="14"/>
  </r>
  <r>
    <n v="118400"/>
    <n v="49879"/>
    <n v="42"/>
    <x v="0"/>
    <n v="504"/>
    <n v="98.97"/>
    <x v="2"/>
    <s v="AUD"/>
    <x v="604"/>
    <n v="1514872800"/>
    <b v="0"/>
    <b v="0"/>
    <s v="food/food trucks"/>
    <x v="0"/>
    <x v="0"/>
  </r>
  <r>
    <n v="10000"/>
    <n v="824"/>
    <n v="8"/>
    <x v="0"/>
    <n v="14"/>
    <n v="58.86"/>
    <x v="1"/>
    <s v="USD"/>
    <x v="605"/>
    <n v="1515736800"/>
    <b v="0"/>
    <b v="0"/>
    <s v="film &amp; video/science fiction"/>
    <x v="4"/>
    <x v="22"/>
  </r>
  <r>
    <n v="52600"/>
    <n v="31594"/>
    <n v="60"/>
    <x v="3"/>
    <n v="390"/>
    <n v="81.010000000000005"/>
    <x v="1"/>
    <s v="USD"/>
    <x v="606"/>
    <n v="1442898000"/>
    <b v="0"/>
    <b v="0"/>
    <s v="music/rock"/>
    <x v="1"/>
    <x v="1"/>
  </r>
  <r>
    <n v="120700"/>
    <n v="57010"/>
    <n v="47"/>
    <x v="0"/>
    <n v="750"/>
    <n v="76.010000000000005"/>
    <x v="4"/>
    <s v="GBP"/>
    <x v="65"/>
    <n v="1296194400"/>
    <b v="0"/>
    <b v="0"/>
    <s v="film &amp; video/documentary"/>
    <x v="4"/>
    <x v="4"/>
  </r>
  <r>
    <n v="9100"/>
    <n v="7438"/>
    <n v="82"/>
    <x v="0"/>
    <n v="77"/>
    <n v="96.6"/>
    <x v="1"/>
    <s v="USD"/>
    <x v="607"/>
    <n v="1440910800"/>
    <b v="1"/>
    <b v="0"/>
    <s v="theater/plays"/>
    <x v="3"/>
    <x v="3"/>
  </r>
  <r>
    <n v="106800"/>
    <n v="57872"/>
    <n v="54"/>
    <x v="0"/>
    <n v="752"/>
    <n v="76.959999999999994"/>
    <x v="3"/>
    <s v="DKK"/>
    <x v="608"/>
    <n v="1335502800"/>
    <b v="0"/>
    <b v="0"/>
    <s v="music/jazz"/>
    <x v="1"/>
    <x v="17"/>
  </r>
  <r>
    <n v="9100"/>
    <n v="8906"/>
    <n v="98"/>
    <x v="0"/>
    <n v="131"/>
    <n v="67.98"/>
    <x v="1"/>
    <s v="USD"/>
    <x v="609"/>
    <n v="1544680800"/>
    <b v="0"/>
    <b v="0"/>
    <s v="theater/plays"/>
    <x v="3"/>
    <x v="3"/>
  </r>
  <r>
    <n v="10000"/>
    <n v="7724"/>
    <n v="77"/>
    <x v="0"/>
    <n v="87"/>
    <n v="88.78"/>
    <x v="1"/>
    <s v="USD"/>
    <x v="610"/>
    <n v="1288414800"/>
    <b v="0"/>
    <b v="0"/>
    <s v="theater/plays"/>
    <x v="3"/>
    <x v="3"/>
  </r>
  <r>
    <n v="79400"/>
    <n v="26571"/>
    <n v="33"/>
    <x v="0"/>
    <n v="1063"/>
    <n v="25"/>
    <x v="1"/>
    <s v="USD"/>
    <x v="541"/>
    <n v="1330581600"/>
    <b v="0"/>
    <b v="0"/>
    <s v="music/jazz"/>
    <x v="1"/>
    <x v="17"/>
  </r>
  <r>
    <n v="5100"/>
    <n v="12219"/>
    <n v="240"/>
    <x v="1"/>
    <n v="272"/>
    <n v="44.92"/>
    <x v="1"/>
    <s v="USD"/>
    <x v="611"/>
    <n v="1311397200"/>
    <b v="0"/>
    <b v="1"/>
    <s v="film &amp; video/documentary"/>
    <x v="4"/>
    <x v="4"/>
  </r>
  <r>
    <n v="3100"/>
    <n v="1985"/>
    <n v="64"/>
    <x v="3"/>
    <n v="25"/>
    <n v="79.400000000000006"/>
    <x v="1"/>
    <s v="USD"/>
    <x v="612"/>
    <n v="1378357200"/>
    <b v="0"/>
    <b v="1"/>
    <s v="theater/plays"/>
    <x v="3"/>
    <x v="3"/>
  </r>
  <r>
    <n v="6900"/>
    <n v="12155"/>
    <n v="176"/>
    <x v="1"/>
    <n v="419"/>
    <n v="29.01"/>
    <x v="1"/>
    <s v="USD"/>
    <x v="613"/>
    <n v="1411102800"/>
    <b v="0"/>
    <b v="0"/>
    <s v="journalism/audio"/>
    <x v="8"/>
    <x v="23"/>
  </r>
  <r>
    <n v="27500"/>
    <n v="5593"/>
    <n v="20"/>
    <x v="0"/>
    <n v="76"/>
    <n v="73.59"/>
    <x v="1"/>
    <s v="USD"/>
    <x v="614"/>
    <n v="1344834000"/>
    <b v="0"/>
    <b v="0"/>
    <s v="theater/plays"/>
    <x v="3"/>
    <x v="3"/>
  </r>
  <r>
    <n v="48800"/>
    <n v="175020"/>
    <n v="359"/>
    <x v="1"/>
    <n v="1621"/>
    <n v="107.97"/>
    <x v="6"/>
    <s v="EUR"/>
    <x v="615"/>
    <n v="1499230800"/>
    <b v="0"/>
    <b v="0"/>
    <s v="theater/plays"/>
    <x v="3"/>
    <x v="3"/>
  </r>
  <r>
    <n v="16200"/>
    <n v="75955"/>
    <n v="469"/>
    <x v="1"/>
    <n v="1101"/>
    <n v="68.989999999999995"/>
    <x v="1"/>
    <s v="USD"/>
    <x v="90"/>
    <n v="1457416800"/>
    <b v="0"/>
    <b v="0"/>
    <s v="music/indie rock"/>
    <x v="1"/>
    <x v="7"/>
  </r>
  <r>
    <n v="97600"/>
    <n v="119127"/>
    <n v="122"/>
    <x v="1"/>
    <n v="1073"/>
    <n v="111.02"/>
    <x v="1"/>
    <s v="USD"/>
    <x v="616"/>
    <n v="1280898000"/>
    <b v="0"/>
    <b v="1"/>
    <s v="theater/plays"/>
    <x v="3"/>
    <x v="3"/>
  </r>
  <r>
    <n v="197900"/>
    <n v="110689"/>
    <n v="56"/>
    <x v="0"/>
    <n v="4428"/>
    <n v="25"/>
    <x v="2"/>
    <s v="AUD"/>
    <x v="617"/>
    <n v="1522472400"/>
    <b v="0"/>
    <b v="0"/>
    <s v="theater/plays"/>
    <x v="3"/>
    <x v="3"/>
  </r>
  <r>
    <n v="5600"/>
    <n v="2445"/>
    <n v="44"/>
    <x v="0"/>
    <n v="58"/>
    <n v="42.16"/>
    <x v="6"/>
    <s v="EUR"/>
    <x v="618"/>
    <n v="1462510800"/>
    <b v="0"/>
    <b v="0"/>
    <s v="music/indie rock"/>
    <x v="1"/>
    <x v="7"/>
  </r>
  <r>
    <n v="170700"/>
    <n v="57250"/>
    <n v="34"/>
    <x v="3"/>
    <n v="1218"/>
    <n v="47"/>
    <x v="1"/>
    <s v="USD"/>
    <x v="619"/>
    <n v="1317790800"/>
    <b v="0"/>
    <b v="0"/>
    <s v="photography/photography books"/>
    <x v="7"/>
    <x v="14"/>
  </r>
  <r>
    <n v="9700"/>
    <n v="11929"/>
    <n v="123"/>
    <x v="1"/>
    <n v="331"/>
    <n v="36.04"/>
    <x v="1"/>
    <s v="USD"/>
    <x v="620"/>
    <n v="1568782800"/>
    <b v="0"/>
    <b v="0"/>
    <s v="journalism/audio"/>
    <x v="8"/>
    <x v="23"/>
  </r>
  <r>
    <n v="62300"/>
    <n v="118214"/>
    <n v="190"/>
    <x v="1"/>
    <n v="1170"/>
    <n v="101.04"/>
    <x v="1"/>
    <s v="USD"/>
    <x v="621"/>
    <n v="1349413200"/>
    <b v="0"/>
    <b v="0"/>
    <s v="photography/photography books"/>
    <x v="7"/>
    <x v="14"/>
  </r>
  <r>
    <n v="5300"/>
    <n v="4432"/>
    <n v="84"/>
    <x v="0"/>
    <n v="111"/>
    <n v="39.93"/>
    <x v="1"/>
    <s v="USD"/>
    <x v="622"/>
    <n v="1472446800"/>
    <b v="0"/>
    <b v="0"/>
    <s v="publishing/fiction"/>
    <x v="5"/>
    <x v="13"/>
  </r>
  <r>
    <n v="99500"/>
    <n v="17879"/>
    <n v="18"/>
    <x v="3"/>
    <n v="215"/>
    <n v="83.16"/>
    <x v="1"/>
    <s v="USD"/>
    <x v="35"/>
    <n v="1548050400"/>
    <b v="0"/>
    <b v="0"/>
    <s v="film &amp; video/drama"/>
    <x v="4"/>
    <x v="6"/>
  </r>
  <r>
    <n v="1400"/>
    <n v="14511"/>
    <n v="1037"/>
    <x v="1"/>
    <n v="363"/>
    <n v="39.979999999999997"/>
    <x v="1"/>
    <s v="USD"/>
    <x v="623"/>
    <n v="1571806800"/>
    <b v="0"/>
    <b v="1"/>
    <s v="food/food trucks"/>
    <x v="0"/>
    <x v="0"/>
  </r>
  <r>
    <n v="145600"/>
    <n v="141822"/>
    <n v="97"/>
    <x v="0"/>
    <n v="2955"/>
    <n v="47.99"/>
    <x v="1"/>
    <s v="USD"/>
    <x v="624"/>
    <n v="1576476000"/>
    <b v="0"/>
    <b v="1"/>
    <s v="games/mobile games"/>
    <x v="6"/>
    <x v="20"/>
  </r>
  <r>
    <n v="184100"/>
    <n v="159037"/>
    <n v="86"/>
    <x v="0"/>
    <n v="1657"/>
    <n v="95.98"/>
    <x v="1"/>
    <s v="USD"/>
    <x v="625"/>
    <n v="1324965600"/>
    <b v="0"/>
    <b v="0"/>
    <s v="theater/plays"/>
    <x v="3"/>
    <x v="3"/>
  </r>
  <r>
    <n v="5400"/>
    <n v="8109"/>
    <n v="150"/>
    <x v="1"/>
    <n v="103"/>
    <n v="78.73"/>
    <x v="1"/>
    <s v="USD"/>
    <x v="626"/>
    <n v="1387519200"/>
    <b v="0"/>
    <b v="0"/>
    <s v="theater/plays"/>
    <x v="3"/>
    <x v="3"/>
  </r>
  <r>
    <n v="2300"/>
    <n v="8244"/>
    <n v="358"/>
    <x v="1"/>
    <n v="147"/>
    <n v="56.08"/>
    <x v="1"/>
    <s v="USD"/>
    <x v="627"/>
    <n v="1537246800"/>
    <b v="0"/>
    <b v="0"/>
    <s v="theater/plays"/>
    <x v="3"/>
    <x v="3"/>
  </r>
  <r>
    <n v="1400"/>
    <n v="7600"/>
    <n v="543"/>
    <x v="1"/>
    <n v="110"/>
    <n v="69.09"/>
    <x v="0"/>
    <s v="CAD"/>
    <x v="628"/>
    <n v="1279515600"/>
    <b v="0"/>
    <b v="0"/>
    <s v="publishing/nonfiction"/>
    <x v="5"/>
    <x v="9"/>
  </r>
  <r>
    <n v="140000"/>
    <n v="94501"/>
    <n v="68"/>
    <x v="0"/>
    <n v="926"/>
    <n v="102.05"/>
    <x v="0"/>
    <s v="CAD"/>
    <x v="629"/>
    <n v="1442379600"/>
    <b v="0"/>
    <b v="0"/>
    <s v="theater/plays"/>
    <x v="3"/>
    <x v="3"/>
  </r>
  <r>
    <n v="7500"/>
    <n v="14381"/>
    <n v="192"/>
    <x v="1"/>
    <n v="134"/>
    <n v="107.32"/>
    <x v="1"/>
    <s v="USD"/>
    <x v="630"/>
    <n v="1523077200"/>
    <b v="0"/>
    <b v="0"/>
    <s v="technology/wearables"/>
    <x v="2"/>
    <x v="8"/>
  </r>
  <r>
    <n v="1500"/>
    <n v="13980"/>
    <n v="932"/>
    <x v="1"/>
    <n v="269"/>
    <n v="51.97"/>
    <x v="1"/>
    <s v="USD"/>
    <x v="631"/>
    <n v="1489554000"/>
    <b v="0"/>
    <b v="0"/>
    <s v="theater/plays"/>
    <x v="3"/>
    <x v="3"/>
  </r>
  <r>
    <n v="2900"/>
    <n v="12449"/>
    <n v="429"/>
    <x v="1"/>
    <n v="175"/>
    <n v="71.14"/>
    <x v="1"/>
    <s v="USD"/>
    <x v="632"/>
    <n v="1548482400"/>
    <b v="0"/>
    <b v="1"/>
    <s v="film &amp; video/television"/>
    <x v="4"/>
    <x v="19"/>
  </r>
  <r>
    <n v="7300"/>
    <n v="7348"/>
    <n v="101"/>
    <x v="1"/>
    <n v="69"/>
    <n v="106.49"/>
    <x v="1"/>
    <s v="USD"/>
    <x v="633"/>
    <n v="1384063200"/>
    <b v="0"/>
    <b v="0"/>
    <s v="technology/web"/>
    <x v="2"/>
    <x v="2"/>
  </r>
  <r>
    <n v="3600"/>
    <n v="8158"/>
    <n v="227"/>
    <x v="1"/>
    <n v="190"/>
    <n v="42.94"/>
    <x v="1"/>
    <s v="USD"/>
    <x v="634"/>
    <n v="1322892000"/>
    <b v="0"/>
    <b v="1"/>
    <s v="film &amp; video/documentary"/>
    <x v="4"/>
    <x v="4"/>
  </r>
  <r>
    <n v="5000"/>
    <n v="7119"/>
    <n v="142"/>
    <x v="1"/>
    <n v="237"/>
    <n v="30.04"/>
    <x v="1"/>
    <s v="USD"/>
    <x v="635"/>
    <n v="1350709200"/>
    <b v="1"/>
    <b v="1"/>
    <s v="film &amp; video/documentary"/>
    <x v="4"/>
    <x v="4"/>
  </r>
  <r>
    <n v="6000"/>
    <n v="5438"/>
    <n v="91"/>
    <x v="0"/>
    <n v="77"/>
    <n v="70.62"/>
    <x v="4"/>
    <s v="GBP"/>
    <x v="636"/>
    <n v="1564203600"/>
    <b v="0"/>
    <b v="0"/>
    <s v="music/rock"/>
    <x v="1"/>
    <x v="1"/>
  </r>
  <r>
    <n v="180400"/>
    <n v="115396"/>
    <n v="64"/>
    <x v="0"/>
    <n v="1748"/>
    <n v="66.02"/>
    <x v="1"/>
    <s v="USD"/>
    <x v="637"/>
    <n v="1509685200"/>
    <b v="0"/>
    <b v="0"/>
    <s v="theater/plays"/>
    <x v="3"/>
    <x v="3"/>
  </r>
  <r>
    <n v="9100"/>
    <n v="7656"/>
    <n v="84"/>
    <x v="0"/>
    <n v="79"/>
    <n v="96.91"/>
    <x v="1"/>
    <s v="USD"/>
    <x v="638"/>
    <n v="1514959200"/>
    <b v="0"/>
    <b v="0"/>
    <s v="theater/plays"/>
    <x v="3"/>
    <x v="3"/>
  </r>
  <r>
    <n v="9200"/>
    <n v="12322"/>
    <n v="134"/>
    <x v="1"/>
    <n v="196"/>
    <n v="62.87"/>
    <x v="6"/>
    <s v="EUR"/>
    <x v="639"/>
    <n v="1448863200"/>
    <b v="1"/>
    <b v="0"/>
    <s v="music/rock"/>
    <x v="1"/>
    <x v="1"/>
  </r>
  <r>
    <n v="164100"/>
    <n v="96888"/>
    <n v="59"/>
    <x v="0"/>
    <n v="889"/>
    <n v="108.99"/>
    <x v="1"/>
    <s v="USD"/>
    <x v="640"/>
    <n v="1429592400"/>
    <b v="0"/>
    <b v="1"/>
    <s v="theater/plays"/>
    <x v="3"/>
    <x v="3"/>
  </r>
  <r>
    <n v="128900"/>
    <n v="196960"/>
    <n v="153"/>
    <x v="1"/>
    <n v="7295"/>
    <n v="27"/>
    <x v="1"/>
    <s v="USD"/>
    <x v="641"/>
    <n v="1522645200"/>
    <b v="0"/>
    <b v="0"/>
    <s v="music/electric music"/>
    <x v="1"/>
    <x v="5"/>
  </r>
  <r>
    <n v="42100"/>
    <n v="188057"/>
    <n v="447"/>
    <x v="1"/>
    <n v="2893"/>
    <n v="65"/>
    <x v="0"/>
    <s v="CAD"/>
    <x v="642"/>
    <n v="1323324000"/>
    <b v="0"/>
    <b v="0"/>
    <s v="technology/wearables"/>
    <x v="2"/>
    <x v="8"/>
  </r>
  <r>
    <n v="7400"/>
    <n v="6245"/>
    <n v="84"/>
    <x v="0"/>
    <n v="56"/>
    <n v="111.52"/>
    <x v="1"/>
    <s v="USD"/>
    <x v="230"/>
    <n v="1561525200"/>
    <b v="0"/>
    <b v="0"/>
    <s v="film &amp; video/drama"/>
    <x v="4"/>
    <x v="6"/>
  </r>
  <r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52000"/>
    <n v="91014"/>
    <n v="175"/>
    <x v="1"/>
    <n v="820"/>
    <n v="110.99"/>
    <x v="1"/>
    <s v="USD"/>
    <x v="643"/>
    <n v="1301806800"/>
    <b v="1"/>
    <b v="0"/>
    <s v="theater/plays"/>
    <x v="3"/>
    <x v="3"/>
  </r>
  <r>
    <n v="8700"/>
    <n v="4710"/>
    <n v="54"/>
    <x v="0"/>
    <n v="83"/>
    <n v="56.75"/>
    <x v="1"/>
    <s v="USD"/>
    <x v="644"/>
    <n v="1374901200"/>
    <b v="0"/>
    <b v="0"/>
    <s v="technology/wearables"/>
    <x v="2"/>
    <x v="8"/>
  </r>
  <r>
    <n v="63400"/>
    <n v="197728"/>
    <n v="312"/>
    <x v="1"/>
    <n v="2038"/>
    <n v="97.02"/>
    <x v="1"/>
    <s v="USD"/>
    <x v="645"/>
    <n v="1336453200"/>
    <b v="1"/>
    <b v="1"/>
    <s v="publishing/translations"/>
    <x v="5"/>
    <x v="18"/>
  </r>
  <r>
    <n v="8700"/>
    <n v="10682"/>
    <n v="123"/>
    <x v="1"/>
    <n v="116"/>
    <n v="92.09"/>
    <x v="1"/>
    <s v="USD"/>
    <x v="646"/>
    <n v="1468904400"/>
    <b v="0"/>
    <b v="0"/>
    <s v="film &amp; video/animation"/>
    <x v="4"/>
    <x v="10"/>
  </r>
  <r>
    <n v="169700"/>
    <n v="168048"/>
    <n v="99"/>
    <x v="0"/>
    <n v="2025"/>
    <n v="82.99"/>
    <x v="4"/>
    <s v="GBP"/>
    <x v="626"/>
    <n v="1387087200"/>
    <b v="0"/>
    <b v="0"/>
    <s v="publishing/nonfiction"/>
    <x v="5"/>
    <x v="9"/>
  </r>
  <r>
    <n v="108400"/>
    <n v="138586"/>
    <n v="128"/>
    <x v="1"/>
    <n v="1345"/>
    <n v="103.04"/>
    <x v="2"/>
    <s v="AUD"/>
    <x v="647"/>
    <n v="1547445600"/>
    <b v="0"/>
    <b v="1"/>
    <s v="technology/web"/>
    <x v="2"/>
    <x v="2"/>
  </r>
  <r>
    <n v="7300"/>
    <n v="11579"/>
    <n v="159"/>
    <x v="1"/>
    <n v="168"/>
    <n v="68.92"/>
    <x v="1"/>
    <s v="USD"/>
    <x v="159"/>
    <n v="1547359200"/>
    <b v="0"/>
    <b v="0"/>
    <s v="film &amp; video/drama"/>
    <x v="4"/>
    <x v="6"/>
  </r>
  <r>
    <n v="1700"/>
    <n v="12020"/>
    <n v="707"/>
    <x v="1"/>
    <n v="137"/>
    <n v="87.74"/>
    <x v="5"/>
    <s v="CHF"/>
    <x v="648"/>
    <n v="1496293200"/>
    <b v="0"/>
    <b v="0"/>
    <s v="theater/plays"/>
    <x v="3"/>
    <x v="3"/>
  </r>
  <r>
    <n v="9800"/>
    <n v="13954"/>
    <n v="142"/>
    <x v="1"/>
    <n v="186"/>
    <n v="75.02"/>
    <x v="6"/>
    <s v="EUR"/>
    <x v="267"/>
    <n v="1335416400"/>
    <b v="0"/>
    <b v="0"/>
    <s v="theater/plays"/>
    <x v="3"/>
    <x v="3"/>
  </r>
  <r>
    <n v="4300"/>
    <n v="6358"/>
    <n v="148"/>
    <x v="1"/>
    <n v="125"/>
    <n v="50.86"/>
    <x v="1"/>
    <s v="USD"/>
    <x v="649"/>
    <n v="1532149200"/>
    <b v="0"/>
    <b v="1"/>
    <s v="theater/plays"/>
    <x v="3"/>
    <x v="3"/>
  </r>
  <r>
    <n v="6200"/>
    <n v="1260"/>
    <n v="20"/>
    <x v="0"/>
    <n v="14"/>
    <n v="90"/>
    <x v="6"/>
    <s v="EUR"/>
    <x v="248"/>
    <n v="1453788000"/>
    <b v="1"/>
    <b v="1"/>
    <s v="theater/plays"/>
    <x v="3"/>
    <x v="3"/>
  </r>
  <r>
    <n v="800"/>
    <n v="14725"/>
    <n v="1841"/>
    <x v="1"/>
    <n v="202"/>
    <n v="72.900000000000006"/>
    <x v="1"/>
    <s v="USD"/>
    <x v="571"/>
    <n v="1471496400"/>
    <b v="0"/>
    <b v="0"/>
    <s v="theater/plays"/>
    <x v="3"/>
    <x v="3"/>
  </r>
  <r>
    <n v="6900"/>
    <n v="11174"/>
    <n v="162"/>
    <x v="1"/>
    <n v="103"/>
    <n v="108.49"/>
    <x v="1"/>
    <s v="USD"/>
    <x v="650"/>
    <n v="1472878800"/>
    <b v="0"/>
    <b v="0"/>
    <s v="publishing/radio &amp; podcasts"/>
    <x v="5"/>
    <x v="15"/>
  </r>
  <r>
    <n v="38500"/>
    <n v="182036"/>
    <n v="473"/>
    <x v="1"/>
    <n v="1785"/>
    <n v="101.98"/>
    <x v="1"/>
    <s v="USD"/>
    <x v="1"/>
    <n v="1408510800"/>
    <b v="0"/>
    <b v="0"/>
    <s v="music/rock"/>
    <x v="1"/>
    <x v="1"/>
  </r>
  <r>
    <n v="118000"/>
    <n v="28870"/>
    <n v="24"/>
    <x v="0"/>
    <n v="656"/>
    <n v="44.01"/>
    <x v="1"/>
    <s v="USD"/>
    <x v="651"/>
    <n v="1281589200"/>
    <b v="0"/>
    <b v="0"/>
    <s v="games/mobile games"/>
    <x v="6"/>
    <x v="20"/>
  </r>
  <r>
    <n v="2000"/>
    <n v="10353"/>
    <n v="518"/>
    <x v="1"/>
    <n v="157"/>
    <n v="65.94"/>
    <x v="1"/>
    <s v="USD"/>
    <x v="652"/>
    <n v="1375851600"/>
    <b v="0"/>
    <b v="1"/>
    <s v="theater/plays"/>
    <x v="3"/>
    <x v="3"/>
  </r>
  <r>
    <n v="5600"/>
    <n v="13868"/>
    <n v="248"/>
    <x v="1"/>
    <n v="555"/>
    <n v="24.99"/>
    <x v="1"/>
    <s v="USD"/>
    <x v="653"/>
    <n v="1315803600"/>
    <b v="0"/>
    <b v="0"/>
    <s v="film &amp; video/documentary"/>
    <x v="4"/>
    <x v="4"/>
  </r>
  <r>
    <n v="8300"/>
    <n v="8317"/>
    <n v="100"/>
    <x v="1"/>
    <n v="297"/>
    <n v="28"/>
    <x v="1"/>
    <s v="USD"/>
    <x v="654"/>
    <n v="1373691600"/>
    <b v="0"/>
    <b v="0"/>
    <s v="technology/wearables"/>
    <x v="2"/>
    <x v="8"/>
  </r>
  <r>
    <n v="6900"/>
    <n v="10557"/>
    <n v="153"/>
    <x v="1"/>
    <n v="123"/>
    <n v="85.83"/>
    <x v="1"/>
    <s v="USD"/>
    <x v="655"/>
    <n v="1339218000"/>
    <b v="0"/>
    <b v="0"/>
    <s v="publishing/fiction"/>
    <x v="5"/>
    <x v="13"/>
  </r>
  <r>
    <n v="8700"/>
    <n v="3227"/>
    <n v="37"/>
    <x v="3"/>
    <n v="38"/>
    <n v="84.92"/>
    <x v="3"/>
    <s v="DKK"/>
    <x v="656"/>
    <n v="1520402400"/>
    <b v="0"/>
    <b v="1"/>
    <s v="theater/plays"/>
    <x v="3"/>
    <x v="3"/>
  </r>
  <r>
    <n v="123600"/>
    <n v="5429"/>
    <n v="4"/>
    <x v="3"/>
    <n v="60"/>
    <n v="90.48"/>
    <x v="1"/>
    <s v="USD"/>
    <x v="657"/>
    <n v="1523336400"/>
    <b v="0"/>
    <b v="0"/>
    <s v="music/rock"/>
    <x v="1"/>
    <x v="1"/>
  </r>
  <r>
    <n v="48500"/>
    <n v="75906"/>
    <n v="157"/>
    <x v="1"/>
    <n v="3036"/>
    <n v="25"/>
    <x v="1"/>
    <s v="USD"/>
    <x v="265"/>
    <n v="1512280800"/>
    <b v="0"/>
    <b v="0"/>
    <s v="film &amp; video/documentary"/>
    <x v="4"/>
    <x v="4"/>
  </r>
  <r>
    <n v="4900"/>
    <n v="13250"/>
    <n v="270"/>
    <x v="1"/>
    <n v="144"/>
    <n v="92.01"/>
    <x v="2"/>
    <s v="AUD"/>
    <x v="658"/>
    <n v="1458709200"/>
    <b v="0"/>
    <b v="0"/>
    <s v="theater/plays"/>
    <x v="3"/>
    <x v="3"/>
  </r>
  <r>
    <n v="8400"/>
    <n v="11261"/>
    <n v="134"/>
    <x v="1"/>
    <n v="121"/>
    <n v="93.07"/>
    <x v="4"/>
    <s v="GBP"/>
    <x v="659"/>
    <n v="1414126800"/>
    <b v="0"/>
    <b v="1"/>
    <s v="theater/plays"/>
    <x v="3"/>
    <x v="3"/>
  </r>
  <r>
    <n v="193200"/>
    <n v="97369"/>
    <n v="50"/>
    <x v="0"/>
    <n v="1596"/>
    <n v="61.01"/>
    <x v="1"/>
    <s v="USD"/>
    <x v="660"/>
    <n v="1416204000"/>
    <b v="0"/>
    <b v="0"/>
    <s v="games/mobile games"/>
    <x v="6"/>
    <x v="20"/>
  </r>
  <r>
    <n v="54300"/>
    <n v="48227"/>
    <n v="89"/>
    <x v="3"/>
    <n v="524"/>
    <n v="92.04"/>
    <x v="1"/>
    <s v="USD"/>
    <x v="661"/>
    <n v="1288501200"/>
    <b v="0"/>
    <b v="1"/>
    <s v="theater/plays"/>
    <x v="3"/>
    <x v="3"/>
  </r>
  <r>
    <n v="8900"/>
    <n v="14685"/>
    <n v="165"/>
    <x v="1"/>
    <n v="181"/>
    <n v="81.13"/>
    <x v="1"/>
    <s v="USD"/>
    <x v="4"/>
    <n v="1552971600"/>
    <b v="0"/>
    <b v="0"/>
    <s v="technology/web"/>
    <x v="2"/>
    <x v="2"/>
  </r>
  <r>
    <n v="4200"/>
    <n v="735"/>
    <n v="18"/>
    <x v="0"/>
    <n v="10"/>
    <n v="73.5"/>
    <x v="1"/>
    <s v="USD"/>
    <x v="662"/>
    <n v="1465102800"/>
    <b v="0"/>
    <b v="0"/>
    <s v="theater/plays"/>
    <x v="3"/>
    <x v="3"/>
  </r>
  <r>
    <n v="5600"/>
    <n v="10397"/>
    <n v="186"/>
    <x v="1"/>
    <n v="122"/>
    <n v="85.22"/>
    <x v="1"/>
    <s v="USD"/>
    <x v="663"/>
    <n v="1360130400"/>
    <b v="0"/>
    <b v="0"/>
    <s v="film &amp; video/drama"/>
    <x v="4"/>
    <x v="6"/>
  </r>
  <r>
    <n v="28800"/>
    <n v="118847"/>
    <n v="413"/>
    <x v="1"/>
    <n v="1071"/>
    <n v="110.97"/>
    <x v="0"/>
    <s v="CAD"/>
    <x v="664"/>
    <n v="1432875600"/>
    <b v="0"/>
    <b v="0"/>
    <s v="technology/wearables"/>
    <x v="2"/>
    <x v="8"/>
  </r>
  <r>
    <n v="8000"/>
    <n v="7220"/>
    <n v="90"/>
    <x v="3"/>
    <n v="219"/>
    <n v="32.97"/>
    <x v="1"/>
    <s v="USD"/>
    <x v="665"/>
    <n v="1500872400"/>
    <b v="0"/>
    <b v="0"/>
    <s v="technology/web"/>
    <x v="2"/>
    <x v="2"/>
  </r>
  <r>
    <n v="117000"/>
    <n v="107622"/>
    <n v="92"/>
    <x v="0"/>
    <n v="1121"/>
    <n v="96.01"/>
    <x v="1"/>
    <s v="USD"/>
    <x v="666"/>
    <n v="1492146000"/>
    <b v="0"/>
    <b v="1"/>
    <s v="music/rock"/>
    <x v="1"/>
    <x v="1"/>
  </r>
  <r>
    <n v="15800"/>
    <n v="83267"/>
    <n v="527"/>
    <x v="1"/>
    <n v="980"/>
    <n v="84.97"/>
    <x v="1"/>
    <s v="USD"/>
    <x v="43"/>
    <n v="1407301200"/>
    <b v="0"/>
    <b v="0"/>
    <s v="music/metal"/>
    <x v="1"/>
    <x v="16"/>
  </r>
  <r>
    <n v="4200"/>
    <n v="13404"/>
    <n v="319"/>
    <x v="1"/>
    <n v="536"/>
    <n v="25.01"/>
    <x v="1"/>
    <s v="USD"/>
    <x v="667"/>
    <n v="1486620000"/>
    <b v="0"/>
    <b v="1"/>
    <s v="theater/plays"/>
    <x v="3"/>
    <x v="3"/>
  </r>
  <r>
    <n v="37100"/>
    <n v="131404"/>
    <n v="354"/>
    <x v="1"/>
    <n v="1991"/>
    <n v="66"/>
    <x v="1"/>
    <s v="USD"/>
    <x v="668"/>
    <n v="1459918800"/>
    <b v="0"/>
    <b v="0"/>
    <s v="photography/photography books"/>
    <x v="7"/>
    <x v="14"/>
  </r>
  <r>
    <n v="7700"/>
    <n v="2533"/>
    <n v="33"/>
    <x v="3"/>
    <n v="29"/>
    <n v="87.34"/>
    <x v="1"/>
    <s v="USD"/>
    <x v="669"/>
    <n v="1424757600"/>
    <b v="0"/>
    <b v="0"/>
    <s v="publishing/nonfiction"/>
    <x v="5"/>
    <x v="9"/>
  </r>
  <r>
    <n v="3700"/>
    <n v="5028"/>
    <n v="136"/>
    <x v="1"/>
    <n v="180"/>
    <n v="27.93"/>
    <x v="1"/>
    <s v="USD"/>
    <x v="670"/>
    <n v="1479880800"/>
    <b v="0"/>
    <b v="0"/>
    <s v="music/indie rock"/>
    <x v="1"/>
    <x v="7"/>
  </r>
  <r>
    <n v="74700"/>
    <n v="1557"/>
    <n v="2"/>
    <x v="0"/>
    <n v="15"/>
    <n v="103.8"/>
    <x v="1"/>
    <s v="USD"/>
    <x v="671"/>
    <n v="1418018400"/>
    <b v="0"/>
    <b v="1"/>
    <s v="theater/plays"/>
    <x v="3"/>
    <x v="3"/>
  </r>
  <r>
    <n v="10000"/>
    <n v="6100"/>
    <n v="61"/>
    <x v="0"/>
    <n v="191"/>
    <n v="31.94"/>
    <x v="1"/>
    <s v="USD"/>
    <x v="672"/>
    <n v="1341032400"/>
    <b v="0"/>
    <b v="0"/>
    <s v="music/indie rock"/>
    <x v="1"/>
    <x v="7"/>
  </r>
  <r>
    <n v="5300"/>
    <n v="1592"/>
    <n v="30"/>
    <x v="0"/>
    <n v="16"/>
    <n v="99.5"/>
    <x v="1"/>
    <s v="USD"/>
    <x v="673"/>
    <n v="1486360800"/>
    <b v="0"/>
    <b v="0"/>
    <s v="theater/plays"/>
    <x v="3"/>
    <x v="3"/>
  </r>
  <r>
    <n v="1200"/>
    <n v="14150"/>
    <n v="1179"/>
    <x v="1"/>
    <n v="130"/>
    <n v="108.85"/>
    <x v="1"/>
    <s v="USD"/>
    <x v="674"/>
    <n v="1274677200"/>
    <b v="0"/>
    <b v="0"/>
    <s v="theater/plays"/>
    <x v="3"/>
    <x v="3"/>
  </r>
  <r>
    <n v="1200"/>
    <n v="13513"/>
    <n v="1126"/>
    <x v="1"/>
    <n v="122"/>
    <n v="110.76"/>
    <x v="1"/>
    <s v="USD"/>
    <x v="675"/>
    <n v="1267509600"/>
    <b v="0"/>
    <b v="0"/>
    <s v="music/electric music"/>
    <x v="1"/>
    <x v="5"/>
  </r>
  <r>
    <n v="3900"/>
    <n v="504"/>
    <n v="13"/>
    <x v="0"/>
    <n v="17"/>
    <n v="29.65"/>
    <x v="1"/>
    <s v="USD"/>
    <x v="676"/>
    <n v="1445922000"/>
    <b v="0"/>
    <b v="1"/>
    <s v="theater/plays"/>
    <x v="3"/>
    <x v="3"/>
  </r>
  <r>
    <n v="2000"/>
    <n v="14240"/>
    <n v="712"/>
    <x v="1"/>
    <n v="140"/>
    <n v="101.71"/>
    <x v="1"/>
    <s v="USD"/>
    <x v="342"/>
    <n v="1534050000"/>
    <b v="0"/>
    <b v="1"/>
    <s v="theater/plays"/>
    <x v="3"/>
    <x v="3"/>
  </r>
  <r>
    <n v="6900"/>
    <n v="2091"/>
    <n v="30"/>
    <x v="0"/>
    <n v="34"/>
    <n v="61.5"/>
    <x v="1"/>
    <s v="USD"/>
    <x v="677"/>
    <n v="1277528400"/>
    <b v="0"/>
    <b v="0"/>
    <s v="technology/wearables"/>
    <x v="2"/>
    <x v="8"/>
  </r>
  <r>
    <n v="55800"/>
    <n v="118580"/>
    <n v="213"/>
    <x v="1"/>
    <n v="3388"/>
    <n v="35"/>
    <x v="1"/>
    <s v="USD"/>
    <x v="678"/>
    <n v="1318568400"/>
    <b v="0"/>
    <b v="0"/>
    <s v="technology/web"/>
    <x v="2"/>
    <x v="2"/>
  </r>
  <r>
    <n v="4900"/>
    <n v="11214"/>
    <n v="229"/>
    <x v="1"/>
    <n v="280"/>
    <n v="40.049999999999997"/>
    <x v="1"/>
    <s v="USD"/>
    <x v="679"/>
    <n v="1284354000"/>
    <b v="0"/>
    <b v="0"/>
    <s v="theater/plays"/>
    <x v="3"/>
    <x v="3"/>
  </r>
  <r>
    <n v="194900"/>
    <n v="68137"/>
    <n v="35"/>
    <x v="3"/>
    <n v="614"/>
    <n v="110.97"/>
    <x v="1"/>
    <s v="USD"/>
    <x v="680"/>
    <n v="1269579600"/>
    <b v="0"/>
    <b v="1"/>
    <s v="film &amp; video/animation"/>
    <x v="4"/>
    <x v="10"/>
  </r>
  <r>
    <n v="8600"/>
    <n v="13527"/>
    <n v="157"/>
    <x v="1"/>
    <n v="366"/>
    <n v="36.96"/>
    <x v="6"/>
    <s v="EUR"/>
    <x v="681"/>
    <n v="1413781200"/>
    <b v="0"/>
    <b v="1"/>
    <s v="technology/wearables"/>
    <x v="2"/>
    <x v="8"/>
  </r>
  <r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3600"/>
    <n v="8363"/>
    <n v="232"/>
    <x v="1"/>
    <n v="270"/>
    <n v="30.97"/>
    <x v="1"/>
    <s v="USD"/>
    <x v="683"/>
    <n v="1459486800"/>
    <b v="1"/>
    <b v="1"/>
    <s v="publishing/nonfiction"/>
    <x v="5"/>
    <x v="9"/>
  </r>
  <r>
    <n v="5800"/>
    <n v="5362"/>
    <n v="92"/>
    <x v="3"/>
    <n v="114"/>
    <n v="47.04"/>
    <x v="1"/>
    <s v="USD"/>
    <x v="684"/>
    <n v="1282539600"/>
    <b v="0"/>
    <b v="1"/>
    <s v="theater/plays"/>
    <x v="3"/>
    <x v="3"/>
  </r>
  <r>
    <n v="4700"/>
    <n v="12065"/>
    <n v="257"/>
    <x v="1"/>
    <n v="137"/>
    <n v="88.07"/>
    <x v="1"/>
    <s v="USD"/>
    <x v="674"/>
    <n v="1275886800"/>
    <b v="0"/>
    <b v="0"/>
    <s v="photography/photography books"/>
    <x v="7"/>
    <x v="14"/>
  </r>
  <r>
    <n v="70400"/>
    <n v="118603"/>
    <n v="168"/>
    <x v="1"/>
    <n v="3205"/>
    <n v="37.01"/>
    <x v="1"/>
    <s v="USD"/>
    <x v="685"/>
    <n v="1355983200"/>
    <b v="0"/>
    <b v="0"/>
    <s v="theater/plays"/>
    <x v="3"/>
    <x v="3"/>
  </r>
  <r>
    <n v="4500"/>
    <n v="7496"/>
    <n v="167"/>
    <x v="1"/>
    <n v="288"/>
    <n v="26.03"/>
    <x v="3"/>
    <s v="DKK"/>
    <x v="605"/>
    <n v="1515391200"/>
    <b v="0"/>
    <b v="1"/>
    <s v="theater/plays"/>
    <x v="3"/>
    <x v="3"/>
  </r>
  <r>
    <n v="1300"/>
    <n v="10037"/>
    <n v="772"/>
    <x v="1"/>
    <n v="148"/>
    <n v="67.819999999999993"/>
    <x v="1"/>
    <s v="USD"/>
    <x v="686"/>
    <n v="1422252000"/>
    <b v="0"/>
    <b v="0"/>
    <s v="theater/plays"/>
    <x v="3"/>
    <x v="3"/>
  </r>
  <r>
    <n v="1400"/>
    <n v="5696"/>
    <n v="407"/>
    <x v="1"/>
    <n v="114"/>
    <n v="49.96"/>
    <x v="1"/>
    <s v="USD"/>
    <x v="687"/>
    <n v="1305522000"/>
    <b v="0"/>
    <b v="0"/>
    <s v="film &amp; video/drama"/>
    <x v="4"/>
    <x v="6"/>
  </r>
  <r>
    <n v="29600"/>
    <n v="167005"/>
    <n v="564"/>
    <x v="1"/>
    <n v="1518"/>
    <n v="110.02"/>
    <x v="0"/>
    <s v="CAD"/>
    <x v="688"/>
    <n v="1414904400"/>
    <b v="0"/>
    <b v="0"/>
    <s v="music/rock"/>
    <x v="1"/>
    <x v="1"/>
  </r>
  <r>
    <n v="167500"/>
    <n v="114615"/>
    <n v="68"/>
    <x v="0"/>
    <n v="1274"/>
    <n v="89.96"/>
    <x v="1"/>
    <s v="USD"/>
    <x v="689"/>
    <n v="1520402400"/>
    <b v="0"/>
    <b v="0"/>
    <s v="music/electric music"/>
    <x v="1"/>
    <x v="5"/>
  </r>
  <r>
    <n v="48300"/>
    <n v="16592"/>
    <n v="34"/>
    <x v="0"/>
    <n v="210"/>
    <n v="79.010000000000005"/>
    <x v="6"/>
    <s v="EUR"/>
    <x v="690"/>
    <n v="1567141200"/>
    <b v="0"/>
    <b v="1"/>
    <s v="games/video games"/>
    <x v="6"/>
    <x v="11"/>
  </r>
  <r>
    <n v="2200"/>
    <n v="14420"/>
    <n v="655"/>
    <x v="1"/>
    <n v="166"/>
    <n v="86.87"/>
    <x v="1"/>
    <s v="USD"/>
    <x v="691"/>
    <n v="1501131600"/>
    <b v="0"/>
    <b v="0"/>
    <s v="music/rock"/>
    <x v="1"/>
    <x v="1"/>
  </r>
  <r>
    <n v="3500"/>
    <n v="6204"/>
    <n v="177"/>
    <x v="1"/>
    <n v="100"/>
    <n v="62.04"/>
    <x v="2"/>
    <s v="AUD"/>
    <x v="692"/>
    <n v="1355032800"/>
    <b v="0"/>
    <b v="0"/>
    <s v="music/jazz"/>
    <x v="1"/>
    <x v="17"/>
  </r>
  <r>
    <n v="5600"/>
    <n v="6338"/>
    <n v="113"/>
    <x v="1"/>
    <n v="235"/>
    <n v="26.97"/>
    <x v="1"/>
    <s v="USD"/>
    <x v="693"/>
    <n v="1339477200"/>
    <b v="0"/>
    <b v="1"/>
    <s v="theater/plays"/>
    <x v="3"/>
    <x v="3"/>
  </r>
  <r>
    <n v="1100"/>
    <n v="8010"/>
    <n v="728"/>
    <x v="1"/>
    <n v="148"/>
    <n v="54.12"/>
    <x v="1"/>
    <s v="USD"/>
    <x v="694"/>
    <n v="1305954000"/>
    <b v="0"/>
    <b v="0"/>
    <s v="music/rock"/>
    <x v="1"/>
    <x v="1"/>
  </r>
  <r>
    <n v="3900"/>
    <n v="8125"/>
    <n v="208"/>
    <x v="1"/>
    <n v="198"/>
    <n v="41.04"/>
    <x v="1"/>
    <s v="USD"/>
    <x v="695"/>
    <n v="1494392400"/>
    <b v="1"/>
    <b v="1"/>
    <s v="music/indie rock"/>
    <x v="1"/>
    <x v="7"/>
  </r>
  <r>
    <n v="43800"/>
    <n v="13653"/>
    <n v="31"/>
    <x v="0"/>
    <n v="248"/>
    <n v="55.05"/>
    <x v="2"/>
    <s v="AUD"/>
    <x v="123"/>
    <n v="1537419600"/>
    <b v="0"/>
    <b v="0"/>
    <s v="film &amp; video/science fiction"/>
    <x v="4"/>
    <x v="22"/>
  </r>
  <r>
    <n v="97200"/>
    <n v="55372"/>
    <n v="57"/>
    <x v="0"/>
    <n v="513"/>
    <n v="107.94"/>
    <x v="1"/>
    <s v="USD"/>
    <x v="696"/>
    <n v="1447999200"/>
    <b v="0"/>
    <b v="0"/>
    <s v="publishing/translations"/>
    <x v="5"/>
    <x v="18"/>
  </r>
  <r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125600"/>
    <n v="109106"/>
    <n v="87"/>
    <x v="0"/>
    <n v="3410"/>
    <n v="32"/>
    <x v="1"/>
    <s v="USD"/>
    <x v="697"/>
    <n v="1378789200"/>
    <b v="0"/>
    <b v="0"/>
    <s v="games/video games"/>
    <x v="6"/>
    <x v="11"/>
  </r>
  <r>
    <n v="4300"/>
    <n v="11642"/>
    <n v="271"/>
    <x v="1"/>
    <n v="216"/>
    <n v="53.9"/>
    <x v="6"/>
    <s v="EUR"/>
    <x v="698"/>
    <n v="1398056400"/>
    <b v="0"/>
    <b v="1"/>
    <s v="theater/plays"/>
    <x v="3"/>
    <x v="3"/>
  </r>
  <r>
    <n v="5600"/>
    <n v="2769"/>
    <n v="49"/>
    <x v="3"/>
    <n v="26"/>
    <n v="106.5"/>
    <x v="1"/>
    <s v="USD"/>
    <x v="699"/>
    <n v="1550815200"/>
    <b v="0"/>
    <b v="0"/>
    <s v="theater/plays"/>
    <x v="3"/>
    <x v="3"/>
  </r>
  <r>
    <n v="149600"/>
    <n v="169586"/>
    <n v="113"/>
    <x v="1"/>
    <n v="5139"/>
    <n v="33"/>
    <x v="1"/>
    <s v="USD"/>
    <x v="700"/>
    <n v="1550037600"/>
    <b v="0"/>
    <b v="0"/>
    <s v="music/indie rock"/>
    <x v="1"/>
    <x v="7"/>
  </r>
  <r>
    <n v="53100"/>
    <n v="101185"/>
    <n v="191"/>
    <x v="1"/>
    <n v="2353"/>
    <n v="43"/>
    <x v="1"/>
    <s v="USD"/>
    <x v="701"/>
    <n v="1492923600"/>
    <b v="0"/>
    <b v="0"/>
    <s v="theater/plays"/>
    <x v="3"/>
    <x v="3"/>
  </r>
  <r>
    <n v="5000"/>
    <n v="6775"/>
    <n v="136"/>
    <x v="1"/>
    <n v="78"/>
    <n v="86.86"/>
    <x v="6"/>
    <s v="EUR"/>
    <x v="702"/>
    <n v="1467522000"/>
    <b v="0"/>
    <b v="0"/>
    <s v="technology/web"/>
    <x v="2"/>
    <x v="2"/>
  </r>
  <r>
    <n v="9400"/>
    <n v="968"/>
    <n v="10"/>
    <x v="0"/>
    <n v="10"/>
    <n v="96.8"/>
    <x v="1"/>
    <s v="USD"/>
    <x v="703"/>
    <n v="1416117600"/>
    <b v="0"/>
    <b v="0"/>
    <s v="music/rock"/>
    <x v="1"/>
    <x v="1"/>
  </r>
  <r>
    <n v="110800"/>
    <n v="72623"/>
    <n v="66"/>
    <x v="0"/>
    <n v="2201"/>
    <n v="33"/>
    <x v="1"/>
    <s v="USD"/>
    <x v="704"/>
    <n v="1563771600"/>
    <b v="0"/>
    <b v="0"/>
    <s v="theater/plays"/>
    <x v="3"/>
    <x v="3"/>
  </r>
  <r>
    <n v="93800"/>
    <n v="45987"/>
    <n v="49"/>
    <x v="0"/>
    <n v="676"/>
    <n v="68.03"/>
    <x v="1"/>
    <s v="USD"/>
    <x v="431"/>
    <n v="1319259600"/>
    <b v="0"/>
    <b v="0"/>
    <s v="theater/plays"/>
    <x v="3"/>
    <x v="3"/>
  </r>
  <r>
    <n v="1300"/>
    <n v="10243"/>
    <n v="788"/>
    <x v="1"/>
    <n v="174"/>
    <n v="58.87"/>
    <x v="5"/>
    <s v="CHF"/>
    <x v="705"/>
    <n v="1313643600"/>
    <b v="0"/>
    <b v="0"/>
    <s v="film &amp; video/animation"/>
    <x v="4"/>
    <x v="10"/>
  </r>
  <r>
    <n v="108700"/>
    <n v="87293"/>
    <n v="80"/>
    <x v="0"/>
    <n v="831"/>
    <n v="105.05"/>
    <x v="1"/>
    <s v="USD"/>
    <x v="706"/>
    <n v="1440306000"/>
    <b v="0"/>
    <b v="1"/>
    <s v="theater/plays"/>
    <x v="3"/>
    <x v="3"/>
  </r>
  <r>
    <n v="5100"/>
    <n v="5421"/>
    <n v="106"/>
    <x v="1"/>
    <n v="164"/>
    <n v="33.049999999999997"/>
    <x v="1"/>
    <s v="USD"/>
    <x v="707"/>
    <n v="1470805200"/>
    <b v="0"/>
    <b v="1"/>
    <s v="film &amp; video/drama"/>
    <x v="4"/>
    <x v="6"/>
  </r>
  <r>
    <n v="8700"/>
    <n v="4414"/>
    <n v="51"/>
    <x v="3"/>
    <n v="56"/>
    <n v="78.819999999999993"/>
    <x v="5"/>
    <s v="CHF"/>
    <x v="708"/>
    <n v="1292911200"/>
    <b v="0"/>
    <b v="0"/>
    <s v="theater/plays"/>
    <x v="3"/>
    <x v="3"/>
  </r>
  <r>
    <n v="5100"/>
    <n v="10981"/>
    <n v="215"/>
    <x v="1"/>
    <n v="161"/>
    <n v="68.2"/>
    <x v="1"/>
    <s v="USD"/>
    <x v="709"/>
    <n v="1301374800"/>
    <b v="0"/>
    <b v="1"/>
    <s v="film &amp; video/animation"/>
    <x v="4"/>
    <x v="10"/>
  </r>
  <r>
    <n v="7400"/>
    <n v="10451"/>
    <n v="141"/>
    <x v="1"/>
    <n v="138"/>
    <n v="75.73"/>
    <x v="1"/>
    <s v="USD"/>
    <x v="710"/>
    <n v="1387864800"/>
    <b v="0"/>
    <b v="0"/>
    <s v="music/rock"/>
    <x v="1"/>
    <x v="1"/>
  </r>
  <r>
    <n v="88900"/>
    <n v="102535"/>
    <n v="115"/>
    <x v="1"/>
    <n v="3308"/>
    <n v="31"/>
    <x v="1"/>
    <s v="USD"/>
    <x v="711"/>
    <n v="1458190800"/>
    <b v="0"/>
    <b v="0"/>
    <s v="technology/web"/>
    <x v="2"/>
    <x v="2"/>
  </r>
  <r>
    <n v="6700"/>
    <n v="12939"/>
    <n v="193"/>
    <x v="1"/>
    <n v="127"/>
    <n v="101.88"/>
    <x v="2"/>
    <s v="AUD"/>
    <x v="157"/>
    <n v="1559278800"/>
    <b v="0"/>
    <b v="1"/>
    <s v="film &amp; video/animation"/>
    <x v="4"/>
    <x v="10"/>
  </r>
  <r>
    <n v="1500"/>
    <n v="10946"/>
    <n v="730"/>
    <x v="1"/>
    <n v="207"/>
    <n v="52.88"/>
    <x v="6"/>
    <s v="EUR"/>
    <x v="630"/>
    <n v="1522731600"/>
    <b v="0"/>
    <b v="1"/>
    <s v="music/jazz"/>
    <x v="1"/>
    <x v="17"/>
  </r>
  <r>
    <n v="61200"/>
    <n v="60994"/>
    <n v="100"/>
    <x v="0"/>
    <n v="859"/>
    <n v="71.010000000000005"/>
    <x v="0"/>
    <s v="CAD"/>
    <x v="712"/>
    <n v="1306731600"/>
    <b v="0"/>
    <b v="0"/>
    <s v="music/rock"/>
    <x v="1"/>
    <x v="1"/>
  </r>
  <r>
    <n v="3600"/>
    <n v="3174"/>
    <n v="88"/>
    <x v="2"/>
    <n v="31"/>
    <n v="102.39"/>
    <x v="1"/>
    <s v="USD"/>
    <x v="93"/>
    <n v="1352527200"/>
    <b v="0"/>
    <b v="0"/>
    <s v="film &amp; video/animation"/>
    <x v="4"/>
    <x v="10"/>
  </r>
  <r>
    <n v="9000"/>
    <n v="3351"/>
    <n v="37"/>
    <x v="0"/>
    <n v="45"/>
    <n v="74.47"/>
    <x v="1"/>
    <s v="USD"/>
    <x v="713"/>
    <n v="1404363600"/>
    <b v="0"/>
    <b v="0"/>
    <s v="theater/plays"/>
    <x v="3"/>
    <x v="3"/>
  </r>
  <r>
    <n v="185900"/>
    <n v="56774"/>
    <n v="31"/>
    <x v="3"/>
    <n v="1113"/>
    <n v="51.01"/>
    <x v="1"/>
    <s v="USD"/>
    <x v="714"/>
    <n v="1266645600"/>
    <b v="0"/>
    <b v="0"/>
    <s v="theater/plays"/>
    <x v="3"/>
    <x v="3"/>
  </r>
  <r>
    <n v="2100"/>
    <n v="540"/>
    <n v="26"/>
    <x v="0"/>
    <n v="6"/>
    <n v="90"/>
    <x v="1"/>
    <s v="USD"/>
    <x v="715"/>
    <n v="1482818400"/>
    <b v="0"/>
    <b v="0"/>
    <s v="food/food trucks"/>
    <x v="0"/>
    <x v="0"/>
  </r>
  <r>
    <n v="2000"/>
    <n v="680"/>
    <n v="34"/>
    <x v="0"/>
    <n v="7"/>
    <n v="97.14"/>
    <x v="1"/>
    <s v="USD"/>
    <x v="716"/>
    <n v="1374642000"/>
    <b v="0"/>
    <b v="1"/>
    <s v="theater/plays"/>
    <x v="3"/>
    <x v="3"/>
  </r>
  <r>
    <n v="1100"/>
    <n v="13045"/>
    <n v="1186"/>
    <x v="1"/>
    <n v="181"/>
    <n v="72.069999999999993"/>
    <x v="5"/>
    <s v="CHF"/>
    <x v="448"/>
    <n v="1372482000"/>
    <b v="0"/>
    <b v="0"/>
    <s v="publishing/nonfiction"/>
    <x v="5"/>
    <x v="9"/>
  </r>
  <r>
    <n v="6600"/>
    <n v="8276"/>
    <n v="125"/>
    <x v="1"/>
    <n v="110"/>
    <n v="75.239999999999995"/>
    <x v="1"/>
    <s v="USD"/>
    <x v="717"/>
    <n v="1514959200"/>
    <b v="0"/>
    <b v="0"/>
    <s v="music/rock"/>
    <x v="1"/>
    <x v="1"/>
  </r>
  <r>
    <n v="7100"/>
    <n v="1022"/>
    <n v="14"/>
    <x v="0"/>
    <n v="31"/>
    <n v="32.97"/>
    <x v="1"/>
    <s v="USD"/>
    <x v="718"/>
    <n v="1478235600"/>
    <b v="0"/>
    <b v="0"/>
    <s v="film &amp; video/drama"/>
    <x v="4"/>
    <x v="6"/>
  </r>
  <r>
    <n v="7800"/>
    <n v="4275"/>
    <n v="55"/>
    <x v="0"/>
    <n v="78"/>
    <n v="54.81"/>
    <x v="1"/>
    <s v="USD"/>
    <x v="719"/>
    <n v="1408078800"/>
    <b v="0"/>
    <b v="1"/>
    <s v="games/mobile games"/>
    <x v="6"/>
    <x v="20"/>
  </r>
  <r>
    <n v="7600"/>
    <n v="8332"/>
    <n v="110"/>
    <x v="1"/>
    <n v="185"/>
    <n v="45.04"/>
    <x v="1"/>
    <s v="USD"/>
    <x v="720"/>
    <n v="1548136800"/>
    <b v="0"/>
    <b v="0"/>
    <s v="technology/web"/>
    <x v="2"/>
    <x v="2"/>
  </r>
  <r>
    <n v="3400"/>
    <n v="6408"/>
    <n v="188"/>
    <x v="1"/>
    <n v="121"/>
    <n v="52.96"/>
    <x v="1"/>
    <s v="USD"/>
    <x v="721"/>
    <n v="1340859600"/>
    <b v="0"/>
    <b v="1"/>
    <s v="theater/plays"/>
    <x v="3"/>
    <x v="3"/>
  </r>
  <r>
    <n v="84500"/>
    <n v="73522"/>
    <n v="87"/>
    <x v="0"/>
    <n v="1225"/>
    <n v="60.02"/>
    <x v="4"/>
    <s v="GBP"/>
    <x v="722"/>
    <n v="1454479200"/>
    <b v="0"/>
    <b v="0"/>
    <s v="theater/plays"/>
    <x v="3"/>
    <x v="3"/>
  </r>
  <r>
    <n v="100"/>
    <n v="1"/>
    <n v="1"/>
    <x v="0"/>
    <n v="1"/>
    <n v="1"/>
    <x v="5"/>
    <s v="CHF"/>
    <x v="139"/>
    <n v="1434430800"/>
    <b v="0"/>
    <b v="0"/>
    <s v="music/rock"/>
    <x v="1"/>
    <x v="1"/>
  </r>
  <r>
    <n v="2300"/>
    <n v="4667"/>
    <n v="203"/>
    <x v="1"/>
    <n v="106"/>
    <n v="44.03"/>
    <x v="1"/>
    <s v="USD"/>
    <x v="723"/>
    <n v="1579672800"/>
    <b v="0"/>
    <b v="1"/>
    <s v="photography/photography books"/>
    <x v="7"/>
    <x v="14"/>
  </r>
  <r>
    <n v="6200"/>
    <n v="12216"/>
    <n v="197"/>
    <x v="1"/>
    <n v="142"/>
    <n v="86.03"/>
    <x v="1"/>
    <s v="USD"/>
    <x v="704"/>
    <n v="1562389200"/>
    <b v="0"/>
    <b v="0"/>
    <s v="photography/photography books"/>
    <x v="7"/>
    <x v="14"/>
  </r>
  <r>
    <n v="6100"/>
    <n v="6527"/>
    <n v="107"/>
    <x v="1"/>
    <n v="233"/>
    <n v="28.01"/>
    <x v="1"/>
    <s v="USD"/>
    <x v="724"/>
    <n v="1551506400"/>
    <b v="0"/>
    <b v="0"/>
    <s v="theater/plays"/>
    <x v="3"/>
    <x v="3"/>
  </r>
  <r>
    <n v="2600"/>
    <n v="6987"/>
    <n v="269"/>
    <x v="1"/>
    <n v="218"/>
    <n v="32.049999999999997"/>
    <x v="1"/>
    <s v="USD"/>
    <x v="725"/>
    <n v="1516600800"/>
    <b v="0"/>
    <b v="0"/>
    <s v="music/rock"/>
    <x v="1"/>
    <x v="1"/>
  </r>
  <r>
    <n v="9700"/>
    <n v="4932"/>
    <n v="51"/>
    <x v="0"/>
    <n v="67"/>
    <n v="73.61"/>
    <x v="2"/>
    <s v="AUD"/>
    <x v="660"/>
    <n v="1420437600"/>
    <b v="0"/>
    <b v="0"/>
    <s v="film &amp; video/documentary"/>
    <x v="4"/>
    <x v="4"/>
  </r>
  <r>
    <n v="700"/>
    <n v="8262"/>
    <n v="1180"/>
    <x v="1"/>
    <n v="76"/>
    <n v="108.71"/>
    <x v="1"/>
    <s v="USD"/>
    <x v="726"/>
    <n v="1332997200"/>
    <b v="0"/>
    <b v="1"/>
    <s v="film &amp; video/drama"/>
    <x v="4"/>
    <x v="6"/>
  </r>
  <r>
    <n v="700"/>
    <n v="1848"/>
    <n v="264"/>
    <x v="1"/>
    <n v="43"/>
    <n v="42.98"/>
    <x v="1"/>
    <s v="USD"/>
    <x v="727"/>
    <n v="1574920800"/>
    <b v="0"/>
    <b v="1"/>
    <s v="theater/plays"/>
    <x v="3"/>
    <x v="3"/>
  </r>
  <r>
    <n v="5200"/>
    <n v="1583"/>
    <n v="30"/>
    <x v="0"/>
    <n v="19"/>
    <n v="83.32"/>
    <x v="1"/>
    <s v="USD"/>
    <x v="728"/>
    <n v="1464930000"/>
    <b v="0"/>
    <b v="0"/>
    <s v="food/food trucks"/>
    <x v="0"/>
    <x v="0"/>
  </r>
  <r>
    <n v="140800"/>
    <n v="88536"/>
    <n v="63"/>
    <x v="0"/>
    <n v="2108"/>
    <n v="42"/>
    <x v="5"/>
    <s v="CHF"/>
    <x v="729"/>
    <n v="1345006800"/>
    <b v="0"/>
    <b v="0"/>
    <s v="film &amp; video/documentary"/>
    <x v="4"/>
    <x v="4"/>
  </r>
  <r>
    <n v="6400"/>
    <n v="12360"/>
    <n v="193"/>
    <x v="1"/>
    <n v="221"/>
    <n v="55.93"/>
    <x v="1"/>
    <s v="USD"/>
    <x v="730"/>
    <n v="1512712800"/>
    <b v="0"/>
    <b v="1"/>
    <s v="theater/plays"/>
    <x v="3"/>
    <x v="3"/>
  </r>
  <r>
    <n v="92500"/>
    <n v="71320"/>
    <n v="77"/>
    <x v="0"/>
    <n v="679"/>
    <n v="105.04"/>
    <x v="1"/>
    <s v="USD"/>
    <x v="731"/>
    <n v="1452492000"/>
    <b v="0"/>
    <b v="1"/>
    <s v="games/video games"/>
    <x v="6"/>
    <x v="11"/>
  </r>
  <r>
    <n v="59700"/>
    <n v="134640"/>
    <n v="226"/>
    <x v="1"/>
    <n v="2805"/>
    <n v="48"/>
    <x v="0"/>
    <s v="CAD"/>
    <x v="78"/>
    <n v="1524286800"/>
    <b v="0"/>
    <b v="0"/>
    <s v="publishing/nonfiction"/>
    <x v="5"/>
    <x v="9"/>
  </r>
  <r>
    <n v="3200"/>
    <n v="7661"/>
    <n v="239"/>
    <x v="1"/>
    <n v="68"/>
    <n v="112.66"/>
    <x v="1"/>
    <s v="USD"/>
    <x v="732"/>
    <n v="1346907600"/>
    <b v="0"/>
    <b v="0"/>
    <s v="games/video games"/>
    <x v="6"/>
    <x v="11"/>
  </r>
  <r>
    <n v="3200"/>
    <n v="2950"/>
    <n v="92"/>
    <x v="0"/>
    <n v="36"/>
    <n v="81.94"/>
    <x v="3"/>
    <s v="DKK"/>
    <x v="733"/>
    <n v="1464498000"/>
    <b v="0"/>
    <b v="1"/>
    <s v="music/rock"/>
    <x v="1"/>
    <x v="1"/>
  </r>
  <r>
    <n v="9000"/>
    <n v="11721"/>
    <n v="130"/>
    <x v="1"/>
    <n v="183"/>
    <n v="64.05"/>
    <x v="0"/>
    <s v="CAD"/>
    <x v="734"/>
    <n v="1514181600"/>
    <b v="0"/>
    <b v="0"/>
    <s v="music/rock"/>
    <x v="1"/>
    <x v="1"/>
  </r>
  <r>
    <n v="2300"/>
    <n v="14150"/>
    <n v="615"/>
    <x v="1"/>
    <n v="133"/>
    <n v="106.39"/>
    <x v="1"/>
    <s v="USD"/>
    <x v="406"/>
    <n v="1392184800"/>
    <b v="1"/>
    <b v="1"/>
    <s v="theater/plays"/>
    <x v="3"/>
    <x v="3"/>
  </r>
  <r>
    <n v="51300"/>
    <n v="189192"/>
    <n v="369"/>
    <x v="1"/>
    <n v="2489"/>
    <n v="76.010000000000005"/>
    <x v="6"/>
    <s v="EUR"/>
    <x v="735"/>
    <n v="1559365200"/>
    <b v="0"/>
    <b v="1"/>
    <s v="publishing/nonfiction"/>
    <x v="5"/>
    <x v="9"/>
  </r>
  <r>
    <n v="700"/>
    <n v="7664"/>
    <n v="1095"/>
    <x v="1"/>
    <n v="69"/>
    <n v="111.07"/>
    <x v="1"/>
    <s v="USD"/>
    <x v="736"/>
    <n v="1549173600"/>
    <b v="0"/>
    <b v="1"/>
    <s v="theater/plays"/>
    <x v="3"/>
    <x v="3"/>
  </r>
  <r>
    <n v="8900"/>
    <n v="4509"/>
    <n v="51"/>
    <x v="0"/>
    <n v="47"/>
    <n v="95.94"/>
    <x v="1"/>
    <s v="USD"/>
    <x v="737"/>
    <n v="1355032800"/>
    <b v="1"/>
    <b v="0"/>
    <s v="games/video games"/>
    <x v="6"/>
    <x v="11"/>
  </r>
  <r>
    <n v="1500"/>
    <n v="12009"/>
    <n v="801"/>
    <x v="1"/>
    <n v="279"/>
    <n v="43.04"/>
    <x v="4"/>
    <s v="GBP"/>
    <x v="192"/>
    <n v="1533963600"/>
    <b v="0"/>
    <b v="1"/>
    <s v="music/rock"/>
    <x v="1"/>
    <x v="1"/>
  </r>
  <r>
    <n v="4900"/>
    <n v="14273"/>
    <n v="291"/>
    <x v="1"/>
    <n v="210"/>
    <n v="67.97"/>
    <x v="1"/>
    <s v="USD"/>
    <x v="738"/>
    <n v="1489381200"/>
    <b v="0"/>
    <b v="0"/>
    <s v="film &amp; video/documentary"/>
    <x v="4"/>
    <x v="4"/>
  </r>
  <r>
    <n v="54000"/>
    <n v="188982"/>
    <n v="350"/>
    <x v="1"/>
    <n v="2100"/>
    <n v="89.99"/>
    <x v="1"/>
    <s v="USD"/>
    <x v="739"/>
    <n v="1395032400"/>
    <b v="0"/>
    <b v="0"/>
    <s v="music/rock"/>
    <x v="1"/>
    <x v="1"/>
  </r>
  <r>
    <n v="4100"/>
    <n v="14640"/>
    <n v="357"/>
    <x v="1"/>
    <n v="252"/>
    <n v="58.1"/>
    <x v="1"/>
    <s v="USD"/>
    <x v="613"/>
    <n v="1412485200"/>
    <b v="1"/>
    <b v="1"/>
    <s v="music/rock"/>
    <x v="1"/>
    <x v="1"/>
  </r>
  <r>
    <n v="85000"/>
    <n v="107516"/>
    <n v="126"/>
    <x v="1"/>
    <n v="1280"/>
    <n v="84"/>
    <x v="1"/>
    <s v="USD"/>
    <x v="740"/>
    <n v="1279688400"/>
    <b v="0"/>
    <b v="1"/>
    <s v="publishing/nonfiction"/>
    <x v="5"/>
    <x v="9"/>
  </r>
  <r>
    <n v="3600"/>
    <n v="13950"/>
    <n v="388"/>
    <x v="1"/>
    <n v="157"/>
    <n v="88.85"/>
    <x v="4"/>
    <s v="GBP"/>
    <x v="145"/>
    <n v="1501995600"/>
    <b v="0"/>
    <b v="0"/>
    <s v="film &amp; video/shorts"/>
    <x v="4"/>
    <x v="12"/>
  </r>
  <r>
    <n v="2800"/>
    <n v="12797"/>
    <n v="457"/>
    <x v="1"/>
    <n v="194"/>
    <n v="65.959999999999994"/>
    <x v="1"/>
    <s v="USD"/>
    <x v="741"/>
    <n v="1294639200"/>
    <b v="0"/>
    <b v="1"/>
    <s v="theater/plays"/>
    <x v="3"/>
    <x v="3"/>
  </r>
  <r>
    <n v="2300"/>
    <n v="6134"/>
    <n v="267"/>
    <x v="1"/>
    <n v="82"/>
    <n v="74.8"/>
    <x v="2"/>
    <s v="AUD"/>
    <x v="742"/>
    <n v="1305435600"/>
    <b v="0"/>
    <b v="1"/>
    <s v="film &amp; video/drama"/>
    <x v="4"/>
    <x v="6"/>
  </r>
  <r>
    <n v="7100"/>
    <n v="4899"/>
    <n v="69"/>
    <x v="0"/>
    <n v="70"/>
    <n v="69.989999999999995"/>
    <x v="1"/>
    <s v="USD"/>
    <x v="202"/>
    <n v="1537592400"/>
    <b v="0"/>
    <b v="0"/>
    <s v="theater/plays"/>
    <x v="3"/>
    <x v="3"/>
  </r>
  <r>
    <n v="9600"/>
    <n v="4929"/>
    <n v="51"/>
    <x v="0"/>
    <n v="154"/>
    <n v="32.01"/>
    <x v="1"/>
    <s v="USD"/>
    <x v="743"/>
    <n v="1435122000"/>
    <b v="0"/>
    <b v="0"/>
    <s v="theater/plays"/>
    <x v="3"/>
    <x v="3"/>
  </r>
  <r>
    <n v="121600"/>
    <n v="1424"/>
    <n v="1"/>
    <x v="0"/>
    <n v="22"/>
    <n v="64.73"/>
    <x v="1"/>
    <s v="USD"/>
    <x v="744"/>
    <n v="1520056800"/>
    <b v="0"/>
    <b v="0"/>
    <s v="theater/plays"/>
    <x v="3"/>
    <x v="3"/>
  </r>
  <r>
    <n v="97100"/>
    <n v="105817"/>
    <n v="109"/>
    <x v="1"/>
    <n v="4233"/>
    <n v="25"/>
    <x v="1"/>
    <s v="USD"/>
    <x v="745"/>
    <n v="1335675600"/>
    <b v="0"/>
    <b v="0"/>
    <s v="photography/photography books"/>
    <x v="7"/>
    <x v="14"/>
  </r>
  <r>
    <n v="43200"/>
    <n v="136156"/>
    <n v="315"/>
    <x v="1"/>
    <n v="1297"/>
    <n v="104.98"/>
    <x v="3"/>
    <s v="DKK"/>
    <x v="746"/>
    <n v="1448431200"/>
    <b v="1"/>
    <b v="0"/>
    <s v="publishing/translations"/>
    <x v="5"/>
    <x v="18"/>
  </r>
  <r>
    <n v="6800"/>
    <n v="10723"/>
    <n v="158"/>
    <x v="1"/>
    <n v="165"/>
    <n v="64.989999999999995"/>
    <x v="3"/>
    <s v="DKK"/>
    <x v="747"/>
    <n v="1298613600"/>
    <b v="0"/>
    <b v="0"/>
    <s v="publishing/translations"/>
    <x v="5"/>
    <x v="18"/>
  </r>
  <r>
    <n v="7300"/>
    <n v="11228"/>
    <n v="154"/>
    <x v="1"/>
    <n v="119"/>
    <n v="94.35"/>
    <x v="1"/>
    <s v="USD"/>
    <x v="362"/>
    <n v="1372482000"/>
    <b v="0"/>
    <b v="0"/>
    <s v="theater/plays"/>
    <x v="3"/>
    <x v="3"/>
  </r>
  <r>
    <n v="86200"/>
    <n v="77355"/>
    <n v="90"/>
    <x v="0"/>
    <n v="1758"/>
    <n v="44"/>
    <x v="1"/>
    <s v="USD"/>
    <x v="748"/>
    <n v="1425621600"/>
    <b v="0"/>
    <b v="0"/>
    <s v="technology/web"/>
    <x v="2"/>
    <x v="2"/>
  </r>
  <r>
    <n v="8100"/>
    <n v="6086"/>
    <n v="75"/>
    <x v="0"/>
    <n v="94"/>
    <n v="64.739999999999995"/>
    <x v="1"/>
    <s v="USD"/>
    <x v="749"/>
    <n v="1266300000"/>
    <b v="0"/>
    <b v="0"/>
    <s v="music/indie rock"/>
    <x v="1"/>
    <x v="7"/>
  </r>
  <r>
    <n v="17700"/>
    <n v="150960"/>
    <n v="853"/>
    <x v="1"/>
    <n v="1797"/>
    <n v="84.01"/>
    <x v="1"/>
    <s v="USD"/>
    <x v="643"/>
    <n v="1305867600"/>
    <b v="0"/>
    <b v="0"/>
    <s v="music/jazz"/>
    <x v="1"/>
    <x v="17"/>
  </r>
  <r>
    <n v="6400"/>
    <n v="8890"/>
    <n v="139"/>
    <x v="1"/>
    <n v="261"/>
    <n v="34.06"/>
    <x v="1"/>
    <s v="USD"/>
    <x v="750"/>
    <n v="1538802000"/>
    <b v="0"/>
    <b v="0"/>
    <s v="theater/plays"/>
    <x v="3"/>
    <x v="3"/>
  </r>
  <r>
    <n v="7700"/>
    <n v="14644"/>
    <n v="190"/>
    <x v="1"/>
    <n v="157"/>
    <n v="93.27"/>
    <x v="1"/>
    <s v="USD"/>
    <x v="751"/>
    <n v="1398920400"/>
    <b v="0"/>
    <b v="1"/>
    <s v="film &amp; video/documentary"/>
    <x v="4"/>
    <x v="4"/>
  </r>
  <r>
    <n v="116300"/>
    <n v="116583"/>
    <n v="100"/>
    <x v="1"/>
    <n v="3533"/>
    <n v="33"/>
    <x v="1"/>
    <s v="USD"/>
    <x v="752"/>
    <n v="1405659600"/>
    <b v="0"/>
    <b v="1"/>
    <s v="theater/plays"/>
    <x v="3"/>
    <x v="3"/>
  </r>
  <r>
    <n v="9100"/>
    <n v="12991"/>
    <n v="143"/>
    <x v="1"/>
    <n v="155"/>
    <n v="83.81"/>
    <x v="1"/>
    <s v="USD"/>
    <x v="753"/>
    <n v="1457244000"/>
    <b v="0"/>
    <b v="0"/>
    <s v="technology/web"/>
    <x v="2"/>
    <x v="2"/>
  </r>
  <r>
    <n v="1500"/>
    <n v="8447"/>
    <n v="563"/>
    <x v="1"/>
    <n v="132"/>
    <n v="63.99"/>
    <x v="6"/>
    <s v="EUR"/>
    <x v="754"/>
    <n v="1529298000"/>
    <b v="0"/>
    <b v="0"/>
    <s v="technology/wearables"/>
    <x v="2"/>
    <x v="8"/>
  </r>
  <r>
    <n v="8800"/>
    <n v="2703"/>
    <n v="31"/>
    <x v="0"/>
    <n v="33"/>
    <n v="81.91"/>
    <x v="1"/>
    <s v="USD"/>
    <x v="755"/>
    <n v="1535778000"/>
    <b v="0"/>
    <b v="0"/>
    <s v="photography/photography books"/>
    <x v="7"/>
    <x v="14"/>
  </r>
  <r>
    <n v="8800"/>
    <n v="8747"/>
    <n v="99"/>
    <x v="3"/>
    <n v="94"/>
    <n v="93.05"/>
    <x v="1"/>
    <s v="USD"/>
    <x v="756"/>
    <n v="1327471200"/>
    <b v="0"/>
    <b v="0"/>
    <s v="film &amp; video/documentary"/>
    <x v="4"/>
    <x v="4"/>
  </r>
  <r>
    <n v="69900"/>
    <n v="138087"/>
    <n v="198"/>
    <x v="1"/>
    <n v="1354"/>
    <n v="101.98"/>
    <x v="4"/>
    <s v="GBP"/>
    <x v="757"/>
    <n v="1529557200"/>
    <b v="0"/>
    <b v="0"/>
    <s v="technology/web"/>
    <x v="2"/>
    <x v="2"/>
  </r>
  <r>
    <n v="1000"/>
    <n v="5085"/>
    <n v="509"/>
    <x v="1"/>
    <n v="48"/>
    <n v="105.94"/>
    <x v="1"/>
    <s v="USD"/>
    <x v="758"/>
    <n v="1535259600"/>
    <b v="1"/>
    <b v="1"/>
    <s v="technology/web"/>
    <x v="2"/>
    <x v="2"/>
  </r>
  <r>
    <n v="4700"/>
    <n v="11174"/>
    <n v="238"/>
    <x v="1"/>
    <n v="110"/>
    <n v="101.58"/>
    <x v="1"/>
    <s v="USD"/>
    <x v="759"/>
    <n v="1515564000"/>
    <b v="0"/>
    <b v="0"/>
    <s v="food/food trucks"/>
    <x v="0"/>
    <x v="0"/>
  </r>
  <r>
    <n v="3200"/>
    <n v="10831"/>
    <n v="338"/>
    <x v="1"/>
    <n v="172"/>
    <n v="62.97"/>
    <x v="1"/>
    <s v="USD"/>
    <x v="760"/>
    <n v="1277096400"/>
    <b v="0"/>
    <b v="0"/>
    <s v="film &amp; video/drama"/>
    <x v="4"/>
    <x v="6"/>
  </r>
  <r>
    <n v="6700"/>
    <n v="8917"/>
    <n v="133"/>
    <x v="1"/>
    <n v="307"/>
    <n v="29.05"/>
    <x v="1"/>
    <s v="USD"/>
    <x v="761"/>
    <n v="1329026400"/>
    <b v="0"/>
    <b v="1"/>
    <s v="music/indie rock"/>
    <x v="1"/>
    <x v="7"/>
  </r>
  <r>
    <n v="100"/>
    <n v="1"/>
    <n v="1"/>
    <x v="0"/>
    <n v="1"/>
    <n v="1"/>
    <x v="1"/>
    <s v="USD"/>
    <x v="762"/>
    <n v="1322978400"/>
    <b v="1"/>
    <b v="0"/>
    <s v="music/rock"/>
    <x v="1"/>
    <x v="1"/>
  </r>
  <r>
    <n v="6000"/>
    <n v="12468"/>
    <n v="208"/>
    <x v="1"/>
    <n v="160"/>
    <n v="77.930000000000007"/>
    <x v="1"/>
    <s v="USD"/>
    <x v="444"/>
    <n v="1338786000"/>
    <b v="0"/>
    <b v="0"/>
    <s v="music/electric music"/>
    <x v="1"/>
    <x v="5"/>
  </r>
  <r>
    <n v="4900"/>
    <n v="2505"/>
    <n v="51"/>
    <x v="0"/>
    <n v="31"/>
    <n v="80.81"/>
    <x v="1"/>
    <s v="USD"/>
    <x v="763"/>
    <n v="1311656400"/>
    <b v="0"/>
    <b v="1"/>
    <s v="games/video games"/>
    <x v="6"/>
    <x v="11"/>
  </r>
  <r>
    <n v="17100"/>
    <n v="111502"/>
    <n v="652"/>
    <x v="1"/>
    <n v="1467"/>
    <n v="76.010000000000005"/>
    <x v="0"/>
    <s v="CAD"/>
    <x v="764"/>
    <n v="1308978000"/>
    <b v="0"/>
    <b v="1"/>
    <s v="music/indie rock"/>
    <x v="1"/>
    <x v="7"/>
  </r>
  <r>
    <n v="171000"/>
    <n v="194309"/>
    <n v="114"/>
    <x v="1"/>
    <n v="2662"/>
    <n v="72.989999999999995"/>
    <x v="0"/>
    <s v="CAD"/>
    <x v="765"/>
    <n v="1576389600"/>
    <b v="0"/>
    <b v="0"/>
    <s v="publishing/fiction"/>
    <x v="5"/>
    <x v="13"/>
  </r>
  <r>
    <n v="23400"/>
    <n v="23956"/>
    <n v="102"/>
    <x v="1"/>
    <n v="452"/>
    <n v="53"/>
    <x v="2"/>
    <s v="AUD"/>
    <x v="766"/>
    <n v="1311051600"/>
    <b v="0"/>
    <b v="0"/>
    <s v="theater/plays"/>
    <x v="3"/>
    <x v="3"/>
  </r>
  <r>
    <n v="2400"/>
    <n v="8558"/>
    <n v="357"/>
    <x v="1"/>
    <n v="158"/>
    <n v="54.16"/>
    <x v="1"/>
    <s v="USD"/>
    <x v="767"/>
    <n v="1336712400"/>
    <b v="0"/>
    <b v="0"/>
    <s v="food/food trucks"/>
    <x v="0"/>
    <x v="0"/>
  </r>
  <r>
    <n v="5300"/>
    <n v="7413"/>
    <n v="140"/>
    <x v="1"/>
    <n v="225"/>
    <n v="32.950000000000003"/>
    <x v="5"/>
    <s v="CHF"/>
    <x v="768"/>
    <n v="1330408800"/>
    <b v="1"/>
    <b v="0"/>
    <s v="film &amp; video/shorts"/>
    <x v="4"/>
    <x v="12"/>
  </r>
  <r>
    <n v="4000"/>
    <n v="2778"/>
    <n v="69"/>
    <x v="0"/>
    <n v="35"/>
    <n v="79.37"/>
    <x v="1"/>
    <s v="USD"/>
    <x v="769"/>
    <n v="1524891600"/>
    <b v="1"/>
    <b v="0"/>
    <s v="food/food trucks"/>
    <x v="0"/>
    <x v="0"/>
  </r>
  <r>
    <n v="7300"/>
    <n v="2594"/>
    <n v="36"/>
    <x v="0"/>
    <n v="63"/>
    <n v="41.17"/>
    <x v="1"/>
    <s v="USD"/>
    <x v="770"/>
    <n v="1363669200"/>
    <b v="0"/>
    <b v="1"/>
    <s v="theater/plays"/>
    <x v="3"/>
    <x v="3"/>
  </r>
  <r>
    <n v="2000"/>
    <n v="5033"/>
    <n v="252"/>
    <x v="1"/>
    <n v="65"/>
    <n v="77.430000000000007"/>
    <x v="1"/>
    <s v="USD"/>
    <x v="771"/>
    <n v="1551420000"/>
    <b v="0"/>
    <b v="1"/>
    <s v="technology/wearables"/>
    <x v="2"/>
    <x v="8"/>
  </r>
  <r>
    <n v="8800"/>
    <n v="9317"/>
    <n v="106"/>
    <x v="1"/>
    <n v="163"/>
    <n v="57.16"/>
    <x v="1"/>
    <s v="USD"/>
    <x v="772"/>
    <n v="1269838800"/>
    <b v="0"/>
    <b v="0"/>
    <s v="theater/plays"/>
    <x v="3"/>
    <x v="3"/>
  </r>
  <r>
    <n v="3500"/>
    <n v="6560"/>
    <n v="187"/>
    <x v="1"/>
    <n v="85"/>
    <n v="77.180000000000007"/>
    <x v="1"/>
    <s v="USD"/>
    <x v="773"/>
    <n v="1312520400"/>
    <b v="0"/>
    <b v="0"/>
    <s v="theater/plays"/>
    <x v="3"/>
    <x v="3"/>
  </r>
  <r>
    <n v="1400"/>
    <n v="5415"/>
    <n v="387"/>
    <x v="1"/>
    <n v="217"/>
    <n v="24.95"/>
    <x v="1"/>
    <s v="USD"/>
    <x v="774"/>
    <n v="1436504400"/>
    <b v="0"/>
    <b v="1"/>
    <s v="film &amp; video/television"/>
    <x v="4"/>
    <x v="19"/>
  </r>
  <r>
    <n v="4200"/>
    <n v="14577"/>
    <n v="347"/>
    <x v="1"/>
    <n v="150"/>
    <n v="97.18"/>
    <x v="1"/>
    <s v="USD"/>
    <x v="775"/>
    <n v="1472014800"/>
    <b v="0"/>
    <b v="0"/>
    <s v="film &amp; video/shorts"/>
    <x v="4"/>
    <x v="12"/>
  </r>
  <r>
    <n v="81000"/>
    <n v="150515"/>
    <n v="186"/>
    <x v="1"/>
    <n v="3272"/>
    <n v="46"/>
    <x v="1"/>
    <s v="USD"/>
    <x v="776"/>
    <n v="1411534800"/>
    <b v="0"/>
    <b v="0"/>
    <s v="theater/plays"/>
    <x v="3"/>
    <x v="3"/>
  </r>
  <r>
    <n v="182800"/>
    <n v="79045"/>
    <n v="43"/>
    <x v="3"/>
    <n v="898"/>
    <n v="88.02"/>
    <x v="1"/>
    <s v="USD"/>
    <x v="777"/>
    <n v="1304917200"/>
    <b v="0"/>
    <b v="0"/>
    <s v="photography/photography books"/>
    <x v="7"/>
    <x v="14"/>
  </r>
  <r>
    <n v="4800"/>
    <n v="7797"/>
    <n v="162"/>
    <x v="1"/>
    <n v="300"/>
    <n v="25.99"/>
    <x v="1"/>
    <s v="USD"/>
    <x v="778"/>
    <n v="1539579600"/>
    <b v="0"/>
    <b v="0"/>
    <s v="food/food trucks"/>
    <x v="0"/>
    <x v="0"/>
  </r>
  <r>
    <n v="7000"/>
    <n v="12939"/>
    <n v="185"/>
    <x v="1"/>
    <n v="126"/>
    <n v="102.69"/>
    <x v="1"/>
    <s v="USD"/>
    <x v="779"/>
    <n v="1382504400"/>
    <b v="0"/>
    <b v="0"/>
    <s v="theater/plays"/>
    <x v="3"/>
    <x v="3"/>
  </r>
  <r>
    <n v="161900"/>
    <n v="38376"/>
    <n v="24"/>
    <x v="0"/>
    <n v="526"/>
    <n v="72.959999999999994"/>
    <x v="1"/>
    <s v="USD"/>
    <x v="780"/>
    <n v="1278306000"/>
    <b v="0"/>
    <b v="0"/>
    <s v="film &amp; video/drama"/>
    <x v="4"/>
    <x v="6"/>
  </r>
  <r>
    <n v="7700"/>
    <n v="6920"/>
    <n v="90"/>
    <x v="0"/>
    <n v="121"/>
    <n v="57.19"/>
    <x v="1"/>
    <s v="USD"/>
    <x v="335"/>
    <n v="1442552400"/>
    <b v="0"/>
    <b v="0"/>
    <s v="theater/plays"/>
    <x v="3"/>
    <x v="3"/>
  </r>
  <r>
    <n v="71500"/>
    <n v="194912"/>
    <n v="273"/>
    <x v="1"/>
    <n v="2320"/>
    <n v="84.01"/>
    <x v="1"/>
    <s v="USD"/>
    <x v="535"/>
    <n v="1511071200"/>
    <b v="0"/>
    <b v="1"/>
    <s v="theater/plays"/>
    <x v="3"/>
    <x v="3"/>
  </r>
  <r>
    <n v="4700"/>
    <n v="7992"/>
    <n v="170"/>
    <x v="1"/>
    <n v="81"/>
    <n v="98.67"/>
    <x v="2"/>
    <s v="AUD"/>
    <x v="270"/>
    <n v="1536382800"/>
    <b v="0"/>
    <b v="0"/>
    <s v="film &amp; video/science fiction"/>
    <x v="4"/>
    <x v="22"/>
  </r>
  <r>
    <n v="42100"/>
    <n v="79268"/>
    <n v="188"/>
    <x v="1"/>
    <n v="1887"/>
    <n v="42.01"/>
    <x v="1"/>
    <s v="USD"/>
    <x v="781"/>
    <n v="1389592800"/>
    <b v="0"/>
    <b v="0"/>
    <s v="photography/photography books"/>
    <x v="7"/>
    <x v="14"/>
  </r>
  <r>
    <n v="40200"/>
    <n v="139468"/>
    <n v="347"/>
    <x v="1"/>
    <n v="4358"/>
    <n v="32"/>
    <x v="1"/>
    <s v="USD"/>
    <x v="782"/>
    <n v="1275282000"/>
    <b v="0"/>
    <b v="1"/>
    <s v="photography/photography books"/>
    <x v="7"/>
    <x v="14"/>
  </r>
  <r>
    <n v="7900"/>
    <n v="5465"/>
    <n v="69"/>
    <x v="0"/>
    <n v="67"/>
    <n v="81.569999999999993"/>
    <x v="1"/>
    <s v="USD"/>
    <x v="783"/>
    <n v="1294984800"/>
    <b v="0"/>
    <b v="0"/>
    <s v="music/rock"/>
    <x v="1"/>
    <x v="1"/>
  </r>
  <r>
    <n v="8300"/>
    <n v="2111"/>
    <n v="25"/>
    <x v="0"/>
    <n v="57"/>
    <n v="37.04"/>
    <x v="0"/>
    <s v="CAD"/>
    <x v="784"/>
    <n v="1562043600"/>
    <b v="0"/>
    <b v="0"/>
    <s v="photography/photography books"/>
    <x v="7"/>
    <x v="14"/>
  </r>
  <r>
    <n v="163600"/>
    <n v="126628"/>
    <n v="77"/>
    <x v="0"/>
    <n v="1229"/>
    <n v="103.03"/>
    <x v="1"/>
    <s v="USD"/>
    <x v="785"/>
    <n v="1469595600"/>
    <b v="0"/>
    <b v="0"/>
    <s v="food/food trucks"/>
    <x v="0"/>
    <x v="0"/>
  </r>
  <r>
    <n v="2700"/>
    <n v="1012"/>
    <n v="37"/>
    <x v="0"/>
    <n v="12"/>
    <n v="84.33"/>
    <x v="6"/>
    <s v="EUR"/>
    <x v="786"/>
    <n v="1581141600"/>
    <b v="0"/>
    <b v="0"/>
    <s v="music/metal"/>
    <x v="1"/>
    <x v="16"/>
  </r>
  <r>
    <n v="1000"/>
    <n v="5438"/>
    <n v="544"/>
    <x v="1"/>
    <n v="53"/>
    <n v="102.6"/>
    <x v="1"/>
    <s v="USD"/>
    <x v="787"/>
    <n v="1488520800"/>
    <b v="0"/>
    <b v="0"/>
    <s v="publishing/nonfiction"/>
    <x v="5"/>
    <x v="9"/>
  </r>
  <r>
    <n v="84500"/>
    <n v="193101"/>
    <n v="229"/>
    <x v="1"/>
    <n v="2414"/>
    <n v="79.989999999999995"/>
    <x v="1"/>
    <s v="USD"/>
    <x v="788"/>
    <n v="1563858000"/>
    <b v="0"/>
    <b v="0"/>
    <s v="music/electric music"/>
    <x v="1"/>
    <x v="5"/>
  </r>
  <r>
    <n v="81300"/>
    <n v="31665"/>
    <n v="39"/>
    <x v="0"/>
    <n v="452"/>
    <n v="70.06"/>
    <x v="1"/>
    <s v="USD"/>
    <x v="330"/>
    <n v="1438923600"/>
    <b v="0"/>
    <b v="1"/>
    <s v="theater/plays"/>
    <x v="3"/>
    <x v="3"/>
  </r>
  <r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3400"/>
    <n v="8089"/>
    <n v="238"/>
    <x v="1"/>
    <n v="193"/>
    <n v="41.91"/>
    <x v="1"/>
    <s v="USD"/>
    <x v="790"/>
    <n v="1277874000"/>
    <b v="0"/>
    <b v="0"/>
    <s v="film &amp; video/shorts"/>
    <x v="4"/>
    <x v="12"/>
  </r>
  <r>
    <n v="170800"/>
    <n v="109374"/>
    <n v="64"/>
    <x v="0"/>
    <n v="1886"/>
    <n v="57.99"/>
    <x v="1"/>
    <s v="USD"/>
    <x v="791"/>
    <n v="1399352400"/>
    <b v="0"/>
    <b v="1"/>
    <s v="theater/plays"/>
    <x v="3"/>
    <x v="3"/>
  </r>
  <r>
    <n v="1800"/>
    <n v="2129"/>
    <n v="118"/>
    <x v="1"/>
    <n v="52"/>
    <n v="40.94"/>
    <x v="1"/>
    <s v="USD"/>
    <x v="792"/>
    <n v="1279083600"/>
    <b v="0"/>
    <b v="0"/>
    <s v="theater/plays"/>
    <x v="3"/>
    <x v="3"/>
  </r>
  <r>
    <n v="150600"/>
    <n v="127745"/>
    <n v="85"/>
    <x v="0"/>
    <n v="1825"/>
    <n v="70"/>
    <x v="1"/>
    <s v="USD"/>
    <x v="793"/>
    <n v="1284354000"/>
    <b v="0"/>
    <b v="0"/>
    <s v="music/indie rock"/>
    <x v="1"/>
    <x v="7"/>
  </r>
  <r>
    <n v="7800"/>
    <n v="2289"/>
    <n v="29"/>
    <x v="0"/>
    <n v="31"/>
    <n v="73.84"/>
    <x v="1"/>
    <s v="USD"/>
    <x v="794"/>
    <n v="1441170000"/>
    <b v="0"/>
    <b v="1"/>
    <s v="theater/plays"/>
    <x v="3"/>
    <x v="3"/>
  </r>
  <r>
    <n v="5800"/>
    <n v="12174"/>
    <n v="210"/>
    <x v="1"/>
    <n v="290"/>
    <n v="41.98"/>
    <x v="1"/>
    <s v="USD"/>
    <x v="795"/>
    <n v="1493528400"/>
    <b v="0"/>
    <b v="0"/>
    <s v="theater/plays"/>
    <x v="3"/>
    <x v="3"/>
  </r>
  <r>
    <n v="5600"/>
    <n v="9508"/>
    <n v="170"/>
    <x v="1"/>
    <n v="122"/>
    <n v="77.930000000000007"/>
    <x v="1"/>
    <s v="USD"/>
    <x v="796"/>
    <n v="1395205200"/>
    <b v="0"/>
    <b v="1"/>
    <s v="music/electric music"/>
    <x v="1"/>
    <x v="5"/>
  </r>
  <r>
    <n v="134400"/>
    <n v="155849"/>
    <n v="116"/>
    <x v="1"/>
    <n v="1470"/>
    <n v="106.02"/>
    <x v="1"/>
    <s v="USD"/>
    <x v="797"/>
    <n v="1561438800"/>
    <b v="0"/>
    <b v="0"/>
    <s v="music/indie rock"/>
    <x v="1"/>
    <x v="7"/>
  </r>
  <r>
    <n v="3000"/>
    <n v="7758"/>
    <n v="259"/>
    <x v="1"/>
    <n v="165"/>
    <n v="47.02"/>
    <x v="0"/>
    <s v="CAD"/>
    <x v="798"/>
    <n v="1326693600"/>
    <b v="0"/>
    <b v="0"/>
    <s v="film &amp; video/documentary"/>
    <x v="4"/>
    <x v="4"/>
  </r>
  <r>
    <n v="6000"/>
    <n v="13835"/>
    <n v="231"/>
    <x v="1"/>
    <n v="182"/>
    <n v="76.02"/>
    <x v="1"/>
    <s v="USD"/>
    <x v="799"/>
    <n v="1277960400"/>
    <b v="0"/>
    <b v="0"/>
    <s v="publishing/translations"/>
    <x v="5"/>
    <x v="18"/>
  </r>
  <r>
    <n v="8400"/>
    <n v="10770"/>
    <n v="128"/>
    <x v="1"/>
    <n v="199"/>
    <n v="54.12"/>
    <x v="6"/>
    <s v="EUR"/>
    <x v="800"/>
    <n v="1434690000"/>
    <b v="0"/>
    <b v="1"/>
    <s v="film &amp; video/documentary"/>
    <x v="4"/>
    <x v="4"/>
  </r>
  <r>
    <n v="1700"/>
    <n v="3208"/>
    <n v="189"/>
    <x v="1"/>
    <n v="56"/>
    <n v="57.29"/>
    <x v="4"/>
    <s v="GBP"/>
    <x v="801"/>
    <n v="1376110800"/>
    <b v="0"/>
    <b v="1"/>
    <s v="film &amp; video/television"/>
    <x v="4"/>
    <x v="19"/>
  </r>
  <r>
    <n v="159800"/>
    <n v="11108"/>
    <n v="7"/>
    <x v="0"/>
    <n v="107"/>
    <n v="103.81"/>
    <x v="1"/>
    <s v="USD"/>
    <x v="802"/>
    <n v="1518415200"/>
    <b v="0"/>
    <b v="0"/>
    <s v="theater/plays"/>
    <x v="3"/>
    <x v="3"/>
  </r>
  <r>
    <n v="19800"/>
    <n v="153338"/>
    <n v="774"/>
    <x v="1"/>
    <n v="1460"/>
    <n v="105.03"/>
    <x v="2"/>
    <s v="AUD"/>
    <x v="803"/>
    <n v="1310878800"/>
    <b v="0"/>
    <b v="1"/>
    <s v="food/food trucks"/>
    <x v="0"/>
    <x v="0"/>
  </r>
  <r>
    <n v="8800"/>
    <n v="2437"/>
    <n v="28"/>
    <x v="0"/>
    <n v="27"/>
    <n v="90.26"/>
    <x v="1"/>
    <s v="USD"/>
    <x v="212"/>
    <n v="1556600400"/>
    <b v="0"/>
    <b v="0"/>
    <s v="theater/plays"/>
    <x v="3"/>
    <x v="3"/>
  </r>
  <r>
    <n v="179100"/>
    <n v="93991"/>
    <n v="52"/>
    <x v="0"/>
    <n v="1221"/>
    <n v="76.98"/>
    <x v="1"/>
    <s v="USD"/>
    <x v="804"/>
    <n v="1576994400"/>
    <b v="0"/>
    <b v="0"/>
    <s v="film &amp; video/documentary"/>
    <x v="4"/>
    <x v="4"/>
  </r>
  <r>
    <n v="3100"/>
    <n v="12620"/>
    <n v="407"/>
    <x v="1"/>
    <n v="123"/>
    <n v="102.6"/>
    <x v="5"/>
    <s v="CHF"/>
    <x v="805"/>
    <n v="1382677200"/>
    <b v="0"/>
    <b v="0"/>
    <s v="music/jazz"/>
    <x v="1"/>
    <x v="17"/>
  </r>
  <r>
    <n v="100"/>
    <n v="2"/>
    <n v="2"/>
    <x v="0"/>
    <n v="1"/>
    <n v="2"/>
    <x v="1"/>
    <s v="USD"/>
    <x v="806"/>
    <n v="1411189200"/>
    <b v="0"/>
    <b v="1"/>
    <s v="technology/web"/>
    <x v="2"/>
    <x v="2"/>
  </r>
  <r>
    <n v="5600"/>
    <n v="8746"/>
    <n v="156"/>
    <x v="1"/>
    <n v="159"/>
    <n v="55.01"/>
    <x v="1"/>
    <s v="USD"/>
    <x v="807"/>
    <n v="1534654800"/>
    <b v="0"/>
    <b v="1"/>
    <s v="music/rock"/>
    <x v="1"/>
    <x v="1"/>
  </r>
  <r>
    <n v="1400"/>
    <n v="3534"/>
    <n v="252"/>
    <x v="1"/>
    <n v="110"/>
    <n v="32.130000000000003"/>
    <x v="1"/>
    <s v="USD"/>
    <x v="722"/>
    <n v="1457762400"/>
    <b v="0"/>
    <b v="0"/>
    <s v="technology/web"/>
    <x v="2"/>
    <x v="2"/>
  </r>
  <r>
    <n v="41000"/>
    <n v="709"/>
    <n v="2"/>
    <x v="2"/>
    <n v="14"/>
    <n v="50.64"/>
    <x v="1"/>
    <s v="USD"/>
    <x v="477"/>
    <n v="1337490000"/>
    <b v="0"/>
    <b v="1"/>
    <s v="publishing/nonfiction"/>
    <x v="5"/>
    <x v="9"/>
  </r>
  <r>
    <n v="6500"/>
    <n v="795"/>
    <n v="12"/>
    <x v="0"/>
    <n v="16"/>
    <n v="49.69"/>
    <x v="1"/>
    <s v="USD"/>
    <x v="259"/>
    <n v="1349672400"/>
    <b v="0"/>
    <b v="0"/>
    <s v="publishing/radio &amp; podcasts"/>
    <x v="5"/>
    <x v="15"/>
  </r>
  <r>
    <n v="7900"/>
    <n v="12955"/>
    <n v="164"/>
    <x v="1"/>
    <n v="236"/>
    <n v="54.89"/>
    <x v="1"/>
    <s v="USD"/>
    <x v="9"/>
    <n v="1379826000"/>
    <b v="0"/>
    <b v="0"/>
    <s v="theater/plays"/>
    <x v="3"/>
    <x v="3"/>
  </r>
  <r>
    <n v="5500"/>
    <n v="8964"/>
    <n v="163"/>
    <x v="1"/>
    <n v="191"/>
    <n v="46.93"/>
    <x v="1"/>
    <s v="USD"/>
    <x v="808"/>
    <n v="1497762000"/>
    <b v="1"/>
    <b v="1"/>
    <s v="film &amp; video/documentary"/>
    <x v="4"/>
    <x v="4"/>
  </r>
  <r>
    <n v="9100"/>
    <n v="1843"/>
    <n v="20"/>
    <x v="0"/>
    <n v="41"/>
    <n v="44.95"/>
    <x v="1"/>
    <s v="USD"/>
    <x v="809"/>
    <n v="1304485200"/>
    <b v="0"/>
    <b v="0"/>
    <s v="theater/plays"/>
    <x v="3"/>
    <x v="3"/>
  </r>
  <r>
    <n v="38200"/>
    <n v="121950"/>
    <n v="319"/>
    <x v="1"/>
    <n v="3934"/>
    <n v="31"/>
    <x v="1"/>
    <s v="USD"/>
    <x v="444"/>
    <n v="1336885200"/>
    <b v="0"/>
    <b v="0"/>
    <s v="games/video games"/>
    <x v="6"/>
    <x v="11"/>
  </r>
  <r>
    <n v="1800"/>
    <n v="8621"/>
    <n v="479"/>
    <x v="1"/>
    <n v="80"/>
    <n v="107.76"/>
    <x v="0"/>
    <s v="CAD"/>
    <x v="384"/>
    <n v="1530421200"/>
    <b v="0"/>
    <b v="1"/>
    <s v="theater/plays"/>
    <x v="3"/>
    <x v="3"/>
  </r>
  <r>
    <n v="154500"/>
    <n v="30215"/>
    <n v="20"/>
    <x v="3"/>
    <n v="296"/>
    <n v="102.08"/>
    <x v="1"/>
    <s v="USD"/>
    <x v="810"/>
    <n v="1421992800"/>
    <b v="0"/>
    <b v="0"/>
    <s v="theater/plays"/>
    <x v="3"/>
    <x v="3"/>
  </r>
  <r>
    <n v="5800"/>
    <n v="11539"/>
    <n v="199"/>
    <x v="1"/>
    <n v="462"/>
    <n v="24.98"/>
    <x v="1"/>
    <s v="USD"/>
    <x v="811"/>
    <n v="1568178000"/>
    <b v="1"/>
    <b v="0"/>
    <s v="technology/web"/>
    <x v="2"/>
    <x v="2"/>
  </r>
  <r>
    <n v="1800"/>
    <n v="14310"/>
    <n v="795"/>
    <x v="1"/>
    <n v="179"/>
    <n v="79.94"/>
    <x v="1"/>
    <s v="USD"/>
    <x v="812"/>
    <n v="1347944400"/>
    <b v="1"/>
    <b v="0"/>
    <s v="film &amp; video/drama"/>
    <x v="4"/>
    <x v="6"/>
  </r>
  <r>
    <n v="70200"/>
    <n v="35536"/>
    <n v="51"/>
    <x v="0"/>
    <n v="523"/>
    <n v="67.95"/>
    <x v="2"/>
    <s v="AUD"/>
    <x v="813"/>
    <n v="1558760400"/>
    <b v="0"/>
    <b v="0"/>
    <s v="film &amp; video/drama"/>
    <x v="4"/>
    <x v="6"/>
  </r>
  <r>
    <n v="6400"/>
    <n v="3676"/>
    <n v="57"/>
    <x v="0"/>
    <n v="141"/>
    <n v="26.07"/>
    <x v="4"/>
    <s v="GBP"/>
    <x v="814"/>
    <n v="1376629200"/>
    <b v="0"/>
    <b v="0"/>
    <s v="theater/plays"/>
    <x v="3"/>
    <x v="3"/>
  </r>
  <r>
    <n v="125900"/>
    <n v="195936"/>
    <n v="156"/>
    <x v="1"/>
    <n v="1866"/>
    <n v="105"/>
    <x v="4"/>
    <s v="GBP"/>
    <x v="80"/>
    <n v="1504760400"/>
    <b v="0"/>
    <b v="0"/>
    <s v="film &amp; video/television"/>
    <x v="4"/>
    <x v="19"/>
  </r>
  <r>
    <n v="3700"/>
    <n v="1343"/>
    <n v="36"/>
    <x v="0"/>
    <n v="52"/>
    <n v="25.83"/>
    <x v="1"/>
    <s v="USD"/>
    <x v="815"/>
    <n v="1419660000"/>
    <b v="0"/>
    <b v="0"/>
    <s v="photography/photography books"/>
    <x v="7"/>
    <x v="14"/>
  </r>
  <r>
    <n v="3600"/>
    <n v="2097"/>
    <n v="58"/>
    <x v="2"/>
    <n v="27"/>
    <n v="77.67"/>
    <x v="4"/>
    <s v="GBP"/>
    <x v="816"/>
    <n v="1311310800"/>
    <b v="0"/>
    <b v="1"/>
    <s v="film &amp; video/shorts"/>
    <x v="4"/>
    <x v="12"/>
  </r>
  <r>
    <n v="3800"/>
    <n v="9021"/>
    <n v="237"/>
    <x v="1"/>
    <n v="156"/>
    <n v="57.83"/>
    <x v="5"/>
    <s v="CHF"/>
    <x v="474"/>
    <n v="1344315600"/>
    <b v="0"/>
    <b v="0"/>
    <s v="publishing/radio &amp; podcasts"/>
    <x v="5"/>
    <x v="15"/>
  </r>
  <r>
    <n v="35600"/>
    <n v="20915"/>
    <n v="59"/>
    <x v="0"/>
    <n v="225"/>
    <n v="92.96"/>
    <x v="2"/>
    <s v="AUD"/>
    <x v="817"/>
    <n v="1510725600"/>
    <b v="0"/>
    <b v="1"/>
    <s v="theater/plays"/>
    <x v="3"/>
    <x v="3"/>
  </r>
  <r>
    <n v="5300"/>
    <n v="9676"/>
    <n v="183"/>
    <x v="1"/>
    <n v="255"/>
    <n v="37.950000000000003"/>
    <x v="1"/>
    <s v="USD"/>
    <x v="818"/>
    <n v="1551247200"/>
    <b v="1"/>
    <b v="0"/>
    <s v="film &amp; video/animation"/>
    <x v="4"/>
    <x v="10"/>
  </r>
  <r>
    <n v="160400"/>
    <n v="1210"/>
    <n v="1"/>
    <x v="0"/>
    <n v="38"/>
    <n v="31.84"/>
    <x v="1"/>
    <s v="USD"/>
    <x v="819"/>
    <n v="1330236000"/>
    <b v="0"/>
    <b v="0"/>
    <s v="technology/web"/>
    <x v="2"/>
    <x v="2"/>
  </r>
  <r>
    <n v="51400"/>
    <n v="90440"/>
    <n v="176"/>
    <x v="1"/>
    <n v="2261"/>
    <n v="40"/>
    <x v="1"/>
    <s v="USD"/>
    <x v="609"/>
    <n v="1545112800"/>
    <b v="0"/>
    <b v="1"/>
    <s v="music/world music"/>
    <x v="1"/>
    <x v="21"/>
  </r>
  <r>
    <n v="1700"/>
    <n v="4044"/>
    <n v="238"/>
    <x v="1"/>
    <n v="40"/>
    <n v="101.1"/>
    <x v="1"/>
    <s v="USD"/>
    <x v="547"/>
    <n v="1279170000"/>
    <b v="0"/>
    <b v="0"/>
    <s v="theater/plays"/>
    <x v="3"/>
    <x v="3"/>
  </r>
  <r>
    <n v="39400"/>
    <n v="192292"/>
    <n v="488"/>
    <x v="1"/>
    <n v="2289"/>
    <n v="84.01"/>
    <x v="6"/>
    <s v="EUR"/>
    <x v="820"/>
    <n v="1573452000"/>
    <b v="0"/>
    <b v="0"/>
    <s v="theater/plays"/>
    <x v="3"/>
    <x v="3"/>
  </r>
  <r>
    <n v="3000"/>
    <n v="6722"/>
    <n v="224"/>
    <x v="1"/>
    <n v="65"/>
    <n v="103.42"/>
    <x v="1"/>
    <s v="USD"/>
    <x v="821"/>
    <n v="1507093200"/>
    <b v="0"/>
    <b v="0"/>
    <s v="theater/plays"/>
    <x v="3"/>
    <x v="3"/>
  </r>
  <r>
    <n v="8700"/>
    <n v="1577"/>
    <n v="18"/>
    <x v="0"/>
    <n v="15"/>
    <n v="105.13"/>
    <x v="1"/>
    <s v="USD"/>
    <x v="151"/>
    <n v="1463374800"/>
    <b v="0"/>
    <b v="0"/>
    <s v="food/food trucks"/>
    <x v="0"/>
    <x v="0"/>
  </r>
  <r>
    <n v="7200"/>
    <n v="3301"/>
    <n v="46"/>
    <x v="0"/>
    <n v="37"/>
    <n v="89.22"/>
    <x v="1"/>
    <s v="USD"/>
    <x v="822"/>
    <n v="1344574800"/>
    <b v="0"/>
    <b v="0"/>
    <s v="theater/plays"/>
    <x v="3"/>
    <x v="3"/>
  </r>
  <r>
    <n v="167400"/>
    <n v="196386"/>
    <n v="117"/>
    <x v="1"/>
    <n v="3777"/>
    <n v="52"/>
    <x v="6"/>
    <s v="EUR"/>
    <x v="823"/>
    <n v="1389074400"/>
    <b v="0"/>
    <b v="0"/>
    <s v="technology/web"/>
    <x v="2"/>
    <x v="2"/>
  </r>
  <r>
    <n v="5500"/>
    <n v="11952"/>
    <n v="217"/>
    <x v="1"/>
    <n v="184"/>
    <n v="64.959999999999994"/>
    <x v="4"/>
    <s v="GBP"/>
    <x v="824"/>
    <n v="1494997200"/>
    <b v="0"/>
    <b v="0"/>
    <s v="theater/plays"/>
    <x v="3"/>
    <x v="3"/>
  </r>
  <r>
    <n v="3500"/>
    <n v="3930"/>
    <n v="112"/>
    <x v="1"/>
    <n v="85"/>
    <n v="46.24"/>
    <x v="1"/>
    <s v="USD"/>
    <x v="825"/>
    <n v="1425448800"/>
    <b v="0"/>
    <b v="1"/>
    <s v="theater/plays"/>
    <x v="3"/>
    <x v="3"/>
  </r>
  <r>
    <n v="7900"/>
    <n v="5729"/>
    <n v="73"/>
    <x v="0"/>
    <n v="112"/>
    <n v="51.15"/>
    <x v="1"/>
    <s v="USD"/>
    <x v="826"/>
    <n v="1404104400"/>
    <b v="0"/>
    <b v="1"/>
    <s v="theater/plays"/>
    <x v="3"/>
    <x v="3"/>
  </r>
  <r>
    <n v="2300"/>
    <n v="4883"/>
    <n v="212"/>
    <x v="1"/>
    <n v="144"/>
    <n v="33.909999999999997"/>
    <x v="1"/>
    <s v="USD"/>
    <x v="827"/>
    <n v="1394773200"/>
    <b v="0"/>
    <b v="0"/>
    <s v="music/rock"/>
    <x v="1"/>
    <x v="1"/>
  </r>
  <r>
    <n v="73000"/>
    <n v="175015"/>
    <n v="240"/>
    <x v="1"/>
    <n v="1902"/>
    <n v="92.02"/>
    <x v="1"/>
    <s v="USD"/>
    <x v="828"/>
    <n v="1366520400"/>
    <b v="0"/>
    <b v="0"/>
    <s v="theater/plays"/>
    <x v="3"/>
    <x v="3"/>
  </r>
  <r>
    <n v="6200"/>
    <n v="11280"/>
    <n v="182"/>
    <x v="1"/>
    <n v="105"/>
    <n v="107.43"/>
    <x v="1"/>
    <s v="USD"/>
    <x v="829"/>
    <n v="1456639200"/>
    <b v="0"/>
    <b v="0"/>
    <s v="theater/plays"/>
    <x v="3"/>
    <x v="3"/>
  </r>
  <r>
    <n v="6100"/>
    <n v="10012"/>
    <n v="164"/>
    <x v="1"/>
    <n v="132"/>
    <n v="75.849999999999994"/>
    <x v="1"/>
    <s v="USD"/>
    <x v="830"/>
    <n v="1438318800"/>
    <b v="0"/>
    <b v="0"/>
    <s v="theater/plays"/>
    <x v="3"/>
    <x v="3"/>
  </r>
  <r>
    <n v="103200"/>
    <n v="1690"/>
    <n v="2"/>
    <x v="0"/>
    <n v="21"/>
    <n v="80.48"/>
    <x v="1"/>
    <s v="USD"/>
    <x v="831"/>
    <n v="1564030800"/>
    <b v="1"/>
    <b v="0"/>
    <s v="theater/plays"/>
    <x v="3"/>
    <x v="3"/>
  </r>
  <r>
    <n v="171000"/>
    <n v="84891"/>
    <n v="50"/>
    <x v="3"/>
    <n v="976"/>
    <n v="86.98"/>
    <x v="1"/>
    <s v="USD"/>
    <x v="832"/>
    <n v="1449295200"/>
    <b v="0"/>
    <b v="0"/>
    <s v="film &amp; video/documentary"/>
    <x v="4"/>
    <x v="4"/>
  </r>
  <r>
    <n v="9200"/>
    <n v="10093"/>
    <n v="110"/>
    <x v="1"/>
    <n v="96"/>
    <n v="105.14"/>
    <x v="1"/>
    <s v="USD"/>
    <x v="833"/>
    <n v="1531890000"/>
    <b v="0"/>
    <b v="1"/>
    <s v="publishing/fiction"/>
    <x v="5"/>
    <x v="13"/>
  </r>
  <r>
    <n v="7800"/>
    <n v="3839"/>
    <n v="49"/>
    <x v="0"/>
    <n v="67"/>
    <n v="57.3"/>
    <x v="1"/>
    <s v="USD"/>
    <x v="834"/>
    <n v="1306213200"/>
    <b v="0"/>
    <b v="1"/>
    <s v="games/video games"/>
    <x v="6"/>
    <x v="11"/>
  </r>
  <r>
    <n v="9900"/>
    <n v="6161"/>
    <n v="62"/>
    <x v="2"/>
    <n v="66"/>
    <n v="93.35"/>
    <x v="0"/>
    <s v="CAD"/>
    <x v="835"/>
    <n v="1356242400"/>
    <b v="0"/>
    <b v="0"/>
    <s v="technology/web"/>
    <x v="2"/>
    <x v="2"/>
  </r>
  <r>
    <n v="43000"/>
    <n v="5615"/>
    <n v="13"/>
    <x v="0"/>
    <n v="78"/>
    <n v="71.989999999999995"/>
    <x v="1"/>
    <s v="USD"/>
    <x v="836"/>
    <n v="1297576800"/>
    <b v="1"/>
    <b v="0"/>
    <s v="theater/plays"/>
    <x v="3"/>
    <x v="3"/>
  </r>
  <r>
    <n v="9600"/>
    <n v="6205"/>
    <n v="65"/>
    <x v="0"/>
    <n v="67"/>
    <n v="92.61"/>
    <x v="2"/>
    <s v="AUD"/>
    <x v="837"/>
    <n v="1296194400"/>
    <b v="0"/>
    <b v="0"/>
    <s v="theater/plays"/>
    <x v="3"/>
    <x v="3"/>
  </r>
  <r>
    <n v="7500"/>
    <n v="11969"/>
    <n v="160"/>
    <x v="1"/>
    <n v="114"/>
    <n v="104.99"/>
    <x v="1"/>
    <s v="USD"/>
    <x v="219"/>
    <n v="1414558800"/>
    <b v="0"/>
    <b v="0"/>
    <s v="food/food trucks"/>
    <x v="0"/>
    <x v="0"/>
  </r>
  <r>
    <n v="10000"/>
    <n v="8142"/>
    <n v="81"/>
    <x v="0"/>
    <n v="263"/>
    <n v="30.96"/>
    <x v="2"/>
    <s v="AUD"/>
    <x v="365"/>
    <n v="1488348000"/>
    <b v="0"/>
    <b v="0"/>
    <s v="photography/photography books"/>
    <x v="7"/>
    <x v="14"/>
  </r>
  <r>
    <n v="172000"/>
    <n v="55805"/>
    <n v="32"/>
    <x v="0"/>
    <n v="1691"/>
    <n v="33"/>
    <x v="1"/>
    <s v="USD"/>
    <x v="838"/>
    <n v="1334898000"/>
    <b v="1"/>
    <b v="0"/>
    <s v="photography/photography books"/>
    <x v="7"/>
    <x v="14"/>
  </r>
  <r>
    <n v="153700"/>
    <n v="15238"/>
    <n v="10"/>
    <x v="0"/>
    <n v="181"/>
    <n v="84.19"/>
    <x v="1"/>
    <s v="USD"/>
    <x v="839"/>
    <n v="1308373200"/>
    <b v="0"/>
    <b v="0"/>
    <s v="theater/plays"/>
    <x v="3"/>
    <x v="3"/>
  </r>
  <r>
    <n v="3600"/>
    <n v="961"/>
    <n v="27"/>
    <x v="0"/>
    <n v="13"/>
    <n v="73.92"/>
    <x v="1"/>
    <s v="USD"/>
    <x v="840"/>
    <n v="1412312400"/>
    <b v="0"/>
    <b v="0"/>
    <s v="theater/plays"/>
    <x v="3"/>
    <x v="3"/>
  </r>
  <r>
    <n v="9400"/>
    <n v="5918"/>
    <n v="63"/>
    <x v="3"/>
    <n v="160"/>
    <n v="36.99"/>
    <x v="1"/>
    <s v="USD"/>
    <x v="841"/>
    <n v="1419228000"/>
    <b v="1"/>
    <b v="1"/>
    <s v="film &amp; video/documentary"/>
    <x v="4"/>
    <x v="4"/>
  </r>
  <r>
    <n v="5900"/>
    <n v="9520"/>
    <n v="161"/>
    <x v="1"/>
    <n v="203"/>
    <n v="46.9"/>
    <x v="1"/>
    <s v="USD"/>
    <x v="842"/>
    <n v="1430974800"/>
    <b v="0"/>
    <b v="0"/>
    <s v="technology/web"/>
    <x v="2"/>
    <x v="2"/>
  </r>
  <r>
    <n v="100"/>
    <n v="5"/>
    <n v="5"/>
    <x v="0"/>
    <n v="1"/>
    <n v="5"/>
    <x v="1"/>
    <s v="USD"/>
    <x v="843"/>
    <n v="1555822800"/>
    <b v="0"/>
    <b v="1"/>
    <s v="theater/plays"/>
    <x v="3"/>
    <x v="3"/>
  </r>
  <r>
    <n v="14500"/>
    <n v="159056"/>
    <n v="1097"/>
    <x v="1"/>
    <n v="1559"/>
    <n v="102.02"/>
    <x v="1"/>
    <s v="USD"/>
    <x v="844"/>
    <n v="1482818400"/>
    <b v="0"/>
    <b v="1"/>
    <s v="music/rock"/>
    <x v="1"/>
    <x v="1"/>
  </r>
  <r>
    <n v="145500"/>
    <n v="101987"/>
    <n v="70"/>
    <x v="3"/>
    <n v="2266"/>
    <n v="45.01"/>
    <x v="1"/>
    <s v="USD"/>
    <x v="845"/>
    <n v="1471928400"/>
    <b v="0"/>
    <b v="0"/>
    <s v="film &amp; video/documentary"/>
    <x v="4"/>
    <x v="4"/>
  </r>
  <r>
    <n v="3300"/>
    <n v="1980"/>
    <n v="60"/>
    <x v="0"/>
    <n v="21"/>
    <n v="94.29"/>
    <x v="1"/>
    <s v="USD"/>
    <x v="846"/>
    <n v="1453701600"/>
    <b v="0"/>
    <b v="1"/>
    <s v="film &amp; video/science fiction"/>
    <x v="4"/>
    <x v="22"/>
  </r>
  <r>
    <n v="42600"/>
    <n v="156384"/>
    <n v="367"/>
    <x v="1"/>
    <n v="1548"/>
    <n v="101.02"/>
    <x v="2"/>
    <s v="AUD"/>
    <x v="110"/>
    <n v="1350363600"/>
    <b v="0"/>
    <b v="0"/>
    <s v="technology/web"/>
    <x v="2"/>
    <x v="2"/>
  </r>
  <r>
    <n v="700"/>
    <n v="7763"/>
    <n v="1109"/>
    <x v="1"/>
    <n v="80"/>
    <n v="97.04"/>
    <x v="1"/>
    <s v="USD"/>
    <x v="847"/>
    <n v="1353996000"/>
    <b v="0"/>
    <b v="0"/>
    <s v="theater/plays"/>
    <x v="3"/>
    <x v="3"/>
  </r>
  <r>
    <n v="187600"/>
    <n v="35698"/>
    <n v="19"/>
    <x v="0"/>
    <n v="830"/>
    <n v="43.01"/>
    <x v="1"/>
    <s v="USD"/>
    <x v="848"/>
    <n v="1451109600"/>
    <b v="0"/>
    <b v="0"/>
    <s v="film &amp; video/science fiction"/>
    <x v="4"/>
    <x v="22"/>
  </r>
  <r>
    <n v="9800"/>
    <n v="12434"/>
    <n v="127"/>
    <x v="1"/>
    <n v="131"/>
    <n v="94.92"/>
    <x v="1"/>
    <s v="USD"/>
    <x v="849"/>
    <n v="1329631200"/>
    <b v="0"/>
    <b v="0"/>
    <s v="theater/plays"/>
    <x v="3"/>
    <x v="3"/>
  </r>
  <r>
    <n v="1100"/>
    <n v="8081"/>
    <n v="735"/>
    <x v="1"/>
    <n v="112"/>
    <n v="72.150000000000006"/>
    <x v="1"/>
    <s v="USD"/>
    <x v="780"/>
    <n v="1278997200"/>
    <b v="0"/>
    <b v="0"/>
    <s v="film &amp; video/animation"/>
    <x v="4"/>
    <x v="10"/>
  </r>
  <r>
    <n v="145000"/>
    <n v="6631"/>
    <n v="5"/>
    <x v="0"/>
    <n v="130"/>
    <n v="51.01"/>
    <x v="1"/>
    <s v="USD"/>
    <x v="140"/>
    <n v="1280120400"/>
    <b v="0"/>
    <b v="0"/>
    <s v="publishing/translations"/>
    <x v="5"/>
    <x v="18"/>
  </r>
  <r>
    <n v="5500"/>
    <n v="4678"/>
    <n v="85"/>
    <x v="0"/>
    <n v="55"/>
    <n v="85.05"/>
    <x v="1"/>
    <s v="USD"/>
    <x v="850"/>
    <n v="1458104400"/>
    <b v="0"/>
    <b v="0"/>
    <s v="technology/web"/>
    <x v="2"/>
    <x v="2"/>
  </r>
  <r>
    <n v="5700"/>
    <n v="6800"/>
    <n v="119"/>
    <x v="1"/>
    <n v="155"/>
    <n v="43.87"/>
    <x v="1"/>
    <s v="USD"/>
    <x v="851"/>
    <n v="1298268000"/>
    <b v="0"/>
    <b v="0"/>
    <s v="publishing/translations"/>
    <x v="5"/>
    <x v="18"/>
  </r>
  <r>
    <n v="3600"/>
    <n v="10657"/>
    <n v="296"/>
    <x v="1"/>
    <n v="266"/>
    <n v="40.06"/>
    <x v="1"/>
    <s v="USD"/>
    <x v="852"/>
    <n v="1386223200"/>
    <b v="0"/>
    <b v="0"/>
    <s v="food/food trucks"/>
    <x v="0"/>
    <x v="0"/>
  </r>
  <r>
    <n v="5900"/>
    <n v="4997"/>
    <n v="85"/>
    <x v="0"/>
    <n v="114"/>
    <n v="43.83"/>
    <x v="6"/>
    <s v="EUR"/>
    <x v="853"/>
    <n v="1299823200"/>
    <b v="0"/>
    <b v="1"/>
    <s v="photography/photography books"/>
    <x v="7"/>
    <x v="14"/>
  </r>
  <r>
    <n v="3700"/>
    <n v="13164"/>
    <n v="356"/>
    <x v="1"/>
    <n v="155"/>
    <n v="84.93"/>
    <x v="1"/>
    <s v="USD"/>
    <x v="854"/>
    <n v="1431752400"/>
    <b v="0"/>
    <b v="0"/>
    <s v="theater/plays"/>
    <x v="3"/>
    <x v="3"/>
  </r>
  <r>
    <n v="2200"/>
    <n v="8501"/>
    <n v="386"/>
    <x v="1"/>
    <n v="207"/>
    <n v="41.07"/>
    <x v="4"/>
    <s v="GBP"/>
    <x v="67"/>
    <n v="1267855200"/>
    <b v="0"/>
    <b v="0"/>
    <s v="music/rock"/>
    <x v="1"/>
    <x v="1"/>
  </r>
  <r>
    <n v="1700"/>
    <n v="13468"/>
    <n v="792"/>
    <x v="1"/>
    <n v="245"/>
    <n v="54.97"/>
    <x v="1"/>
    <s v="USD"/>
    <x v="855"/>
    <n v="1497675600"/>
    <b v="0"/>
    <b v="0"/>
    <s v="theater/plays"/>
    <x v="3"/>
    <x v="3"/>
  </r>
  <r>
    <n v="88400"/>
    <n v="121138"/>
    <n v="137"/>
    <x v="1"/>
    <n v="1573"/>
    <n v="77.010000000000005"/>
    <x v="1"/>
    <s v="USD"/>
    <x v="107"/>
    <n v="1336885200"/>
    <b v="0"/>
    <b v="0"/>
    <s v="music/world music"/>
    <x v="1"/>
    <x v="21"/>
  </r>
  <r>
    <n v="2400"/>
    <n v="8117"/>
    <n v="338"/>
    <x v="1"/>
    <n v="114"/>
    <n v="71.2"/>
    <x v="1"/>
    <s v="USD"/>
    <x v="344"/>
    <n v="1295157600"/>
    <b v="0"/>
    <b v="0"/>
    <s v="food/food trucks"/>
    <x v="0"/>
    <x v="0"/>
  </r>
  <r>
    <n v="7900"/>
    <n v="8550"/>
    <n v="108"/>
    <x v="1"/>
    <n v="93"/>
    <n v="91.94"/>
    <x v="1"/>
    <s v="USD"/>
    <x v="856"/>
    <n v="1577599200"/>
    <b v="0"/>
    <b v="0"/>
    <s v="theater/plays"/>
    <x v="3"/>
    <x v="3"/>
  </r>
  <r>
    <n v="94900"/>
    <n v="57659"/>
    <n v="61"/>
    <x v="0"/>
    <n v="594"/>
    <n v="97.07"/>
    <x v="1"/>
    <s v="USD"/>
    <x v="857"/>
    <n v="1305003600"/>
    <b v="0"/>
    <b v="0"/>
    <s v="theater/plays"/>
    <x v="3"/>
    <x v="3"/>
  </r>
  <r>
    <n v="5100"/>
    <n v="1414"/>
    <n v="28"/>
    <x v="0"/>
    <n v="24"/>
    <n v="58.92"/>
    <x v="1"/>
    <s v="USD"/>
    <x v="858"/>
    <n v="1381726800"/>
    <b v="0"/>
    <b v="0"/>
    <s v="film &amp; video/television"/>
    <x v="4"/>
    <x v="19"/>
  </r>
  <r>
    <n v="42700"/>
    <n v="97524"/>
    <n v="228"/>
    <x v="1"/>
    <n v="1681"/>
    <n v="58.02"/>
    <x v="1"/>
    <s v="USD"/>
    <x v="859"/>
    <n v="1402462800"/>
    <b v="0"/>
    <b v="1"/>
    <s v="technology/web"/>
    <x v="2"/>
    <x v="2"/>
  </r>
  <r>
    <n v="121100"/>
    <n v="26176"/>
    <n v="22"/>
    <x v="0"/>
    <n v="252"/>
    <n v="103.87"/>
    <x v="1"/>
    <s v="USD"/>
    <x v="860"/>
    <n v="1292133600"/>
    <b v="0"/>
    <b v="1"/>
    <s v="theater/plays"/>
    <x v="3"/>
    <x v="3"/>
  </r>
  <r>
    <n v="800"/>
    <n v="2991"/>
    <n v="374"/>
    <x v="1"/>
    <n v="32"/>
    <n v="93.47"/>
    <x v="1"/>
    <s v="USD"/>
    <x v="170"/>
    <n v="1368939600"/>
    <b v="0"/>
    <b v="0"/>
    <s v="music/indie rock"/>
    <x v="1"/>
    <x v="7"/>
  </r>
  <r>
    <n v="5400"/>
    <n v="8366"/>
    <n v="155"/>
    <x v="1"/>
    <n v="135"/>
    <n v="61.97"/>
    <x v="1"/>
    <s v="USD"/>
    <x v="861"/>
    <n v="1452146400"/>
    <b v="0"/>
    <b v="1"/>
    <s v="theater/plays"/>
    <x v="3"/>
    <x v="3"/>
  </r>
  <r>
    <n v="4000"/>
    <n v="12886"/>
    <n v="322"/>
    <x v="1"/>
    <n v="140"/>
    <n v="92.04"/>
    <x v="1"/>
    <s v="USD"/>
    <x v="862"/>
    <n v="1296712800"/>
    <b v="0"/>
    <b v="1"/>
    <s v="theater/plays"/>
    <x v="3"/>
    <x v="3"/>
  </r>
  <r>
    <n v="7000"/>
    <n v="5177"/>
    <n v="74"/>
    <x v="0"/>
    <n v="67"/>
    <n v="77.27"/>
    <x v="1"/>
    <s v="USD"/>
    <x v="863"/>
    <n v="1520748000"/>
    <b v="0"/>
    <b v="0"/>
    <s v="food/food trucks"/>
    <x v="0"/>
    <x v="0"/>
  </r>
  <r>
    <n v="1000"/>
    <n v="8641"/>
    <n v="864"/>
    <x v="1"/>
    <n v="92"/>
    <n v="93.92"/>
    <x v="1"/>
    <s v="USD"/>
    <x v="864"/>
    <n v="1480831200"/>
    <b v="0"/>
    <b v="0"/>
    <s v="games/video games"/>
    <x v="6"/>
    <x v="11"/>
  </r>
  <r>
    <n v="60200"/>
    <n v="86244"/>
    <n v="143"/>
    <x v="1"/>
    <n v="1015"/>
    <n v="84.97"/>
    <x v="4"/>
    <s v="GBP"/>
    <x v="527"/>
    <n v="1426914000"/>
    <b v="0"/>
    <b v="0"/>
    <s v="theater/plays"/>
    <x v="3"/>
    <x v="3"/>
  </r>
  <r>
    <n v="195200"/>
    <n v="78630"/>
    <n v="40"/>
    <x v="0"/>
    <n v="742"/>
    <n v="105.97"/>
    <x v="1"/>
    <s v="USD"/>
    <x v="865"/>
    <n v="1446616800"/>
    <b v="1"/>
    <b v="0"/>
    <s v="publishing/nonfiction"/>
    <x v="5"/>
    <x v="9"/>
  </r>
  <r>
    <n v="6700"/>
    <n v="11941"/>
    <n v="178"/>
    <x v="1"/>
    <n v="323"/>
    <n v="36.97"/>
    <x v="1"/>
    <s v="USD"/>
    <x v="866"/>
    <n v="1517032800"/>
    <b v="0"/>
    <b v="0"/>
    <s v="technology/web"/>
    <x v="2"/>
    <x v="2"/>
  </r>
  <r>
    <n v="7200"/>
    <n v="6115"/>
    <n v="85"/>
    <x v="0"/>
    <n v="75"/>
    <n v="81.53"/>
    <x v="1"/>
    <s v="USD"/>
    <x v="867"/>
    <n v="1311224400"/>
    <b v="0"/>
    <b v="1"/>
    <s v="film &amp; video/documentary"/>
    <x v="4"/>
    <x v="4"/>
  </r>
  <r>
    <n v="129100"/>
    <n v="188404"/>
    <n v="146"/>
    <x v="1"/>
    <n v="2326"/>
    <n v="81"/>
    <x v="1"/>
    <s v="USD"/>
    <x v="868"/>
    <n v="1566190800"/>
    <b v="0"/>
    <b v="0"/>
    <s v="film &amp; video/documentary"/>
    <x v="4"/>
    <x v="4"/>
  </r>
  <r>
    <n v="6500"/>
    <n v="9910"/>
    <n v="152"/>
    <x v="1"/>
    <n v="381"/>
    <n v="26.01"/>
    <x v="1"/>
    <s v="USD"/>
    <x v="105"/>
    <n v="1570165200"/>
    <b v="0"/>
    <b v="0"/>
    <s v="theater/plays"/>
    <x v="3"/>
    <x v="3"/>
  </r>
  <r>
    <n v="170600"/>
    <n v="114523"/>
    <n v="67"/>
    <x v="0"/>
    <n v="4405"/>
    <n v="26"/>
    <x v="1"/>
    <s v="USD"/>
    <x v="481"/>
    <n v="1388556000"/>
    <b v="0"/>
    <b v="1"/>
    <s v="music/rock"/>
    <x v="1"/>
    <x v="1"/>
  </r>
  <r>
    <n v="7800"/>
    <n v="3144"/>
    <n v="40"/>
    <x v="0"/>
    <n v="92"/>
    <n v="34.17"/>
    <x v="1"/>
    <s v="USD"/>
    <x v="253"/>
    <n v="1303189200"/>
    <b v="0"/>
    <b v="0"/>
    <s v="music/rock"/>
    <x v="1"/>
    <x v="1"/>
  </r>
  <r>
    <n v="6200"/>
    <n v="13441"/>
    <n v="217"/>
    <x v="1"/>
    <n v="480"/>
    <n v="28"/>
    <x v="1"/>
    <s v="USD"/>
    <x v="869"/>
    <n v="1494478800"/>
    <b v="0"/>
    <b v="0"/>
    <s v="film &amp; video/documentary"/>
    <x v="4"/>
    <x v="4"/>
  </r>
  <r>
    <n v="9400"/>
    <n v="4899"/>
    <n v="52"/>
    <x v="0"/>
    <n v="64"/>
    <n v="76.55"/>
    <x v="1"/>
    <s v="USD"/>
    <x v="864"/>
    <n v="1480744800"/>
    <b v="0"/>
    <b v="0"/>
    <s v="publishing/radio &amp; podcasts"/>
    <x v="5"/>
    <x v="15"/>
  </r>
  <r>
    <n v="2400"/>
    <n v="11990"/>
    <n v="500"/>
    <x v="1"/>
    <n v="226"/>
    <n v="53.05"/>
    <x v="1"/>
    <s v="USD"/>
    <x v="843"/>
    <n v="1555822800"/>
    <b v="0"/>
    <b v="0"/>
    <s v="publishing/translations"/>
    <x v="5"/>
    <x v="18"/>
  </r>
  <r>
    <n v="7800"/>
    <n v="6839"/>
    <n v="88"/>
    <x v="0"/>
    <n v="64"/>
    <n v="106.86"/>
    <x v="1"/>
    <s v="USD"/>
    <x v="289"/>
    <n v="1458882000"/>
    <b v="0"/>
    <b v="1"/>
    <s v="film &amp; video/drama"/>
    <x v="4"/>
    <x v="6"/>
  </r>
  <r>
    <n v="9800"/>
    <n v="11091"/>
    <n v="113"/>
    <x v="1"/>
    <n v="241"/>
    <n v="46.02"/>
    <x v="1"/>
    <s v="USD"/>
    <x v="870"/>
    <n v="1411966800"/>
    <b v="0"/>
    <b v="1"/>
    <s v="music/rock"/>
    <x v="1"/>
    <x v="1"/>
  </r>
  <r>
    <n v="3100"/>
    <n v="13223"/>
    <n v="427"/>
    <x v="1"/>
    <n v="132"/>
    <n v="100.17"/>
    <x v="1"/>
    <s v="USD"/>
    <x v="871"/>
    <n v="1526878800"/>
    <b v="0"/>
    <b v="1"/>
    <s v="film &amp; video/drama"/>
    <x v="4"/>
    <x v="6"/>
  </r>
  <r>
    <n v="9800"/>
    <n v="7608"/>
    <n v="78"/>
    <x v="3"/>
    <n v="75"/>
    <n v="101.44"/>
    <x v="6"/>
    <s v="EUR"/>
    <x v="872"/>
    <n v="1452405600"/>
    <b v="0"/>
    <b v="1"/>
    <s v="photography/photography books"/>
    <x v="7"/>
    <x v="14"/>
  </r>
  <r>
    <n v="141100"/>
    <n v="74073"/>
    <n v="52"/>
    <x v="0"/>
    <n v="842"/>
    <n v="87.97"/>
    <x v="1"/>
    <s v="USD"/>
    <x v="873"/>
    <n v="1414040400"/>
    <b v="0"/>
    <b v="1"/>
    <s v="publishing/translations"/>
    <x v="5"/>
    <x v="18"/>
  </r>
  <r>
    <n v="97300"/>
    <n v="153216"/>
    <n v="157"/>
    <x v="1"/>
    <n v="2043"/>
    <n v="75"/>
    <x v="1"/>
    <s v="USD"/>
    <x v="874"/>
    <n v="1543816800"/>
    <b v="0"/>
    <b v="1"/>
    <s v="food/food trucks"/>
    <x v="0"/>
    <x v="0"/>
  </r>
  <r>
    <n v="6600"/>
    <n v="4814"/>
    <n v="73"/>
    <x v="0"/>
    <n v="112"/>
    <n v="42.98"/>
    <x v="1"/>
    <s v="USD"/>
    <x v="875"/>
    <n v="1359698400"/>
    <b v="0"/>
    <b v="0"/>
    <s v="theater/plays"/>
    <x v="3"/>
    <x v="3"/>
  </r>
  <r>
    <n v="7600"/>
    <n v="4603"/>
    <n v="61"/>
    <x v="3"/>
    <n v="139"/>
    <n v="33.119999999999997"/>
    <x v="6"/>
    <s v="EUR"/>
    <x v="876"/>
    <n v="1390629600"/>
    <b v="0"/>
    <b v="0"/>
    <s v="theater/plays"/>
    <x v="3"/>
    <x v="3"/>
  </r>
  <r>
    <n v="66600"/>
    <n v="37823"/>
    <n v="57"/>
    <x v="0"/>
    <n v="374"/>
    <n v="101.13"/>
    <x v="1"/>
    <s v="USD"/>
    <x v="877"/>
    <n v="1267077600"/>
    <b v="0"/>
    <b v="1"/>
    <s v="music/indie rock"/>
    <x v="1"/>
    <x v="7"/>
  </r>
  <r>
    <n v="111100"/>
    <n v="62819"/>
    <n v="57"/>
    <x v="3"/>
    <n v="1122"/>
    <n v="55.99"/>
    <x v="1"/>
    <s v="USD"/>
    <x v="878"/>
    <n v="1467781200"/>
    <b v="0"/>
    <b v="0"/>
    <s v="food/food trucks"/>
    <x v="0"/>
    <x v="0"/>
  </r>
  <r>
    <m/>
    <m/>
    <m/>
    <x v="4"/>
    <m/>
    <m/>
    <x v="7"/>
    <m/>
    <x v="879"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x v="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x v="2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x v="3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x v="4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x v="5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x v="6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x v="7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x v="8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x v="9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x v="1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x v="11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x v="12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x v="13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x v="14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x v="15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x v="16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x v="17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x v="18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x v="19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x v="2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x v="21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x v="22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x v="23"/>
  </r>
  <r>
    <n v="24"/>
    <s v="Scott, Wilson and Martin"/>
    <s v="Cross-platform intermediate frame"/>
    <n v="92400"/>
    <n v="104257"/>
    <n v="113"/>
    <x v="1"/>
    <n v="2673"/>
    <s v=" "/>
    <s v="US"/>
    <s v="USD"/>
    <n v="1403326800"/>
    <n v="1403499600"/>
    <b v="0"/>
    <b v="0"/>
    <s v="technology/wearables"/>
    <x v="2"/>
    <s v="wearables"/>
    <x v="24"/>
    <x v="24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x v="25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x v="26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x v="27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x v="28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x v="29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x v="3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x v="31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x v="32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x v="33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x v="34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x v="35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x v="36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x v="37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x v="38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x v="39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x v="4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x v="41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x v="42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x v="43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x v="44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x v="45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x v="46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x v="47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x v="48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x v="49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x v="5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x v="51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x v="52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x v="53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x v="54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x v="55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x v="56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x v="57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x v="58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x v="59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x v="6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x v="61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x v="62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x v="63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x v="64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x v="65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x v="66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x v="67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x v="68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x v="69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x v="7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x v="49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x v="71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x v="72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x v="73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x v="74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x v="75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x v="76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x v="77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x v="78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x v="79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x v="8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x v="4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x v="81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x v="82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x v="83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x v="84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x v="85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x v="86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x v="87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x v="88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x v="89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x v="4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x v="9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x v="91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x v="92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x v="36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x v="93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x v="94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x v="95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x v="96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x v="97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x v="98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x v="99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x v="1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x v="101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x v="102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x v="103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x v="104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x v="105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x v="106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x v="107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x v="108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x v="109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x v="11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x v="111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x v="112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x v="113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x v="114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x v="115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x v="116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x v="117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x v="95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x v="118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x v="119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x v="12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x v="121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x v="122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x v="123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x v="97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x v="124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x v="125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x v="126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x v="127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x v="128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x v="129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x v="13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x v="131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x v="132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x v="133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x v="134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x v="135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x v="136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x v="137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x v="138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x v="139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x v="14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x v="141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x v="142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x v="143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x v="144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x v="145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x v="146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x v="147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x v="148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x v="149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x v="15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x v="151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x v="152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x v="153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x v="154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x v="155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x v="156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x v="157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x v="158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x v="159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x v="16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x v="161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x v="162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x v="163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x v="164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x v="165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x v="166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x v="167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x v="168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x v="169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x v="17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x v="171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x v="172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x v="173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x v="174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x v="175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x v="176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x v="177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x v="178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x v="179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x v="18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x v="181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x v="182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x v="183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x v="184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x v="185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x v="186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x v="187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x v="188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x v="189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x v="19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x v="191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x v="192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x v="193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x v="194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x v="195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x v="196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x v="197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x v="198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x v="199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x v="2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x v="201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x v="202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x v="203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x v="204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x v="205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x v="206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x v="207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x v="208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x v="209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x v="21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x v="211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x v="212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x v="213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x v="214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x v="215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x v="216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x v="217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x v="218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x v="219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x v="122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x v="22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x v="221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x v="222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x v="223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x v="224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x v="225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x v="226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x v="227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x v="228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x v="229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x v="23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x v="231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x v="232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x v="233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x v="234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x v="235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x v="236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x v="237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x v="238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x v="239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x v="24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x v="241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x v="242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x v="243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x v="244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x v="245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x v="246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x v="247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x v="248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x v="249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x v="25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x v="251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x v="252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x v="253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x v="254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x v="255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x v="256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x v="257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x v="258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x v="259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x v="26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x v="261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x v="262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x v="263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x v="264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x v="265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x v="266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x v="267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x v="153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x v="268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x v="269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x v="27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x v="271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x v="272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x v="273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x v="274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x v="148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x v="275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x v="276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x v="72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x v="277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x v="278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x v="71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x v="279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x v="28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x v="281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x v="282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x v="283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x v="284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x v="285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x v="286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x v="287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x v="288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x v="289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x v="29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x v="18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x v="291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x v="292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x v="293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x v="294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x v="295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x v="296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x v="297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x v="298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x v="299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x v="3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x v="301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x v="162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x v="302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x v="303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x v="304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x v="305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x v="306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x v="307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x v="308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x v="309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x v="31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x v="311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x v="312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x v="313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x v="314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x v="315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x v="316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x v="317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x v="318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x v="319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x v="32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x v="321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x v="322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x v="323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x v="324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x v="325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x v="326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x v="327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x v="328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x v="329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x v="151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x v="33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x v="331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x v="332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x v="333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x v="334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x v="33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x v="336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x v="337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x v="338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x v="339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x v="34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x v="341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x v="342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x v="343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x v="344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x v="127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x v="345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x v="346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x v="347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x v="348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x v="349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x v="35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x v="351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x v="33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x v="352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x v="353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x v="354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x v="355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x v="356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x v="357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x v="358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x v="359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x v="36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x v="361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x v="362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x v="363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x v="364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x v="365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x v="366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x v="285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x v="367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x v="368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x v="369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x v="37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x v="371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x v="372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x v="373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x v="374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x v="375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x v="376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x v="377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x v="378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x v="379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x v="38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x v="103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x v="381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x v="382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x v="383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x v="384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x v="385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x v="386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x v="387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x v="388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x v="389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x v="39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x v="391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x v="277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x v="392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x v="393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x v="394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x v="395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x v="396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x v="397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x v="398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x v="399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x v="348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x v="4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x v="401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x v="402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x v="403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x v="404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x v="405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x v="406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x v="407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x v="408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x v="409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x v="41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x v="312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x v="411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x v="412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x v="413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x v="414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x v="354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x v="415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x v="416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x v="417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x v="418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x v="419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x v="42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x v="421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x v="422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x v="423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x v="424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x v="425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x v="426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x v="427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x v="428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x v="429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x v="43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x v="431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x v="432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x v="433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x v="434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x v="435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x v="436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x v="437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x v="438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x v="439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x v="44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x v="441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x v="442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x v="443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x v="444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x v="445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x v="368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x v="446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x v="447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x v="448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x v="178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x v="449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x v="45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x v="451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x v="452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x v="453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x v="454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x v="455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x v="456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x v="457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x v="458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x v="459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x v="46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x v="461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x v="462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x v="463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x v="464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x v="465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x v="466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x v="467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x v="468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x v="469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x v="47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x v="471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x v="472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x v="473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x v="474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x v="475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x v="38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x v="353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x v="476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x v="477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x v="478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x v="479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x v="48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x v="481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x v="482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x v="483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x v="484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x v="265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x v="485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x v="486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x v="412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x v="487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x v="488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x v="489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x v="442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x v="437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x v="49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x v="491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x v="163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x v="492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x v="493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x v="494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x v="495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x v="496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x v="497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x v="18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x v="498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x v="499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x v="5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x v="5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x v="501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x v="502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x v="52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x v="503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x v="504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x v="505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x v="506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x v="507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x v="508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x v="509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x v="51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x v="511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x v="512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x v="513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x v="514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x v="515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x v="516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x v="517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x v="518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x v="519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x v="52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x v="219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x v="521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x v="522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x v="523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x v="524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x v="348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x v="28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x v="525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x v="526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x v="527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x v="528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x v="529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x v="36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x v="254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x v="53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x v="531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x v="532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x v="533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x v="534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x v="535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x v="536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x v="537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x v="538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x v="539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x v="54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x v="541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x v="542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x v="543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x v="544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x v="545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x v="546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x v="547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x v="548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x v="298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x v="549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x v="55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x v="551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x v="552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x v="238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x v="553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x v="554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x v="496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x v="555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x v="556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x v="557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x v="558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x v="559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x v="56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x v="561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x v="562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x v="563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x v="529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x v="564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x v="565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x v="566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x v="567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x v="568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x v="569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x v="57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x v="571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x v="572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x v="573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x v="471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x v="574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x v="575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x v="576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x v="577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x v="578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x v="477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x v="579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x v="58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x v="581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x v="582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x v="581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x v="583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x v="584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x v="585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x v="586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x v="587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x v="588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x v="589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x v="59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x v="591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x v="592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x v="593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x v="51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x v="594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x v="595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x v="596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x v="597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x v="598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x v="599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x v="6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x v="601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x v="602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x v="603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x v="604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x v="292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x v="605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x v="606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x v="607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x v="608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x v="609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x v="61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x v="611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x v="612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x v="613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x v="614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x v="615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x v="616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x v="453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x v="617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x v="618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x v="619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x v="62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x v="621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x v="622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x v="623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x v="624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x v="625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x v="626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x v="627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x v="491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x v="628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x v="629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x v="63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x v="631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x v="632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x v="633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x v="634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x v="415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x v="635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x v="607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x v="636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x v="637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x v="638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x v="639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x v="64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x v="641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x v="642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x v="445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x v="116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x v="643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x v="644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x v="645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x v="646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x v="647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x v="467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x v="648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x v="649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x v="65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x v="651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x v="652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x v="653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x v="654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x v="655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x v="656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x v="657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x v="89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x v="658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x v="438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x v="659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x v="66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x v="661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x v="662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x v="236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x v="663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x v="202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x v="664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x v="665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x v="666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x v="602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x v="667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x v="668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x v="669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x v="67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x v="601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x v="671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x v="672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x v="673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x v="674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x v="675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x v="676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x v="677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x v="678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x v="679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x v="68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x v="681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x v="682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x v="683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x v="684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x v="685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x v="488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x v="686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x v="687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x v="688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x v="689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x v="69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x v="691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x v="424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x v="231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x v="692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x v="693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x v="694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x v="236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x v="695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x v="696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x v="697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x v="698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x v="699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x v="489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x v="512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x v="7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x v="701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x v="34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x v="702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x v="703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x v="704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x v="705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x v="706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x v="707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x v="708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x v="709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x v="71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x v="711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x v="712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x v="7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x v="713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x v="714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x v="715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x v="716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x v="717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x v="718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x v="719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x v="115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x v="72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x v="721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x v="722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x v="451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x v="642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x v="723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x v="724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x v="725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x v="726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x v="72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x v="56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x v="728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x v="339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x v="35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x v="729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x v="241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x v="73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x v="322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x v="731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x v="732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x v="157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x v="733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x v="734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x v="735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x v="736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x v="737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x v="738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x v="739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x v="74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x v="697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x v="741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x v="742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x v="743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x v="744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x v="269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x v="745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x v="746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x v="747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x v="503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x v="748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x v="33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x v="749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x v="75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x v="751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x v="451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x v="752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x v="753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x v="754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x v="755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x v="756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x v="757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x v="758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x v="759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x v="76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x v="761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x v="78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x v="762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x v="763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x v="764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x v="765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x v="539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x v="766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x v="422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x v="767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x v="768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x v="214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x v="769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x v="77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x v="771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x v="25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x v="772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x v="773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x v="774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x v="331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x v="775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x v="776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x v="777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x v="778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x v="779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x v="78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x v="781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x v="782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x v="783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x v="393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x v="784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x v="785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x v="229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x v="786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x v="787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x v="341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x v="788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x v="789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x v="79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x v="791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x v="792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x v="556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x v="488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x v="232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x v="793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x v="794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x v="138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x v="795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x v="796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x v="797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x v="798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x v="799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x v="80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x v="368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x v="801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x v="80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x v="803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x v="482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x v="496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x v="804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x v="805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x v="806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x v="807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x v="808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x v="104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x v="809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x v="81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x v="811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x v="812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x v="813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x v="814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x v="815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x v="414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x v="816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x v="82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x v="817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x v="818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x v="819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x v="32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x v="82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x v="821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x v="822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x v="823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x v="824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x v="497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x v="825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x v="826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x v="827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x v="828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x v="829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x v="83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x v="94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x v="831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x v="832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x v="833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x v="834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x v="835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x v="836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x v="611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x v="837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x v="334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x v="838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x v="839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x v="216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x v="84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x v="133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x v="354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x v="721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x v="841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x v="842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x v="843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x v="844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x v="845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x v="846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x v="847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x v="688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x v="848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x v="248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x v="849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x v="85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x v="851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x v="852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x v="853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x v="104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x v="854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x v="855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x v="856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x v="857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x v="858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x v="859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x v="86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x v="264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x v="65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x v="861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x v="862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x v="454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x v="863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x v="864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x v="865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x v="866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x v="867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x v="868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x v="296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x v="869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x v="274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x v="354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x v="87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x v="871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x v="98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x v="872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x v="873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x v="526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x v="874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x v="875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x v="876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x v="877"/>
  </r>
  <r>
    <m/>
    <m/>
    <m/>
    <m/>
    <m/>
    <m/>
    <x v="4"/>
    <m/>
    <m/>
    <m/>
    <m/>
    <m/>
    <m/>
    <m/>
    <m/>
    <m/>
    <x v="9"/>
    <m/>
    <x v="879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9D471-FEAC-4878-BD04-57B5FD2D3B1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11">
    <pivotField axis="axisCol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dataField="1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country" fld="3" subtotal="count" baseField="0" baseItem="0"/>
  </dataFields>
  <chartFormats count="8">
    <chartFormat chart="0" format="1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D1081-5467-4EE2-95A1-AB04BA65C2F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5"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sub category" fld="14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2CBC8-B7D7-4FFB-9B4F-4E3240AC6601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5:E19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" fld="6" subtotal="count" baseField="0" baseItem="0"/>
  </dataFields>
  <formats count="3">
    <format dxfId="5">
      <pivotArea type="origin" dataOnly="0" labelOnly="1" outline="0" fieldPosition="0"/>
    </format>
    <format dxfId="4">
      <pivotArea field="18" type="button" dataOnly="0" labelOnly="1" outline="0"/>
    </format>
    <format dxfId="3">
      <pivotArea dataOnly="0" labelOnly="1" grandRow="1" outline="0" fieldPosition="0"/>
    </format>
  </formats>
  <chartFormats count="3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E5" sqref="E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3" customWidth="1"/>
    <col min="6" max="6" width="14.375" customWidth="1"/>
    <col min="7" max="7" width="11.75" customWidth="1"/>
    <col min="8" max="8" width="13" bestFit="1" customWidth="1"/>
    <col min="9" max="9" width="17.5" customWidth="1"/>
    <col min="10" max="11" width="11" customWidth="1"/>
    <col min="12" max="12" width="11.75" customWidth="1"/>
    <col min="13" max="13" width="11.125" customWidth="1"/>
    <col min="14" max="15" width="11" customWidth="1"/>
    <col min="16" max="16" width="20.875" customWidth="1"/>
    <col min="17" max="17" width="17.125" customWidth="1"/>
    <col min="18" max="18" width="13.625" customWidth="1"/>
    <col min="19" max="19" width="22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2033</v>
      </c>
      <c r="S1" s="1" t="s">
        <v>2075</v>
      </c>
      <c r="T1" s="1" t="s">
        <v>2076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ROUND(((E2/D2)*100),0)</f>
        <v>0</v>
      </c>
      <c r="G2" s="4" t="s">
        <v>14</v>
      </c>
      <c r="H2">
        <v>0</v>
      </c>
      <c r="I2">
        <f ca="1">AVERAGE(I2:I1001)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2050</v>
      </c>
      <c r="R2" t="s">
        <v>2034</v>
      </c>
      <c r="S2" s="8">
        <f>(((L2/60)/60/24)+DATE(1970,1,1))</f>
        <v>42336.25</v>
      </c>
      <c r="T2" s="8">
        <f>(((M2/60)/60/24)+DATE(1970,1,1))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ROUND(((E3/D3)*100),0)</f>
        <v>1040</v>
      </c>
      <c r="G3" s="5" t="s">
        <v>20</v>
      </c>
      <c r="H3">
        <v>158</v>
      </c>
      <c r="I3">
        <f t="shared" ref="I3:I25" si="0"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2051</v>
      </c>
      <c r="R3" t="s">
        <v>2036</v>
      </c>
      <c r="S3" s="8">
        <f t="shared" ref="S3:T66" si="1">(((L3/60)/60/24)+DATE(1970,1,1))</f>
        <v>41870.208333333336</v>
      </c>
      <c r="T3" s="8">
        <f t="shared" si="1"/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ROUND(((E4/D4)*100),0)</f>
        <v>131</v>
      </c>
      <c r="G4" s="5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2052</v>
      </c>
      <c r="R4" t="s">
        <v>2037</v>
      </c>
      <c r="S4" s="8">
        <f t="shared" si="1"/>
        <v>41595.25</v>
      </c>
      <c r="T4" s="8">
        <f t="shared" si="1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v>59</v>
      </c>
      <c r="G5" s="4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2051</v>
      </c>
      <c r="R5" t="s">
        <v>2036</v>
      </c>
      <c r="S5" s="8">
        <f t="shared" si="1"/>
        <v>43688.208333333328</v>
      </c>
      <c r="T5" s="8">
        <f t="shared" si="1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ref="F6:F69" si="2">ROUND(((E6/D6)*100),0)</f>
        <v>69</v>
      </c>
      <c r="G6" s="4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2053</v>
      </c>
      <c r="R6" t="s">
        <v>2038</v>
      </c>
      <c r="S6" s="8">
        <f t="shared" si="1"/>
        <v>43485.25</v>
      </c>
      <c r="T6" s="8">
        <f t="shared" si="1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174</v>
      </c>
      <c r="G7" s="5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2053</v>
      </c>
      <c r="R7" t="s">
        <v>2038</v>
      </c>
      <c r="S7" s="8">
        <f t="shared" si="1"/>
        <v>41149.208333333336</v>
      </c>
      <c r="T7" s="8">
        <f t="shared" si="1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s="4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2054</v>
      </c>
      <c r="R8" t="s">
        <v>2039</v>
      </c>
      <c r="S8" s="8">
        <f t="shared" si="1"/>
        <v>42991.208333333328</v>
      </c>
      <c r="T8" s="8">
        <f t="shared" si="1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s="5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2053</v>
      </c>
      <c r="R9" t="s">
        <v>2038</v>
      </c>
      <c r="S9" s="8">
        <f t="shared" si="1"/>
        <v>42229.208333333328</v>
      </c>
      <c r="T9" s="8">
        <f t="shared" si="1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2053</v>
      </c>
      <c r="R10" t="s">
        <v>2038</v>
      </c>
      <c r="S10" s="8">
        <f t="shared" si="1"/>
        <v>40399.208333333336</v>
      </c>
      <c r="T10" s="8">
        <f t="shared" si="1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2051</v>
      </c>
      <c r="R11" t="s">
        <v>2040</v>
      </c>
      <c r="S11" s="8">
        <f t="shared" si="1"/>
        <v>41536.208333333336</v>
      </c>
      <c r="T11" s="8">
        <f t="shared" si="1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2054</v>
      </c>
      <c r="R12" t="s">
        <v>2041</v>
      </c>
      <c r="S12" s="8">
        <f t="shared" si="1"/>
        <v>40404.208333333336</v>
      </c>
      <c r="T12" s="8">
        <f t="shared" si="1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2053</v>
      </c>
      <c r="R13" t="s">
        <v>2038</v>
      </c>
      <c r="S13" s="8">
        <f t="shared" si="1"/>
        <v>40442.208333333336</v>
      </c>
      <c r="T13" s="8">
        <f t="shared" si="1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2054</v>
      </c>
      <c r="R14" t="s">
        <v>2041</v>
      </c>
      <c r="S14" s="8">
        <f t="shared" si="1"/>
        <v>43760.208333333328</v>
      </c>
      <c r="T14" s="8">
        <f t="shared" si="1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2051</v>
      </c>
      <c r="R15" t="s">
        <v>2042</v>
      </c>
      <c r="S15" s="8">
        <f t="shared" si="1"/>
        <v>42532.208333333328</v>
      </c>
      <c r="T15" s="8">
        <f t="shared" si="1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2051</v>
      </c>
      <c r="R16" t="s">
        <v>2042</v>
      </c>
      <c r="S16" s="8">
        <f t="shared" si="1"/>
        <v>40974.25</v>
      </c>
      <c r="T16" s="8">
        <f t="shared" si="1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2052</v>
      </c>
      <c r="R17" t="s">
        <v>2043</v>
      </c>
      <c r="S17" s="8">
        <f t="shared" si="1"/>
        <v>43809.25</v>
      </c>
      <c r="T17" s="8">
        <f t="shared" si="1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2055</v>
      </c>
      <c r="R18" t="s">
        <v>2044</v>
      </c>
      <c r="S18" s="8">
        <f t="shared" si="1"/>
        <v>41661.25</v>
      </c>
      <c r="T18" s="8">
        <f t="shared" si="1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2054</v>
      </c>
      <c r="R19" t="s">
        <v>2045</v>
      </c>
      <c r="S19" s="8">
        <f t="shared" si="1"/>
        <v>40555.25</v>
      </c>
      <c r="T19" s="8">
        <f t="shared" si="1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67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2053</v>
      </c>
      <c r="R20" t="s">
        <v>2038</v>
      </c>
      <c r="S20" s="8">
        <f t="shared" si="1"/>
        <v>43351.208333333328</v>
      </c>
      <c r="T20" s="8">
        <f t="shared" si="1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2053</v>
      </c>
      <c r="R21" t="s">
        <v>2038</v>
      </c>
      <c r="S21" s="8">
        <f t="shared" si="1"/>
        <v>43528.25</v>
      </c>
      <c r="T21" s="8">
        <f t="shared" si="1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2054</v>
      </c>
      <c r="R22" t="s">
        <v>2041</v>
      </c>
      <c r="S22" s="8">
        <f t="shared" si="1"/>
        <v>41848.208333333336</v>
      </c>
      <c r="T22" s="8">
        <f t="shared" si="1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2053</v>
      </c>
      <c r="R23" t="s">
        <v>2038</v>
      </c>
      <c r="S23" s="8">
        <f t="shared" si="1"/>
        <v>40770.208333333336</v>
      </c>
      <c r="T23" s="8">
        <f t="shared" si="1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2053</v>
      </c>
      <c r="R24" t="s">
        <v>2038</v>
      </c>
      <c r="S24" s="8">
        <f t="shared" si="1"/>
        <v>43193.208333333328</v>
      </c>
      <c r="T24" s="8">
        <f t="shared" si="1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2054</v>
      </c>
      <c r="R25" t="s">
        <v>2039</v>
      </c>
      <c r="S25" s="8">
        <f t="shared" si="1"/>
        <v>43510.25</v>
      </c>
      <c r="T25" s="8">
        <f t="shared" si="1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 t="s">
        <v>2032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2052</v>
      </c>
      <c r="R26" t="s">
        <v>2043</v>
      </c>
      <c r="S26" s="8">
        <f t="shared" si="1"/>
        <v>41811.208333333336</v>
      </c>
      <c r="T26" s="8">
        <f t="shared" si="1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>
        <f t="shared" ref="I27:I90" si="3">ROUND((E27/H27),2)</f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2056</v>
      </c>
      <c r="R27" t="s">
        <v>2046</v>
      </c>
      <c r="S27" s="8">
        <f t="shared" si="1"/>
        <v>40681.208333333336</v>
      </c>
      <c r="T27" s="8">
        <f t="shared" si="1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2053</v>
      </c>
      <c r="R28" t="s">
        <v>2038</v>
      </c>
      <c r="S28" s="8">
        <f t="shared" si="1"/>
        <v>43312.208333333328</v>
      </c>
      <c r="T28" s="8">
        <f t="shared" si="1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2051</v>
      </c>
      <c r="R29" t="s">
        <v>2036</v>
      </c>
      <c r="S29" s="8">
        <f t="shared" si="1"/>
        <v>42280.208333333328</v>
      </c>
      <c r="T29" s="8">
        <f t="shared" si="1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2053</v>
      </c>
      <c r="R30" t="s">
        <v>2038</v>
      </c>
      <c r="S30" s="8">
        <f t="shared" si="1"/>
        <v>40218.25</v>
      </c>
      <c r="T30" s="8">
        <f t="shared" si="1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2054</v>
      </c>
      <c r="R31" t="s">
        <v>2047</v>
      </c>
      <c r="S31" s="8">
        <f t="shared" si="1"/>
        <v>43301.208333333328</v>
      </c>
      <c r="T31" s="8">
        <f t="shared" si="1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2054</v>
      </c>
      <c r="R32" t="s">
        <v>2045</v>
      </c>
      <c r="S32" s="8">
        <f t="shared" si="1"/>
        <v>43609.208333333328</v>
      </c>
      <c r="T32" s="8">
        <f t="shared" si="1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2056</v>
      </c>
      <c r="R33" t="s">
        <v>2046</v>
      </c>
      <c r="S33" s="8">
        <f t="shared" si="1"/>
        <v>42374.25</v>
      </c>
      <c r="T33" s="8">
        <f t="shared" si="1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2054</v>
      </c>
      <c r="R34" t="s">
        <v>2039</v>
      </c>
      <c r="S34" s="8">
        <f t="shared" si="1"/>
        <v>43110.25</v>
      </c>
      <c r="T34" s="8">
        <f t="shared" si="1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2053</v>
      </c>
      <c r="R35" t="s">
        <v>2038</v>
      </c>
      <c r="S35" s="8">
        <f t="shared" si="1"/>
        <v>41917.208333333336</v>
      </c>
      <c r="T35" s="8">
        <f t="shared" si="1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2054</v>
      </c>
      <c r="R36" t="s">
        <v>2039</v>
      </c>
      <c r="S36" s="8">
        <f t="shared" si="1"/>
        <v>42817.208333333328</v>
      </c>
      <c r="T36" s="8">
        <f t="shared" si="1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2054</v>
      </c>
      <c r="R37" t="s">
        <v>2041</v>
      </c>
      <c r="S37" s="8">
        <f t="shared" si="1"/>
        <v>43484.25</v>
      </c>
      <c r="T37" s="8">
        <f t="shared" si="1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2053</v>
      </c>
      <c r="R38" t="s">
        <v>2038</v>
      </c>
      <c r="S38" s="8">
        <f t="shared" si="1"/>
        <v>40600.25</v>
      </c>
      <c r="T38" s="8">
        <f t="shared" si="1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2055</v>
      </c>
      <c r="R39" t="s">
        <v>2048</v>
      </c>
      <c r="S39" s="8">
        <f t="shared" si="1"/>
        <v>43744.208333333328</v>
      </c>
      <c r="T39" s="8">
        <f t="shared" si="1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2057</v>
      </c>
      <c r="R40" t="s">
        <v>2035</v>
      </c>
      <c r="S40" s="8">
        <f t="shared" si="1"/>
        <v>40469.208333333336</v>
      </c>
      <c r="T40" s="8">
        <f t="shared" si="1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2053</v>
      </c>
      <c r="R41" t="s">
        <v>2038</v>
      </c>
      <c r="S41" s="8">
        <f t="shared" si="1"/>
        <v>41330.25</v>
      </c>
      <c r="T41" s="8">
        <f t="shared" si="1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2052</v>
      </c>
      <c r="R42" t="s">
        <v>2043</v>
      </c>
      <c r="S42" s="8">
        <f t="shared" si="1"/>
        <v>40334.208333333336</v>
      </c>
      <c r="T42" s="8">
        <f t="shared" si="1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2051</v>
      </c>
      <c r="R43" t="s">
        <v>2036</v>
      </c>
      <c r="S43" s="8">
        <f t="shared" si="1"/>
        <v>41156.208333333336</v>
      </c>
      <c r="T43" s="8">
        <f t="shared" si="1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2050</v>
      </c>
      <c r="R44" t="s">
        <v>2034</v>
      </c>
      <c r="S44" s="8">
        <f t="shared" si="1"/>
        <v>40728.208333333336</v>
      </c>
      <c r="T44" s="8">
        <f t="shared" si="1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2055</v>
      </c>
      <c r="R45" t="s">
        <v>2049</v>
      </c>
      <c r="S45" s="8">
        <f t="shared" si="1"/>
        <v>41844.208333333336</v>
      </c>
      <c r="T45" s="8">
        <f t="shared" si="1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2055</v>
      </c>
      <c r="R46" t="s">
        <v>2048</v>
      </c>
      <c r="S46" s="8">
        <f t="shared" si="1"/>
        <v>43541.208333333328</v>
      </c>
      <c r="T46" s="8">
        <f t="shared" si="1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2053</v>
      </c>
      <c r="R47" t="s">
        <v>2038</v>
      </c>
      <c r="S47" s="8">
        <f t="shared" si="1"/>
        <v>42676.208333333328</v>
      </c>
      <c r="T47" s="8">
        <f t="shared" si="1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2051</v>
      </c>
      <c r="R48" t="s">
        <v>2036</v>
      </c>
      <c r="S48" s="8">
        <f t="shared" si="1"/>
        <v>40367.208333333336</v>
      </c>
      <c r="T48" s="8">
        <f t="shared" si="1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2053</v>
      </c>
      <c r="R49" t="s">
        <v>2038</v>
      </c>
      <c r="S49" s="8">
        <f t="shared" si="1"/>
        <v>41727.208333333336</v>
      </c>
      <c r="T49" s="8">
        <f t="shared" si="1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2053</v>
      </c>
      <c r="R50" t="s">
        <v>2038</v>
      </c>
      <c r="S50" s="8">
        <f t="shared" si="1"/>
        <v>42180.208333333328</v>
      </c>
      <c r="T50" s="8">
        <f t="shared" si="1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2051</v>
      </c>
      <c r="R51" t="s">
        <v>2036</v>
      </c>
      <c r="S51" s="8">
        <f t="shared" si="1"/>
        <v>43758.208333333328</v>
      </c>
      <c r="T51" s="8">
        <f t="shared" si="1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2051</v>
      </c>
      <c r="R52" t="s">
        <v>2058</v>
      </c>
      <c r="S52" s="8">
        <f t="shared" si="1"/>
        <v>41487.208333333336</v>
      </c>
      <c r="T52" s="8">
        <f t="shared" si="1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2052</v>
      </c>
      <c r="R53" t="s">
        <v>2043</v>
      </c>
      <c r="S53" s="8">
        <f t="shared" si="1"/>
        <v>40995.208333333336</v>
      </c>
      <c r="T53" s="8">
        <f t="shared" si="1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2053</v>
      </c>
      <c r="R54" t="s">
        <v>2038</v>
      </c>
      <c r="S54" s="8">
        <f t="shared" si="1"/>
        <v>40436.208333333336</v>
      </c>
      <c r="T54" s="8">
        <f t="shared" si="1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2054</v>
      </c>
      <c r="R55" t="s">
        <v>2041</v>
      </c>
      <c r="S55" s="8">
        <f t="shared" si="1"/>
        <v>41779.208333333336</v>
      </c>
      <c r="T55" s="8">
        <f t="shared" si="1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2052</v>
      </c>
      <c r="R56" t="s">
        <v>2043</v>
      </c>
      <c r="S56" s="8">
        <f t="shared" si="1"/>
        <v>43170.25</v>
      </c>
      <c r="T56" s="8">
        <f t="shared" si="1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2051</v>
      </c>
      <c r="R57" t="s">
        <v>2059</v>
      </c>
      <c r="S57" s="8">
        <f t="shared" si="1"/>
        <v>43311.208333333328</v>
      </c>
      <c r="T57" s="8">
        <f t="shared" si="1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2052</v>
      </c>
      <c r="R58" t="s">
        <v>2043</v>
      </c>
      <c r="S58" s="8">
        <f t="shared" si="1"/>
        <v>42014.25</v>
      </c>
      <c r="T58" s="8">
        <f t="shared" si="1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2056</v>
      </c>
      <c r="R59" t="s">
        <v>2046</v>
      </c>
      <c r="S59" s="8">
        <f t="shared" si="1"/>
        <v>42979.208333333328</v>
      </c>
      <c r="T59" s="8">
        <f t="shared" si="1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2053</v>
      </c>
      <c r="R60" t="s">
        <v>2038</v>
      </c>
      <c r="S60" s="8">
        <f t="shared" si="1"/>
        <v>42268.208333333328</v>
      </c>
      <c r="T60" s="8">
        <f t="shared" si="1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2053</v>
      </c>
      <c r="R61" t="s">
        <v>2038</v>
      </c>
      <c r="S61" s="8">
        <f t="shared" si="1"/>
        <v>42898.208333333328</v>
      </c>
      <c r="T61" s="8">
        <f t="shared" si="1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2053</v>
      </c>
      <c r="R62" t="s">
        <v>2038</v>
      </c>
      <c r="S62" s="8">
        <f t="shared" si="1"/>
        <v>41107.208333333336</v>
      </c>
      <c r="T62" s="8">
        <f t="shared" si="1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2053</v>
      </c>
      <c r="R63" t="s">
        <v>2038</v>
      </c>
      <c r="S63" s="8">
        <f t="shared" si="1"/>
        <v>40595.25</v>
      </c>
      <c r="T63" s="8">
        <f t="shared" si="1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2052</v>
      </c>
      <c r="R64" t="s">
        <v>2037</v>
      </c>
      <c r="S64" s="8">
        <f t="shared" si="1"/>
        <v>42160.208333333328</v>
      </c>
      <c r="T64" s="8">
        <f t="shared" si="1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2053</v>
      </c>
      <c r="R65" t="s">
        <v>2038</v>
      </c>
      <c r="S65" s="8">
        <f t="shared" si="1"/>
        <v>42853.208333333328</v>
      </c>
      <c r="T65" s="8">
        <f t="shared" si="1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2052</v>
      </c>
      <c r="R66" t="s">
        <v>2037</v>
      </c>
      <c r="S66" s="8">
        <f t="shared" si="1"/>
        <v>43283.208333333328</v>
      </c>
      <c r="T66" s="8">
        <f t="shared" si="1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2"/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2053</v>
      </c>
      <c r="R67" t="s">
        <v>2038</v>
      </c>
      <c r="S67" s="8">
        <f t="shared" ref="S67:T130" si="4">(((L67/60)/60/24)+DATE(1970,1,1))</f>
        <v>40570.25</v>
      </c>
      <c r="T67" s="8">
        <f t="shared" si="4"/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2"/>
        <v>45</v>
      </c>
      <c r="G68" t="s">
        <v>14</v>
      </c>
      <c r="H68">
        <v>12</v>
      </c>
      <c r="I68">
        <f t="shared" si="3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2053</v>
      </c>
      <c r="R68" t="s">
        <v>2038</v>
      </c>
      <c r="S68" s="8">
        <f t="shared" si="4"/>
        <v>42102.208333333328</v>
      </c>
      <c r="T68" s="8">
        <f t="shared" si="4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2"/>
        <v>162</v>
      </c>
      <c r="G69" t="s">
        <v>20</v>
      </c>
      <c r="H69">
        <v>4065</v>
      </c>
      <c r="I69">
        <f t="shared" si="3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2052</v>
      </c>
      <c r="R69" t="s">
        <v>2043</v>
      </c>
      <c r="S69" s="8">
        <f t="shared" si="4"/>
        <v>40203.25</v>
      </c>
      <c r="T69" s="8">
        <f t="shared" si="4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ref="F70:F133" si="5">ROUND(((E70/D70)*100),0)</f>
        <v>255</v>
      </c>
      <c r="G70" t="s">
        <v>20</v>
      </c>
      <c r="H70">
        <v>246</v>
      </c>
      <c r="I70">
        <f t="shared" si="3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2053</v>
      </c>
      <c r="R70" t="s">
        <v>2038</v>
      </c>
      <c r="S70" s="8">
        <f t="shared" si="4"/>
        <v>42943.208333333328</v>
      </c>
      <c r="T70" s="8">
        <f t="shared" si="4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>
        <f t="shared" si="3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2053</v>
      </c>
      <c r="R71" t="s">
        <v>2038</v>
      </c>
      <c r="S71" s="8">
        <f t="shared" si="4"/>
        <v>40531.25</v>
      </c>
      <c r="T71" s="8">
        <f t="shared" si="4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124</v>
      </c>
      <c r="G72" t="s">
        <v>20</v>
      </c>
      <c r="H72">
        <v>2475</v>
      </c>
      <c r="I72">
        <f t="shared" si="3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2053</v>
      </c>
      <c r="R72" t="s">
        <v>2038</v>
      </c>
      <c r="S72" s="8">
        <f t="shared" si="4"/>
        <v>40484.208333333336</v>
      </c>
      <c r="T72" s="8">
        <f t="shared" si="4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>
        <f t="shared" si="3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2053</v>
      </c>
      <c r="R73" t="s">
        <v>2038</v>
      </c>
      <c r="S73" s="8">
        <f t="shared" si="4"/>
        <v>43799.25</v>
      </c>
      <c r="T73" s="8">
        <f t="shared" si="4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>
        <f t="shared" si="3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2054</v>
      </c>
      <c r="R74" t="s">
        <v>2045</v>
      </c>
      <c r="S74" s="8">
        <f t="shared" si="4"/>
        <v>42186.208333333328</v>
      </c>
      <c r="T74" s="8">
        <f t="shared" si="4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661</v>
      </c>
      <c r="G75" t="s">
        <v>20</v>
      </c>
      <c r="H75">
        <v>88</v>
      </c>
      <c r="I75">
        <f t="shared" si="3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2051</v>
      </c>
      <c r="R75" t="s">
        <v>2059</v>
      </c>
      <c r="S75" s="8">
        <f t="shared" si="4"/>
        <v>42701.25</v>
      </c>
      <c r="T75" s="8">
        <f t="shared" si="4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>
        <f t="shared" si="3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2051</v>
      </c>
      <c r="R76" t="s">
        <v>2058</v>
      </c>
      <c r="S76" s="8">
        <f t="shared" si="4"/>
        <v>42456.208333333328</v>
      </c>
      <c r="T76" s="8">
        <f t="shared" si="4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151</v>
      </c>
      <c r="G77" t="s">
        <v>20</v>
      </c>
      <c r="H77">
        <v>170</v>
      </c>
      <c r="I77">
        <f t="shared" si="3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2057</v>
      </c>
      <c r="R77" t="s">
        <v>2035</v>
      </c>
      <c r="S77" s="8">
        <f t="shared" si="4"/>
        <v>43296.208333333328</v>
      </c>
      <c r="T77" s="8">
        <f t="shared" si="4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>
        <f t="shared" si="3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2053</v>
      </c>
      <c r="R78" t="s">
        <v>2038</v>
      </c>
      <c r="S78" s="8">
        <f t="shared" si="4"/>
        <v>42027.25</v>
      </c>
      <c r="T78" s="8">
        <f t="shared" si="4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>
        <f t="shared" si="3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2054</v>
      </c>
      <c r="R79" t="s">
        <v>2045</v>
      </c>
      <c r="S79" s="8">
        <f t="shared" si="4"/>
        <v>40448.208333333336</v>
      </c>
      <c r="T79" s="8">
        <f t="shared" si="4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301</v>
      </c>
      <c r="G80" t="s">
        <v>20</v>
      </c>
      <c r="H80">
        <v>330</v>
      </c>
      <c r="I80">
        <f t="shared" si="3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2055</v>
      </c>
      <c r="R80" t="s">
        <v>2060</v>
      </c>
      <c r="S80" s="8">
        <f t="shared" si="4"/>
        <v>43206.208333333328</v>
      </c>
      <c r="T80" s="8">
        <f t="shared" si="4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>
        <f t="shared" si="3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2053</v>
      </c>
      <c r="R81" t="s">
        <v>2038</v>
      </c>
      <c r="S81" s="8">
        <f t="shared" si="4"/>
        <v>43267.208333333328</v>
      </c>
      <c r="T81" s="8">
        <f t="shared" si="4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>
        <f t="shared" si="3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2056</v>
      </c>
      <c r="R82" t="s">
        <v>2046</v>
      </c>
      <c r="S82" s="8">
        <f t="shared" si="4"/>
        <v>42976.208333333328</v>
      </c>
      <c r="T82" s="8">
        <f t="shared" si="4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>
        <f t="shared" si="3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2051</v>
      </c>
      <c r="R83" t="s">
        <v>2036</v>
      </c>
      <c r="S83" s="8">
        <f t="shared" si="4"/>
        <v>43062.25</v>
      </c>
      <c r="T83" s="8">
        <f t="shared" si="4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>
        <f t="shared" si="3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2056</v>
      </c>
      <c r="R84" t="s">
        <v>2046</v>
      </c>
      <c r="S84" s="8">
        <f t="shared" si="4"/>
        <v>43482.25</v>
      </c>
      <c r="T84" s="8">
        <f t="shared" si="4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>
        <f t="shared" si="3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2051</v>
      </c>
      <c r="R85" t="s">
        <v>2040</v>
      </c>
      <c r="S85" s="8">
        <f t="shared" si="4"/>
        <v>42579.208333333328</v>
      </c>
      <c r="T85" s="8">
        <f t="shared" si="4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>
        <f t="shared" si="3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2052</v>
      </c>
      <c r="R86" t="s">
        <v>2043</v>
      </c>
      <c r="S86" s="8">
        <f t="shared" si="4"/>
        <v>41118.208333333336</v>
      </c>
      <c r="T86" s="8">
        <f t="shared" si="4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>
        <f t="shared" si="3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2051</v>
      </c>
      <c r="R87" t="s">
        <v>2042</v>
      </c>
      <c r="S87" s="8">
        <f t="shared" si="4"/>
        <v>40797.208333333336</v>
      </c>
      <c r="T87" s="8">
        <f t="shared" si="4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168</v>
      </c>
      <c r="G88" t="s">
        <v>20</v>
      </c>
      <c r="H88">
        <v>203</v>
      </c>
      <c r="I88">
        <f t="shared" si="3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2053</v>
      </c>
      <c r="R88" t="s">
        <v>2038</v>
      </c>
      <c r="S88" s="8">
        <f t="shared" si="4"/>
        <v>42128.208333333328</v>
      </c>
      <c r="T88" s="8">
        <f t="shared" si="4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>
        <f t="shared" si="3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2051</v>
      </c>
      <c r="R89" t="s">
        <v>2036</v>
      </c>
      <c r="S89" s="8">
        <f t="shared" si="4"/>
        <v>40610.25</v>
      </c>
      <c r="T89" s="8">
        <f t="shared" si="4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261</v>
      </c>
      <c r="G90" t="s">
        <v>20</v>
      </c>
      <c r="H90">
        <v>113</v>
      </c>
      <c r="I90">
        <f t="shared" si="3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2055</v>
      </c>
      <c r="R90" t="s">
        <v>2060</v>
      </c>
      <c r="S90" s="8">
        <f t="shared" si="4"/>
        <v>42110.208333333328</v>
      </c>
      <c r="T90" s="8">
        <f t="shared" si="4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253</v>
      </c>
      <c r="G91" t="s">
        <v>20</v>
      </c>
      <c r="H91">
        <v>96</v>
      </c>
      <c r="I91">
        <f t="shared" ref="I91:I154" si="6">ROUND((E91/H91),2)</f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2053</v>
      </c>
      <c r="R91" t="s">
        <v>2038</v>
      </c>
      <c r="S91" s="8">
        <f t="shared" si="4"/>
        <v>40283.208333333336</v>
      </c>
      <c r="T91" s="8">
        <f t="shared" si="4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>
        <f t="shared" si="6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2053</v>
      </c>
      <c r="R92" t="s">
        <v>2038</v>
      </c>
      <c r="S92" s="8">
        <f t="shared" si="4"/>
        <v>42425.25</v>
      </c>
      <c r="T92" s="8">
        <f t="shared" si="4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>
        <f t="shared" si="6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2055</v>
      </c>
      <c r="R93" t="s">
        <v>2060</v>
      </c>
      <c r="S93" s="8">
        <f t="shared" si="4"/>
        <v>42588.208333333328</v>
      </c>
      <c r="T93" s="8">
        <f t="shared" si="4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259</v>
      </c>
      <c r="G94" t="s">
        <v>20</v>
      </c>
      <c r="H94">
        <v>498</v>
      </c>
      <c r="I94">
        <f t="shared" si="6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2056</v>
      </c>
      <c r="R94" t="s">
        <v>2046</v>
      </c>
      <c r="S94" s="8">
        <f t="shared" si="4"/>
        <v>40352.208333333336</v>
      </c>
      <c r="T94" s="8">
        <f t="shared" si="4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61</v>
      </c>
      <c r="G95" t="s">
        <v>74</v>
      </c>
      <c r="H95">
        <v>610</v>
      </c>
      <c r="I95">
        <f t="shared" si="6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2053</v>
      </c>
      <c r="R95" t="s">
        <v>2038</v>
      </c>
      <c r="S95" s="8">
        <f t="shared" si="4"/>
        <v>41202.208333333336</v>
      </c>
      <c r="T95" s="8">
        <f t="shared" si="4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304</v>
      </c>
      <c r="G96" t="s">
        <v>20</v>
      </c>
      <c r="H96">
        <v>180</v>
      </c>
      <c r="I96">
        <f t="shared" si="6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2052</v>
      </c>
      <c r="R96" t="s">
        <v>2037</v>
      </c>
      <c r="S96" s="8">
        <f t="shared" si="4"/>
        <v>43562.208333333328</v>
      </c>
      <c r="T96" s="8">
        <f t="shared" si="4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>
        <f t="shared" si="6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2054</v>
      </c>
      <c r="R97" t="s">
        <v>2039</v>
      </c>
      <c r="S97" s="8">
        <f t="shared" si="4"/>
        <v>43752.208333333328</v>
      </c>
      <c r="T97" s="8">
        <f t="shared" si="4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>
        <f t="shared" si="6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2053</v>
      </c>
      <c r="R98" t="s">
        <v>2038</v>
      </c>
      <c r="S98" s="8">
        <f t="shared" si="4"/>
        <v>40612.25</v>
      </c>
      <c r="T98" s="8">
        <f t="shared" si="4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927</v>
      </c>
      <c r="G99" t="s">
        <v>20</v>
      </c>
      <c r="H99">
        <v>113</v>
      </c>
      <c r="I99">
        <f t="shared" si="6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2050</v>
      </c>
      <c r="R99" t="s">
        <v>2034</v>
      </c>
      <c r="S99" s="8">
        <f t="shared" si="4"/>
        <v>42180.208333333328</v>
      </c>
      <c r="T99" s="8">
        <f t="shared" si="4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I100">
        <f t="shared" si="6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2056</v>
      </c>
      <c r="R100" t="s">
        <v>2046</v>
      </c>
      <c r="S100" s="8">
        <f t="shared" si="4"/>
        <v>42212.208333333328</v>
      </c>
      <c r="T100" s="8">
        <f t="shared" si="4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197</v>
      </c>
      <c r="G101" t="s">
        <v>20</v>
      </c>
      <c r="H101">
        <v>164</v>
      </c>
      <c r="I101">
        <f t="shared" si="6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2053</v>
      </c>
      <c r="R101" t="s">
        <v>2038</v>
      </c>
      <c r="S101" s="8">
        <f t="shared" si="4"/>
        <v>41968.25</v>
      </c>
      <c r="T101" s="8">
        <f t="shared" si="4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2053</v>
      </c>
      <c r="R102" t="s">
        <v>2038</v>
      </c>
      <c r="S102" s="8">
        <f t="shared" si="4"/>
        <v>40835.208333333336</v>
      </c>
      <c r="T102" s="8">
        <f t="shared" si="4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>
        <f t="shared" si="6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2051</v>
      </c>
      <c r="R103" t="s">
        <v>2040</v>
      </c>
      <c r="S103" s="8">
        <f t="shared" si="4"/>
        <v>42056.25</v>
      </c>
      <c r="T103" s="8">
        <f t="shared" si="4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282</v>
      </c>
      <c r="G104" t="s">
        <v>20</v>
      </c>
      <c r="H104">
        <v>336</v>
      </c>
      <c r="I104">
        <f t="shared" si="6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2052</v>
      </c>
      <c r="R104" t="s">
        <v>2043</v>
      </c>
      <c r="S104" s="8">
        <f t="shared" si="4"/>
        <v>43234.208333333328</v>
      </c>
      <c r="T104" s="8">
        <f t="shared" si="4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I105">
        <f t="shared" si="6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2051</v>
      </c>
      <c r="R105" t="s">
        <v>2040</v>
      </c>
      <c r="S105" s="8">
        <f t="shared" si="4"/>
        <v>40475.208333333336</v>
      </c>
      <c r="T105" s="8">
        <f t="shared" si="4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>
        <f t="shared" si="6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2051</v>
      </c>
      <c r="R106" t="s">
        <v>2042</v>
      </c>
      <c r="S106" s="8">
        <f t="shared" si="4"/>
        <v>42878.208333333328</v>
      </c>
      <c r="T106" s="8">
        <f t="shared" si="4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145</v>
      </c>
      <c r="G107" t="s">
        <v>20</v>
      </c>
      <c r="H107">
        <v>95</v>
      </c>
      <c r="I107">
        <f t="shared" si="6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2052</v>
      </c>
      <c r="R107" t="s">
        <v>2037</v>
      </c>
      <c r="S107" s="8">
        <f t="shared" si="4"/>
        <v>41366.208333333336</v>
      </c>
      <c r="T107" s="8">
        <f t="shared" si="4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>
        <f t="shared" si="6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2053</v>
      </c>
      <c r="R108" t="s">
        <v>2038</v>
      </c>
      <c r="S108" s="8">
        <f t="shared" si="4"/>
        <v>43716.208333333328</v>
      </c>
      <c r="T108" s="8">
        <f t="shared" si="4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>
        <f t="shared" si="6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2053</v>
      </c>
      <c r="R109" t="s">
        <v>2038</v>
      </c>
      <c r="S109" s="8">
        <f t="shared" si="4"/>
        <v>43213.208333333328</v>
      </c>
      <c r="T109" s="8">
        <f t="shared" si="4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>
        <f t="shared" si="6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2054</v>
      </c>
      <c r="R110" t="s">
        <v>2039</v>
      </c>
      <c r="S110" s="8">
        <f t="shared" si="4"/>
        <v>41005.208333333336</v>
      </c>
      <c r="T110" s="8">
        <f t="shared" si="4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>
        <f t="shared" si="6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2054</v>
      </c>
      <c r="R111" t="s">
        <v>2061</v>
      </c>
      <c r="S111" s="8">
        <f t="shared" si="4"/>
        <v>41651.25</v>
      </c>
      <c r="T111" s="8">
        <f t="shared" si="4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I112">
        <f t="shared" si="6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2050</v>
      </c>
      <c r="R112" t="s">
        <v>2034</v>
      </c>
      <c r="S112" s="8">
        <f t="shared" si="4"/>
        <v>43354.208333333328</v>
      </c>
      <c r="T112" s="8">
        <f t="shared" si="4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120</v>
      </c>
      <c r="G113" t="s">
        <v>20</v>
      </c>
      <c r="H113">
        <v>676</v>
      </c>
      <c r="I113">
        <f t="shared" si="6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2055</v>
      </c>
      <c r="R113" t="s">
        <v>2049</v>
      </c>
      <c r="S113" s="8">
        <f t="shared" si="4"/>
        <v>41174.208333333336</v>
      </c>
      <c r="T113" s="8">
        <f t="shared" si="4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269</v>
      </c>
      <c r="G114" t="s">
        <v>20</v>
      </c>
      <c r="H114">
        <v>361</v>
      </c>
      <c r="I11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2052</v>
      </c>
      <c r="R114" t="s">
        <v>2037</v>
      </c>
      <c r="S114" s="8">
        <f t="shared" si="4"/>
        <v>41875.208333333336</v>
      </c>
      <c r="T114" s="8">
        <f t="shared" si="4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377</v>
      </c>
      <c r="G115" t="s">
        <v>20</v>
      </c>
      <c r="H115">
        <v>131</v>
      </c>
      <c r="I115">
        <f t="shared" si="6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2050</v>
      </c>
      <c r="R115" t="s">
        <v>2034</v>
      </c>
      <c r="S115" s="8">
        <f t="shared" si="4"/>
        <v>42990.208333333328</v>
      </c>
      <c r="T115" s="8">
        <f t="shared" si="4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>
        <f t="shared" si="6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2052</v>
      </c>
      <c r="R116" t="s">
        <v>2043</v>
      </c>
      <c r="S116" s="8">
        <f t="shared" si="4"/>
        <v>43564.208333333328</v>
      </c>
      <c r="T116" s="8">
        <f t="shared" si="4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>
        <f t="shared" si="6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2055</v>
      </c>
      <c r="R117" t="s">
        <v>2048</v>
      </c>
      <c r="S117" s="8">
        <f t="shared" si="4"/>
        <v>43056.25</v>
      </c>
      <c r="T117" s="8">
        <f t="shared" si="4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>
        <f t="shared" si="6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2053</v>
      </c>
      <c r="R118" t="s">
        <v>2038</v>
      </c>
      <c r="S118" s="8">
        <f t="shared" si="4"/>
        <v>42265.208333333328</v>
      </c>
      <c r="T118" s="8">
        <f t="shared" si="4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174</v>
      </c>
      <c r="G119" t="s">
        <v>20</v>
      </c>
      <c r="H119">
        <v>275</v>
      </c>
      <c r="I119">
        <f t="shared" si="6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2054</v>
      </c>
      <c r="R119" t="s">
        <v>2061</v>
      </c>
      <c r="S119" s="8">
        <f t="shared" si="4"/>
        <v>40808.208333333336</v>
      </c>
      <c r="T119" s="8">
        <f t="shared" si="4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118</v>
      </c>
      <c r="G120" t="s">
        <v>20</v>
      </c>
      <c r="H120">
        <v>67</v>
      </c>
      <c r="I120">
        <f t="shared" si="6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2057</v>
      </c>
      <c r="R120" t="s">
        <v>2035</v>
      </c>
      <c r="S120" s="8">
        <f t="shared" si="4"/>
        <v>41665.25</v>
      </c>
      <c r="T120" s="8">
        <f t="shared" si="4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215</v>
      </c>
      <c r="G121" t="s">
        <v>20</v>
      </c>
      <c r="H121">
        <v>154</v>
      </c>
      <c r="I121">
        <f t="shared" si="6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2054</v>
      </c>
      <c r="R121" t="s">
        <v>2039</v>
      </c>
      <c r="S121" s="8">
        <f t="shared" si="4"/>
        <v>41806.208333333336</v>
      </c>
      <c r="T121" s="8">
        <f t="shared" si="4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>
        <f t="shared" si="6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2056</v>
      </c>
      <c r="R122" t="s">
        <v>2062</v>
      </c>
      <c r="S122" s="8">
        <f t="shared" si="4"/>
        <v>42111.208333333328</v>
      </c>
      <c r="T122" s="8">
        <f t="shared" si="4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>
        <f t="shared" si="6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2056</v>
      </c>
      <c r="R123" t="s">
        <v>2046</v>
      </c>
      <c r="S123" s="8">
        <f t="shared" si="4"/>
        <v>41917.208333333336</v>
      </c>
      <c r="T123" s="8">
        <f t="shared" si="4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>
        <f t="shared" si="6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2055</v>
      </c>
      <c r="R124" t="s">
        <v>2048</v>
      </c>
      <c r="S124" s="8">
        <f t="shared" si="4"/>
        <v>41970.25</v>
      </c>
      <c r="T124" s="8">
        <f t="shared" si="4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I125">
        <f t="shared" si="6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2053</v>
      </c>
      <c r="R125" t="s">
        <v>2038</v>
      </c>
      <c r="S125" s="8">
        <f t="shared" si="4"/>
        <v>42332.25</v>
      </c>
      <c r="T125" s="8">
        <f t="shared" si="4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368</v>
      </c>
      <c r="G126" t="s">
        <v>20</v>
      </c>
      <c r="H126">
        <v>94</v>
      </c>
      <c r="I126">
        <f t="shared" si="6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2057</v>
      </c>
      <c r="R126" t="s">
        <v>2035</v>
      </c>
      <c r="S126" s="8">
        <f t="shared" si="4"/>
        <v>43598.208333333328</v>
      </c>
      <c r="T126" s="8">
        <f t="shared" si="4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160</v>
      </c>
      <c r="G127" t="s">
        <v>20</v>
      </c>
      <c r="H127">
        <v>180</v>
      </c>
      <c r="I127">
        <f t="shared" si="6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2053</v>
      </c>
      <c r="R127" t="s">
        <v>2038</v>
      </c>
      <c r="S127" s="8">
        <f t="shared" si="4"/>
        <v>43362.208333333328</v>
      </c>
      <c r="T127" s="8">
        <f t="shared" si="4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I128">
        <f t="shared" si="6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2053</v>
      </c>
      <c r="R128" t="s">
        <v>2038</v>
      </c>
      <c r="S128" s="8">
        <f t="shared" si="4"/>
        <v>42596.208333333328</v>
      </c>
      <c r="T128" s="8">
        <f t="shared" si="4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>
        <f t="shared" si="6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2053</v>
      </c>
      <c r="R129" t="s">
        <v>2038</v>
      </c>
      <c r="S129" s="8">
        <f t="shared" si="4"/>
        <v>40310.208333333336</v>
      </c>
      <c r="T129" s="8">
        <f t="shared" si="4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I130">
        <f t="shared" si="6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2051</v>
      </c>
      <c r="R130" t="s">
        <v>2036</v>
      </c>
      <c r="S130" s="8">
        <f t="shared" si="4"/>
        <v>40417.208333333336</v>
      </c>
      <c r="T130" s="8">
        <f t="shared" si="4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5"/>
        <v>3</v>
      </c>
      <c r="G131" t="s">
        <v>74</v>
      </c>
      <c r="H131">
        <v>55</v>
      </c>
      <c r="I131">
        <f t="shared" si="6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2050</v>
      </c>
      <c r="R131" t="s">
        <v>2034</v>
      </c>
      <c r="S131" s="8">
        <f t="shared" ref="S131:T194" si="7">(((L131/60)/60/24)+DATE(1970,1,1))</f>
        <v>42038.25</v>
      </c>
      <c r="T131" s="8">
        <f t="shared" si="7"/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5"/>
        <v>155</v>
      </c>
      <c r="G132" t="s">
        <v>20</v>
      </c>
      <c r="H132">
        <v>533</v>
      </c>
      <c r="I132">
        <f t="shared" si="6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2054</v>
      </c>
      <c r="R132" t="s">
        <v>2041</v>
      </c>
      <c r="S132" s="8">
        <f t="shared" si="7"/>
        <v>40842.208333333336</v>
      </c>
      <c r="T132" s="8">
        <f t="shared" si="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5"/>
        <v>101</v>
      </c>
      <c r="G133" t="s">
        <v>20</v>
      </c>
      <c r="H133">
        <v>2443</v>
      </c>
      <c r="I133">
        <f t="shared" si="6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2052</v>
      </c>
      <c r="R133" t="s">
        <v>2037</v>
      </c>
      <c r="S133" s="8">
        <f t="shared" si="7"/>
        <v>41607.25</v>
      </c>
      <c r="T133" s="8">
        <f t="shared" si="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ref="F134:F197" si="8">ROUND(((E134/D134)*100),0)</f>
        <v>116</v>
      </c>
      <c r="G134" t="s">
        <v>20</v>
      </c>
      <c r="H134">
        <v>89</v>
      </c>
      <c r="I134">
        <f t="shared" si="6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2053</v>
      </c>
      <c r="R134" t="s">
        <v>2038</v>
      </c>
      <c r="S134" s="8">
        <f t="shared" si="7"/>
        <v>43112.25</v>
      </c>
      <c r="T134" s="8">
        <f t="shared" si="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6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2051</v>
      </c>
      <c r="R135" t="s">
        <v>2063</v>
      </c>
      <c r="S135" s="8">
        <f t="shared" si="7"/>
        <v>40767.208333333336</v>
      </c>
      <c r="T135" s="8">
        <f t="shared" si="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6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2054</v>
      </c>
      <c r="R136" t="s">
        <v>2039</v>
      </c>
      <c r="S136" s="8">
        <f t="shared" si="7"/>
        <v>40713.208333333336</v>
      </c>
      <c r="T136" s="8">
        <f t="shared" si="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6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2053</v>
      </c>
      <c r="R137" t="s">
        <v>2038</v>
      </c>
      <c r="S137" s="8">
        <f t="shared" si="7"/>
        <v>41340.25</v>
      </c>
      <c r="T137" s="8">
        <f t="shared" si="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6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2054</v>
      </c>
      <c r="R138" t="s">
        <v>2041</v>
      </c>
      <c r="S138" s="8">
        <f t="shared" si="7"/>
        <v>41797.208333333336</v>
      </c>
      <c r="T138" s="8">
        <f t="shared" si="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6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2055</v>
      </c>
      <c r="R139" t="s">
        <v>2044</v>
      </c>
      <c r="S139" s="8">
        <f t="shared" si="7"/>
        <v>40457.208333333336</v>
      </c>
      <c r="T139" s="8">
        <f t="shared" si="7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6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2056</v>
      </c>
      <c r="R140" t="s">
        <v>2062</v>
      </c>
      <c r="S140" s="8">
        <f t="shared" si="7"/>
        <v>41180.208333333336</v>
      </c>
      <c r="T140" s="8">
        <f t="shared" si="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6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2052</v>
      </c>
      <c r="R141" t="s">
        <v>2043</v>
      </c>
      <c r="S141" s="8">
        <f t="shared" si="7"/>
        <v>42115.208333333328</v>
      </c>
      <c r="T141" s="8">
        <f t="shared" si="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6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2054</v>
      </c>
      <c r="R142" t="s">
        <v>2039</v>
      </c>
      <c r="S142" s="8">
        <f t="shared" si="7"/>
        <v>43156.25</v>
      </c>
      <c r="T142" s="8">
        <f t="shared" si="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6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2052</v>
      </c>
      <c r="R143" t="s">
        <v>2037</v>
      </c>
      <c r="S143" s="8">
        <f t="shared" si="7"/>
        <v>42167.208333333328</v>
      </c>
      <c r="T143" s="8">
        <f t="shared" si="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6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2052</v>
      </c>
      <c r="R144" t="s">
        <v>2037</v>
      </c>
      <c r="S144" s="8">
        <f t="shared" si="7"/>
        <v>41005.208333333336</v>
      </c>
      <c r="T144" s="8">
        <f t="shared" si="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6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2051</v>
      </c>
      <c r="R145" t="s">
        <v>2042</v>
      </c>
      <c r="S145" s="8">
        <f t="shared" si="7"/>
        <v>40357.208333333336</v>
      </c>
      <c r="T145" s="8">
        <f t="shared" si="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6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2053</v>
      </c>
      <c r="R146" t="s">
        <v>2038</v>
      </c>
      <c r="S146" s="8">
        <f t="shared" si="7"/>
        <v>43633.208333333328</v>
      </c>
      <c r="T146" s="8">
        <f t="shared" si="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6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2052</v>
      </c>
      <c r="R147" t="s">
        <v>2043</v>
      </c>
      <c r="S147" s="8">
        <f t="shared" si="7"/>
        <v>41889.208333333336</v>
      </c>
      <c r="T147" s="8">
        <f t="shared" si="7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6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2053</v>
      </c>
      <c r="R148" t="s">
        <v>2038</v>
      </c>
      <c r="S148" s="8">
        <f t="shared" si="7"/>
        <v>40855.25</v>
      </c>
      <c r="T148" s="8">
        <f t="shared" si="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6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2053</v>
      </c>
      <c r="R149" t="s">
        <v>2038</v>
      </c>
      <c r="S149" s="8">
        <f t="shared" si="7"/>
        <v>42534.208333333328</v>
      </c>
      <c r="T149" s="8">
        <f t="shared" si="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6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2052</v>
      </c>
      <c r="R150" t="s">
        <v>2043</v>
      </c>
      <c r="S150" s="8">
        <f t="shared" si="7"/>
        <v>42941.208333333328</v>
      </c>
      <c r="T150" s="8">
        <f t="shared" si="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6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2051</v>
      </c>
      <c r="R151" t="s">
        <v>2042</v>
      </c>
      <c r="S151" s="8">
        <f t="shared" si="7"/>
        <v>41275.25</v>
      </c>
      <c r="T151" s="8">
        <f t="shared" si="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6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2051</v>
      </c>
      <c r="R152" t="s">
        <v>2036</v>
      </c>
      <c r="S152" s="8">
        <f t="shared" si="7"/>
        <v>43450.25</v>
      </c>
      <c r="T152" s="8">
        <f t="shared" si="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6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2051</v>
      </c>
      <c r="R153" t="s">
        <v>2040</v>
      </c>
      <c r="S153" s="8">
        <f t="shared" si="7"/>
        <v>41799.208333333336</v>
      </c>
      <c r="T153" s="8">
        <f t="shared" si="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6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2051</v>
      </c>
      <c r="R154" t="s">
        <v>2042</v>
      </c>
      <c r="S154" s="8">
        <f t="shared" si="7"/>
        <v>42783.25</v>
      </c>
      <c r="T154" s="8">
        <f t="shared" si="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ref="I155:I218" si="9">ROUND((E155/H155),2)</f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2053</v>
      </c>
      <c r="R155" t="s">
        <v>2038</v>
      </c>
      <c r="S155" s="8">
        <f t="shared" si="7"/>
        <v>41201.208333333336</v>
      </c>
      <c r="T155" s="8">
        <f t="shared" si="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2051</v>
      </c>
      <c r="R156" t="s">
        <v>2042</v>
      </c>
      <c r="S156" s="8">
        <f t="shared" si="7"/>
        <v>42502.208333333328</v>
      </c>
      <c r="T156" s="8">
        <f t="shared" si="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2053</v>
      </c>
      <c r="R157" t="s">
        <v>2038</v>
      </c>
      <c r="S157" s="8">
        <f t="shared" si="7"/>
        <v>40262.208333333336</v>
      </c>
      <c r="T157" s="8">
        <f t="shared" si="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2051</v>
      </c>
      <c r="R158" t="s">
        <v>2036</v>
      </c>
      <c r="S158" s="8">
        <f t="shared" si="7"/>
        <v>43743.208333333328</v>
      </c>
      <c r="T158" s="8">
        <f t="shared" si="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2057</v>
      </c>
      <c r="R159" t="s">
        <v>2035</v>
      </c>
      <c r="S159" s="8">
        <f t="shared" si="7"/>
        <v>41638.25</v>
      </c>
      <c r="T159" s="8">
        <f t="shared" si="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2051</v>
      </c>
      <c r="R160" t="s">
        <v>2036</v>
      </c>
      <c r="S160" s="8">
        <f t="shared" si="7"/>
        <v>42346.25</v>
      </c>
      <c r="T160" s="8">
        <f t="shared" si="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2053</v>
      </c>
      <c r="R161" t="s">
        <v>2038</v>
      </c>
      <c r="S161" s="8">
        <f t="shared" si="7"/>
        <v>43551.208333333328</v>
      </c>
      <c r="T161" s="8">
        <f t="shared" si="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2052</v>
      </c>
      <c r="R162" t="s">
        <v>2043</v>
      </c>
      <c r="S162" s="8">
        <f t="shared" si="7"/>
        <v>43582.208333333328</v>
      </c>
      <c r="T162" s="8">
        <f t="shared" si="7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2052</v>
      </c>
      <c r="R163" t="s">
        <v>2037</v>
      </c>
      <c r="S163" s="8">
        <f t="shared" si="7"/>
        <v>42270.208333333328</v>
      </c>
      <c r="T163" s="8">
        <f t="shared" si="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2051</v>
      </c>
      <c r="R164" t="s">
        <v>2036</v>
      </c>
      <c r="S164" s="8">
        <f t="shared" si="7"/>
        <v>43442.25</v>
      </c>
      <c r="T164" s="8">
        <f t="shared" si="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2057</v>
      </c>
      <c r="R165" t="s">
        <v>2035</v>
      </c>
      <c r="S165" s="8">
        <f t="shared" si="7"/>
        <v>43028.208333333328</v>
      </c>
      <c r="T165" s="8">
        <f t="shared" si="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2053</v>
      </c>
      <c r="R166" t="s">
        <v>2038</v>
      </c>
      <c r="S166" s="8">
        <f t="shared" si="7"/>
        <v>43016.208333333328</v>
      </c>
      <c r="T166" s="8">
        <f t="shared" si="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2052</v>
      </c>
      <c r="R167" t="s">
        <v>2037</v>
      </c>
      <c r="S167" s="8">
        <f t="shared" si="7"/>
        <v>42948.208333333328</v>
      </c>
      <c r="T167" s="8">
        <f t="shared" si="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2057</v>
      </c>
      <c r="R168" t="s">
        <v>2035</v>
      </c>
      <c r="S168" s="8">
        <f t="shared" si="7"/>
        <v>40534.25</v>
      </c>
      <c r="T168" s="8">
        <f t="shared" si="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2053</v>
      </c>
      <c r="R169" t="s">
        <v>2038</v>
      </c>
      <c r="S169" s="8">
        <f t="shared" si="7"/>
        <v>41435.208333333336</v>
      </c>
      <c r="T169" s="8">
        <f t="shared" si="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2051</v>
      </c>
      <c r="R170" t="s">
        <v>2042</v>
      </c>
      <c r="S170" s="8">
        <f t="shared" si="7"/>
        <v>43518.25</v>
      </c>
      <c r="T170" s="8">
        <f t="shared" si="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2054</v>
      </c>
      <c r="R171" t="s">
        <v>2047</v>
      </c>
      <c r="S171" s="8">
        <f t="shared" si="7"/>
        <v>41077.208333333336</v>
      </c>
      <c r="T171" s="8">
        <f t="shared" si="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2051</v>
      </c>
      <c r="R172" t="s">
        <v>2042</v>
      </c>
      <c r="S172" s="8">
        <f t="shared" si="7"/>
        <v>42950.208333333328</v>
      </c>
      <c r="T172" s="8">
        <f t="shared" si="7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2055</v>
      </c>
      <c r="R173" t="s">
        <v>2060</v>
      </c>
      <c r="S173" s="8">
        <f t="shared" si="7"/>
        <v>41718.208333333336</v>
      </c>
      <c r="T173" s="8">
        <f t="shared" si="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2054</v>
      </c>
      <c r="R174" t="s">
        <v>2039</v>
      </c>
      <c r="S174" s="8">
        <f t="shared" si="7"/>
        <v>41839.208333333336</v>
      </c>
      <c r="T174" s="8">
        <f t="shared" si="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2053</v>
      </c>
      <c r="R175" t="s">
        <v>2038</v>
      </c>
      <c r="S175" s="8">
        <f t="shared" si="7"/>
        <v>41412.208333333336</v>
      </c>
      <c r="T175" s="8">
        <f t="shared" si="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2052</v>
      </c>
      <c r="R176" t="s">
        <v>2043</v>
      </c>
      <c r="S176" s="8">
        <f t="shared" si="7"/>
        <v>42282.208333333328</v>
      </c>
      <c r="T176" s="8">
        <f t="shared" si="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2053</v>
      </c>
      <c r="R177" t="s">
        <v>2038</v>
      </c>
      <c r="S177" s="8">
        <f t="shared" si="7"/>
        <v>42613.208333333328</v>
      </c>
      <c r="T177" s="8">
        <f t="shared" si="7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2053</v>
      </c>
      <c r="R178" t="s">
        <v>2038</v>
      </c>
      <c r="S178" s="8">
        <f t="shared" si="7"/>
        <v>42616.208333333328</v>
      </c>
      <c r="T178" s="8">
        <f t="shared" si="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2053</v>
      </c>
      <c r="R179" t="s">
        <v>2038</v>
      </c>
      <c r="S179" s="8">
        <f t="shared" si="7"/>
        <v>40497.25</v>
      </c>
      <c r="T179" s="8">
        <f t="shared" si="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2050</v>
      </c>
      <c r="R180" t="s">
        <v>2034</v>
      </c>
      <c r="S180" s="8">
        <f t="shared" si="7"/>
        <v>42999.208333333328</v>
      </c>
      <c r="T180" s="8">
        <f t="shared" si="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2053</v>
      </c>
      <c r="R181" t="s">
        <v>2038</v>
      </c>
      <c r="S181" s="8">
        <f t="shared" si="7"/>
        <v>41350.208333333336</v>
      </c>
      <c r="T181" s="8">
        <f t="shared" si="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2052</v>
      </c>
      <c r="R182" t="s">
        <v>2043</v>
      </c>
      <c r="S182" s="8">
        <f t="shared" si="7"/>
        <v>40259.208333333336</v>
      </c>
      <c r="T182" s="8">
        <f t="shared" si="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2052</v>
      </c>
      <c r="R183" t="s">
        <v>2037</v>
      </c>
      <c r="S183" s="8">
        <f t="shared" si="7"/>
        <v>43012.208333333328</v>
      </c>
      <c r="T183" s="8">
        <f t="shared" si="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2053</v>
      </c>
      <c r="R184" t="s">
        <v>2038</v>
      </c>
      <c r="S184" s="8">
        <f t="shared" si="7"/>
        <v>43631.208333333328</v>
      </c>
      <c r="T184" s="8">
        <f t="shared" si="7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2051</v>
      </c>
      <c r="R185" t="s">
        <v>2036</v>
      </c>
      <c r="S185" s="8">
        <f t="shared" si="7"/>
        <v>40430.208333333336</v>
      </c>
      <c r="T185" s="8">
        <f t="shared" si="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2053</v>
      </c>
      <c r="R186" t="s">
        <v>2038</v>
      </c>
      <c r="S186" s="8">
        <f t="shared" si="7"/>
        <v>43588.208333333328</v>
      </c>
      <c r="T186" s="8">
        <f t="shared" si="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2054</v>
      </c>
      <c r="R187" t="s">
        <v>2061</v>
      </c>
      <c r="S187" s="8">
        <f t="shared" si="7"/>
        <v>43233.208333333328</v>
      </c>
      <c r="T187" s="8">
        <f t="shared" si="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2053</v>
      </c>
      <c r="R188" t="s">
        <v>2038</v>
      </c>
      <c r="S188" s="8">
        <f t="shared" si="7"/>
        <v>41782.208333333336</v>
      </c>
      <c r="T188" s="8">
        <f t="shared" si="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2054</v>
      </c>
      <c r="R189" t="s">
        <v>2047</v>
      </c>
      <c r="S189" s="8">
        <f t="shared" si="7"/>
        <v>41328.25</v>
      </c>
      <c r="T189" s="8">
        <f t="shared" si="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2053</v>
      </c>
      <c r="R190" t="s">
        <v>2038</v>
      </c>
      <c r="S190" s="8">
        <f t="shared" si="7"/>
        <v>41975.25</v>
      </c>
      <c r="T190" s="8">
        <f t="shared" si="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2053</v>
      </c>
      <c r="R191" t="s">
        <v>2038</v>
      </c>
      <c r="S191" s="8">
        <f t="shared" si="7"/>
        <v>42433.25</v>
      </c>
      <c r="T191" s="8">
        <f t="shared" si="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2053</v>
      </c>
      <c r="R192" t="s">
        <v>2038</v>
      </c>
      <c r="S192" s="8">
        <f t="shared" si="7"/>
        <v>41429.208333333336</v>
      </c>
      <c r="T192" s="8">
        <f t="shared" si="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2053</v>
      </c>
      <c r="R193" t="s">
        <v>2038</v>
      </c>
      <c r="S193" s="8">
        <f t="shared" si="7"/>
        <v>43536.208333333328</v>
      </c>
      <c r="T193" s="8">
        <f t="shared" si="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2051</v>
      </c>
      <c r="R194" t="s">
        <v>2036</v>
      </c>
      <c r="S194" s="8">
        <f t="shared" si="7"/>
        <v>41817.208333333336</v>
      </c>
      <c r="T194" s="8">
        <f t="shared" si="7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8"/>
        <v>46</v>
      </c>
      <c r="G195" t="s">
        <v>14</v>
      </c>
      <c r="H195">
        <v>65</v>
      </c>
      <c r="I195">
        <f t="shared" si="9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2051</v>
      </c>
      <c r="R195" t="s">
        <v>2042</v>
      </c>
      <c r="S195" s="8">
        <f t="shared" ref="S195:T258" si="10">(((L195/60)/60/24)+DATE(1970,1,1))</f>
        <v>43198.208333333328</v>
      </c>
      <c r="T195" s="8">
        <f t="shared" si="10"/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8"/>
        <v>123</v>
      </c>
      <c r="G196" t="s">
        <v>20</v>
      </c>
      <c r="H196">
        <v>126</v>
      </c>
      <c r="I196">
        <f t="shared" si="9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2051</v>
      </c>
      <c r="R196" t="s">
        <v>2058</v>
      </c>
      <c r="S196" s="8">
        <f t="shared" si="10"/>
        <v>42261.208333333328</v>
      </c>
      <c r="T196" s="8">
        <f t="shared" si="10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8"/>
        <v>362</v>
      </c>
      <c r="G197" t="s">
        <v>20</v>
      </c>
      <c r="H197">
        <v>524</v>
      </c>
      <c r="I197">
        <f t="shared" si="9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2051</v>
      </c>
      <c r="R197" t="s">
        <v>2040</v>
      </c>
      <c r="S197" s="8">
        <f t="shared" si="10"/>
        <v>43310.208333333328</v>
      </c>
      <c r="T197" s="8">
        <f t="shared" si="10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ref="F198:F261" si="11">ROUND(((E198/D198)*100),0)</f>
        <v>63</v>
      </c>
      <c r="G198" t="s">
        <v>14</v>
      </c>
      <c r="H198">
        <v>100</v>
      </c>
      <c r="I198">
        <f t="shared" si="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2052</v>
      </c>
      <c r="R198" t="s">
        <v>2043</v>
      </c>
      <c r="S198" s="8">
        <f t="shared" si="10"/>
        <v>42616.208333333328</v>
      </c>
      <c r="T198" s="8">
        <f t="shared" si="10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1"/>
        <v>298</v>
      </c>
      <c r="G199" t="s">
        <v>20</v>
      </c>
      <c r="H199">
        <v>1989</v>
      </c>
      <c r="I199">
        <f t="shared" si="9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2054</v>
      </c>
      <c r="R199" t="s">
        <v>2041</v>
      </c>
      <c r="S199" s="8">
        <f t="shared" si="10"/>
        <v>42909.208333333328</v>
      </c>
      <c r="T199" s="8">
        <f t="shared" si="10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1"/>
        <v>10</v>
      </c>
      <c r="G200" t="s">
        <v>14</v>
      </c>
      <c r="H200">
        <v>168</v>
      </c>
      <c r="I200">
        <f t="shared" si="9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2051</v>
      </c>
      <c r="R200" t="s">
        <v>2040</v>
      </c>
      <c r="S200" s="8">
        <f t="shared" si="10"/>
        <v>40396.208333333336</v>
      </c>
      <c r="T200" s="8">
        <f t="shared" si="10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1"/>
        <v>54</v>
      </c>
      <c r="G201" t="s">
        <v>14</v>
      </c>
      <c r="H201">
        <v>13</v>
      </c>
      <c r="I201">
        <f t="shared" si="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2051</v>
      </c>
      <c r="R201" t="s">
        <v>2036</v>
      </c>
      <c r="S201" s="8">
        <f t="shared" si="10"/>
        <v>42192.208333333328</v>
      </c>
      <c r="T201" s="8">
        <f t="shared" si="10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1"/>
        <v>2</v>
      </c>
      <c r="G202" t="s">
        <v>14</v>
      </c>
      <c r="H202">
        <v>1</v>
      </c>
      <c r="I202">
        <f t="shared" si="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2053</v>
      </c>
      <c r="R202" t="s">
        <v>2038</v>
      </c>
      <c r="S202" s="8">
        <f t="shared" si="10"/>
        <v>40262.208333333336</v>
      </c>
      <c r="T202" s="8">
        <f t="shared" si="10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1"/>
        <v>681</v>
      </c>
      <c r="G203" t="s">
        <v>20</v>
      </c>
      <c r="H203">
        <v>157</v>
      </c>
      <c r="I203">
        <f t="shared" si="9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2052</v>
      </c>
      <c r="R203" t="s">
        <v>2037</v>
      </c>
      <c r="S203" s="8">
        <f t="shared" si="10"/>
        <v>41845.208333333336</v>
      </c>
      <c r="T203" s="8">
        <f t="shared" si="10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1"/>
        <v>79</v>
      </c>
      <c r="G204" t="s">
        <v>74</v>
      </c>
      <c r="H204">
        <v>82</v>
      </c>
      <c r="I204">
        <f t="shared" si="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2050</v>
      </c>
      <c r="R204" t="s">
        <v>2034</v>
      </c>
      <c r="S204" s="8">
        <f t="shared" si="10"/>
        <v>40818.208333333336</v>
      </c>
      <c r="T204" s="8">
        <f t="shared" si="10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1"/>
        <v>134</v>
      </c>
      <c r="G205" t="s">
        <v>20</v>
      </c>
      <c r="H205">
        <v>4498</v>
      </c>
      <c r="I205">
        <f t="shared" si="9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2053</v>
      </c>
      <c r="R205" t="s">
        <v>2038</v>
      </c>
      <c r="S205" s="8">
        <f t="shared" si="10"/>
        <v>42752.25</v>
      </c>
      <c r="T205" s="8">
        <f t="shared" si="10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1"/>
        <v>3</v>
      </c>
      <c r="G206" t="s">
        <v>14</v>
      </c>
      <c r="H206">
        <v>40</v>
      </c>
      <c r="I206">
        <f t="shared" si="9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2051</v>
      </c>
      <c r="R206" t="s">
        <v>2059</v>
      </c>
      <c r="S206" s="8">
        <f t="shared" si="10"/>
        <v>40636.208333333336</v>
      </c>
      <c r="T206" s="8">
        <f t="shared" si="10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1"/>
        <v>432</v>
      </c>
      <c r="G207" t="s">
        <v>20</v>
      </c>
      <c r="H207">
        <v>80</v>
      </c>
      <c r="I207">
        <f t="shared" si="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2053</v>
      </c>
      <c r="R207" t="s">
        <v>2038</v>
      </c>
      <c r="S207" s="8">
        <f t="shared" si="10"/>
        <v>43390.208333333328</v>
      </c>
      <c r="T207" s="8">
        <f t="shared" si="10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1"/>
        <v>39</v>
      </c>
      <c r="G208" t="s">
        <v>74</v>
      </c>
      <c r="H208">
        <v>57</v>
      </c>
      <c r="I208">
        <f t="shared" si="9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2055</v>
      </c>
      <c r="R208" t="s">
        <v>2048</v>
      </c>
      <c r="S208" s="8">
        <f t="shared" si="10"/>
        <v>40236.25</v>
      </c>
      <c r="T208" s="8">
        <f t="shared" si="10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1"/>
        <v>426</v>
      </c>
      <c r="G209" t="s">
        <v>20</v>
      </c>
      <c r="H209">
        <v>43</v>
      </c>
      <c r="I209">
        <f t="shared" si="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2051</v>
      </c>
      <c r="R209" t="s">
        <v>2036</v>
      </c>
      <c r="S209" s="8">
        <f t="shared" si="10"/>
        <v>43340.208333333328</v>
      </c>
      <c r="T209" s="8">
        <f t="shared" si="10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1"/>
        <v>101</v>
      </c>
      <c r="G210" t="s">
        <v>20</v>
      </c>
      <c r="H210">
        <v>2053</v>
      </c>
      <c r="I210">
        <f t="shared" si="9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2054</v>
      </c>
      <c r="R210" t="s">
        <v>2039</v>
      </c>
      <c r="S210" s="8">
        <f t="shared" si="10"/>
        <v>43048.25</v>
      </c>
      <c r="T210" s="8">
        <f t="shared" si="10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1"/>
        <v>21</v>
      </c>
      <c r="G211" t="s">
        <v>47</v>
      </c>
      <c r="H211">
        <v>808</v>
      </c>
      <c r="I211">
        <f t="shared" si="9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2054</v>
      </c>
      <c r="R211" t="s">
        <v>2039</v>
      </c>
      <c r="S211" s="8">
        <f t="shared" si="10"/>
        <v>42496.208333333328</v>
      </c>
      <c r="T211" s="8">
        <f t="shared" si="10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1"/>
        <v>67</v>
      </c>
      <c r="G212" t="s">
        <v>14</v>
      </c>
      <c r="H212">
        <v>226</v>
      </c>
      <c r="I212">
        <f t="shared" si="9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2054</v>
      </c>
      <c r="R212" t="s">
        <v>2064</v>
      </c>
      <c r="S212" s="8">
        <f t="shared" si="10"/>
        <v>42797.25</v>
      </c>
      <c r="T212" s="8">
        <f t="shared" si="10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1"/>
        <v>95</v>
      </c>
      <c r="G213" t="s">
        <v>14</v>
      </c>
      <c r="H213">
        <v>1625</v>
      </c>
      <c r="I213">
        <f t="shared" si="9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2053</v>
      </c>
      <c r="R213" t="s">
        <v>2038</v>
      </c>
      <c r="S213" s="8">
        <f t="shared" si="10"/>
        <v>41513.208333333336</v>
      </c>
      <c r="T213" s="8">
        <f t="shared" si="10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1"/>
        <v>152</v>
      </c>
      <c r="G214" t="s">
        <v>20</v>
      </c>
      <c r="H214">
        <v>168</v>
      </c>
      <c r="I214">
        <f t="shared" si="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2053</v>
      </c>
      <c r="R214" t="s">
        <v>2038</v>
      </c>
      <c r="S214" s="8">
        <f t="shared" si="10"/>
        <v>43814.25</v>
      </c>
      <c r="T214" s="8">
        <f t="shared" si="10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1"/>
        <v>195</v>
      </c>
      <c r="G215" t="s">
        <v>20</v>
      </c>
      <c r="H215">
        <v>4289</v>
      </c>
      <c r="I215">
        <f t="shared" si="9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2051</v>
      </c>
      <c r="R215" t="s">
        <v>2042</v>
      </c>
      <c r="S215" s="8">
        <f t="shared" si="10"/>
        <v>40488.208333333336</v>
      </c>
      <c r="T215" s="8">
        <f t="shared" si="10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1"/>
        <v>1023</v>
      </c>
      <c r="G216" t="s">
        <v>20</v>
      </c>
      <c r="H216">
        <v>165</v>
      </c>
      <c r="I216">
        <f t="shared" si="9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2051</v>
      </c>
      <c r="R216" t="s">
        <v>2036</v>
      </c>
      <c r="S216" s="8">
        <f t="shared" si="10"/>
        <v>40409.208333333336</v>
      </c>
      <c r="T216" s="8">
        <f t="shared" si="10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1"/>
        <v>4</v>
      </c>
      <c r="G217" t="s">
        <v>14</v>
      </c>
      <c r="H217">
        <v>143</v>
      </c>
      <c r="I217">
        <f t="shared" si="9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2053</v>
      </c>
      <c r="R217" t="s">
        <v>2038</v>
      </c>
      <c r="S217" s="8">
        <f t="shared" si="10"/>
        <v>43509.25</v>
      </c>
      <c r="T217" s="8">
        <f t="shared" si="10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1"/>
        <v>155</v>
      </c>
      <c r="G218" t="s">
        <v>20</v>
      </c>
      <c r="H218">
        <v>1815</v>
      </c>
      <c r="I218">
        <f t="shared" si="9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2053</v>
      </c>
      <c r="R218" t="s">
        <v>2038</v>
      </c>
      <c r="S218" s="8">
        <f t="shared" si="10"/>
        <v>40869.25</v>
      </c>
      <c r="T218" s="8">
        <f t="shared" si="10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1"/>
        <v>45</v>
      </c>
      <c r="G219" t="s">
        <v>14</v>
      </c>
      <c r="H219">
        <v>934</v>
      </c>
      <c r="I219">
        <f t="shared" ref="I219:I282" si="12">ROUND((E219/H219),2)</f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2054</v>
      </c>
      <c r="R219" t="s">
        <v>2064</v>
      </c>
      <c r="S219" s="8">
        <f t="shared" si="10"/>
        <v>43583.208333333328</v>
      </c>
      <c r="T219" s="8">
        <f t="shared" si="10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1"/>
        <v>216</v>
      </c>
      <c r="G220" t="s">
        <v>20</v>
      </c>
      <c r="H220">
        <v>397</v>
      </c>
      <c r="I220">
        <f t="shared" si="12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2054</v>
      </c>
      <c r="R220" t="s">
        <v>2047</v>
      </c>
      <c r="S220" s="8">
        <f t="shared" si="10"/>
        <v>40858.25</v>
      </c>
      <c r="T220" s="8">
        <f t="shared" si="10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1"/>
        <v>332</v>
      </c>
      <c r="G221" t="s">
        <v>20</v>
      </c>
      <c r="H221">
        <v>1539</v>
      </c>
      <c r="I221">
        <f t="shared" si="12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2054</v>
      </c>
      <c r="R221" t="s">
        <v>2045</v>
      </c>
      <c r="S221" s="8">
        <f t="shared" si="10"/>
        <v>41137.208333333336</v>
      </c>
      <c r="T221" s="8">
        <f t="shared" si="10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1"/>
        <v>8</v>
      </c>
      <c r="G222" t="s">
        <v>14</v>
      </c>
      <c r="H222">
        <v>17</v>
      </c>
      <c r="I222">
        <f t="shared" si="12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2053</v>
      </c>
      <c r="R222" t="s">
        <v>2038</v>
      </c>
      <c r="S222" s="8">
        <f t="shared" si="10"/>
        <v>40725.208333333336</v>
      </c>
      <c r="T222" s="8">
        <f t="shared" si="10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1"/>
        <v>99</v>
      </c>
      <c r="G223" t="s">
        <v>14</v>
      </c>
      <c r="H223">
        <v>2179</v>
      </c>
      <c r="I223">
        <f t="shared" si="12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2050</v>
      </c>
      <c r="R223" t="s">
        <v>2034</v>
      </c>
      <c r="S223" s="8">
        <f t="shared" si="10"/>
        <v>41081.208333333336</v>
      </c>
      <c r="T223" s="8">
        <f t="shared" si="10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1"/>
        <v>138</v>
      </c>
      <c r="G224" t="s">
        <v>20</v>
      </c>
      <c r="H224">
        <v>138</v>
      </c>
      <c r="I224">
        <f t="shared" si="12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2057</v>
      </c>
      <c r="R224" t="s">
        <v>2035</v>
      </c>
      <c r="S224" s="8">
        <f t="shared" si="10"/>
        <v>41914.208333333336</v>
      </c>
      <c r="T224" s="8">
        <f t="shared" si="10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1"/>
        <v>94</v>
      </c>
      <c r="G225" t="s">
        <v>14</v>
      </c>
      <c r="H225">
        <v>931</v>
      </c>
      <c r="I225">
        <f t="shared" si="12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2053</v>
      </c>
      <c r="R225" t="s">
        <v>2038</v>
      </c>
      <c r="S225" s="8">
        <f t="shared" si="10"/>
        <v>42445.208333333328</v>
      </c>
      <c r="T225" s="8">
        <f t="shared" si="10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1"/>
        <v>404</v>
      </c>
      <c r="G226" t="s">
        <v>20</v>
      </c>
      <c r="H226">
        <v>3594</v>
      </c>
      <c r="I226">
        <f t="shared" si="12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2054</v>
      </c>
      <c r="R226" t="s">
        <v>2064</v>
      </c>
      <c r="S226" s="8">
        <f t="shared" si="10"/>
        <v>41906.208333333336</v>
      </c>
      <c r="T226" s="8">
        <f t="shared" si="10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1"/>
        <v>260</v>
      </c>
      <c r="G227" t="s">
        <v>20</v>
      </c>
      <c r="H227">
        <v>5880</v>
      </c>
      <c r="I227">
        <f t="shared" si="12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2051</v>
      </c>
      <c r="R227" t="s">
        <v>2036</v>
      </c>
      <c r="S227" s="8">
        <f t="shared" si="10"/>
        <v>41762.208333333336</v>
      </c>
      <c r="T227" s="8">
        <f t="shared" si="10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1"/>
        <v>367</v>
      </c>
      <c r="G228" t="s">
        <v>20</v>
      </c>
      <c r="H228">
        <v>112</v>
      </c>
      <c r="I228">
        <f t="shared" si="12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2057</v>
      </c>
      <c r="R228" t="s">
        <v>2035</v>
      </c>
      <c r="S228" s="8">
        <f t="shared" si="10"/>
        <v>40276.208333333336</v>
      </c>
      <c r="T228" s="8">
        <f t="shared" si="10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1"/>
        <v>169</v>
      </c>
      <c r="G229" t="s">
        <v>20</v>
      </c>
      <c r="H229">
        <v>943</v>
      </c>
      <c r="I229">
        <f t="shared" si="12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2056</v>
      </c>
      <c r="R229" t="s">
        <v>2062</v>
      </c>
      <c r="S229" s="8">
        <f t="shared" si="10"/>
        <v>42139.208333333328</v>
      </c>
      <c r="T229" s="8">
        <f t="shared" si="10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1"/>
        <v>120</v>
      </c>
      <c r="G230" t="s">
        <v>20</v>
      </c>
      <c r="H230">
        <v>2468</v>
      </c>
      <c r="I230">
        <f t="shared" si="12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2054</v>
      </c>
      <c r="R230" t="s">
        <v>2045</v>
      </c>
      <c r="S230" s="8">
        <f t="shared" si="10"/>
        <v>42613.208333333328</v>
      </c>
      <c r="T230" s="8">
        <f t="shared" si="10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1"/>
        <v>194</v>
      </c>
      <c r="G231" t="s">
        <v>20</v>
      </c>
      <c r="H231">
        <v>2551</v>
      </c>
      <c r="I231">
        <f t="shared" si="1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2056</v>
      </c>
      <c r="R231" t="s">
        <v>2062</v>
      </c>
      <c r="S231" s="8">
        <f t="shared" si="10"/>
        <v>42887.208333333328</v>
      </c>
      <c r="T231" s="8">
        <f t="shared" si="10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1"/>
        <v>420</v>
      </c>
      <c r="G232" t="s">
        <v>20</v>
      </c>
      <c r="H232">
        <v>101</v>
      </c>
      <c r="I232">
        <f t="shared" si="12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2056</v>
      </c>
      <c r="R232" t="s">
        <v>2046</v>
      </c>
      <c r="S232" s="8">
        <f t="shared" si="10"/>
        <v>43805.25</v>
      </c>
      <c r="T232" s="8">
        <f t="shared" si="10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1"/>
        <v>77</v>
      </c>
      <c r="G233" t="s">
        <v>74</v>
      </c>
      <c r="H233">
        <v>67</v>
      </c>
      <c r="I233">
        <f t="shared" si="12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2053</v>
      </c>
      <c r="R233" t="s">
        <v>2038</v>
      </c>
      <c r="S233" s="8">
        <f t="shared" si="10"/>
        <v>41415.208333333336</v>
      </c>
      <c r="T233" s="8">
        <f t="shared" si="10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1"/>
        <v>171</v>
      </c>
      <c r="G234" t="s">
        <v>20</v>
      </c>
      <c r="H234">
        <v>92</v>
      </c>
      <c r="I234">
        <f t="shared" si="12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2053</v>
      </c>
      <c r="R234" t="s">
        <v>2038</v>
      </c>
      <c r="S234" s="8">
        <f t="shared" si="10"/>
        <v>42576.208333333328</v>
      </c>
      <c r="T234" s="8">
        <f t="shared" si="10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1"/>
        <v>158</v>
      </c>
      <c r="G235" t="s">
        <v>20</v>
      </c>
      <c r="H235">
        <v>62</v>
      </c>
      <c r="I235">
        <f t="shared" si="12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2054</v>
      </c>
      <c r="R235" t="s">
        <v>2045</v>
      </c>
      <c r="S235" s="8">
        <f t="shared" si="10"/>
        <v>40706.208333333336</v>
      </c>
      <c r="T235" s="8">
        <f t="shared" si="10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1"/>
        <v>109</v>
      </c>
      <c r="G236" t="s">
        <v>20</v>
      </c>
      <c r="H236">
        <v>149</v>
      </c>
      <c r="I236">
        <f t="shared" si="12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2056</v>
      </c>
      <c r="R236" t="s">
        <v>2046</v>
      </c>
      <c r="S236" s="8">
        <f t="shared" si="10"/>
        <v>42969.208333333328</v>
      </c>
      <c r="T236" s="8">
        <f t="shared" si="10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1"/>
        <v>42</v>
      </c>
      <c r="G237" t="s">
        <v>14</v>
      </c>
      <c r="H237">
        <v>92</v>
      </c>
      <c r="I237">
        <f t="shared" si="12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2054</v>
      </c>
      <c r="R237" t="s">
        <v>2045</v>
      </c>
      <c r="S237" s="8">
        <f t="shared" si="10"/>
        <v>42779.25</v>
      </c>
      <c r="T237" s="8">
        <f t="shared" si="10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1"/>
        <v>11</v>
      </c>
      <c r="G238" t="s">
        <v>14</v>
      </c>
      <c r="H238">
        <v>57</v>
      </c>
      <c r="I238">
        <f t="shared" si="12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2051</v>
      </c>
      <c r="R238" t="s">
        <v>2036</v>
      </c>
      <c r="S238" s="8">
        <f t="shared" si="10"/>
        <v>43641.208333333328</v>
      </c>
      <c r="T238" s="8">
        <f t="shared" si="10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1"/>
        <v>159</v>
      </c>
      <c r="G239" t="s">
        <v>20</v>
      </c>
      <c r="H239">
        <v>329</v>
      </c>
      <c r="I239">
        <f t="shared" si="12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2054</v>
      </c>
      <c r="R239" t="s">
        <v>2045</v>
      </c>
      <c r="S239" s="8">
        <f t="shared" si="10"/>
        <v>41754.208333333336</v>
      </c>
      <c r="T239" s="8">
        <f t="shared" si="10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1"/>
        <v>422</v>
      </c>
      <c r="G240" t="s">
        <v>20</v>
      </c>
      <c r="H240">
        <v>97</v>
      </c>
      <c r="I240">
        <f t="shared" si="12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2053</v>
      </c>
      <c r="R240" t="s">
        <v>2038</v>
      </c>
      <c r="S240" s="8">
        <f t="shared" si="10"/>
        <v>43083.25</v>
      </c>
      <c r="T240" s="8">
        <f t="shared" si="10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1"/>
        <v>98</v>
      </c>
      <c r="G241" t="s">
        <v>14</v>
      </c>
      <c r="H241">
        <v>41</v>
      </c>
      <c r="I241">
        <f t="shared" si="12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2052</v>
      </c>
      <c r="R241" t="s">
        <v>2043</v>
      </c>
      <c r="S241" s="8">
        <f t="shared" si="10"/>
        <v>42245.208333333328</v>
      </c>
      <c r="T241" s="8">
        <f t="shared" si="10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1"/>
        <v>419</v>
      </c>
      <c r="G242" t="s">
        <v>20</v>
      </c>
      <c r="H242">
        <v>1784</v>
      </c>
      <c r="I242">
        <f t="shared" si="12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2053</v>
      </c>
      <c r="R242" t="s">
        <v>2038</v>
      </c>
      <c r="S242" s="8">
        <f t="shared" si="10"/>
        <v>40396.208333333336</v>
      </c>
      <c r="T242" s="8">
        <f t="shared" si="10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1"/>
        <v>102</v>
      </c>
      <c r="G243" t="s">
        <v>20</v>
      </c>
      <c r="H243">
        <v>1684</v>
      </c>
      <c r="I243">
        <f t="shared" si="12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2055</v>
      </c>
      <c r="R243" t="s">
        <v>2044</v>
      </c>
      <c r="S243" s="8">
        <f t="shared" si="10"/>
        <v>41742.208333333336</v>
      </c>
      <c r="T243" s="8">
        <f t="shared" si="10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1"/>
        <v>128</v>
      </c>
      <c r="G244" t="s">
        <v>20</v>
      </c>
      <c r="H244">
        <v>250</v>
      </c>
      <c r="I244">
        <f t="shared" si="12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2051</v>
      </c>
      <c r="R244" t="s">
        <v>2036</v>
      </c>
      <c r="S244" s="8">
        <f t="shared" si="10"/>
        <v>42865.208333333328</v>
      </c>
      <c r="T244" s="8">
        <f t="shared" si="10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1"/>
        <v>445</v>
      </c>
      <c r="G245" t="s">
        <v>20</v>
      </c>
      <c r="H245">
        <v>238</v>
      </c>
      <c r="I245">
        <f t="shared" si="12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2053</v>
      </c>
      <c r="R245" t="s">
        <v>2038</v>
      </c>
      <c r="S245" s="8">
        <f t="shared" si="10"/>
        <v>43163.25</v>
      </c>
      <c r="T245" s="8">
        <f t="shared" si="10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1"/>
        <v>570</v>
      </c>
      <c r="G246" t="s">
        <v>20</v>
      </c>
      <c r="H246">
        <v>53</v>
      </c>
      <c r="I246">
        <f t="shared" si="12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2053</v>
      </c>
      <c r="R246" t="s">
        <v>2038</v>
      </c>
      <c r="S246" s="8">
        <f t="shared" si="10"/>
        <v>41834.208333333336</v>
      </c>
      <c r="T246" s="8">
        <f t="shared" si="10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1"/>
        <v>509</v>
      </c>
      <c r="G247" t="s">
        <v>20</v>
      </c>
      <c r="H247">
        <v>214</v>
      </c>
      <c r="I247">
        <f t="shared" si="12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2053</v>
      </c>
      <c r="R247" t="s">
        <v>2038</v>
      </c>
      <c r="S247" s="8">
        <f t="shared" si="10"/>
        <v>41736.208333333336</v>
      </c>
      <c r="T247" s="8">
        <f t="shared" si="10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1"/>
        <v>326</v>
      </c>
      <c r="G248" t="s">
        <v>20</v>
      </c>
      <c r="H248">
        <v>222</v>
      </c>
      <c r="I248">
        <f t="shared" si="1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2052</v>
      </c>
      <c r="R248" t="s">
        <v>2037</v>
      </c>
      <c r="S248" s="8">
        <f t="shared" si="10"/>
        <v>41491.208333333336</v>
      </c>
      <c r="T248" s="8">
        <f t="shared" si="10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1"/>
        <v>933</v>
      </c>
      <c r="G249" t="s">
        <v>20</v>
      </c>
      <c r="H249">
        <v>1884</v>
      </c>
      <c r="I249">
        <f t="shared" si="12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2055</v>
      </c>
      <c r="R249" t="s">
        <v>2048</v>
      </c>
      <c r="S249" s="8">
        <f t="shared" si="10"/>
        <v>42726.25</v>
      </c>
      <c r="T249" s="8">
        <f t="shared" si="10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1"/>
        <v>211</v>
      </c>
      <c r="G250" t="s">
        <v>20</v>
      </c>
      <c r="H250">
        <v>218</v>
      </c>
      <c r="I250">
        <f t="shared" si="12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2056</v>
      </c>
      <c r="R250" t="s">
        <v>2062</v>
      </c>
      <c r="S250" s="8">
        <f t="shared" si="10"/>
        <v>42004.25</v>
      </c>
      <c r="T250" s="8">
        <f t="shared" si="10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1"/>
        <v>273</v>
      </c>
      <c r="G251" t="s">
        <v>20</v>
      </c>
      <c r="H251">
        <v>6465</v>
      </c>
      <c r="I251">
        <f t="shared" si="12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2055</v>
      </c>
      <c r="R251" t="s">
        <v>2060</v>
      </c>
      <c r="S251" s="8">
        <f t="shared" si="10"/>
        <v>42006.25</v>
      </c>
      <c r="T251" s="8">
        <f t="shared" si="10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1"/>
        <v>3</v>
      </c>
      <c r="G252" t="s">
        <v>14</v>
      </c>
      <c r="H252">
        <v>1</v>
      </c>
      <c r="I252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2051</v>
      </c>
      <c r="R252" t="s">
        <v>2036</v>
      </c>
      <c r="S252" s="8">
        <f t="shared" si="10"/>
        <v>40203.25</v>
      </c>
      <c r="T252" s="8">
        <f t="shared" si="10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1"/>
        <v>54</v>
      </c>
      <c r="G253" t="s">
        <v>14</v>
      </c>
      <c r="H253">
        <v>101</v>
      </c>
      <c r="I253">
        <f t="shared" si="1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2053</v>
      </c>
      <c r="R253" t="s">
        <v>2038</v>
      </c>
      <c r="S253" s="8">
        <f t="shared" si="10"/>
        <v>41252.25</v>
      </c>
      <c r="T253" s="8">
        <f t="shared" si="10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1"/>
        <v>626</v>
      </c>
      <c r="G254" t="s">
        <v>20</v>
      </c>
      <c r="H254">
        <v>59</v>
      </c>
      <c r="I254">
        <f t="shared" si="12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2053</v>
      </c>
      <c r="R254" t="s">
        <v>2038</v>
      </c>
      <c r="S254" s="8">
        <f t="shared" si="10"/>
        <v>41572.208333333336</v>
      </c>
      <c r="T254" s="8">
        <f t="shared" si="10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1"/>
        <v>89</v>
      </c>
      <c r="G255" t="s">
        <v>14</v>
      </c>
      <c r="H255">
        <v>1335</v>
      </c>
      <c r="I255">
        <f t="shared" si="12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2054</v>
      </c>
      <c r="R255" t="s">
        <v>2041</v>
      </c>
      <c r="S255" s="8">
        <f t="shared" si="10"/>
        <v>40641.208333333336</v>
      </c>
      <c r="T255" s="8">
        <f t="shared" si="10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1"/>
        <v>185</v>
      </c>
      <c r="G256" t="s">
        <v>20</v>
      </c>
      <c r="H256">
        <v>88</v>
      </c>
      <c r="I256">
        <f t="shared" si="12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2055</v>
      </c>
      <c r="R256" t="s">
        <v>2044</v>
      </c>
      <c r="S256" s="8">
        <f t="shared" si="10"/>
        <v>42787.25</v>
      </c>
      <c r="T256" s="8">
        <f t="shared" si="10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1"/>
        <v>120</v>
      </c>
      <c r="G257" t="s">
        <v>20</v>
      </c>
      <c r="H257">
        <v>1697</v>
      </c>
      <c r="I257">
        <f t="shared" si="12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2051</v>
      </c>
      <c r="R257" t="s">
        <v>2036</v>
      </c>
      <c r="S257" s="8">
        <f t="shared" si="10"/>
        <v>40590.25</v>
      </c>
      <c r="T257" s="8">
        <f t="shared" si="10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1"/>
        <v>23</v>
      </c>
      <c r="G258" t="s">
        <v>14</v>
      </c>
      <c r="H258">
        <v>15</v>
      </c>
      <c r="I258">
        <f t="shared" si="12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2051</v>
      </c>
      <c r="R258" t="s">
        <v>2036</v>
      </c>
      <c r="S258" s="8">
        <f t="shared" si="10"/>
        <v>42393.25</v>
      </c>
      <c r="T258" s="8">
        <f t="shared" si="10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1"/>
        <v>146</v>
      </c>
      <c r="G259" t="s">
        <v>20</v>
      </c>
      <c r="H259">
        <v>92</v>
      </c>
      <c r="I259">
        <f t="shared" si="12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2053</v>
      </c>
      <c r="R259" t="s">
        <v>2038</v>
      </c>
      <c r="S259" s="8">
        <f t="shared" ref="S259:T322" si="13">(((L259/60)/60/24)+DATE(1970,1,1))</f>
        <v>41338.25</v>
      </c>
      <c r="T259" s="8">
        <f t="shared" si="13"/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1"/>
        <v>268</v>
      </c>
      <c r="G260" t="s">
        <v>20</v>
      </c>
      <c r="H260">
        <v>186</v>
      </c>
      <c r="I260">
        <f t="shared" si="12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2053</v>
      </c>
      <c r="R260" t="s">
        <v>2038</v>
      </c>
      <c r="S260" s="8">
        <f t="shared" si="13"/>
        <v>42712.25</v>
      </c>
      <c r="T260" s="8">
        <f t="shared" si="13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1"/>
        <v>598</v>
      </c>
      <c r="G261" t="s">
        <v>20</v>
      </c>
      <c r="H261">
        <v>138</v>
      </c>
      <c r="I261">
        <f t="shared" si="12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2057</v>
      </c>
      <c r="R261" t="s">
        <v>2035</v>
      </c>
      <c r="S261" s="8">
        <f t="shared" si="13"/>
        <v>41251.25</v>
      </c>
      <c r="T261" s="8">
        <f t="shared" si="13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ref="F262:F325" si="14">ROUND(((E262/D262)*100),0)</f>
        <v>158</v>
      </c>
      <c r="G262" t="s">
        <v>20</v>
      </c>
      <c r="H262">
        <v>261</v>
      </c>
      <c r="I262">
        <f t="shared" si="12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2051</v>
      </c>
      <c r="R262" t="s">
        <v>2036</v>
      </c>
      <c r="S262" s="8">
        <f t="shared" si="13"/>
        <v>41180.208333333336</v>
      </c>
      <c r="T262" s="8">
        <f t="shared" si="13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4"/>
        <v>31</v>
      </c>
      <c r="G263" t="s">
        <v>14</v>
      </c>
      <c r="H263">
        <v>454</v>
      </c>
      <c r="I263">
        <f t="shared" si="12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2051</v>
      </c>
      <c r="R263" t="s">
        <v>2036</v>
      </c>
      <c r="S263" s="8">
        <f t="shared" si="13"/>
        <v>40415.208333333336</v>
      </c>
      <c r="T263" s="8">
        <f t="shared" si="13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4"/>
        <v>313</v>
      </c>
      <c r="G264" t="s">
        <v>20</v>
      </c>
      <c r="H264">
        <v>107</v>
      </c>
      <c r="I264">
        <f t="shared" si="12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2051</v>
      </c>
      <c r="R264" t="s">
        <v>2042</v>
      </c>
      <c r="S264" s="8">
        <f t="shared" si="13"/>
        <v>40638.208333333336</v>
      </c>
      <c r="T264" s="8">
        <f t="shared" si="13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4"/>
        <v>371</v>
      </c>
      <c r="G265" t="s">
        <v>20</v>
      </c>
      <c r="H265">
        <v>199</v>
      </c>
      <c r="I265">
        <f t="shared" si="12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2057</v>
      </c>
      <c r="R265" t="s">
        <v>2035</v>
      </c>
      <c r="S265" s="8">
        <f t="shared" si="13"/>
        <v>40187.25</v>
      </c>
      <c r="T265" s="8">
        <f t="shared" si="13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4"/>
        <v>363</v>
      </c>
      <c r="G266" t="s">
        <v>20</v>
      </c>
      <c r="H266">
        <v>5512</v>
      </c>
      <c r="I266">
        <f t="shared" si="12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2053</v>
      </c>
      <c r="R266" t="s">
        <v>2038</v>
      </c>
      <c r="S266" s="8">
        <f t="shared" si="13"/>
        <v>41317.25</v>
      </c>
      <c r="T266" s="8">
        <f t="shared" si="13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4"/>
        <v>123</v>
      </c>
      <c r="G267" t="s">
        <v>20</v>
      </c>
      <c r="H267">
        <v>86</v>
      </c>
      <c r="I267">
        <f t="shared" si="12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2053</v>
      </c>
      <c r="R267" t="s">
        <v>2038</v>
      </c>
      <c r="S267" s="8">
        <f t="shared" si="13"/>
        <v>42372.25</v>
      </c>
      <c r="T267" s="8">
        <f t="shared" si="13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4"/>
        <v>77</v>
      </c>
      <c r="G268" t="s">
        <v>14</v>
      </c>
      <c r="H268">
        <v>3182</v>
      </c>
      <c r="I268">
        <f t="shared" si="12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2051</v>
      </c>
      <c r="R268" t="s">
        <v>2059</v>
      </c>
      <c r="S268" s="8">
        <f t="shared" si="13"/>
        <v>41950.25</v>
      </c>
      <c r="T268" s="8">
        <f t="shared" si="13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4"/>
        <v>234</v>
      </c>
      <c r="G269" t="s">
        <v>20</v>
      </c>
      <c r="H269">
        <v>2768</v>
      </c>
      <c r="I269">
        <f t="shared" si="12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2053</v>
      </c>
      <c r="R269" t="s">
        <v>2038</v>
      </c>
      <c r="S269" s="8">
        <f t="shared" si="13"/>
        <v>41206.208333333336</v>
      </c>
      <c r="T269" s="8">
        <f t="shared" si="13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4"/>
        <v>181</v>
      </c>
      <c r="G270" t="s">
        <v>20</v>
      </c>
      <c r="H270">
        <v>48</v>
      </c>
      <c r="I270">
        <f t="shared" si="12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2054</v>
      </c>
      <c r="R270" t="s">
        <v>2039</v>
      </c>
      <c r="S270" s="8">
        <f t="shared" si="13"/>
        <v>41186.208333333336</v>
      </c>
      <c r="T270" s="8">
        <f t="shared" si="13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4"/>
        <v>253</v>
      </c>
      <c r="G271" t="s">
        <v>20</v>
      </c>
      <c r="H271">
        <v>87</v>
      </c>
      <c r="I271">
        <f t="shared" si="12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2054</v>
      </c>
      <c r="R271" t="s">
        <v>2061</v>
      </c>
      <c r="S271" s="8">
        <f t="shared" si="13"/>
        <v>43496.25</v>
      </c>
      <c r="T271" s="8">
        <f t="shared" si="13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4"/>
        <v>27</v>
      </c>
      <c r="G272" t="s">
        <v>74</v>
      </c>
      <c r="H272">
        <v>1890</v>
      </c>
      <c r="I272">
        <f t="shared" si="12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2056</v>
      </c>
      <c r="R272" t="s">
        <v>2046</v>
      </c>
      <c r="S272" s="8">
        <f t="shared" si="13"/>
        <v>40514.25</v>
      </c>
      <c r="T272" s="8">
        <f t="shared" si="13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4"/>
        <v>1</v>
      </c>
      <c r="G273" t="s">
        <v>47</v>
      </c>
      <c r="H273">
        <v>61</v>
      </c>
      <c r="I273">
        <f t="shared" si="12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2057</v>
      </c>
      <c r="R273" t="s">
        <v>2035</v>
      </c>
      <c r="S273" s="8">
        <f t="shared" si="13"/>
        <v>42345.25</v>
      </c>
      <c r="T273" s="8">
        <f t="shared" si="13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4"/>
        <v>304</v>
      </c>
      <c r="G274" t="s">
        <v>20</v>
      </c>
      <c r="H274">
        <v>1894</v>
      </c>
      <c r="I274">
        <f t="shared" si="12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2053</v>
      </c>
      <c r="R274" t="s">
        <v>2038</v>
      </c>
      <c r="S274" s="8">
        <f t="shared" si="13"/>
        <v>43656.208333333328</v>
      </c>
      <c r="T274" s="8">
        <f t="shared" si="13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4"/>
        <v>137</v>
      </c>
      <c r="G275" t="s">
        <v>20</v>
      </c>
      <c r="H275">
        <v>282</v>
      </c>
      <c r="I275">
        <f t="shared" si="12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2053</v>
      </c>
      <c r="R275" t="s">
        <v>2038</v>
      </c>
      <c r="S275" s="8">
        <f t="shared" si="13"/>
        <v>42995.208333333328</v>
      </c>
      <c r="T275" s="8">
        <f t="shared" si="13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4"/>
        <v>32</v>
      </c>
      <c r="G276" t="s">
        <v>14</v>
      </c>
      <c r="H276">
        <v>15</v>
      </c>
      <c r="I276">
        <f t="shared" si="12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2053</v>
      </c>
      <c r="R276" t="s">
        <v>2038</v>
      </c>
      <c r="S276" s="8">
        <f t="shared" si="13"/>
        <v>43045.25</v>
      </c>
      <c r="T276" s="8">
        <f t="shared" si="13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4"/>
        <v>242</v>
      </c>
      <c r="G277" t="s">
        <v>20</v>
      </c>
      <c r="H277">
        <v>116</v>
      </c>
      <c r="I277">
        <f t="shared" si="12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2055</v>
      </c>
      <c r="R277" t="s">
        <v>2060</v>
      </c>
      <c r="S277" s="8">
        <f t="shared" si="13"/>
        <v>43561.208333333328</v>
      </c>
      <c r="T277" s="8">
        <f t="shared" si="13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4"/>
        <v>97</v>
      </c>
      <c r="G278" t="s">
        <v>14</v>
      </c>
      <c r="H278">
        <v>133</v>
      </c>
      <c r="I278">
        <f t="shared" si="12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2056</v>
      </c>
      <c r="R278" t="s">
        <v>2046</v>
      </c>
      <c r="S278" s="8">
        <f t="shared" si="13"/>
        <v>41018.208333333336</v>
      </c>
      <c r="T278" s="8">
        <f t="shared" si="13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4"/>
        <v>1066</v>
      </c>
      <c r="G279" t="s">
        <v>20</v>
      </c>
      <c r="H279">
        <v>83</v>
      </c>
      <c r="I279">
        <f t="shared" si="12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2053</v>
      </c>
      <c r="R279" t="s">
        <v>2038</v>
      </c>
      <c r="S279" s="8">
        <f t="shared" si="13"/>
        <v>40378.208333333336</v>
      </c>
      <c r="T279" s="8">
        <f t="shared" si="13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4"/>
        <v>326</v>
      </c>
      <c r="G280" t="s">
        <v>20</v>
      </c>
      <c r="H280">
        <v>91</v>
      </c>
      <c r="I280">
        <f t="shared" si="12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2052</v>
      </c>
      <c r="R280" t="s">
        <v>2037</v>
      </c>
      <c r="S280" s="8">
        <f t="shared" si="13"/>
        <v>41239.25</v>
      </c>
      <c r="T280" s="8">
        <f t="shared" si="13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4"/>
        <v>171</v>
      </c>
      <c r="G281" t="s">
        <v>20</v>
      </c>
      <c r="H281">
        <v>546</v>
      </c>
      <c r="I281">
        <f t="shared" si="12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2053</v>
      </c>
      <c r="R281" t="s">
        <v>2038</v>
      </c>
      <c r="S281" s="8">
        <f t="shared" si="13"/>
        <v>43346.208333333328</v>
      </c>
      <c r="T281" s="8">
        <f t="shared" si="13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4"/>
        <v>581</v>
      </c>
      <c r="G282" t="s">
        <v>20</v>
      </c>
      <c r="H282">
        <v>393</v>
      </c>
      <c r="I282">
        <f t="shared" si="12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2054</v>
      </c>
      <c r="R282" t="s">
        <v>2045</v>
      </c>
      <c r="S282" s="8">
        <f t="shared" si="13"/>
        <v>43060.25</v>
      </c>
      <c r="T282" s="8">
        <f t="shared" si="13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4"/>
        <v>92</v>
      </c>
      <c r="G283" t="s">
        <v>14</v>
      </c>
      <c r="H283">
        <v>2062</v>
      </c>
      <c r="I283">
        <f t="shared" ref="I283:I346" si="15">ROUND((E283/H283),2)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2053</v>
      </c>
      <c r="R283" t="s">
        <v>2038</v>
      </c>
      <c r="S283" s="8">
        <f t="shared" si="13"/>
        <v>40979.25</v>
      </c>
      <c r="T283" s="8">
        <f t="shared" si="13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4"/>
        <v>108</v>
      </c>
      <c r="G284" t="s">
        <v>20</v>
      </c>
      <c r="H284">
        <v>133</v>
      </c>
      <c r="I284">
        <f t="shared" si="1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2054</v>
      </c>
      <c r="R284" t="s">
        <v>2061</v>
      </c>
      <c r="S284" s="8">
        <f t="shared" si="13"/>
        <v>42701.25</v>
      </c>
      <c r="T284" s="8">
        <f t="shared" si="13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4"/>
        <v>19</v>
      </c>
      <c r="G285" t="s">
        <v>14</v>
      </c>
      <c r="H285">
        <v>29</v>
      </c>
      <c r="I285">
        <f t="shared" si="15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2051</v>
      </c>
      <c r="R285" t="s">
        <v>2036</v>
      </c>
      <c r="S285" s="8">
        <f t="shared" si="13"/>
        <v>42520.208333333328</v>
      </c>
      <c r="T285" s="8">
        <f t="shared" si="13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4"/>
        <v>83</v>
      </c>
      <c r="G286" t="s">
        <v>14</v>
      </c>
      <c r="H286">
        <v>132</v>
      </c>
      <c r="I286">
        <f t="shared" si="15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2052</v>
      </c>
      <c r="R286" t="s">
        <v>2037</v>
      </c>
      <c r="S286" s="8">
        <f t="shared" si="13"/>
        <v>41030.208333333336</v>
      </c>
      <c r="T286" s="8">
        <f t="shared" si="13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4"/>
        <v>706</v>
      </c>
      <c r="G287" t="s">
        <v>20</v>
      </c>
      <c r="H287">
        <v>254</v>
      </c>
      <c r="I287">
        <f t="shared" si="15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2053</v>
      </c>
      <c r="R287" t="s">
        <v>2038</v>
      </c>
      <c r="S287" s="8">
        <f t="shared" si="13"/>
        <v>42623.208333333328</v>
      </c>
      <c r="T287" s="8">
        <f t="shared" si="13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4"/>
        <v>17</v>
      </c>
      <c r="G288" t="s">
        <v>74</v>
      </c>
      <c r="H288">
        <v>184</v>
      </c>
      <c r="I288">
        <f t="shared" si="15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2053</v>
      </c>
      <c r="R288" t="s">
        <v>2038</v>
      </c>
      <c r="S288" s="8">
        <f t="shared" si="13"/>
        <v>42697.25</v>
      </c>
      <c r="T288" s="8">
        <f t="shared" si="13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4"/>
        <v>210</v>
      </c>
      <c r="G289" t="s">
        <v>20</v>
      </c>
      <c r="H289">
        <v>176</v>
      </c>
      <c r="I289">
        <f t="shared" si="1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2051</v>
      </c>
      <c r="R289" t="s">
        <v>2040</v>
      </c>
      <c r="S289" s="8">
        <f t="shared" si="13"/>
        <v>42122.208333333328</v>
      </c>
      <c r="T289" s="8">
        <f t="shared" si="13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4"/>
        <v>98</v>
      </c>
      <c r="G290" t="s">
        <v>14</v>
      </c>
      <c r="H290">
        <v>137</v>
      </c>
      <c r="I290">
        <f t="shared" si="15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2051</v>
      </c>
      <c r="R290" t="s">
        <v>2058</v>
      </c>
      <c r="S290" s="8">
        <f t="shared" si="13"/>
        <v>40982.208333333336</v>
      </c>
      <c r="T290" s="8">
        <f t="shared" si="13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4"/>
        <v>1684</v>
      </c>
      <c r="G291" t="s">
        <v>20</v>
      </c>
      <c r="H291">
        <v>337</v>
      </c>
      <c r="I291">
        <f t="shared" si="1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2053</v>
      </c>
      <c r="R291" t="s">
        <v>2038</v>
      </c>
      <c r="S291" s="8">
        <f t="shared" si="13"/>
        <v>42219.208333333328</v>
      </c>
      <c r="T291" s="8">
        <f t="shared" si="13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4"/>
        <v>54</v>
      </c>
      <c r="G292" t="s">
        <v>14</v>
      </c>
      <c r="H292">
        <v>908</v>
      </c>
      <c r="I292">
        <f t="shared" si="15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2054</v>
      </c>
      <c r="R292" t="s">
        <v>2039</v>
      </c>
      <c r="S292" s="8">
        <f t="shared" si="13"/>
        <v>41404.208333333336</v>
      </c>
      <c r="T292" s="8">
        <f t="shared" si="13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4"/>
        <v>457</v>
      </c>
      <c r="G293" t="s">
        <v>20</v>
      </c>
      <c r="H293">
        <v>107</v>
      </c>
      <c r="I293">
        <f t="shared" si="15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2052</v>
      </c>
      <c r="R293" t="s">
        <v>2037</v>
      </c>
      <c r="S293" s="8">
        <f t="shared" si="13"/>
        <v>40831.208333333336</v>
      </c>
      <c r="T293" s="8">
        <f t="shared" si="13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4"/>
        <v>10</v>
      </c>
      <c r="G294" t="s">
        <v>14</v>
      </c>
      <c r="H294">
        <v>10</v>
      </c>
      <c r="I294">
        <f t="shared" si="1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2050</v>
      </c>
      <c r="R294" t="s">
        <v>2034</v>
      </c>
      <c r="S294" s="8">
        <f t="shared" si="13"/>
        <v>40984.208333333336</v>
      </c>
      <c r="T294" s="8">
        <f t="shared" si="13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4"/>
        <v>16</v>
      </c>
      <c r="G295" t="s">
        <v>74</v>
      </c>
      <c r="H295">
        <v>32</v>
      </c>
      <c r="I295">
        <f t="shared" si="15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2053</v>
      </c>
      <c r="R295" t="s">
        <v>2038</v>
      </c>
      <c r="S295" s="8">
        <f t="shared" si="13"/>
        <v>40456.208333333336</v>
      </c>
      <c r="T295" s="8">
        <f t="shared" si="13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4"/>
        <v>1340</v>
      </c>
      <c r="G296" t="s">
        <v>20</v>
      </c>
      <c r="H296">
        <v>183</v>
      </c>
      <c r="I296">
        <f t="shared" si="15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2053</v>
      </c>
      <c r="R296" t="s">
        <v>2038</v>
      </c>
      <c r="S296" s="8">
        <f t="shared" si="13"/>
        <v>43399.208333333328</v>
      </c>
      <c r="T296" s="8">
        <f t="shared" si="13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4"/>
        <v>36</v>
      </c>
      <c r="G297" t="s">
        <v>14</v>
      </c>
      <c r="H297">
        <v>1910</v>
      </c>
      <c r="I297">
        <f t="shared" si="15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2053</v>
      </c>
      <c r="R297" t="s">
        <v>2038</v>
      </c>
      <c r="S297" s="8">
        <f t="shared" si="13"/>
        <v>41562.208333333336</v>
      </c>
      <c r="T297" s="8">
        <f t="shared" si="13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4"/>
        <v>55</v>
      </c>
      <c r="G298" t="s">
        <v>14</v>
      </c>
      <c r="H298">
        <v>38</v>
      </c>
      <c r="I298">
        <f t="shared" si="15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2053</v>
      </c>
      <c r="R298" t="s">
        <v>2038</v>
      </c>
      <c r="S298" s="8">
        <f t="shared" si="13"/>
        <v>43493.25</v>
      </c>
      <c r="T298" s="8">
        <f t="shared" si="13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4"/>
        <v>94</v>
      </c>
      <c r="G299" t="s">
        <v>14</v>
      </c>
      <c r="H299">
        <v>104</v>
      </c>
      <c r="I299">
        <f t="shared" si="1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2053</v>
      </c>
      <c r="R299" t="s">
        <v>2038</v>
      </c>
      <c r="S299" s="8">
        <f t="shared" si="13"/>
        <v>41653.25</v>
      </c>
      <c r="T299" s="8">
        <f t="shared" si="13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4"/>
        <v>144</v>
      </c>
      <c r="G300" t="s">
        <v>20</v>
      </c>
      <c r="H300">
        <v>72</v>
      </c>
      <c r="I300">
        <f t="shared" si="1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2051</v>
      </c>
      <c r="R300" t="s">
        <v>2036</v>
      </c>
      <c r="S300" s="8">
        <f t="shared" si="13"/>
        <v>42426.25</v>
      </c>
      <c r="T300" s="8">
        <f t="shared" si="13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4"/>
        <v>51</v>
      </c>
      <c r="G301" t="s">
        <v>14</v>
      </c>
      <c r="H301">
        <v>49</v>
      </c>
      <c r="I301">
        <f t="shared" si="1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2050</v>
      </c>
      <c r="R301" t="s">
        <v>2034</v>
      </c>
      <c r="S301" s="8">
        <f t="shared" si="13"/>
        <v>42432.25</v>
      </c>
      <c r="T301" s="8">
        <f t="shared" si="13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4"/>
        <v>5</v>
      </c>
      <c r="G302" t="s">
        <v>14</v>
      </c>
      <c r="H302">
        <v>1</v>
      </c>
      <c r="I302">
        <f t="shared" si="1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2055</v>
      </c>
      <c r="R302" t="s">
        <v>2044</v>
      </c>
      <c r="S302" s="8">
        <f t="shared" si="13"/>
        <v>42977.208333333328</v>
      </c>
      <c r="T302" s="8">
        <f t="shared" si="13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4"/>
        <v>1345</v>
      </c>
      <c r="G303" t="s">
        <v>20</v>
      </c>
      <c r="H303">
        <v>295</v>
      </c>
      <c r="I303">
        <f t="shared" si="15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2054</v>
      </c>
      <c r="R303" t="s">
        <v>2039</v>
      </c>
      <c r="S303" s="8">
        <f t="shared" si="13"/>
        <v>42061.25</v>
      </c>
      <c r="T303" s="8">
        <f t="shared" si="13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4"/>
        <v>32</v>
      </c>
      <c r="G304" t="s">
        <v>14</v>
      </c>
      <c r="H304">
        <v>245</v>
      </c>
      <c r="I304">
        <f t="shared" si="15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2053</v>
      </c>
      <c r="R304" t="s">
        <v>2038</v>
      </c>
      <c r="S304" s="8">
        <f t="shared" si="13"/>
        <v>43345.208333333328</v>
      </c>
      <c r="T304" s="8">
        <f t="shared" si="13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4"/>
        <v>83</v>
      </c>
      <c r="G305" t="s">
        <v>14</v>
      </c>
      <c r="H305">
        <v>32</v>
      </c>
      <c r="I305">
        <f t="shared" si="15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2051</v>
      </c>
      <c r="R305" t="s">
        <v>2042</v>
      </c>
      <c r="S305" s="8">
        <f t="shared" si="13"/>
        <v>42376.25</v>
      </c>
      <c r="T305" s="8">
        <f t="shared" si="13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4"/>
        <v>546</v>
      </c>
      <c r="G306" t="s">
        <v>20</v>
      </c>
      <c r="H306">
        <v>142</v>
      </c>
      <c r="I306">
        <f t="shared" si="15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2054</v>
      </c>
      <c r="R306" t="s">
        <v>2039</v>
      </c>
      <c r="S306" s="8">
        <f t="shared" si="13"/>
        <v>42589.208333333328</v>
      </c>
      <c r="T306" s="8">
        <f t="shared" si="13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4"/>
        <v>286</v>
      </c>
      <c r="G307" t="s">
        <v>20</v>
      </c>
      <c r="H307">
        <v>85</v>
      </c>
      <c r="I307">
        <f t="shared" si="15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2053</v>
      </c>
      <c r="R307" t="s">
        <v>2038</v>
      </c>
      <c r="S307" s="8">
        <f t="shared" si="13"/>
        <v>42448.208333333328</v>
      </c>
      <c r="T307" s="8">
        <f t="shared" si="13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4"/>
        <v>8</v>
      </c>
      <c r="G308" t="s">
        <v>14</v>
      </c>
      <c r="H308">
        <v>7</v>
      </c>
      <c r="I308">
        <f t="shared" si="1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2053</v>
      </c>
      <c r="R308" t="s">
        <v>2038</v>
      </c>
      <c r="S308" s="8">
        <f t="shared" si="13"/>
        <v>42930.208333333328</v>
      </c>
      <c r="T308" s="8">
        <f t="shared" si="13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4"/>
        <v>132</v>
      </c>
      <c r="G309" t="s">
        <v>20</v>
      </c>
      <c r="H309">
        <v>659</v>
      </c>
      <c r="I309">
        <f t="shared" si="15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2055</v>
      </c>
      <c r="R309" t="s">
        <v>2048</v>
      </c>
      <c r="S309" s="8">
        <f t="shared" si="13"/>
        <v>41066.208333333336</v>
      </c>
      <c r="T309" s="8">
        <f t="shared" si="13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4"/>
        <v>74</v>
      </c>
      <c r="G310" t="s">
        <v>14</v>
      </c>
      <c r="H310">
        <v>803</v>
      </c>
      <c r="I310">
        <f t="shared" si="15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2053</v>
      </c>
      <c r="R310" t="s">
        <v>2038</v>
      </c>
      <c r="S310" s="8">
        <f t="shared" si="13"/>
        <v>40651.208333333336</v>
      </c>
      <c r="T310" s="8">
        <f t="shared" si="13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4"/>
        <v>75</v>
      </c>
      <c r="G311" t="s">
        <v>74</v>
      </c>
      <c r="H311">
        <v>75</v>
      </c>
      <c r="I311">
        <f t="shared" si="1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2051</v>
      </c>
      <c r="R311" t="s">
        <v>2042</v>
      </c>
      <c r="S311" s="8">
        <f t="shared" si="13"/>
        <v>40807.208333333336</v>
      </c>
      <c r="T311" s="8">
        <f t="shared" si="13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4"/>
        <v>20</v>
      </c>
      <c r="G312" t="s">
        <v>14</v>
      </c>
      <c r="H312">
        <v>16</v>
      </c>
      <c r="I312">
        <f t="shared" si="15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2056</v>
      </c>
      <c r="R312" t="s">
        <v>2046</v>
      </c>
      <c r="S312" s="8">
        <f t="shared" si="13"/>
        <v>40277.208333333336</v>
      </c>
      <c r="T312" s="8">
        <f t="shared" si="13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4"/>
        <v>203</v>
      </c>
      <c r="G313" t="s">
        <v>20</v>
      </c>
      <c r="H313">
        <v>121</v>
      </c>
      <c r="I313">
        <f t="shared" si="15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2053</v>
      </c>
      <c r="R313" t="s">
        <v>2038</v>
      </c>
      <c r="S313" s="8">
        <f t="shared" si="13"/>
        <v>40590.25</v>
      </c>
      <c r="T313" s="8">
        <f t="shared" si="13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4"/>
        <v>310</v>
      </c>
      <c r="G314" t="s">
        <v>20</v>
      </c>
      <c r="H314">
        <v>3742</v>
      </c>
      <c r="I314">
        <f t="shared" si="15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2053</v>
      </c>
      <c r="R314" t="s">
        <v>2038</v>
      </c>
      <c r="S314" s="8">
        <f t="shared" si="13"/>
        <v>41572.208333333336</v>
      </c>
      <c r="T314" s="8">
        <f t="shared" si="13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4"/>
        <v>395</v>
      </c>
      <c r="G315" t="s">
        <v>20</v>
      </c>
      <c r="H315">
        <v>223</v>
      </c>
      <c r="I315">
        <f t="shared" si="1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2051</v>
      </c>
      <c r="R315" t="s">
        <v>2036</v>
      </c>
      <c r="S315" s="8">
        <f t="shared" si="13"/>
        <v>40966.25</v>
      </c>
      <c r="T315" s="8">
        <f t="shared" si="13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4"/>
        <v>295</v>
      </c>
      <c r="G316" t="s">
        <v>20</v>
      </c>
      <c r="H316">
        <v>133</v>
      </c>
      <c r="I316">
        <f t="shared" si="15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2054</v>
      </c>
      <c r="R316" t="s">
        <v>2039</v>
      </c>
      <c r="S316" s="8">
        <f t="shared" si="13"/>
        <v>43536.208333333328</v>
      </c>
      <c r="T316" s="8">
        <f t="shared" si="13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4"/>
        <v>34</v>
      </c>
      <c r="G317" t="s">
        <v>14</v>
      </c>
      <c r="H317">
        <v>31</v>
      </c>
      <c r="I317">
        <f t="shared" si="15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2053</v>
      </c>
      <c r="R317" t="s">
        <v>2038</v>
      </c>
      <c r="S317" s="8">
        <f t="shared" si="13"/>
        <v>41783.208333333336</v>
      </c>
      <c r="T317" s="8">
        <f t="shared" si="13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4"/>
        <v>67</v>
      </c>
      <c r="G318" t="s">
        <v>14</v>
      </c>
      <c r="H318">
        <v>108</v>
      </c>
      <c r="I318">
        <f t="shared" si="15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2050</v>
      </c>
      <c r="R318" t="s">
        <v>2034</v>
      </c>
      <c r="S318" s="8">
        <f t="shared" si="13"/>
        <v>43788.25</v>
      </c>
      <c r="T318" s="8">
        <f t="shared" si="13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4"/>
        <v>19</v>
      </c>
      <c r="G319" t="s">
        <v>14</v>
      </c>
      <c r="H319">
        <v>30</v>
      </c>
      <c r="I319">
        <f t="shared" si="1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2053</v>
      </c>
      <c r="R319" t="s">
        <v>2038</v>
      </c>
      <c r="S319" s="8">
        <f t="shared" si="13"/>
        <v>42869.208333333328</v>
      </c>
      <c r="T319" s="8">
        <f t="shared" si="13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4"/>
        <v>16</v>
      </c>
      <c r="G320" t="s">
        <v>14</v>
      </c>
      <c r="H320">
        <v>17</v>
      </c>
      <c r="I320">
        <f t="shared" si="15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2051</v>
      </c>
      <c r="R320" t="s">
        <v>2036</v>
      </c>
      <c r="S320" s="8">
        <f t="shared" si="13"/>
        <v>41684.25</v>
      </c>
      <c r="T320" s="8">
        <f t="shared" si="13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4"/>
        <v>39</v>
      </c>
      <c r="G321" t="s">
        <v>74</v>
      </c>
      <c r="H321">
        <v>64</v>
      </c>
      <c r="I321">
        <f t="shared" si="15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2052</v>
      </c>
      <c r="R321" t="s">
        <v>2037</v>
      </c>
      <c r="S321" s="8">
        <f t="shared" si="13"/>
        <v>40402.208333333336</v>
      </c>
      <c r="T321" s="8">
        <f t="shared" si="13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4"/>
        <v>10</v>
      </c>
      <c r="G322" t="s">
        <v>14</v>
      </c>
      <c r="H322">
        <v>80</v>
      </c>
      <c r="I322">
        <f t="shared" si="1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2055</v>
      </c>
      <c r="R322" t="s">
        <v>2048</v>
      </c>
      <c r="S322" s="8">
        <f t="shared" si="13"/>
        <v>40673.208333333336</v>
      </c>
      <c r="T322" s="8">
        <f t="shared" si="13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4"/>
        <v>94</v>
      </c>
      <c r="G323" t="s">
        <v>14</v>
      </c>
      <c r="H323">
        <v>2468</v>
      </c>
      <c r="I323">
        <f t="shared" si="15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2054</v>
      </c>
      <c r="R323" t="s">
        <v>2047</v>
      </c>
      <c r="S323" s="8">
        <f t="shared" ref="S323:T386" si="16">(((L323/60)/60/24)+DATE(1970,1,1))</f>
        <v>40634.208333333336</v>
      </c>
      <c r="T323" s="8">
        <f t="shared" si="16"/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14"/>
        <v>167</v>
      </c>
      <c r="G324" t="s">
        <v>20</v>
      </c>
      <c r="H324">
        <v>5168</v>
      </c>
      <c r="I324">
        <f t="shared" si="15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2053</v>
      </c>
      <c r="R324" t="s">
        <v>2038</v>
      </c>
      <c r="S324" s="8">
        <f t="shared" si="16"/>
        <v>40507.25</v>
      </c>
      <c r="T324" s="8">
        <f t="shared" si="16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14"/>
        <v>24</v>
      </c>
      <c r="G325" t="s">
        <v>14</v>
      </c>
      <c r="H325">
        <v>26</v>
      </c>
      <c r="I325">
        <f t="shared" si="15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2054</v>
      </c>
      <c r="R325" t="s">
        <v>2039</v>
      </c>
      <c r="S325" s="8">
        <f t="shared" si="16"/>
        <v>41725.208333333336</v>
      </c>
      <c r="T325" s="8">
        <f t="shared" si="16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ref="F326:F389" si="17">ROUND(((E326/D326)*100),0)</f>
        <v>164</v>
      </c>
      <c r="G326" t="s">
        <v>20</v>
      </c>
      <c r="H326">
        <v>307</v>
      </c>
      <c r="I326">
        <f t="shared" si="15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2053</v>
      </c>
      <c r="R326" t="s">
        <v>2038</v>
      </c>
      <c r="S326" s="8">
        <f t="shared" si="16"/>
        <v>42176.208333333328</v>
      </c>
      <c r="T326" s="8">
        <f t="shared" si="16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17"/>
        <v>91</v>
      </c>
      <c r="G327" t="s">
        <v>14</v>
      </c>
      <c r="H327">
        <v>73</v>
      </c>
      <c r="I327">
        <f t="shared" si="15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2053</v>
      </c>
      <c r="R327" t="s">
        <v>2038</v>
      </c>
      <c r="S327" s="8">
        <f t="shared" si="16"/>
        <v>43267.208333333328</v>
      </c>
      <c r="T327" s="8">
        <f t="shared" si="16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17"/>
        <v>46</v>
      </c>
      <c r="G328" t="s">
        <v>14</v>
      </c>
      <c r="H328">
        <v>128</v>
      </c>
      <c r="I328">
        <f t="shared" si="15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2054</v>
      </c>
      <c r="R328" t="s">
        <v>2045</v>
      </c>
      <c r="S328" s="8">
        <f t="shared" si="16"/>
        <v>42364.25</v>
      </c>
      <c r="T328" s="8">
        <f t="shared" si="16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17"/>
        <v>39</v>
      </c>
      <c r="G329" t="s">
        <v>14</v>
      </c>
      <c r="H329">
        <v>33</v>
      </c>
      <c r="I329">
        <f t="shared" si="15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2053</v>
      </c>
      <c r="R329" t="s">
        <v>2038</v>
      </c>
      <c r="S329" s="8">
        <f t="shared" si="16"/>
        <v>43705.208333333328</v>
      </c>
      <c r="T329" s="8">
        <f t="shared" si="16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17"/>
        <v>134</v>
      </c>
      <c r="G330" t="s">
        <v>20</v>
      </c>
      <c r="H330">
        <v>2441</v>
      </c>
      <c r="I330">
        <f t="shared" si="15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2051</v>
      </c>
      <c r="R330" t="s">
        <v>2036</v>
      </c>
      <c r="S330" s="8">
        <f t="shared" si="16"/>
        <v>43434.25</v>
      </c>
      <c r="T330" s="8">
        <f t="shared" si="16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17"/>
        <v>23</v>
      </c>
      <c r="G331" t="s">
        <v>47</v>
      </c>
      <c r="H331">
        <v>211</v>
      </c>
      <c r="I331">
        <f t="shared" si="15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2056</v>
      </c>
      <c r="R331" t="s">
        <v>2046</v>
      </c>
      <c r="S331" s="8">
        <f t="shared" si="16"/>
        <v>42716.25</v>
      </c>
      <c r="T331" s="8">
        <f t="shared" si="16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17"/>
        <v>185</v>
      </c>
      <c r="G332" t="s">
        <v>20</v>
      </c>
      <c r="H332">
        <v>1385</v>
      </c>
      <c r="I332">
        <f t="shared" si="15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2054</v>
      </c>
      <c r="R332" t="s">
        <v>2039</v>
      </c>
      <c r="S332" s="8">
        <f t="shared" si="16"/>
        <v>43077.25</v>
      </c>
      <c r="T332" s="8">
        <f t="shared" si="16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17"/>
        <v>444</v>
      </c>
      <c r="G333" t="s">
        <v>20</v>
      </c>
      <c r="H333">
        <v>190</v>
      </c>
      <c r="I333">
        <f t="shared" si="15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2050</v>
      </c>
      <c r="R333" t="s">
        <v>2034</v>
      </c>
      <c r="S333" s="8">
        <f t="shared" si="16"/>
        <v>40896.25</v>
      </c>
      <c r="T333" s="8">
        <f t="shared" si="16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17"/>
        <v>200</v>
      </c>
      <c r="G334" t="s">
        <v>20</v>
      </c>
      <c r="H334">
        <v>470</v>
      </c>
      <c r="I334">
        <f t="shared" si="15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2052</v>
      </c>
      <c r="R334" t="s">
        <v>2043</v>
      </c>
      <c r="S334" s="8">
        <f t="shared" si="16"/>
        <v>41361.208333333336</v>
      </c>
      <c r="T334" s="8">
        <f t="shared" si="16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17"/>
        <v>124</v>
      </c>
      <c r="G335" t="s">
        <v>20</v>
      </c>
      <c r="H335">
        <v>253</v>
      </c>
      <c r="I335">
        <f t="shared" si="15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2053</v>
      </c>
      <c r="R335" t="s">
        <v>2038</v>
      </c>
      <c r="S335" s="8">
        <f t="shared" si="16"/>
        <v>43424.25</v>
      </c>
      <c r="T335" s="8">
        <f t="shared" si="16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17"/>
        <v>187</v>
      </c>
      <c r="G336" t="s">
        <v>20</v>
      </c>
      <c r="H336">
        <v>1113</v>
      </c>
      <c r="I336">
        <f t="shared" si="15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2051</v>
      </c>
      <c r="R336" t="s">
        <v>2036</v>
      </c>
      <c r="S336" s="8">
        <f t="shared" si="16"/>
        <v>43110.25</v>
      </c>
      <c r="T336" s="8">
        <f t="shared" si="16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17"/>
        <v>114</v>
      </c>
      <c r="G337" t="s">
        <v>20</v>
      </c>
      <c r="H337">
        <v>2283</v>
      </c>
      <c r="I337">
        <f t="shared" si="15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2051</v>
      </c>
      <c r="R337" t="s">
        <v>2036</v>
      </c>
      <c r="S337" s="8">
        <f t="shared" si="16"/>
        <v>43784.25</v>
      </c>
      <c r="T337" s="8">
        <f t="shared" si="16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17"/>
        <v>97</v>
      </c>
      <c r="G338" t="s">
        <v>14</v>
      </c>
      <c r="H338">
        <v>1072</v>
      </c>
      <c r="I338">
        <f t="shared" si="15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2051</v>
      </c>
      <c r="R338" t="s">
        <v>2036</v>
      </c>
      <c r="S338" s="8">
        <f t="shared" si="16"/>
        <v>40527.25</v>
      </c>
      <c r="T338" s="8">
        <f t="shared" si="16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17"/>
        <v>123</v>
      </c>
      <c r="G339" t="s">
        <v>20</v>
      </c>
      <c r="H339">
        <v>1095</v>
      </c>
      <c r="I339">
        <f t="shared" si="15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2053</v>
      </c>
      <c r="R339" t="s">
        <v>2038</v>
      </c>
      <c r="S339" s="8">
        <f t="shared" si="16"/>
        <v>43780.25</v>
      </c>
      <c r="T339" s="8">
        <f t="shared" si="16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17"/>
        <v>179</v>
      </c>
      <c r="G340" t="s">
        <v>20</v>
      </c>
      <c r="H340">
        <v>1690</v>
      </c>
      <c r="I340">
        <f t="shared" si="15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2053</v>
      </c>
      <c r="R340" t="s">
        <v>2038</v>
      </c>
      <c r="S340" s="8">
        <f t="shared" si="16"/>
        <v>40821.208333333336</v>
      </c>
      <c r="T340" s="8">
        <f t="shared" si="16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17"/>
        <v>80</v>
      </c>
      <c r="G341" t="s">
        <v>74</v>
      </c>
      <c r="H341">
        <v>1297</v>
      </c>
      <c r="I341">
        <f t="shared" si="15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2053</v>
      </c>
      <c r="R341" t="s">
        <v>2038</v>
      </c>
      <c r="S341" s="8">
        <f t="shared" si="16"/>
        <v>42949.208333333328</v>
      </c>
      <c r="T341" s="8">
        <f t="shared" si="16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17"/>
        <v>94</v>
      </c>
      <c r="G342" t="s">
        <v>14</v>
      </c>
      <c r="H342">
        <v>393</v>
      </c>
      <c r="I342">
        <f t="shared" si="15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2057</v>
      </c>
      <c r="R342" t="s">
        <v>2035</v>
      </c>
      <c r="S342" s="8">
        <f t="shared" si="16"/>
        <v>40889.25</v>
      </c>
      <c r="T342" s="8">
        <f t="shared" si="16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17"/>
        <v>85</v>
      </c>
      <c r="G343" t="s">
        <v>14</v>
      </c>
      <c r="H343">
        <v>1257</v>
      </c>
      <c r="I343">
        <f t="shared" si="15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2051</v>
      </c>
      <c r="R343" t="s">
        <v>2042</v>
      </c>
      <c r="S343" s="8">
        <f t="shared" si="16"/>
        <v>42244.208333333328</v>
      </c>
      <c r="T343" s="8">
        <f t="shared" si="16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17"/>
        <v>67</v>
      </c>
      <c r="G344" t="s">
        <v>14</v>
      </c>
      <c r="H344">
        <v>328</v>
      </c>
      <c r="I344">
        <f t="shared" si="15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2053</v>
      </c>
      <c r="R344" t="s">
        <v>2038</v>
      </c>
      <c r="S344" s="8">
        <f t="shared" si="16"/>
        <v>41475.208333333336</v>
      </c>
      <c r="T344" s="8">
        <f t="shared" si="16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17"/>
        <v>54</v>
      </c>
      <c r="G345" t="s">
        <v>14</v>
      </c>
      <c r="H345">
        <v>147</v>
      </c>
      <c r="I345">
        <f t="shared" si="15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2053</v>
      </c>
      <c r="R345" t="s">
        <v>2038</v>
      </c>
      <c r="S345" s="8">
        <f t="shared" si="16"/>
        <v>41597.25</v>
      </c>
      <c r="T345" s="8">
        <f t="shared" si="16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17"/>
        <v>42</v>
      </c>
      <c r="G346" t="s">
        <v>14</v>
      </c>
      <c r="H346">
        <v>830</v>
      </c>
      <c r="I346">
        <f t="shared" si="15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2056</v>
      </c>
      <c r="R346" t="s">
        <v>2046</v>
      </c>
      <c r="S346" s="8">
        <f t="shared" si="16"/>
        <v>43122.25</v>
      </c>
      <c r="T346" s="8">
        <f t="shared" si="16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17"/>
        <v>15</v>
      </c>
      <c r="G347" t="s">
        <v>14</v>
      </c>
      <c r="H347">
        <v>331</v>
      </c>
      <c r="I347">
        <f t="shared" ref="I347:I410" si="18">ROUND((E347/H347),2)</f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2054</v>
      </c>
      <c r="R347" t="s">
        <v>2041</v>
      </c>
      <c r="S347" s="8">
        <f t="shared" si="16"/>
        <v>42194.208333333328</v>
      </c>
      <c r="T347" s="8">
        <f t="shared" si="16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17"/>
        <v>34</v>
      </c>
      <c r="G348" t="s">
        <v>14</v>
      </c>
      <c r="H348">
        <v>25</v>
      </c>
      <c r="I348">
        <f t="shared" si="18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2051</v>
      </c>
      <c r="R348" t="s">
        <v>2042</v>
      </c>
      <c r="S348" s="8">
        <f t="shared" si="16"/>
        <v>42971.208333333328</v>
      </c>
      <c r="T348" s="8">
        <f t="shared" si="16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17"/>
        <v>1401</v>
      </c>
      <c r="G349" t="s">
        <v>20</v>
      </c>
      <c r="H349">
        <v>191</v>
      </c>
      <c r="I349">
        <f t="shared" si="18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2052</v>
      </c>
      <c r="R349" t="s">
        <v>2037</v>
      </c>
      <c r="S349" s="8">
        <f t="shared" si="16"/>
        <v>42046.25</v>
      </c>
      <c r="T349" s="8">
        <f t="shared" si="16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17"/>
        <v>72</v>
      </c>
      <c r="G350" t="s">
        <v>14</v>
      </c>
      <c r="H350">
        <v>3483</v>
      </c>
      <c r="I350">
        <f t="shared" si="18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2050</v>
      </c>
      <c r="R350" t="s">
        <v>2034</v>
      </c>
      <c r="S350" s="8">
        <f t="shared" si="16"/>
        <v>42782.25</v>
      </c>
      <c r="T350" s="8">
        <f t="shared" si="16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17"/>
        <v>53</v>
      </c>
      <c r="G351" t="s">
        <v>14</v>
      </c>
      <c r="H351">
        <v>923</v>
      </c>
      <c r="I351">
        <f t="shared" si="18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2053</v>
      </c>
      <c r="R351" t="s">
        <v>2038</v>
      </c>
      <c r="S351" s="8">
        <f t="shared" si="16"/>
        <v>42930.208333333328</v>
      </c>
      <c r="T351" s="8">
        <f t="shared" si="16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17"/>
        <v>5</v>
      </c>
      <c r="G352" t="s">
        <v>14</v>
      </c>
      <c r="H352">
        <v>1</v>
      </c>
      <c r="I352">
        <f t="shared" si="18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2051</v>
      </c>
      <c r="R352" t="s">
        <v>2059</v>
      </c>
      <c r="S352" s="8">
        <f t="shared" si="16"/>
        <v>42144.208333333328</v>
      </c>
      <c r="T352" s="8">
        <f t="shared" si="16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17"/>
        <v>128</v>
      </c>
      <c r="G353" t="s">
        <v>20</v>
      </c>
      <c r="H353">
        <v>2013</v>
      </c>
      <c r="I353">
        <f t="shared" si="18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2051</v>
      </c>
      <c r="R353" t="s">
        <v>2036</v>
      </c>
      <c r="S353" s="8">
        <f t="shared" si="16"/>
        <v>42240.208333333328</v>
      </c>
      <c r="T353" s="8">
        <f t="shared" si="16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17"/>
        <v>35</v>
      </c>
      <c r="G354" t="s">
        <v>14</v>
      </c>
      <c r="H354">
        <v>33</v>
      </c>
      <c r="I354">
        <f t="shared" si="18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2053</v>
      </c>
      <c r="R354" t="s">
        <v>2038</v>
      </c>
      <c r="S354" s="8">
        <f t="shared" si="16"/>
        <v>42315.25</v>
      </c>
      <c r="T354" s="8">
        <f t="shared" si="16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17"/>
        <v>411</v>
      </c>
      <c r="G355" t="s">
        <v>20</v>
      </c>
      <c r="H355">
        <v>1703</v>
      </c>
      <c r="I355">
        <f t="shared" si="18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2053</v>
      </c>
      <c r="R355" t="s">
        <v>2038</v>
      </c>
      <c r="S355" s="8">
        <f t="shared" si="16"/>
        <v>43651.208333333328</v>
      </c>
      <c r="T355" s="8">
        <f t="shared" si="16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17"/>
        <v>124</v>
      </c>
      <c r="G356" t="s">
        <v>20</v>
      </c>
      <c r="H356">
        <v>80</v>
      </c>
      <c r="I356">
        <f t="shared" si="18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2054</v>
      </c>
      <c r="R356" t="s">
        <v>2039</v>
      </c>
      <c r="S356" s="8">
        <f t="shared" si="16"/>
        <v>41520.208333333336</v>
      </c>
      <c r="T356" s="8">
        <f t="shared" si="16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17"/>
        <v>59</v>
      </c>
      <c r="G357" t="s">
        <v>47</v>
      </c>
      <c r="H357">
        <v>86</v>
      </c>
      <c r="I357">
        <f t="shared" si="18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2052</v>
      </c>
      <c r="R357" t="s">
        <v>2043</v>
      </c>
      <c r="S357" s="8">
        <f t="shared" si="16"/>
        <v>42757.25</v>
      </c>
      <c r="T357" s="8">
        <f t="shared" si="16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17"/>
        <v>37</v>
      </c>
      <c r="G358" t="s">
        <v>14</v>
      </c>
      <c r="H358">
        <v>40</v>
      </c>
      <c r="I358">
        <f t="shared" si="18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2053</v>
      </c>
      <c r="R358" t="s">
        <v>2038</v>
      </c>
      <c r="S358" s="8">
        <f t="shared" si="16"/>
        <v>40922.25</v>
      </c>
      <c r="T358" s="8">
        <f t="shared" si="16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17"/>
        <v>185</v>
      </c>
      <c r="G359" t="s">
        <v>20</v>
      </c>
      <c r="H359">
        <v>41</v>
      </c>
      <c r="I359">
        <f t="shared" si="18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2056</v>
      </c>
      <c r="R359" t="s">
        <v>2046</v>
      </c>
      <c r="S359" s="8">
        <f t="shared" si="16"/>
        <v>42250.208333333328</v>
      </c>
      <c r="T359" s="8">
        <f t="shared" si="16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17"/>
        <v>12</v>
      </c>
      <c r="G360" t="s">
        <v>14</v>
      </c>
      <c r="H360">
        <v>23</v>
      </c>
      <c r="I360">
        <f t="shared" si="18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2057</v>
      </c>
      <c r="R360" t="s">
        <v>2035</v>
      </c>
      <c r="S360" s="8">
        <f t="shared" si="16"/>
        <v>43322.208333333328</v>
      </c>
      <c r="T360" s="8">
        <f t="shared" si="16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17"/>
        <v>299</v>
      </c>
      <c r="G361" t="s">
        <v>20</v>
      </c>
      <c r="H361">
        <v>187</v>
      </c>
      <c r="I361">
        <f t="shared" si="18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2054</v>
      </c>
      <c r="R361" t="s">
        <v>2045</v>
      </c>
      <c r="S361" s="8">
        <f t="shared" si="16"/>
        <v>40782.208333333336</v>
      </c>
      <c r="T361" s="8">
        <f t="shared" si="16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17"/>
        <v>226</v>
      </c>
      <c r="G362" t="s">
        <v>20</v>
      </c>
      <c r="H362">
        <v>2875</v>
      </c>
      <c r="I362">
        <f t="shared" si="18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2053</v>
      </c>
      <c r="R362" t="s">
        <v>2038</v>
      </c>
      <c r="S362" s="8">
        <f t="shared" si="16"/>
        <v>40544.25</v>
      </c>
      <c r="T362" s="8">
        <f t="shared" si="16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17"/>
        <v>174</v>
      </c>
      <c r="G363" t="s">
        <v>20</v>
      </c>
      <c r="H363">
        <v>88</v>
      </c>
      <c r="I363">
        <f t="shared" si="18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2053</v>
      </c>
      <c r="R363" t="s">
        <v>2038</v>
      </c>
      <c r="S363" s="8">
        <f t="shared" si="16"/>
        <v>43015.208333333328</v>
      </c>
      <c r="T363" s="8">
        <f t="shared" si="16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17"/>
        <v>372</v>
      </c>
      <c r="G364" t="s">
        <v>20</v>
      </c>
      <c r="H364">
        <v>191</v>
      </c>
      <c r="I364">
        <f t="shared" si="18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2051</v>
      </c>
      <c r="R364" t="s">
        <v>2036</v>
      </c>
      <c r="S364" s="8">
        <f t="shared" si="16"/>
        <v>40570.25</v>
      </c>
      <c r="T364" s="8">
        <f t="shared" si="16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17"/>
        <v>160</v>
      </c>
      <c r="G365" t="s">
        <v>20</v>
      </c>
      <c r="H365">
        <v>139</v>
      </c>
      <c r="I365">
        <f t="shared" si="18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2051</v>
      </c>
      <c r="R365" t="s">
        <v>2036</v>
      </c>
      <c r="S365" s="8">
        <f t="shared" si="16"/>
        <v>40904.25</v>
      </c>
      <c r="T365" s="8">
        <f t="shared" si="16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17"/>
        <v>1616</v>
      </c>
      <c r="G366" t="s">
        <v>20</v>
      </c>
      <c r="H366">
        <v>186</v>
      </c>
      <c r="I366">
        <f t="shared" si="18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2051</v>
      </c>
      <c r="R366" t="s">
        <v>2042</v>
      </c>
      <c r="S366" s="8">
        <f t="shared" si="16"/>
        <v>43164.25</v>
      </c>
      <c r="T366" s="8">
        <f t="shared" si="16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17"/>
        <v>733</v>
      </c>
      <c r="G367" t="s">
        <v>20</v>
      </c>
      <c r="H367">
        <v>112</v>
      </c>
      <c r="I367">
        <f t="shared" si="18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2053</v>
      </c>
      <c r="R367" t="s">
        <v>2038</v>
      </c>
      <c r="S367" s="8">
        <f t="shared" si="16"/>
        <v>42733.25</v>
      </c>
      <c r="T367" s="8">
        <f t="shared" si="16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17"/>
        <v>592</v>
      </c>
      <c r="G368" t="s">
        <v>20</v>
      </c>
      <c r="H368">
        <v>101</v>
      </c>
      <c r="I368">
        <f t="shared" si="18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2053</v>
      </c>
      <c r="R368" t="s">
        <v>2038</v>
      </c>
      <c r="S368" s="8">
        <f t="shared" si="16"/>
        <v>40546.25</v>
      </c>
      <c r="T368" s="8">
        <f t="shared" si="16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17"/>
        <v>19</v>
      </c>
      <c r="G369" t="s">
        <v>14</v>
      </c>
      <c r="H369">
        <v>75</v>
      </c>
      <c r="I369">
        <f t="shared" si="18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2053</v>
      </c>
      <c r="R369" t="s">
        <v>2038</v>
      </c>
      <c r="S369" s="8">
        <f t="shared" si="16"/>
        <v>41930.208333333336</v>
      </c>
      <c r="T369" s="8">
        <f t="shared" si="16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17"/>
        <v>277</v>
      </c>
      <c r="G370" t="s">
        <v>20</v>
      </c>
      <c r="H370">
        <v>206</v>
      </c>
      <c r="I370">
        <f t="shared" si="18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2054</v>
      </c>
      <c r="R370" t="s">
        <v>2039</v>
      </c>
      <c r="S370" s="8">
        <f t="shared" si="16"/>
        <v>40464.208333333336</v>
      </c>
      <c r="T370" s="8">
        <f t="shared" si="16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17"/>
        <v>273</v>
      </c>
      <c r="G371" t="s">
        <v>20</v>
      </c>
      <c r="H371">
        <v>154</v>
      </c>
      <c r="I371">
        <f t="shared" si="18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2054</v>
      </c>
      <c r="R371" t="s">
        <v>2061</v>
      </c>
      <c r="S371" s="8">
        <f t="shared" si="16"/>
        <v>41308.25</v>
      </c>
      <c r="T371" s="8">
        <f t="shared" si="16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17"/>
        <v>159</v>
      </c>
      <c r="G372" t="s">
        <v>20</v>
      </c>
      <c r="H372">
        <v>5966</v>
      </c>
      <c r="I372">
        <f t="shared" si="18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2053</v>
      </c>
      <c r="R372" t="s">
        <v>2038</v>
      </c>
      <c r="S372" s="8">
        <f t="shared" si="16"/>
        <v>43570.208333333328</v>
      </c>
      <c r="T372" s="8">
        <f t="shared" si="16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17"/>
        <v>68</v>
      </c>
      <c r="G373" t="s">
        <v>14</v>
      </c>
      <c r="H373">
        <v>2176</v>
      </c>
      <c r="I373">
        <f t="shared" si="18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2053</v>
      </c>
      <c r="R373" t="s">
        <v>2038</v>
      </c>
      <c r="S373" s="8">
        <f t="shared" si="16"/>
        <v>42043.25</v>
      </c>
      <c r="T373" s="8">
        <f t="shared" si="16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17"/>
        <v>1592</v>
      </c>
      <c r="G374" t="s">
        <v>20</v>
      </c>
      <c r="H374">
        <v>169</v>
      </c>
      <c r="I374">
        <f t="shared" si="18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2054</v>
      </c>
      <c r="R374" t="s">
        <v>2039</v>
      </c>
      <c r="S374" s="8">
        <f t="shared" si="16"/>
        <v>42012.25</v>
      </c>
      <c r="T374" s="8">
        <f t="shared" si="16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17"/>
        <v>730</v>
      </c>
      <c r="G375" t="s">
        <v>20</v>
      </c>
      <c r="H375">
        <v>2106</v>
      </c>
      <c r="I375">
        <f t="shared" si="18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2053</v>
      </c>
      <c r="R375" t="s">
        <v>2038</v>
      </c>
      <c r="S375" s="8">
        <f t="shared" si="16"/>
        <v>42964.208333333328</v>
      </c>
      <c r="T375" s="8">
        <f t="shared" si="16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17"/>
        <v>13</v>
      </c>
      <c r="G376" t="s">
        <v>14</v>
      </c>
      <c r="H376">
        <v>441</v>
      </c>
      <c r="I376">
        <f t="shared" si="18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2054</v>
      </c>
      <c r="R376" t="s">
        <v>2039</v>
      </c>
      <c r="S376" s="8">
        <f t="shared" si="16"/>
        <v>43476.25</v>
      </c>
      <c r="T376" s="8">
        <f t="shared" si="16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17"/>
        <v>55</v>
      </c>
      <c r="G377" t="s">
        <v>14</v>
      </c>
      <c r="H377">
        <v>25</v>
      </c>
      <c r="I377">
        <f t="shared" si="18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2051</v>
      </c>
      <c r="R377" t="s">
        <v>2042</v>
      </c>
      <c r="S377" s="8">
        <f t="shared" si="16"/>
        <v>42293.208333333328</v>
      </c>
      <c r="T377" s="8">
        <f t="shared" si="16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17"/>
        <v>361</v>
      </c>
      <c r="G378" t="s">
        <v>20</v>
      </c>
      <c r="H378">
        <v>131</v>
      </c>
      <c r="I378">
        <f t="shared" si="18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2051</v>
      </c>
      <c r="R378" t="s">
        <v>2036</v>
      </c>
      <c r="S378" s="8">
        <f t="shared" si="16"/>
        <v>41826.208333333336</v>
      </c>
      <c r="T378" s="8">
        <f t="shared" si="16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17"/>
        <v>10</v>
      </c>
      <c r="G379" t="s">
        <v>14</v>
      </c>
      <c r="H379">
        <v>127</v>
      </c>
      <c r="I379">
        <f t="shared" si="18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2053</v>
      </c>
      <c r="R379" t="s">
        <v>2038</v>
      </c>
      <c r="S379" s="8">
        <f t="shared" si="16"/>
        <v>43760.208333333328</v>
      </c>
      <c r="T379" s="8">
        <f t="shared" si="16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17"/>
        <v>14</v>
      </c>
      <c r="G380" t="s">
        <v>14</v>
      </c>
      <c r="H380">
        <v>355</v>
      </c>
      <c r="I380">
        <f t="shared" si="18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2054</v>
      </c>
      <c r="R380" t="s">
        <v>2039</v>
      </c>
      <c r="S380" s="8">
        <f t="shared" si="16"/>
        <v>43241.208333333328</v>
      </c>
      <c r="T380" s="8">
        <f t="shared" si="16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17"/>
        <v>40</v>
      </c>
      <c r="G381" t="s">
        <v>14</v>
      </c>
      <c r="H381">
        <v>44</v>
      </c>
      <c r="I381">
        <f t="shared" si="18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2053</v>
      </c>
      <c r="R381" t="s">
        <v>2038</v>
      </c>
      <c r="S381" s="8">
        <f t="shared" si="16"/>
        <v>40843.208333333336</v>
      </c>
      <c r="T381" s="8">
        <f t="shared" si="16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17"/>
        <v>160</v>
      </c>
      <c r="G382" t="s">
        <v>20</v>
      </c>
      <c r="H382">
        <v>84</v>
      </c>
      <c r="I382">
        <f t="shared" si="18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2053</v>
      </c>
      <c r="R382" t="s">
        <v>2038</v>
      </c>
      <c r="S382" s="8">
        <f t="shared" si="16"/>
        <v>41448.208333333336</v>
      </c>
      <c r="T382" s="8">
        <f t="shared" si="16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17"/>
        <v>184</v>
      </c>
      <c r="G383" t="s">
        <v>20</v>
      </c>
      <c r="H383">
        <v>155</v>
      </c>
      <c r="I383">
        <f t="shared" si="18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2053</v>
      </c>
      <c r="R383" t="s">
        <v>2038</v>
      </c>
      <c r="S383" s="8">
        <f t="shared" si="16"/>
        <v>42163.208333333328</v>
      </c>
      <c r="T383" s="8">
        <f t="shared" si="16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17"/>
        <v>64</v>
      </c>
      <c r="G384" t="s">
        <v>14</v>
      </c>
      <c r="H384">
        <v>67</v>
      </c>
      <c r="I384">
        <f t="shared" si="18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2057</v>
      </c>
      <c r="R384" t="s">
        <v>2035</v>
      </c>
      <c r="S384" s="8">
        <f t="shared" si="16"/>
        <v>43024.208333333328</v>
      </c>
      <c r="T384" s="8">
        <f t="shared" si="16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17"/>
        <v>225</v>
      </c>
      <c r="G385" t="s">
        <v>20</v>
      </c>
      <c r="H385">
        <v>189</v>
      </c>
      <c r="I385">
        <f t="shared" si="18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2050</v>
      </c>
      <c r="R385" t="s">
        <v>2034</v>
      </c>
      <c r="S385" s="8">
        <f t="shared" si="16"/>
        <v>43509.25</v>
      </c>
      <c r="T385" s="8">
        <f t="shared" si="16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17"/>
        <v>172</v>
      </c>
      <c r="G386" t="s">
        <v>20</v>
      </c>
      <c r="H386">
        <v>4799</v>
      </c>
      <c r="I386">
        <f t="shared" si="18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2054</v>
      </c>
      <c r="R386" t="s">
        <v>2039</v>
      </c>
      <c r="S386" s="8">
        <f t="shared" si="16"/>
        <v>42776.25</v>
      </c>
      <c r="T386" s="8">
        <f t="shared" si="16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17"/>
        <v>146</v>
      </c>
      <c r="G387" t="s">
        <v>20</v>
      </c>
      <c r="H387">
        <v>1137</v>
      </c>
      <c r="I387">
        <f t="shared" si="18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2055</v>
      </c>
      <c r="R387" t="s">
        <v>2044</v>
      </c>
      <c r="S387" s="8">
        <f t="shared" ref="S387:T450" si="19">(((L387/60)/60/24)+DATE(1970,1,1))</f>
        <v>43553.208333333328</v>
      </c>
      <c r="T387" s="8">
        <f t="shared" si="19"/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17"/>
        <v>76</v>
      </c>
      <c r="G388" t="s">
        <v>14</v>
      </c>
      <c r="H388">
        <v>1068</v>
      </c>
      <c r="I388">
        <f t="shared" si="18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2053</v>
      </c>
      <c r="R388" t="s">
        <v>2038</v>
      </c>
      <c r="S388" s="8">
        <f t="shared" si="19"/>
        <v>40355.208333333336</v>
      </c>
      <c r="T388" s="8">
        <f t="shared" si="19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17"/>
        <v>39</v>
      </c>
      <c r="G389" t="s">
        <v>14</v>
      </c>
      <c r="H389">
        <v>424</v>
      </c>
      <c r="I389">
        <f t="shared" si="18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2052</v>
      </c>
      <c r="R389" t="s">
        <v>2043</v>
      </c>
      <c r="S389" s="8">
        <f t="shared" si="19"/>
        <v>41072.208333333336</v>
      </c>
      <c r="T389" s="8">
        <f t="shared" si="19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ref="F390:F453" si="20">ROUND(((E390/D390)*100),0)</f>
        <v>11</v>
      </c>
      <c r="G390" t="s">
        <v>74</v>
      </c>
      <c r="H390">
        <v>145</v>
      </c>
      <c r="I390">
        <f t="shared" si="18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2051</v>
      </c>
      <c r="R390" t="s">
        <v>2042</v>
      </c>
      <c r="S390" s="8">
        <f t="shared" si="19"/>
        <v>40912.25</v>
      </c>
      <c r="T390" s="8">
        <f t="shared" si="19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0"/>
        <v>122</v>
      </c>
      <c r="G391" t="s">
        <v>20</v>
      </c>
      <c r="H391">
        <v>1152</v>
      </c>
      <c r="I391">
        <f t="shared" si="18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2053</v>
      </c>
      <c r="R391" t="s">
        <v>2038</v>
      </c>
      <c r="S391" s="8">
        <f t="shared" si="19"/>
        <v>40479.208333333336</v>
      </c>
      <c r="T391" s="8">
        <f t="shared" si="19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0"/>
        <v>187</v>
      </c>
      <c r="G392" t="s">
        <v>20</v>
      </c>
      <c r="H392">
        <v>50</v>
      </c>
      <c r="I392">
        <f t="shared" si="18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2057</v>
      </c>
      <c r="R392" t="s">
        <v>2035</v>
      </c>
      <c r="S392" s="8">
        <f t="shared" si="19"/>
        <v>41530.208333333336</v>
      </c>
      <c r="T392" s="8">
        <f t="shared" si="19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0"/>
        <v>7</v>
      </c>
      <c r="G393" t="s">
        <v>14</v>
      </c>
      <c r="H393">
        <v>151</v>
      </c>
      <c r="I393">
        <f t="shared" si="18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2055</v>
      </c>
      <c r="R393" t="s">
        <v>2044</v>
      </c>
      <c r="S393" s="8">
        <f t="shared" si="19"/>
        <v>41653.25</v>
      </c>
      <c r="T393" s="8">
        <f t="shared" si="19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0"/>
        <v>66</v>
      </c>
      <c r="G394" t="s">
        <v>14</v>
      </c>
      <c r="H394">
        <v>1608</v>
      </c>
      <c r="I394">
        <f t="shared" si="18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2052</v>
      </c>
      <c r="R394" t="s">
        <v>2043</v>
      </c>
      <c r="S394" s="8">
        <f t="shared" si="19"/>
        <v>40549.25</v>
      </c>
      <c r="T394" s="8">
        <f t="shared" si="19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0"/>
        <v>229</v>
      </c>
      <c r="G395" t="s">
        <v>20</v>
      </c>
      <c r="H395">
        <v>3059</v>
      </c>
      <c r="I395">
        <f t="shared" si="18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2051</v>
      </c>
      <c r="R395" t="s">
        <v>2059</v>
      </c>
      <c r="S395" s="8">
        <f t="shared" si="19"/>
        <v>42933.208333333328</v>
      </c>
      <c r="T395" s="8">
        <f t="shared" si="19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0"/>
        <v>469</v>
      </c>
      <c r="G396" t="s">
        <v>20</v>
      </c>
      <c r="H396">
        <v>34</v>
      </c>
      <c r="I396">
        <f t="shared" si="18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2054</v>
      </c>
      <c r="R396" t="s">
        <v>2039</v>
      </c>
      <c r="S396" s="8">
        <f t="shared" si="19"/>
        <v>41484.208333333336</v>
      </c>
      <c r="T396" s="8">
        <f t="shared" si="19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0"/>
        <v>130</v>
      </c>
      <c r="G397" t="s">
        <v>20</v>
      </c>
      <c r="H397">
        <v>220</v>
      </c>
      <c r="I397">
        <f t="shared" si="18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2053</v>
      </c>
      <c r="R397" t="s">
        <v>2038</v>
      </c>
      <c r="S397" s="8">
        <f t="shared" si="19"/>
        <v>40885.25</v>
      </c>
      <c r="T397" s="8">
        <f t="shared" si="19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0"/>
        <v>167</v>
      </c>
      <c r="G398" t="s">
        <v>20</v>
      </c>
      <c r="H398">
        <v>1604</v>
      </c>
      <c r="I398">
        <f t="shared" si="18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2054</v>
      </c>
      <c r="R398" t="s">
        <v>2041</v>
      </c>
      <c r="S398" s="8">
        <f t="shared" si="19"/>
        <v>43378.208333333328</v>
      </c>
      <c r="T398" s="8">
        <f t="shared" si="19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0"/>
        <v>174</v>
      </c>
      <c r="G399" t="s">
        <v>20</v>
      </c>
      <c r="H399">
        <v>454</v>
      </c>
      <c r="I399">
        <f t="shared" si="18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2051</v>
      </c>
      <c r="R399" t="s">
        <v>2036</v>
      </c>
      <c r="S399" s="8">
        <f t="shared" si="19"/>
        <v>41417.208333333336</v>
      </c>
      <c r="T399" s="8">
        <f t="shared" si="19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0"/>
        <v>718</v>
      </c>
      <c r="G400" t="s">
        <v>20</v>
      </c>
      <c r="H400">
        <v>123</v>
      </c>
      <c r="I400">
        <f t="shared" si="18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2054</v>
      </c>
      <c r="R400" t="s">
        <v>2045</v>
      </c>
      <c r="S400" s="8">
        <f t="shared" si="19"/>
        <v>43228.208333333328</v>
      </c>
      <c r="T400" s="8">
        <f t="shared" si="19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0"/>
        <v>64</v>
      </c>
      <c r="G401" t="s">
        <v>14</v>
      </c>
      <c r="H401">
        <v>941</v>
      </c>
      <c r="I401">
        <f t="shared" si="18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2051</v>
      </c>
      <c r="R401" t="s">
        <v>2042</v>
      </c>
      <c r="S401" s="8">
        <f t="shared" si="19"/>
        <v>40576.25</v>
      </c>
      <c r="T401" s="8">
        <f t="shared" si="19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0"/>
        <v>2</v>
      </c>
      <c r="G402" t="s">
        <v>14</v>
      </c>
      <c r="H402">
        <v>1</v>
      </c>
      <c r="I402">
        <f t="shared" si="18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2057</v>
      </c>
      <c r="R402" t="s">
        <v>2035</v>
      </c>
      <c r="S402" s="8">
        <f t="shared" si="19"/>
        <v>41502.208333333336</v>
      </c>
      <c r="T402" s="8">
        <f t="shared" si="19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0"/>
        <v>1530</v>
      </c>
      <c r="G403" t="s">
        <v>20</v>
      </c>
      <c r="H403">
        <v>299</v>
      </c>
      <c r="I403">
        <f t="shared" si="18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2053</v>
      </c>
      <c r="R403" t="s">
        <v>2038</v>
      </c>
      <c r="S403" s="8">
        <f t="shared" si="19"/>
        <v>43765.208333333328</v>
      </c>
      <c r="T403" s="8">
        <f t="shared" si="19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0"/>
        <v>40</v>
      </c>
      <c r="G404" t="s">
        <v>14</v>
      </c>
      <c r="H404">
        <v>40</v>
      </c>
      <c r="I404">
        <f t="shared" si="1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2054</v>
      </c>
      <c r="R404" t="s">
        <v>2047</v>
      </c>
      <c r="S404" s="8">
        <f t="shared" si="19"/>
        <v>40914.25</v>
      </c>
      <c r="T404" s="8">
        <f t="shared" si="19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0"/>
        <v>86</v>
      </c>
      <c r="G405" t="s">
        <v>14</v>
      </c>
      <c r="H405">
        <v>3015</v>
      </c>
      <c r="I405">
        <f t="shared" si="18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2053</v>
      </c>
      <c r="R405" t="s">
        <v>2038</v>
      </c>
      <c r="S405" s="8">
        <f t="shared" si="19"/>
        <v>40310.208333333336</v>
      </c>
      <c r="T405" s="8">
        <f t="shared" si="19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0"/>
        <v>316</v>
      </c>
      <c r="G406" t="s">
        <v>20</v>
      </c>
      <c r="H406">
        <v>2237</v>
      </c>
      <c r="I406">
        <f t="shared" si="18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2053</v>
      </c>
      <c r="R406" t="s">
        <v>2038</v>
      </c>
      <c r="S406" s="8">
        <f t="shared" si="19"/>
        <v>43053.25</v>
      </c>
      <c r="T406" s="8">
        <f t="shared" si="19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0"/>
        <v>90</v>
      </c>
      <c r="G407" t="s">
        <v>14</v>
      </c>
      <c r="H407">
        <v>435</v>
      </c>
      <c r="I407">
        <f t="shared" si="18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2053</v>
      </c>
      <c r="R407" t="s">
        <v>2038</v>
      </c>
      <c r="S407" s="8">
        <f t="shared" si="19"/>
        <v>43255.208333333328</v>
      </c>
      <c r="T407" s="8">
        <f t="shared" si="19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0"/>
        <v>182</v>
      </c>
      <c r="G408" t="s">
        <v>20</v>
      </c>
      <c r="H408">
        <v>645</v>
      </c>
      <c r="I408">
        <f t="shared" si="18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2054</v>
      </c>
      <c r="R408" t="s">
        <v>2039</v>
      </c>
      <c r="S408" s="8">
        <f t="shared" si="19"/>
        <v>41304.25</v>
      </c>
      <c r="T408" s="8">
        <f t="shared" si="19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0"/>
        <v>356</v>
      </c>
      <c r="G409" t="s">
        <v>20</v>
      </c>
      <c r="H409">
        <v>484</v>
      </c>
      <c r="I409">
        <f t="shared" si="18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2053</v>
      </c>
      <c r="R409" t="s">
        <v>2038</v>
      </c>
      <c r="S409" s="8">
        <f t="shared" si="19"/>
        <v>43751.208333333328</v>
      </c>
      <c r="T409" s="8">
        <f t="shared" si="19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0"/>
        <v>132</v>
      </c>
      <c r="G410" t="s">
        <v>20</v>
      </c>
      <c r="H410">
        <v>154</v>
      </c>
      <c r="I410">
        <f t="shared" si="18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2054</v>
      </c>
      <c r="R410" t="s">
        <v>2039</v>
      </c>
      <c r="S410" s="8">
        <f t="shared" si="19"/>
        <v>42541.208333333328</v>
      </c>
      <c r="T410" s="8">
        <f t="shared" si="19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0"/>
        <v>46</v>
      </c>
      <c r="G411" t="s">
        <v>14</v>
      </c>
      <c r="H411">
        <v>714</v>
      </c>
      <c r="I411">
        <f t="shared" ref="I411:I474" si="21">ROUND((E411/H411),2)</f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2051</v>
      </c>
      <c r="R411" t="s">
        <v>2036</v>
      </c>
      <c r="S411" s="8">
        <f t="shared" si="19"/>
        <v>42843.208333333328</v>
      </c>
      <c r="T411" s="8">
        <f t="shared" si="19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0"/>
        <v>36</v>
      </c>
      <c r="G412" t="s">
        <v>47</v>
      </c>
      <c r="H412">
        <v>1111</v>
      </c>
      <c r="I412">
        <f t="shared" si="21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2056</v>
      </c>
      <c r="R412" t="s">
        <v>2062</v>
      </c>
      <c r="S412" s="8">
        <f t="shared" si="19"/>
        <v>42122.208333333328</v>
      </c>
      <c r="T412" s="8">
        <f t="shared" si="19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0"/>
        <v>105</v>
      </c>
      <c r="G413" t="s">
        <v>20</v>
      </c>
      <c r="H413">
        <v>82</v>
      </c>
      <c r="I413">
        <f t="shared" si="21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2053</v>
      </c>
      <c r="R413" t="s">
        <v>2038</v>
      </c>
      <c r="S413" s="8">
        <f t="shared" si="19"/>
        <v>42884.208333333328</v>
      </c>
      <c r="T413" s="8">
        <f t="shared" si="19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0"/>
        <v>669</v>
      </c>
      <c r="G414" t="s">
        <v>20</v>
      </c>
      <c r="H414">
        <v>134</v>
      </c>
      <c r="I414">
        <f t="shared" si="21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2055</v>
      </c>
      <c r="R414" t="s">
        <v>2048</v>
      </c>
      <c r="S414" s="8">
        <f t="shared" si="19"/>
        <v>41642.25</v>
      </c>
      <c r="T414" s="8">
        <f t="shared" si="19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0"/>
        <v>62</v>
      </c>
      <c r="G415" t="s">
        <v>47</v>
      </c>
      <c r="H415">
        <v>1089</v>
      </c>
      <c r="I415">
        <f t="shared" si="21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2054</v>
      </c>
      <c r="R415" t="s">
        <v>2045</v>
      </c>
      <c r="S415" s="8">
        <f t="shared" si="19"/>
        <v>43431.25</v>
      </c>
      <c r="T415" s="8">
        <f t="shared" si="19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0"/>
        <v>85</v>
      </c>
      <c r="G416" t="s">
        <v>14</v>
      </c>
      <c r="H416">
        <v>5497</v>
      </c>
      <c r="I416">
        <f t="shared" si="21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2050</v>
      </c>
      <c r="R416" t="s">
        <v>2034</v>
      </c>
      <c r="S416" s="8">
        <f t="shared" si="19"/>
        <v>40288.208333333336</v>
      </c>
      <c r="T416" s="8">
        <f t="shared" si="19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0"/>
        <v>11</v>
      </c>
      <c r="G417" t="s">
        <v>14</v>
      </c>
      <c r="H417">
        <v>418</v>
      </c>
      <c r="I417">
        <f t="shared" si="21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2053</v>
      </c>
      <c r="R417" t="s">
        <v>2038</v>
      </c>
      <c r="S417" s="8">
        <f t="shared" si="19"/>
        <v>40921.25</v>
      </c>
      <c r="T417" s="8">
        <f t="shared" si="19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0"/>
        <v>44</v>
      </c>
      <c r="G418" t="s">
        <v>14</v>
      </c>
      <c r="H418">
        <v>1439</v>
      </c>
      <c r="I418">
        <f t="shared" si="21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2054</v>
      </c>
      <c r="R418" t="s">
        <v>2039</v>
      </c>
      <c r="S418" s="8">
        <f t="shared" si="19"/>
        <v>40560.25</v>
      </c>
      <c r="T418" s="8">
        <f t="shared" si="19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0"/>
        <v>55</v>
      </c>
      <c r="G419" t="s">
        <v>14</v>
      </c>
      <c r="H419">
        <v>15</v>
      </c>
      <c r="I419">
        <f t="shared" si="21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2053</v>
      </c>
      <c r="R419" t="s">
        <v>2038</v>
      </c>
      <c r="S419" s="8">
        <f t="shared" si="19"/>
        <v>43407.208333333328</v>
      </c>
      <c r="T419" s="8">
        <f t="shared" si="19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0"/>
        <v>57</v>
      </c>
      <c r="G420" t="s">
        <v>14</v>
      </c>
      <c r="H420">
        <v>1999</v>
      </c>
      <c r="I420">
        <f t="shared" si="21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2054</v>
      </c>
      <c r="R420" t="s">
        <v>2039</v>
      </c>
      <c r="S420" s="8">
        <f t="shared" si="19"/>
        <v>41035.208333333336</v>
      </c>
      <c r="T420" s="8">
        <f t="shared" si="19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0"/>
        <v>123</v>
      </c>
      <c r="G421" t="s">
        <v>20</v>
      </c>
      <c r="H421">
        <v>5203</v>
      </c>
      <c r="I421">
        <f t="shared" si="21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2052</v>
      </c>
      <c r="R421" t="s">
        <v>2037</v>
      </c>
      <c r="S421" s="8">
        <f t="shared" si="19"/>
        <v>40899.25</v>
      </c>
      <c r="T421" s="8">
        <f t="shared" si="19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0"/>
        <v>128</v>
      </c>
      <c r="G422" t="s">
        <v>20</v>
      </c>
      <c r="H422">
        <v>94</v>
      </c>
      <c r="I422">
        <f t="shared" si="21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2053</v>
      </c>
      <c r="R422" t="s">
        <v>2038</v>
      </c>
      <c r="S422" s="8">
        <f t="shared" si="19"/>
        <v>42911.208333333328</v>
      </c>
      <c r="T422" s="8">
        <f t="shared" si="19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0"/>
        <v>64</v>
      </c>
      <c r="G423" t="s">
        <v>14</v>
      </c>
      <c r="H423">
        <v>118</v>
      </c>
      <c r="I423">
        <f t="shared" si="21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2052</v>
      </c>
      <c r="R423" t="s">
        <v>2043</v>
      </c>
      <c r="S423" s="8">
        <f t="shared" si="19"/>
        <v>42915.208333333328</v>
      </c>
      <c r="T423" s="8">
        <f t="shared" si="19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0"/>
        <v>127</v>
      </c>
      <c r="G424" t="s">
        <v>20</v>
      </c>
      <c r="H424">
        <v>205</v>
      </c>
      <c r="I424">
        <f t="shared" si="21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2053</v>
      </c>
      <c r="R424" t="s">
        <v>2038</v>
      </c>
      <c r="S424" s="8">
        <f t="shared" si="19"/>
        <v>40285.208333333336</v>
      </c>
      <c r="T424" s="8">
        <f t="shared" si="19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0"/>
        <v>11</v>
      </c>
      <c r="G425" t="s">
        <v>14</v>
      </c>
      <c r="H425">
        <v>162</v>
      </c>
      <c r="I425">
        <f t="shared" si="21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2050</v>
      </c>
      <c r="R425" t="s">
        <v>2034</v>
      </c>
      <c r="S425" s="8">
        <f t="shared" si="19"/>
        <v>40808.208333333336</v>
      </c>
      <c r="T425" s="8">
        <f t="shared" si="19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0"/>
        <v>40</v>
      </c>
      <c r="G426" t="s">
        <v>14</v>
      </c>
      <c r="H426">
        <v>83</v>
      </c>
      <c r="I426">
        <f t="shared" si="21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2051</v>
      </c>
      <c r="R426" t="s">
        <v>2042</v>
      </c>
      <c r="S426" s="8">
        <f t="shared" si="19"/>
        <v>43208.208333333328</v>
      </c>
      <c r="T426" s="8">
        <f t="shared" si="19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0"/>
        <v>288</v>
      </c>
      <c r="G427" t="s">
        <v>20</v>
      </c>
      <c r="H427">
        <v>92</v>
      </c>
      <c r="I427">
        <f t="shared" si="21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2057</v>
      </c>
      <c r="R427" t="s">
        <v>2035</v>
      </c>
      <c r="S427" s="8">
        <f t="shared" si="19"/>
        <v>42213.208333333328</v>
      </c>
      <c r="T427" s="8">
        <f t="shared" si="19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0"/>
        <v>573</v>
      </c>
      <c r="G428" t="s">
        <v>20</v>
      </c>
      <c r="H428">
        <v>219</v>
      </c>
      <c r="I428">
        <f t="shared" si="21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2053</v>
      </c>
      <c r="R428" t="s">
        <v>2038</v>
      </c>
      <c r="S428" s="8">
        <f t="shared" si="19"/>
        <v>41332.25</v>
      </c>
      <c r="T428" s="8">
        <f t="shared" si="19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0"/>
        <v>113</v>
      </c>
      <c r="G429" t="s">
        <v>20</v>
      </c>
      <c r="H429">
        <v>2526</v>
      </c>
      <c r="I429">
        <f t="shared" si="21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2053</v>
      </c>
      <c r="R429" t="s">
        <v>2038</v>
      </c>
      <c r="S429" s="8">
        <f t="shared" si="19"/>
        <v>41895.208333333336</v>
      </c>
      <c r="T429" s="8">
        <f t="shared" si="19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0"/>
        <v>46</v>
      </c>
      <c r="G430" t="s">
        <v>14</v>
      </c>
      <c r="H430">
        <v>747</v>
      </c>
      <c r="I430">
        <f t="shared" si="21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2054</v>
      </c>
      <c r="R430" t="s">
        <v>2045</v>
      </c>
      <c r="S430" s="8">
        <f t="shared" si="19"/>
        <v>40585.25</v>
      </c>
      <c r="T430" s="8">
        <f t="shared" si="19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0"/>
        <v>91</v>
      </c>
      <c r="G431" t="s">
        <v>74</v>
      </c>
      <c r="H431">
        <v>2138</v>
      </c>
      <c r="I431">
        <f t="shared" si="2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2057</v>
      </c>
      <c r="R431" t="s">
        <v>2035</v>
      </c>
      <c r="S431" s="8">
        <f t="shared" si="19"/>
        <v>41680.25</v>
      </c>
      <c r="T431" s="8">
        <f t="shared" si="19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0"/>
        <v>68</v>
      </c>
      <c r="G432" t="s">
        <v>14</v>
      </c>
      <c r="H432">
        <v>84</v>
      </c>
      <c r="I432">
        <f t="shared" si="2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2053</v>
      </c>
      <c r="R432" t="s">
        <v>2038</v>
      </c>
      <c r="S432" s="8">
        <f t="shared" si="19"/>
        <v>43737.208333333328</v>
      </c>
      <c r="T432" s="8">
        <f t="shared" si="19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0"/>
        <v>192</v>
      </c>
      <c r="G433" t="s">
        <v>20</v>
      </c>
      <c r="H433">
        <v>94</v>
      </c>
      <c r="I433">
        <f t="shared" si="21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2053</v>
      </c>
      <c r="R433" t="s">
        <v>2038</v>
      </c>
      <c r="S433" s="8">
        <f t="shared" si="19"/>
        <v>43273.208333333328</v>
      </c>
      <c r="T433" s="8">
        <f t="shared" si="19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0"/>
        <v>83</v>
      </c>
      <c r="G434" t="s">
        <v>14</v>
      </c>
      <c r="H434">
        <v>91</v>
      </c>
      <c r="I434">
        <f t="shared" si="2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2053</v>
      </c>
      <c r="R434" t="s">
        <v>2038</v>
      </c>
      <c r="S434" s="8">
        <f t="shared" si="19"/>
        <v>41761.208333333336</v>
      </c>
      <c r="T434" s="8">
        <f t="shared" si="19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0"/>
        <v>54</v>
      </c>
      <c r="G435" t="s">
        <v>14</v>
      </c>
      <c r="H435">
        <v>792</v>
      </c>
      <c r="I435">
        <f t="shared" si="21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2054</v>
      </c>
      <c r="R435" t="s">
        <v>2039</v>
      </c>
      <c r="S435" s="8">
        <f t="shared" si="19"/>
        <v>41603.25</v>
      </c>
      <c r="T435" s="8">
        <f t="shared" si="19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0"/>
        <v>17</v>
      </c>
      <c r="G436" t="s">
        <v>74</v>
      </c>
      <c r="H436">
        <v>10</v>
      </c>
      <c r="I436">
        <f t="shared" si="21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2053</v>
      </c>
      <c r="R436" t="s">
        <v>2038</v>
      </c>
      <c r="S436" s="8">
        <f t="shared" si="19"/>
        <v>42705.25</v>
      </c>
      <c r="T436" s="8">
        <f t="shared" si="19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0"/>
        <v>117</v>
      </c>
      <c r="G437" t="s">
        <v>20</v>
      </c>
      <c r="H437">
        <v>1713</v>
      </c>
      <c r="I437">
        <f t="shared" si="21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2053</v>
      </c>
      <c r="R437" t="s">
        <v>2038</v>
      </c>
      <c r="S437" s="8">
        <f t="shared" si="19"/>
        <v>41988.25</v>
      </c>
      <c r="T437" s="8">
        <f t="shared" si="19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0"/>
        <v>1052</v>
      </c>
      <c r="G438" t="s">
        <v>20</v>
      </c>
      <c r="H438">
        <v>249</v>
      </c>
      <c r="I438">
        <f t="shared" si="21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2051</v>
      </c>
      <c r="R438" t="s">
        <v>2059</v>
      </c>
      <c r="S438" s="8">
        <f t="shared" si="19"/>
        <v>43575.208333333328</v>
      </c>
      <c r="T438" s="8">
        <f t="shared" si="19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0"/>
        <v>123</v>
      </c>
      <c r="G439" t="s">
        <v>20</v>
      </c>
      <c r="H439">
        <v>192</v>
      </c>
      <c r="I439">
        <f t="shared" si="21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2054</v>
      </c>
      <c r="R439" t="s">
        <v>2045</v>
      </c>
      <c r="S439" s="8">
        <f t="shared" si="19"/>
        <v>42260.208333333328</v>
      </c>
      <c r="T439" s="8">
        <f t="shared" si="19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0"/>
        <v>179</v>
      </c>
      <c r="G440" t="s">
        <v>20</v>
      </c>
      <c r="H440">
        <v>247</v>
      </c>
      <c r="I440">
        <f t="shared" si="21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2053</v>
      </c>
      <c r="R440" t="s">
        <v>2038</v>
      </c>
      <c r="S440" s="8">
        <f t="shared" si="19"/>
        <v>41337.25</v>
      </c>
      <c r="T440" s="8">
        <f t="shared" si="19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0"/>
        <v>355</v>
      </c>
      <c r="G441" t="s">
        <v>20</v>
      </c>
      <c r="H441">
        <v>2293</v>
      </c>
      <c r="I441">
        <f t="shared" si="21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2054</v>
      </c>
      <c r="R441" t="s">
        <v>2064</v>
      </c>
      <c r="S441" s="8">
        <f t="shared" si="19"/>
        <v>42680.208333333328</v>
      </c>
      <c r="T441" s="8">
        <f t="shared" si="19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0"/>
        <v>162</v>
      </c>
      <c r="G442" t="s">
        <v>20</v>
      </c>
      <c r="H442">
        <v>3131</v>
      </c>
      <c r="I442">
        <f t="shared" si="21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2054</v>
      </c>
      <c r="R442" t="s">
        <v>2061</v>
      </c>
      <c r="S442" s="8">
        <f t="shared" si="19"/>
        <v>42916.208333333328</v>
      </c>
      <c r="T442" s="8">
        <f t="shared" si="19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0"/>
        <v>25</v>
      </c>
      <c r="G443" t="s">
        <v>14</v>
      </c>
      <c r="H443">
        <v>32</v>
      </c>
      <c r="I443">
        <f t="shared" si="21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2052</v>
      </c>
      <c r="R443" t="s">
        <v>2043</v>
      </c>
      <c r="S443" s="8">
        <f t="shared" si="19"/>
        <v>41025.208333333336</v>
      </c>
      <c r="T443" s="8">
        <f t="shared" si="19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0"/>
        <v>199</v>
      </c>
      <c r="G444" t="s">
        <v>20</v>
      </c>
      <c r="H444">
        <v>143</v>
      </c>
      <c r="I444">
        <f t="shared" si="2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2053</v>
      </c>
      <c r="R444" t="s">
        <v>2038</v>
      </c>
      <c r="S444" s="8">
        <f t="shared" si="19"/>
        <v>42980.208333333328</v>
      </c>
      <c r="T444" s="8">
        <f t="shared" si="19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0"/>
        <v>35</v>
      </c>
      <c r="G445" t="s">
        <v>74</v>
      </c>
      <c r="H445">
        <v>90</v>
      </c>
      <c r="I445">
        <f t="shared" si="2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2053</v>
      </c>
      <c r="R445" t="s">
        <v>2038</v>
      </c>
      <c r="S445" s="8">
        <f t="shared" si="19"/>
        <v>40451.208333333336</v>
      </c>
      <c r="T445" s="8">
        <f t="shared" si="19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0"/>
        <v>176</v>
      </c>
      <c r="G446" t="s">
        <v>20</v>
      </c>
      <c r="H446">
        <v>296</v>
      </c>
      <c r="I446">
        <f t="shared" si="2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2051</v>
      </c>
      <c r="R446" t="s">
        <v>2042</v>
      </c>
      <c r="S446" s="8">
        <f t="shared" si="19"/>
        <v>40748.208333333336</v>
      </c>
      <c r="T446" s="8">
        <f t="shared" si="19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0"/>
        <v>511</v>
      </c>
      <c r="G447" t="s">
        <v>20</v>
      </c>
      <c r="H447">
        <v>170</v>
      </c>
      <c r="I447">
        <f t="shared" si="21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2053</v>
      </c>
      <c r="R447" t="s">
        <v>2038</v>
      </c>
      <c r="S447" s="8">
        <f t="shared" si="19"/>
        <v>40515.25</v>
      </c>
      <c r="T447" s="8">
        <f t="shared" si="19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0"/>
        <v>82</v>
      </c>
      <c r="G448" t="s">
        <v>14</v>
      </c>
      <c r="H448">
        <v>186</v>
      </c>
      <c r="I448">
        <f t="shared" si="21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2052</v>
      </c>
      <c r="R448" t="s">
        <v>2043</v>
      </c>
      <c r="S448" s="8">
        <f t="shared" si="19"/>
        <v>41261.25</v>
      </c>
      <c r="T448" s="8">
        <f t="shared" si="19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0"/>
        <v>24</v>
      </c>
      <c r="G449" t="s">
        <v>74</v>
      </c>
      <c r="H449">
        <v>439</v>
      </c>
      <c r="I449">
        <f t="shared" si="21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2054</v>
      </c>
      <c r="R449" t="s">
        <v>2061</v>
      </c>
      <c r="S449" s="8">
        <f t="shared" si="19"/>
        <v>43088.25</v>
      </c>
      <c r="T449" s="8">
        <f t="shared" si="19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0"/>
        <v>50</v>
      </c>
      <c r="G450" t="s">
        <v>14</v>
      </c>
      <c r="H450">
        <v>605</v>
      </c>
      <c r="I450">
        <f t="shared" si="21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2056</v>
      </c>
      <c r="R450" t="s">
        <v>2046</v>
      </c>
      <c r="S450" s="8">
        <f t="shared" si="19"/>
        <v>41378.208333333336</v>
      </c>
      <c r="T450" s="8">
        <f t="shared" si="19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0"/>
        <v>967</v>
      </c>
      <c r="G451" t="s">
        <v>20</v>
      </c>
      <c r="H451">
        <v>86</v>
      </c>
      <c r="I451">
        <f t="shared" si="21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2056</v>
      </c>
      <c r="R451" t="s">
        <v>2046</v>
      </c>
      <c r="S451" s="8">
        <f t="shared" ref="S451:T514" si="22">(((L451/60)/60/24)+DATE(1970,1,1))</f>
        <v>43530.25</v>
      </c>
      <c r="T451" s="8">
        <f t="shared" si="22"/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0"/>
        <v>4</v>
      </c>
      <c r="G452" t="s">
        <v>14</v>
      </c>
      <c r="H452">
        <v>1</v>
      </c>
      <c r="I452">
        <f t="shared" si="21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2054</v>
      </c>
      <c r="R452" t="s">
        <v>2045</v>
      </c>
      <c r="S452" s="8">
        <f t="shared" si="22"/>
        <v>43394.208333333328</v>
      </c>
      <c r="T452" s="8">
        <f t="shared" si="22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0"/>
        <v>123</v>
      </c>
      <c r="G453" t="s">
        <v>20</v>
      </c>
      <c r="H453">
        <v>6286</v>
      </c>
      <c r="I453">
        <f t="shared" si="21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2051</v>
      </c>
      <c r="R453" t="s">
        <v>2036</v>
      </c>
      <c r="S453" s="8">
        <f t="shared" si="22"/>
        <v>42935.208333333328</v>
      </c>
      <c r="T453" s="8">
        <f t="shared" si="22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ref="F454:F517" si="23">ROUND(((E454/D454)*100),0)</f>
        <v>63</v>
      </c>
      <c r="G454" t="s">
        <v>14</v>
      </c>
      <c r="H454">
        <v>31</v>
      </c>
      <c r="I454">
        <f t="shared" si="21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2054</v>
      </c>
      <c r="R454" t="s">
        <v>2041</v>
      </c>
      <c r="S454" s="8">
        <f t="shared" si="22"/>
        <v>40365.208333333336</v>
      </c>
      <c r="T454" s="8">
        <f t="shared" si="22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3"/>
        <v>56</v>
      </c>
      <c r="G455" t="s">
        <v>14</v>
      </c>
      <c r="H455">
        <v>1181</v>
      </c>
      <c r="I455">
        <f t="shared" si="21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2054</v>
      </c>
      <c r="R455" t="s">
        <v>2064</v>
      </c>
      <c r="S455" s="8">
        <f t="shared" si="22"/>
        <v>42705.25</v>
      </c>
      <c r="T455" s="8">
        <f t="shared" si="22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3"/>
        <v>44</v>
      </c>
      <c r="G456" t="s">
        <v>14</v>
      </c>
      <c r="H456">
        <v>39</v>
      </c>
      <c r="I456">
        <f t="shared" si="21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2054</v>
      </c>
      <c r="R456" t="s">
        <v>2041</v>
      </c>
      <c r="S456" s="8">
        <f t="shared" si="22"/>
        <v>41568.208333333336</v>
      </c>
      <c r="T456" s="8">
        <f t="shared" si="22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3"/>
        <v>118</v>
      </c>
      <c r="G457" t="s">
        <v>20</v>
      </c>
      <c r="H457">
        <v>3727</v>
      </c>
      <c r="I457">
        <f t="shared" si="21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2053</v>
      </c>
      <c r="R457" t="s">
        <v>2038</v>
      </c>
      <c r="S457" s="8">
        <f t="shared" si="22"/>
        <v>40809.208333333336</v>
      </c>
      <c r="T457" s="8">
        <f t="shared" si="22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3"/>
        <v>104</v>
      </c>
      <c r="G458" t="s">
        <v>20</v>
      </c>
      <c r="H458">
        <v>1605</v>
      </c>
      <c r="I458">
        <f t="shared" si="21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2051</v>
      </c>
      <c r="R458" t="s">
        <v>2042</v>
      </c>
      <c r="S458" s="8">
        <f t="shared" si="22"/>
        <v>43141.25</v>
      </c>
      <c r="T458" s="8">
        <f t="shared" si="22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3"/>
        <v>27</v>
      </c>
      <c r="G459" t="s">
        <v>14</v>
      </c>
      <c r="H459">
        <v>46</v>
      </c>
      <c r="I459">
        <f t="shared" si="21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2053</v>
      </c>
      <c r="R459" t="s">
        <v>2038</v>
      </c>
      <c r="S459" s="8">
        <f t="shared" si="22"/>
        <v>42657.208333333328</v>
      </c>
      <c r="T459" s="8">
        <f t="shared" si="22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3"/>
        <v>351</v>
      </c>
      <c r="G460" t="s">
        <v>20</v>
      </c>
      <c r="H460">
        <v>2120</v>
      </c>
      <c r="I460">
        <f t="shared" si="21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2053</v>
      </c>
      <c r="R460" t="s">
        <v>2038</v>
      </c>
      <c r="S460" s="8">
        <f t="shared" si="22"/>
        <v>40265.208333333336</v>
      </c>
      <c r="T460" s="8">
        <f t="shared" si="22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3"/>
        <v>90</v>
      </c>
      <c r="G461" t="s">
        <v>14</v>
      </c>
      <c r="H461">
        <v>105</v>
      </c>
      <c r="I461">
        <f t="shared" si="21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2054</v>
      </c>
      <c r="R461" t="s">
        <v>2039</v>
      </c>
      <c r="S461" s="8">
        <f t="shared" si="22"/>
        <v>42001.25</v>
      </c>
      <c r="T461" s="8">
        <f t="shared" si="22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3"/>
        <v>172</v>
      </c>
      <c r="G462" t="s">
        <v>20</v>
      </c>
      <c r="H462">
        <v>50</v>
      </c>
      <c r="I462">
        <f t="shared" si="2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2053</v>
      </c>
      <c r="R462" t="s">
        <v>2038</v>
      </c>
      <c r="S462" s="8">
        <f t="shared" si="22"/>
        <v>40399.208333333336</v>
      </c>
      <c r="T462" s="8">
        <f t="shared" si="22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3"/>
        <v>141</v>
      </c>
      <c r="G463" t="s">
        <v>20</v>
      </c>
      <c r="H463">
        <v>2080</v>
      </c>
      <c r="I463">
        <f t="shared" si="21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2054</v>
      </c>
      <c r="R463" t="s">
        <v>2041</v>
      </c>
      <c r="S463" s="8">
        <f t="shared" si="22"/>
        <v>41757.208333333336</v>
      </c>
      <c r="T463" s="8">
        <f t="shared" si="22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3"/>
        <v>31</v>
      </c>
      <c r="G464" t="s">
        <v>14</v>
      </c>
      <c r="H464">
        <v>535</v>
      </c>
      <c r="I464">
        <f t="shared" si="21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2056</v>
      </c>
      <c r="R464" t="s">
        <v>2062</v>
      </c>
      <c r="S464" s="8">
        <f t="shared" si="22"/>
        <v>41304.25</v>
      </c>
      <c r="T464" s="8">
        <f t="shared" si="22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3"/>
        <v>108</v>
      </c>
      <c r="G465" t="s">
        <v>20</v>
      </c>
      <c r="H465">
        <v>2105</v>
      </c>
      <c r="I465">
        <f t="shared" si="2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2054</v>
      </c>
      <c r="R465" t="s">
        <v>2045</v>
      </c>
      <c r="S465" s="8">
        <f t="shared" si="22"/>
        <v>41639.25</v>
      </c>
      <c r="T465" s="8">
        <f t="shared" si="22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3"/>
        <v>133</v>
      </c>
      <c r="G466" t="s">
        <v>20</v>
      </c>
      <c r="H466">
        <v>2436</v>
      </c>
      <c r="I466">
        <f t="shared" si="21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2053</v>
      </c>
      <c r="R466" t="s">
        <v>2038</v>
      </c>
      <c r="S466" s="8">
        <f t="shared" si="22"/>
        <v>43142.25</v>
      </c>
      <c r="T466" s="8">
        <f t="shared" si="22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3"/>
        <v>188</v>
      </c>
      <c r="G467" t="s">
        <v>20</v>
      </c>
      <c r="H467">
        <v>80</v>
      </c>
      <c r="I467">
        <f t="shared" si="21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2055</v>
      </c>
      <c r="R467" t="s">
        <v>2060</v>
      </c>
      <c r="S467" s="8">
        <f t="shared" si="22"/>
        <v>43127.25</v>
      </c>
      <c r="T467" s="8">
        <f t="shared" si="22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3"/>
        <v>332</v>
      </c>
      <c r="G468" t="s">
        <v>20</v>
      </c>
      <c r="H468">
        <v>42</v>
      </c>
      <c r="I468">
        <f t="shared" si="21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2052</v>
      </c>
      <c r="R468" t="s">
        <v>2043</v>
      </c>
      <c r="S468" s="8">
        <f t="shared" si="22"/>
        <v>41409.208333333336</v>
      </c>
      <c r="T468" s="8">
        <f t="shared" si="22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3"/>
        <v>575</v>
      </c>
      <c r="G469" t="s">
        <v>20</v>
      </c>
      <c r="H469">
        <v>139</v>
      </c>
      <c r="I469">
        <f t="shared" si="21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2052</v>
      </c>
      <c r="R469" t="s">
        <v>2037</v>
      </c>
      <c r="S469" s="8">
        <f t="shared" si="22"/>
        <v>42331.25</v>
      </c>
      <c r="T469" s="8">
        <f t="shared" si="22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3"/>
        <v>41</v>
      </c>
      <c r="G470" t="s">
        <v>14</v>
      </c>
      <c r="H470">
        <v>16</v>
      </c>
      <c r="I470">
        <f t="shared" si="2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2053</v>
      </c>
      <c r="R470" t="s">
        <v>2038</v>
      </c>
      <c r="S470" s="8">
        <f t="shared" si="22"/>
        <v>43569.208333333328</v>
      </c>
      <c r="T470" s="8">
        <f t="shared" si="22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3"/>
        <v>184</v>
      </c>
      <c r="G471" t="s">
        <v>20</v>
      </c>
      <c r="H471">
        <v>159</v>
      </c>
      <c r="I471">
        <f t="shared" si="2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2054</v>
      </c>
      <c r="R471" t="s">
        <v>2041</v>
      </c>
      <c r="S471" s="8">
        <f t="shared" si="22"/>
        <v>42142.208333333328</v>
      </c>
      <c r="T471" s="8">
        <f t="shared" si="22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3"/>
        <v>286</v>
      </c>
      <c r="G472" t="s">
        <v>20</v>
      </c>
      <c r="H472">
        <v>381</v>
      </c>
      <c r="I472">
        <f t="shared" si="21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2052</v>
      </c>
      <c r="R472" t="s">
        <v>2043</v>
      </c>
      <c r="S472" s="8">
        <f t="shared" si="22"/>
        <v>42716.25</v>
      </c>
      <c r="T472" s="8">
        <f t="shared" si="22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3"/>
        <v>319</v>
      </c>
      <c r="G473" t="s">
        <v>20</v>
      </c>
      <c r="H473">
        <v>194</v>
      </c>
      <c r="I473">
        <f t="shared" si="21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2050</v>
      </c>
      <c r="R473" t="s">
        <v>2034</v>
      </c>
      <c r="S473" s="8">
        <f t="shared" si="22"/>
        <v>41031.208333333336</v>
      </c>
      <c r="T473" s="8">
        <f t="shared" si="22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3"/>
        <v>39</v>
      </c>
      <c r="G474" t="s">
        <v>14</v>
      </c>
      <c r="H474">
        <v>575</v>
      </c>
      <c r="I474">
        <f t="shared" si="21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2051</v>
      </c>
      <c r="R474" t="s">
        <v>2036</v>
      </c>
      <c r="S474" s="8">
        <f t="shared" si="22"/>
        <v>43535.208333333328</v>
      </c>
      <c r="T474" s="8">
        <f t="shared" si="22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3"/>
        <v>178</v>
      </c>
      <c r="G475" t="s">
        <v>20</v>
      </c>
      <c r="H475">
        <v>106</v>
      </c>
      <c r="I475">
        <f t="shared" ref="I475:I538" si="24">ROUND((E475/H475),2)</f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2051</v>
      </c>
      <c r="R475" t="s">
        <v>2040</v>
      </c>
      <c r="S475" s="8">
        <f t="shared" si="22"/>
        <v>43277.208333333328</v>
      </c>
      <c r="T475" s="8">
        <f t="shared" si="22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3"/>
        <v>365</v>
      </c>
      <c r="G476" t="s">
        <v>20</v>
      </c>
      <c r="H476">
        <v>142</v>
      </c>
      <c r="I476">
        <f t="shared" si="24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2054</v>
      </c>
      <c r="R476" t="s">
        <v>2061</v>
      </c>
      <c r="S476" s="8">
        <f t="shared" si="22"/>
        <v>41989.25</v>
      </c>
      <c r="T476" s="8">
        <f t="shared" si="22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3"/>
        <v>114</v>
      </c>
      <c r="G477" t="s">
        <v>20</v>
      </c>
      <c r="H477">
        <v>211</v>
      </c>
      <c r="I477">
        <f t="shared" si="24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2055</v>
      </c>
      <c r="R477" t="s">
        <v>2060</v>
      </c>
      <c r="S477" s="8">
        <f t="shared" si="22"/>
        <v>41450.208333333336</v>
      </c>
      <c r="T477" s="8">
        <f t="shared" si="22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3"/>
        <v>30</v>
      </c>
      <c r="G478" t="s">
        <v>14</v>
      </c>
      <c r="H478">
        <v>1120</v>
      </c>
      <c r="I478">
        <f t="shared" si="24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2055</v>
      </c>
      <c r="R478" t="s">
        <v>2048</v>
      </c>
      <c r="S478" s="8">
        <f t="shared" si="22"/>
        <v>43322.208333333328</v>
      </c>
      <c r="T478" s="8">
        <f t="shared" si="22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3"/>
        <v>54</v>
      </c>
      <c r="G479" t="s">
        <v>14</v>
      </c>
      <c r="H479">
        <v>113</v>
      </c>
      <c r="I479">
        <f t="shared" si="24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2054</v>
      </c>
      <c r="R479" t="s">
        <v>2064</v>
      </c>
      <c r="S479" s="8">
        <f t="shared" si="22"/>
        <v>40720.208333333336</v>
      </c>
      <c r="T479" s="8">
        <f t="shared" si="22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3"/>
        <v>236</v>
      </c>
      <c r="G480" t="s">
        <v>20</v>
      </c>
      <c r="H480">
        <v>2756</v>
      </c>
      <c r="I480">
        <f t="shared" si="24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2052</v>
      </c>
      <c r="R480" t="s">
        <v>2043</v>
      </c>
      <c r="S480" s="8">
        <f t="shared" si="22"/>
        <v>42072.208333333328</v>
      </c>
      <c r="T480" s="8">
        <f t="shared" si="22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3"/>
        <v>513</v>
      </c>
      <c r="G481" t="s">
        <v>20</v>
      </c>
      <c r="H481">
        <v>173</v>
      </c>
      <c r="I481">
        <f t="shared" si="24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2050</v>
      </c>
      <c r="R481" t="s">
        <v>2034</v>
      </c>
      <c r="S481" s="8">
        <f t="shared" si="22"/>
        <v>42945.208333333328</v>
      </c>
      <c r="T481" s="8">
        <f t="shared" si="22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3"/>
        <v>101</v>
      </c>
      <c r="G482" t="s">
        <v>20</v>
      </c>
      <c r="H482">
        <v>87</v>
      </c>
      <c r="I482">
        <f t="shared" si="24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2057</v>
      </c>
      <c r="R482" t="s">
        <v>2035</v>
      </c>
      <c r="S482" s="8">
        <f t="shared" si="22"/>
        <v>40248.25</v>
      </c>
      <c r="T482" s="8">
        <f t="shared" si="22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3"/>
        <v>81</v>
      </c>
      <c r="G483" t="s">
        <v>14</v>
      </c>
      <c r="H483">
        <v>1538</v>
      </c>
      <c r="I483">
        <f t="shared" si="24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2053</v>
      </c>
      <c r="R483" t="s">
        <v>2038</v>
      </c>
      <c r="S483" s="8">
        <f t="shared" si="22"/>
        <v>41913.208333333336</v>
      </c>
      <c r="T483" s="8">
        <f t="shared" si="22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3"/>
        <v>16</v>
      </c>
      <c r="G484" t="s">
        <v>14</v>
      </c>
      <c r="H484">
        <v>9</v>
      </c>
      <c r="I484">
        <f t="shared" si="24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2055</v>
      </c>
      <c r="R484" t="s">
        <v>2048</v>
      </c>
      <c r="S484" s="8">
        <f t="shared" si="22"/>
        <v>40963.25</v>
      </c>
      <c r="T484" s="8">
        <f t="shared" si="22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3"/>
        <v>53</v>
      </c>
      <c r="G485" t="s">
        <v>14</v>
      </c>
      <c r="H485">
        <v>554</v>
      </c>
      <c r="I485">
        <f t="shared" si="24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2053</v>
      </c>
      <c r="R485" t="s">
        <v>2038</v>
      </c>
      <c r="S485" s="8">
        <f t="shared" si="22"/>
        <v>43811.25</v>
      </c>
      <c r="T485" s="8">
        <f t="shared" si="22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3"/>
        <v>260</v>
      </c>
      <c r="G486" t="s">
        <v>20</v>
      </c>
      <c r="H486">
        <v>1572</v>
      </c>
      <c r="I486">
        <f t="shared" si="24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2050</v>
      </c>
      <c r="R486" t="s">
        <v>2034</v>
      </c>
      <c r="S486" s="8">
        <f t="shared" si="22"/>
        <v>41855.208333333336</v>
      </c>
      <c r="T486" s="8">
        <f t="shared" si="22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3"/>
        <v>31</v>
      </c>
      <c r="G487" t="s">
        <v>14</v>
      </c>
      <c r="H487">
        <v>648</v>
      </c>
      <c r="I487">
        <f t="shared" si="24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2053</v>
      </c>
      <c r="R487" t="s">
        <v>2038</v>
      </c>
      <c r="S487" s="8">
        <f t="shared" si="22"/>
        <v>43626.208333333328</v>
      </c>
      <c r="T487" s="8">
        <f t="shared" si="22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3"/>
        <v>14</v>
      </c>
      <c r="G488" t="s">
        <v>14</v>
      </c>
      <c r="H488">
        <v>21</v>
      </c>
      <c r="I488">
        <f t="shared" si="24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2055</v>
      </c>
      <c r="R488" t="s">
        <v>2060</v>
      </c>
      <c r="S488" s="8">
        <f t="shared" si="22"/>
        <v>43168.25</v>
      </c>
      <c r="T488" s="8">
        <f t="shared" si="22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3"/>
        <v>179</v>
      </c>
      <c r="G489" t="s">
        <v>20</v>
      </c>
      <c r="H489">
        <v>2346</v>
      </c>
      <c r="I489">
        <f t="shared" si="24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2053</v>
      </c>
      <c r="R489" t="s">
        <v>2038</v>
      </c>
      <c r="S489" s="8">
        <f t="shared" si="22"/>
        <v>42845.208333333328</v>
      </c>
      <c r="T489" s="8">
        <f t="shared" si="22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3"/>
        <v>220</v>
      </c>
      <c r="G490" t="s">
        <v>20</v>
      </c>
      <c r="H490">
        <v>115</v>
      </c>
      <c r="I490">
        <f t="shared" si="24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2053</v>
      </c>
      <c r="R490" t="s">
        <v>2038</v>
      </c>
      <c r="S490" s="8">
        <f t="shared" si="22"/>
        <v>42403.25</v>
      </c>
      <c r="T490" s="8">
        <f t="shared" si="22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3"/>
        <v>102</v>
      </c>
      <c r="G491" t="s">
        <v>20</v>
      </c>
      <c r="H491">
        <v>85</v>
      </c>
      <c r="I491">
        <f t="shared" si="24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2052</v>
      </c>
      <c r="R491" t="s">
        <v>2043</v>
      </c>
      <c r="S491" s="8">
        <f t="shared" si="22"/>
        <v>40406.208333333336</v>
      </c>
      <c r="T491" s="8">
        <f t="shared" si="22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3"/>
        <v>192</v>
      </c>
      <c r="G492" t="s">
        <v>20</v>
      </c>
      <c r="H492">
        <v>144</v>
      </c>
      <c r="I492">
        <f t="shared" si="24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2065</v>
      </c>
      <c r="R492" t="s">
        <v>2066</v>
      </c>
      <c r="S492" s="8">
        <f t="shared" si="22"/>
        <v>43786.25</v>
      </c>
      <c r="T492" s="8">
        <f t="shared" si="22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3"/>
        <v>305</v>
      </c>
      <c r="G493" t="s">
        <v>20</v>
      </c>
      <c r="H493">
        <v>2443</v>
      </c>
      <c r="I493">
        <f t="shared" si="24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2050</v>
      </c>
      <c r="R493" t="s">
        <v>2034</v>
      </c>
      <c r="S493" s="8">
        <f t="shared" si="22"/>
        <v>41456.208333333336</v>
      </c>
      <c r="T493" s="8">
        <f t="shared" si="22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3"/>
        <v>24</v>
      </c>
      <c r="G494" t="s">
        <v>74</v>
      </c>
      <c r="H494">
        <v>595</v>
      </c>
      <c r="I494">
        <f t="shared" si="24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2054</v>
      </c>
      <c r="R494" t="s">
        <v>2047</v>
      </c>
      <c r="S494" s="8">
        <f t="shared" si="22"/>
        <v>40336.208333333336</v>
      </c>
      <c r="T494" s="8">
        <f t="shared" si="22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3"/>
        <v>724</v>
      </c>
      <c r="G495" t="s">
        <v>20</v>
      </c>
      <c r="H495">
        <v>64</v>
      </c>
      <c r="I495">
        <f t="shared" si="24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2057</v>
      </c>
      <c r="R495" t="s">
        <v>2035</v>
      </c>
      <c r="S495" s="8">
        <f t="shared" si="22"/>
        <v>43645.208333333328</v>
      </c>
      <c r="T495" s="8">
        <f t="shared" si="22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3"/>
        <v>547</v>
      </c>
      <c r="G496" t="s">
        <v>20</v>
      </c>
      <c r="H496">
        <v>268</v>
      </c>
      <c r="I496">
        <f t="shared" si="24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2052</v>
      </c>
      <c r="R496" t="s">
        <v>2043</v>
      </c>
      <c r="S496" s="8">
        <f t="shared" si="22"/>
        <v>40990.208333333336</v>
      </c>
      <c r="T496" s="8">
        <f t="shared" si="22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3"/>
        <v>415</v>
      </c>
      <c r="G497" t="s">
        <v>20</v>
      </c>
      <c r="H497">
        <v>195</v>
      </c>
      <c r="I497">
        <f t="shared" si="24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2053</v>
      </c>
      <c r="R497" t="s">
        <v>2038</v>
      </c>
      <c r="S497" s="8">
        <f t="shared" si="22"/>
        <v>41800.208333333336</v>
      </c>
      <c r="T497" s="8">
        <f t="shared" si="22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3"/>
        <v>1</v>
      </c>
      <c r="G498" t="s">
        <v>14</v>
      </c>
      <c r="H498">
        <v>54</v>
      </c>
      <c r="I498">
        <f t="shared" si="24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2054</v>
      </c>
      <c r="R498" t="s">
        <v>2045</v>
      </c>
      <c r="S498" s="8">
        <f t="shared" si="22"/>
        <v>42876.208333333328</v>
      </c>
      <c r="T498" s="8">
        <f t="shared" si="22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3"/>
        <v>34</v>
      </c>
      <c r="G499" t="s">
        <v>14</v>
      </c>
      <c r="H499">
        <v>120</v>
      </c>
      <c r="I499">
        <f t="shared" si="24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2052</v>
      </c>
      <c r="R499" t="s">
        <v>2043</v>
      </c>
      <c r="S499" s="8">
        <f t="shared" si="22"/>
        <v>42724.25</v>
      </c>
      <c r="T499" s="8">
        <f t="shared" si="22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3"/>
        <v>24</v>
      </c>
      <c r="G500" t="s">
        <v>14</v>
      </c>
      <c r="H500">
        <v>579</v>
      </c>
      <c r="I500">
        <f t="shared" si="24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2052</v>
      </c>
      <c r="R500" t="s">
        <v>2037</v>
      </c>
      <c r="S500" s="8">
        <f t="shared" si="22"/>
        <v>42005.25</v>
      </c>
      <c r="T500" s="8">
        <f t="shared" si="22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3"/>
        <v>48</v>
      </c>
      <c r="G501" t="s">
        <v>14</v>
      </c>
      <c r="H501">
        <v>2072</v>
      </c>
      <c r="I501">
        <f t="shared" si="24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2054</v>
      </c>
      <c r="R501" t="s">
        <v>2039</v>
      </c>
      <c r="S501" s="8">
        <f t="shared" si="22"/>
        <v>42444.208333333328</v>
      </c>
      <c r="T501" s="8">
        <f t="shared" si="22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3"/>
        <v>0</v>
      </c>
      <c r="G502" t="s">
        <v>14</v>
      </c>
      <c r="H502">
        <v>0</v>
      </c>
      <c r="I502" t="e">
        <f t="shared" si="24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2053</v>
      </c>
      <c r="R502" t="s">
        <v>2038</v>
      </c>
      <c r="S502" s="8">
        <f t="shared" si="22"/>
        <v>41395.208333333336</v>
      </c>
      <c r="T502" s="8">
        <f t="shared" si="22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3"/>
        <v>70</v>
      </c>
      <c r="G503" t="s">
        <v>14</v>
      </c>
      <c r="H503">
        <v>1796</v>
      </c>
      <c r="I503">
        <f t="shared" si="24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2054</v>
      </c>
      <c r="R503" t="s">
        <v>2039</v>
      </c>
      <c r="S503" s="8">
        <f t="shared" si="22"/>
        <v>41345.208333333336</v>
      </c>
      <c r="T503" s="8">
        <f t="shared" si="22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3"/>
        <v>530</v>
      </c>
      <c r="G504" t="s">
        <v>20</v>
      </c>
      <c r="H504">
        <v>186</v>
      </c>
      <c r="I504">
        <f t="shared" si="24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2056</v>
      </c>
      <c r="R504" t="s">
        <v>2046</v>
      </c>
      <c r="S504" s="8">
        <f t="shared" si="22"/>
        <v>41117.208333333336</v>
      </c>
      <c r="T504" s="8">
        <f t="shared" si="22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3"/>
        <v>180</v>
      </c>
      <c r="G505" t="s">
        <v>20</v>
      </c>
      <c r="H505">
        <v>460</v>
      </c>
      <c r="I505">
        <f t="shared" si="24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2054</v>
      </c>
      <c r="R505" t="s">
        <v>2041</v>
      </c>
      <c r="S505" s="8">
        <f t="shared" si="22"/>
        <v>42186.208333333328</v>
      </c>
      <c r="T505" s="8">
        <f t="shared" si="22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3"/>
        <v>92</v>
      </c>
      <c r="G506" t="s">
        <v>14</v>
      </c>
      <c r="H506">
        <v>62</v>
      </c>
      <c r="I506">
        <f t="shared" si="24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2051</v>
      </c>
      <c r="R506" t="s">
        <v>2036</v>
      </c>
      <c r="S506" s="8">
        <f t="shared" si="22"/>
        <v>42142.208333333328</v>
      </c>
      <c r="T506" s="8">
        <f t="shared" si="22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3"/>
        <v>14</v>
      </c>
      <c r="G507" t="s">
        <v>14</v>
      </c>
      <c r="H507">
        <v>347</v>
      </c>
      <c r="I507">
        <f t="shared" si="24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2055</v>
      </c>
      <c r="R507" t="s">
        <v>2049</v>
      </c>
      <c r="S507" s="8">
        <f t="shared" si="22"/>
        <v>41341.25</v>
      </c>
      <c r="T507" s="8">
        <f t="shared" si="22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3"/>
        <v>927</v>
      </c>
      <c r="G508" t="s">
        <v>20</v>
      </c>
      <c r="H508">
        <v>2528</v>
      </c>
      <c r="I508">
        <f t="shared" si="24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2053</v>
      </c>
      <c r="R508" t="s">
        <v>2038</v>
      </c>
      <c r="S508" s="8">
        <f t="shared" si="22"/>
        <v>43062.25</v>
      </c>
      <c r="T508" s="8">
        <f t="shared" si="22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3"/>
        <v>40</v>
      </c>
      <c r="G509" t="s">
        <v>14</v>
      </c>
      <c r="H509">
        <v>19</v>
      </c>
      <c r="I509">
        <f t="shared" si="24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2052</v>
      </c>
      <c r="R509" t="s">
        <v>2037</v>
      </c>
      <c r="S509" s="8">
        <f t="shared" si="22"/>
        <v>41373.208333333336</v>
      </c>
      <c r="T509" s="8">
        <f t="shared" si="22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3"/>
        <v>112</v>
      </c>
      <c r="G510" t="s">
        <v>20</v>
      </c>
      <c r="H510">
        <v>3657</v>
      </c>
      <c r="I510">
        <f t="shared" si="24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2053</v>
      </c>
      <c r="R510" t="s">
        <v>2038</v>
      </c>
      <c r="S510" s="8">
        <f t="shared" si="22"/>
        <v>43310.208333333328</v>
      </c>
      <c r="T510" s="8">
        <f t="shared" si="22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3"/>
        <v>71</v>
      </c>
      <c r="G511" t="s">
        <v>14</v>
      </c>
      <c r="H511">
        <v>1258</v>
      </c>
      <c r="I511">
        <f t="shared" si="24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2053</v>
      </c>
      <c r="R511" t="s">
        <v>2038</v>
      </c>
      <c r="S511" s="8">
        <f t="shared" si="22"/>
        <v>41034.208333333336</v>
      </c>
      <c r="T511" s="8">
        <f t="shared" si="22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3"/>
        <v>119</v>
      </c>
      <c r="G512" t="s">
        <v>20</v>
      </c>
      <c r="H512">
        <v>131</v>
      </c>
      <c r="I512">
        <f t="shared" si="24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2054</v>
      </c>
      <c r="R512" t="s">
        <v>2041</v>
      </c>
      <c r="S512" s="8">
        <f t="shared" si="22"/>
        <v>43251.208333333328</v>
      </c>
      <c r="T512" s="8">
        <f t="shared" si="22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3"/>
        <v>24</v>
      </c>
      <c r="G513" t="s">
        <v>14</v>
      </c>
      <c r="H513">
        <v>362</v>
      </c>
      <c r="I513">
        <f t="shared" si="24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2053</v>
      </c>
      <c r="R513" t="s">
        <v>2038</v>
      </c>
      <c r="S513" s="8">
        <f t="shared" si="22"/>
        <v>43671.208333333328</v>
      </c>
      <c r="T513" s="8">
        <f t="shared" si="22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3"/>
        <v>139</v>
      </c>
      <c r="G514" t="s">
        <v>20</v>
      </c>
      <c r="H514">
        <v>239</v>
      </c>
      <c r="I514">
        <f t="shared" si="24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2056</v>
      </c>
      <c r="R514" t="s">
        <v>2046</v>
      </c>
      <c r="S514" s="8">
        <f t="shared" si="22"/>
        <v>41825.208333333336</v>
      </c>
      <c r="T514" s="8">
        <f t="shared" si="22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23"/>
        <v>39</v>
      </c>
      <c r="G515" t="s">
        <v>74</v>
      </c>
      <c r="H515">
        <v>35</v>
      </c>
      <c r="I515">
        <f t="shared" si="24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2054</v>
      </c>
      <c r="R515" t="s">
        <v>2061</v>
      </c>
      <c r="S515" s="8">
        <f t="shared" ref="S515:T578" si="25">(((L515/60)/60/24)+DATE(1970,1,1))</f>
        <v>40430.208333333336</v>
      </c>
      <c r="T515" s="8">
        <f t="shared" si="25"/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23"/>
        <v>22</v>
      </c>
      <c r="G516" t="s">
        <v>74</v>
      </c>
      <c r="H516">
        <v>528</v>
      </c>
      <c r="I516">
        <f t="shared" si="24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2051</v>
      </c>
      <c r="R516" t="s">
        <v>2036</v>
      </c>
      <c r="S516" s="8">
        <f t="shared" si="25"/>
        <v>41614.25</v>
      </c>
      <c r="T516" s="8">
        <f t="shared" si="2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23"/>
        <v>56</v>
      </c>
      <c r="G517" t="s">
        <v>14</v>
      </c>
      <c r="H517">
        <v>133</v>
      </c>
      <c r="I517">
        <f t="shared" si="24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2053</v>
      </c>
      <c r="R517" t="s">
        <v>2038</v>
      </c>
      <c r="S517" s="8">
        <f t="shared" si="25"/>
        <v>40900.25</v>
      </c>
      <c r="T517" s="8">
        <f t="shared" si="2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ref="F518:F581" si="26">ROUND(((E518/D518)*100),0)</f>
        <v>43</v>
      </c>
      <c r="G518" t="s">
        <v>14</v>
      </c>
      <c r="H518">
        <v>846</v>
      </c>
      <c r="I518">
        <f t="shared" si="24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2055</v>
      </c>
      <c r="R518" t="s">
        <v>2044</v>
      </c>
      <c r="S518" s="8">
        <f t="shared" si="25"/>
        <v>40396.208333333336</v>
      </c>
      <c r="T518" s="8">
        <f t="shared" si="2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26"/>
        <v>112</v>
      </c>
      <c r="G519" t="s">
        <v>20</v>
      </c>
      <c r="H519">
        <v>78</v>
      </c>
      <c r="I519">
        <f t="shared" si="24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2050</v>
      </c>
      <c r="R519" t="s">
        <v>2034</v>
      </c>
      <c r="S519" s="8">
        <f t="shared" si="25"/>
        <v>42860.208333333328</v>
      </c>
      <c r="T519" s="8">
        <f t="shared" si="2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26"/>
        <v>7</v>
      </c>
      <c r="G520" t="s">
        <v>14</v>
      </c>
      <c r="H520">
        <v>10</v>
      </c>
      <c r="I520">
        <f t="shared" si="24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2054</v>
      </c>
      <c r="R520" t="s">
        <v>2045</v>
      </c>
      <c r="S520" s="8">
        <f t="shared" si="25"/>
        <v>43154.25</v>
      </c>
      <c r="T520" s="8">
        <f t="shared" si="2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26"/>
        <v>102</v>
      </c>
      <c r="G521" t="s">
        <v>20</v>
      </c>
      <c r="H521">
        <v>1773</v>
      </c>
      <c r="I521">
        <f t="shared" si="24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2051</v>
      </c>
      <c r="R521" t="s">
        <v>2036</v>
      </c>
      <c r="S521" s="8">
        <f t="shared" si="25"/>
        <v>42012.25</v>
      </c>
      <c r="T521" s="8">
        <f t="shared" si="2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26"/>
        <v>426</v>
      </c>
      <c r="G522" t="s">
        <v>20</v>
      </c>
      <c r="H522">
        <v>32</v>
      </c>
      <c r="I522">
        <f t="shared" si="24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2053</v>
      </c>
      <c r="R522" t="s">
        <v>2038</v>
      </c>
      <c r="S522" s="8">
        <f t="shared" si="25"/>
        <v>43574.208333333328</v>
      </c>
      <c r="T522" s="8">
        <f t="shared" si="2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26"/>
        <v>146</v>
      </c>
      <c r="G523" t="s">
        <v>20</v>
      </c>
      <c r="H523">
        <v>369</v>
      </c>
      <c r="I523">
        <f t="shared" si="24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2054</v>
      </c>
      <c r="R523" t="s">
        <v>2041</v>
      </c>
      <c r="S523" s="8">
        <f t="shared" si="25"/>
        <v>42605.208333333328</v>
      </c>
      <c r="T523" s="8">
        <f t="shared" si="2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26"/>
        <v>32</v>
      </c>
      <c r="G524" t="s">
        <v>14</v>
      </c>
      <c r="H524">
        <v>191</v>
      </c>
      <c r="I524">
        <f t="shared" si="24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2054</v>
      </c>
      <c r="R524" t="s">
        <v>2047</v>
      </c>
      <c r="S524" s="8">
        <f t="shared" si="25"/>
        <v>41093.208333333336</v>
      </c>
      <c r="T524" s="8">
        <f t="shared" si="2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26"/>
        <v>700</v>
      </c>
      <c r="G525" t="s">
        <v>20</v>
      </c>
      <c r="H525">
        <v>89</v>
      </c>
      <c r="I525">
        <f t="shared" si="24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2054</v>
      </c>
      <c r="R525" t="s">
        <v>2047</v>
      </c>
      <c r="S525" s="8">
        <f t="shared" si="25"/>
        <v>40241.25</v>
      </c>
      <c r="T525" s="8">
        <f t="shared" si="2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26"/>
        <v>84</v>
      </c>
      <c r="G526" t="s">
        <v>14</v>
      </c>
      <c r="H526">
        <v>1979</v>
      </c>
      <c r="I526">
        <f t="shared" si="24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2053</v>
      </c>
      <c r="R526" t="s">
        <v>2038</v>
      </c>
      <c r="S526" s="8">
        <f t="shared" si="25"/>
        <v>40294.208333333336</v>
      </c>
      <c r="T526" s="8">
        <f t="shared" si="2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26"/>
        <v>84</v>
      </c>
      <c r="G527" t="s">
        <v>14</v>
      </c>
      <c r="H527">
        <v>63</v>
      </c>
      <c r="I527">
        <f t="shared" si="24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2052</v>
      </c>
      <c r="R527" t="s">
        <v>2043</v>
      </c>
      <c r="S527" s="8">
        <f t="shared" si="25"/>
        <v>40505.25</v>
      </c>
      <c r="T527" s="8">
        <f t="shared" si="2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26"/>
        <v>156</v>
      </c>
      <c r="G528" t="s">
        <v>20</v>
      </c>
      <c r="H528">
        <v>147</v>
      </c>
      <c r="I528">
        <f t="shared" si="24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2053</v>
      </c>
      <c r="R528" t="s">
        <v>2038</v>
      </c>
      <c r="S528" s="8">
        <f t="shared" si="25"/>
        <v>42364.25</v>
      </c>
      <c r="T528" s="8">
        <f t="shared" si="2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26"/>
        <v>100</v>
      </c>
      <c r="G529" t="s">
        <v>14</v>
      </c>
      <c r="H529">
        <v>6080</v>
      </c>
      <c r="I529">
        <f t="shared" si="24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2054</v>
      </c>
      <c r="R529" t="s">
        <v>2045</v>
      </c>
      <c r="S529" s="8">
        <f t="shared" si="25"/>
        <v>42405.25</v>
      </c>
      <c r="T529" s="8">
        <f t="shared" si="2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26"/>
        <v>80</v>
      </c>
      <c r="G530" t="s">
        <v>14</v>
      </c>
      <c r="H530">
        <v>80</v>
      </c>
      <c r="I530">
        <f t="shared" si="24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2051</v>
      </c>
      <c r="R530" t="s">
        <v>2042</v>
      </c>
      <c r="S530" s="8">
        <f t="shared" si="25"/>
        <v>41601.25</v>
      </c>
      <c r="T530" s="8">
        <f t="shared" si="2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26"/>
        <v>11</v>
      </c>
      <c r="G531" t="s">
        <v>14</v>
      </c>
      <c r="H531">
        <v>9</v>
      </c>
      <c r="I531">
        <f t="shared" si="24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2056</v>
      </c>
      <c r="R531" t="s">
        <v>2046</v>
      </c>
      <c r="S531" s="8">
        <f t="shared" si="25"/>
        <v>41769.208333333336</v>
      </c>
      <c r="T531" s="8">
        <f t="shared" si="2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26"/>
        <v>92</v>
      </c>
      <c r="G532" t="s">
        <v>14</v>
      </c>
      <c r="H532">
        <v>1784</v>
      </c>
      <c r="I532">
        <f t="shared" si="24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2055</v>
      </c>
      <c r="R532" t="s">
        <v>2048</v>
      </c>
      <c r="S532" s="8">
        <f t="shared" si="25"/>
        <v>40421.208333333336</v>
      </c>
      <c r="T532" s="8">
        <f t="shared" si="2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26"/>
        <v>96</v>
      </c>
      <c r="G533" t="s">
        <v>47</v>
      </c>
      <c r="H533">
        <v>3640</v>
      </c>
      <c r="I533">
        <f t="shared" si="24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2056</v>
      </c>
      <c r="R533" t="s">
        <v>2046</v>
      </c>
      <c r="S533" s="8">
        <f t="shared" si="25"/>
        <v>41589.25</v>
      </c>
      <c r="T533" s="8">
        <f t="shared" si="2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26"/>
        <v>503</v>
      </c>
      <c r="G534" t="s">
        <v>20</v>
      </c>
      <c r="H534">
        <v>126</v>
      </c>
      <c r="I534">
        <f t="shared" si="24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2053</v>
      </c>
      <c r="R534" t="s">
        <v>2038</v>
      </c>
      <c r="S534" s="8">
        <f t="shared" si="25"/>
        <v>43125.25</v>
      </c>
      <c r="T534" s="8">
        <f t="shared" si="2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26"/>
        <v>159</v>
      </c>
      <c r="G535" t="s">
        <v>20</v>
      </c>
      <c r="H535">
        <v>2218</v>
      </c>
      <c r="I535">
        <f t="shared" si="24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2051</v>
      </c>
      <c r="R535" t="s">
        <v>2042</v>
      </c>
      <c r="S535" s="8">
        <f t="shared" si="25"/>
        <v>41479.208333333336</v>
      </c>
      <c r="T535" s="8">
        <f t="shared" si="2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26"/>
        <v>15</v>
      </c>
      <c r="G536" t="s">
        <v>14</v>
      </c>
      <c r="H536">
        <v>243</v>
      </c>
      <c r="I536">
        <f t="shared" si="24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2054</v>
      </c>
      <c r="R536" t="s">
        <v>2041</v>
      </c>
      <c r="S536" s="8">
        <f t="shared" si="25"/>
        <v>43329.208333333328</v>
      </c>
      <c r="T536" s="8">
        <f t="shared" si="2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26"/>
        <v>482</v>
      </c>
      <c r="G537" t="s">
        <v>20</v>
      </c>
      <c r="H537">
        <v>202</v>
      </c>
      <c r="I537">
        <f t="shared" si="24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2053</v>
      </c>
      <c r="R537" t="s">
        <v>2038</v>
      </c>
      <c r="S537" s="8">
        <f t="shared" si="25"/>
        <v>43259.208333333328</v>
      </c>
      <c r="T537" s="8">
        <f t="shared" si="2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26"/>
        <v>150</v>
      </c>
      <c r="G538" t="s">
        <v>20</v>
      </c>
      <c r="H538">
        <v>140</v>
      </c>
      <c r="I538">
        <f t="shared" si="24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2055</v>
      </c>
      <c r="R538" t="s">
        <v>2048</v>
      </c>
      <c r="S538" s="8">
        <f t="shared" si="25"/>
        <v>40414.208333333336</v>
      </c>
      <c r="T538" s="8">
        <f t="shared" si="2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26"/>
        <v>117</v>
      </c>
      <c r="G539" t="s">
        <v>20</v>
      </c>
      <c r="H539">
        <v>1052</v>
      </c>
      <c r="I539">
        <f t="shared" ref="I539:I602" si="27">ROUND((E539/H539),2)</f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2054</v>
      </c>
      <c r="R539" t="s">
        <v>2039</v>
      </c>
      <c r="S539" s="8">
        <f t="shared" si="25"/>
        <v>43342.208333333328</v>
      </c>
      <c r="T539" s="8">
        <f t="shared" si="2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26"/>
        <v>38</v>
      </c>
      <c r="G540" t="s">
        <v>14</v>
      </c>
      <c r="H540">
        <v>1296</v>
      </c>
      <c r="I540">
        <f t="shared" si="27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2056</v>
      </c>
      <c r="R540" t="s">
        <v>2062</v>
      </c>
      <c r="S540" s="8">
        <f t="shared" si="25"/>
        <v>41539.208333333336</v>
      </c>
      <c r="T540" s="8">
        <f t="shared" si="2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26"/>
        <v>73</v>
      </c>
      <c r="G541" t="s">
        <v>14</v>
      </c>
      <c r="H541">
        <v>77</v>
      </c>
      <c r="I541">
        <f t="shared" si="27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2050</v>
      </c>
      <c r="R541" t="s">
        <v>2034</v>
      </c>
      <c r="S541" s="8">
        <f t="shared" si="25"/>
        <v>43647.208333333328</v>
      </c>
      <c r="T541" s="8">
        <f t="shared" si="2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26"/>
        <v>266</v>
      </c>
      <c r="G542" t="s">
        <v>20</v>
      </c>
      <c r="H542">
        <v>247</v>
      </c>
      <c r="I542">
        <f t="shared" si="27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2057</v>
      </c>
      <c r="R542" t="s">
        <v>2035</v>
      </c>
      <c r="S542" s="8">
        <f t="shared" si="25"/>
        <v>43225.208333333328</v>
      </c>
      <c r="T542" s="8">
        <f t="shared" si="2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26"/>
        <v>24</v>
      </c>
      <c r="G543" t="s">
        <v>14</v>
      </c>
      <c r="H543">
        <v>395</v>
      </c>
      <c r="I543">
        <f t="shared" si="27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2056</v>
      </c>
      <c r="R543" t="s">
        <v>2062</v>
      </c>
      <c r="S543" s="8">
        <f t="shared" si="25"/>
        <v>42165.208333333328</v>
      </c>
      <c r="T543" s="8">
        <f t="shared" si="2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26"/>
        <v>3</v>
      </c>
      <c r="G544" t="s">
        <v>14</v>
      </c>
      <c r="H544">
        <v>49</v>
      </c>
      <c r="I544">
        <f t="shared" si="27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2051</v>
      </c>
      <c r="R544" t="s">
        <v>2042</v>
      </c>
      <c r="S544" s="8">
        <f t="shared" si="25"/>
        <v>42391.25</v>
      </c>
      <c r="T544" s="8">
        <f t="shared" si="2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26"/>
        <v>16</v>
      </c>
      <c r="G545" t="s">
        <v>14</v>
      </c>
      <c r="H545">
        <v>180</v>
      </c>
      <c r="I545">
        <f t="shared" si="27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2056</v>
      </c>
      <c r="R545" t="s">
        <v>2046</v>
      </c>
      <c r="S545" s="8">
        <f t="shared" si="25"/>
        <v>41528.208333333336</v>
      </c>
      <c r="T545" s="8">
        <f t="shared" si="2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26"/>
        <v>277</v>
      </c>
      <c r="G546" t="s">
        <v>20</v>
      </c>
      <c r="H546">
        <v>84</v>
      </c>
      <c r="I546">
        <f t="shared" si="27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2051</v>
      </c>
      <c r="R546" t="s">
        <v>2036</v>
      </c>
      <c r="S546" s="8">
        <f t="shared" si="25"/>
        <v>42377.25</v>
      </c>
      <c r="T546" s="8">
        <f t="shared" si="2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26"/>
        <v>89</v>
      </c>
      <c r="G547" t="s">
        <v>14</v>
      </c>
      <c r="H547">
        <v>2690</v>
      </c>
      <c r="I547">
        <f t="shared" si="27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2053</v>
      </c>
      <c r="R547" t="s">
        <v>2038</v>
      </c>
      <c r="S547" s="8">
        <f t="shared" si="25"/>
        <v>43824.25</v>
      </c>
      <c r="T547" s="8">
        <f t="shared" si="2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26"/>
        <v>164</v>
      </c>
      <c r="G548" t="s">
        <v>20</v>
      </c>
      <c r="H548">
        <v>88</v>
      </c>
      <c r="I548">
        <f t="shared" si="2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2053</v>
      </c>
      <c r="R548" t="s">
        <v>2038</v>
      </c>
      <c r="S548" s="8">
        <f t="shared" si="25"/>
        <v>43360.208333333328</v>
      </c>
      <c r="T548" s="8">
        <f t="shared" si="2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26"/>
        <v>969</v>
      </c>
      <c r="G549" t="s">
        <v>20</v>
      </c>
      <c r="H549">
        <v>156</v>
      </c>
      <c r="I549">
        <f t="shared" si="2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2054</v>
      </c>
      <c r="R549" t="s">
        <v>2041</v>
      </c>
      <c r="S549" s="8">
        <f t="shared" si="25"/>
        <v>42029.25</v>
      </c>
      <c r="T549" s="8">
        <f t="shared" si="2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26"/>
        <v>271</v>
      </c>
      <c r="G550" t="s">
        <v>20</v>
      </c>
      <c r="H550">
        <v>2985</v>
      </c>
      <c r="I550">
        <f t="shared" si="27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2053</v>
      </c>
      <c r="R550" t="s">
        <v>2038</v>
      </c>
      <c r="S550" s="8">
        <f t="shared" si="25"/>
        <v>42461.208333333328</v>
      </c>
      <c r="T550" s="8">
        <f t="shared" si="2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26"/>
        <v>284</v>
      </c>
      <c r="G551" t="s">
        <v>20</v>
      </c>
      <c r="H551">
        <v>762</v>
      </c>
      <c r="I551">
        <f t="shared" si="27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2052</v>
      </c>
      <c r="R551" t="s">
        <v>2043</v>
      </c>
      <c r="S551" s="8">
        <f t="shared" si="25"/>
        <v>41422.208333333336</v>
      </c>
      <c r="T551" s="8">
        <f t="shared" si="2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26"/>
        <v>4</v>
      </c>
      <c r="G552" t="s">
        <v>74</v>
      </c>
      <c r="H552">
        <v>1</v>
      </c>
      <c r="I552">
        <f t="shared" si="2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2051</v>
      </c>
      <c r="R552" t="s">
        <v>2042</v>
      </c>
      <c r="S552" s="8">
        <f t="shared" si="25"/>
        <v>40968.25</v>
      </c>
      <c r="T552" s="8">
        <f t="shared" si="2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26"/>
        <v>59</v>
      </c>
      <c r="G553" t="s">
        <v>14</v>
      </c>
      <c r="H553">
        <v>2779</v>
      </c>
      <c r="I553">
        <f t="shared" si="27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2052</v>
      </c>
      <c r="R553" t="s">
        <v>2037</v>
      </c>
      <c r="S553" s="8">
        <f t="shared" si="25"/>
        <v>41993.25</v>
      </c>
      <c r="T553" s="8">
        <f t="shared" si="2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26"/>
        <v>99</v>
      </c>
      <c r="G554" t="s">
        <v>14</v>
      </c>
      <c r="H554">
        <v>92</v>
      </c>
      <c r="I554">
        <f t="shared" si="27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2053</v>
      </c>
      <c r="R554" t="s">
        <v>2038</v>
      </c>
      <c r="S554" s="8">
        <f t="shared" si="25"/>
        <v>42700.25</v>
      </c>
      <c r="T554" s="8">
        <f t="shared" si="2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26"/>
        <v>44</v>
      </c>
      <c r="G555" t="s">
        <v>14</v>
      </c>
      <c r="H555">
        <v>1028</v>
      </c>
      <c r="I555">
        <f t="shared" si="27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2051</v>
      </c>
      <c r="R555" t="s">
        <v>2036</v>
      </c>
      <c r="S555" s="8">
        <f t="shared" si="25"/>
        <v>40545.25</v>
      </c>
      <c r="T555" s="8">
        <f t="shared" si="2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26"/>
        <v>152</v>
      </c>
      <c r="G556" t="s">
        <v>20</v>
      </c>
      <c r="H556">
        <v>554</v>
      </c>
      <c r="I556">
        <f t="shared" si="27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2051</v>
      </c>
      <c r="R556" t="s">
        <v>2042</v>
      </c>
      <c r="S556" s="8">
        <f t="shared" si="25"/>
        <v>42723.25</v>
      </c>
      <c r="T556" s="8">
        <f t="shared" si="2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26"/>
        <v>224</v>
      </c>
      <c r="G557" t="s">
        <v>20</v>
      </c>
      <c r="H557">
        <v>135</v>
      </c>
      <c r="I557">
        <f t="shared" si="27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2051</v>
      </c>
      <c r="R557" t="s">
        <v>2036</v>
      </c>
      <c r="S557" s="8">
        <f t="shared" si="25"/>
        <v>41731.208333333336</v>
      </c>
      <c r="T557" s="8">
        <f t="shared" si="2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26"/>
        <v>240</v>
      </c>
      <c r="G558" t="s">
        <v>20</v>
      </c>
      <c r="H558">
        <v>122</v>
      </c>
      <c r="I558">
        <f t="shared" si="27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2055</v>
      </c>
      <c r="R558" t="s">
        <v>2060</v>
      </c>
      <c r="S558" s="8">
        <f t="shared" si="25"/>
        <v>40792.208333333336</v>
      </c>
      <c r="T558" s="8">
        <f t="shared" si="2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26"/>
        <v>199</v>
      </c>
      <c r="G559" t="s">
        <v>20</v>
      </c>
      <c r="H559">
        <v>221</v>
      </c>
      <c r="I559">
        <f t="shared" si="27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2054</v>
      </c>
      <c r="R559" t="s">
        <v>2064</v>
      </c>
      <c r="S559" s="8">
        <f t="shared" si="25"/>
        <v>42279.208333333328</v>
      </c>
      <c r="T559" s="8">
        <f t="shared" si="2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26"/>
        <v>137</v>
      </c>
      <c r="G560" t="s">
        <v>20</v>
      </c>
      <c r="H560">
        <v>126</v>
      </c>
      <c r="I560">
        <f t="shared" si="27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2053</v>
      </c>
      <c r="R560" t="s">
        <v>2038</v>
      </c>
      <c r="S560" s="8">
        <f t="shared" si="25"/>
        <v>42424.25</v>
      </c>
      <c r="T560" s="8">
        <f t="shared" si="2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26"/>
        <v>101</v>
      </c>
      <c r="G561" t="s">
        <v>20</v>
      </c>
      <c r="H561">
        <v>1022</v>
      </c>
      <c r="I561">
        <f t="shared" si="27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2053</v>
      </c>
      <c r="R561" t="s">
        <v>2038</v>
      </c>
      <c r="S561" s="8">
        <f t="shared" si="25"/>
        <v>42584.208333333328</v>
      </c>
      <c r="T561" s="8">
        <f t="shared" si="2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26"/>
        <v>794</v>
      </c>
      <c r="G562" t="s">
        <v>20</v>
      </c>
      <c r="H562">
        <v>3177</v>
      </c>
      <c r="I562">
        <f t="shared" si="27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2054</v>
      </c>
      <c r="R562" t="s">
        <v>2045</v>
      </c>
      <c r="S562" s="8">
        <f t="shared" si="25"/>
        <v>40865.25</v>
      </c>
      <c r="T562" s="8">
        <f t="shared" si="2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26"/>
        <v>370</v>
      </c>
      <c r="G563" t="s">
        <v>20</v>
      </c>
      <c r="H563">
        <v>198</v>
      </c>
      <c r="I563">
        <f t="shared" si="27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2053</v>
      </c>
      <c r="R563" t="s">
        <v>2038</v>
      </c>
      <c r="S563" s="8">
        <f t="shared" si="25"/>
        <v>40833.208333333336</v>
      </c>
      <c r="T563" s="8">
        <f t="shared" si="2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26"/>
        <v>13</v>
      </c>
      <c r="G564" t="s">
        <v>14</v>
      </c>
      <c r="H564">
        <v>26</v>
      </c>
      <c r="I564">
        <f t="shared" si="27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2051</v>
      </c>
      <c r="R564" t="s">
        <v>2036</v>
      </c>
      <c r="S564" s="8">
        <f t="shared" si="25"/>
        <v>43536.208333333328</v>
      </c>
      <c r="T564" s="8">
        <f t="shared" si="2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26"/>
        <v>138</v>
      </c>
      <c r="G565" t="s">
        <v>20</v>
      </c>
      <c r="H565">
        <v>85</v>
      </c>
      <c r="I565">
        <f t="shared" si="27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2054</v>
      </c>
      <c r="R565" t="s">
        <v>2039</v>
      </c>
      <c r="S565" s="8">
        <f t="shared" si="25"/>
        <v>43417.25</v>
      </c>
      <c r="T565" s="8">
        <f t="shared" si="2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26"/>
        <v>84</v>
      </c>
      <c r="G566" t="s">
        <v>14</v>
      </c>
      <c r="H566">
        <v>1790</v>
      </c>
      <c r="I566">
        <f t="shared" si="2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2053</v>
      </c>
      <c r="R566" t="s">
        <v>2038</v>
      </c>
      <c r="S566" s="8">
        <f t="shared" si="25"/>
        <v>42078.208333333328</v>
      </c>
      <c r="T566" s="8">
        <f t="shared" si="2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26"/>
        <v>205</v>
      </c>
      <c r="G567" t="s">
        <v>20</v>
      </c>
      <c r="H567">
        <v>3596</v>
      </c>
      <c r="I567">
        <f t="shared" si="27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2053</v>
      </c>
      <c r="R567" t="s">
        <v>2038</v>
      </c>
      <c r="S567" s="8">
        <f t="shared" si="25"/>
        <v>40862.25</v>
      </c>
      <c r="T567" s="8">
        <f t="shared" si="2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26"/>
        <v>44</v>
      </c>
      <c r="G568" t="s">
        <v>14</v>
      </c>
      <c r="H568">
        <v>37</v>
      </c>
      <c r="I568">
        <f t="shared" si="27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2051</v>
      </c>
      <c r="R568" t="s">
        <v>2040</v>
      </c>
      <c r="S568" s="8">
        <f t="shared" si="25"/>
        <v>42424.25</v>
      </c>
      <c r="T568" s="8">
        <f t="shared" si="2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26"/>
        <v>219</v>
      </c>
      <c r="G569" t="s">
        <v>20</v>
      </c>
      <c r="H569">
        <v>244</v>
      </c>
      <c r="I569">
        <f t="shared" si="27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2051</v>
      </c>
      <c r="R569" t="s">
        <v>2036</v>
      </c>
      <c r="S569" s="8">
        <f t="shared" si="25"/>
        <v>41830.208333333336</v>
      </c>
      <c r="T569" s="8">
        <f t="shared" si="2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26"/>
        <v>186</v>
      </c>
      <c r="G570" t="s">
        <v>20</v>
      </c>
      <c r="H570">
        <v>5180</v>
      </c>
      <c r="I570">
        <f t="shared" si="27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2053</v>
      </c>
      <c r="R570" t="s">
        <v>2038</v>
      </c>
      <c r="S570" s="8">
        <f t="shared" si="25"/>
        <v>40374.208333333336</v>
      </c>
      <c r="T570" s="8">
        <f t="shared" si="2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26"/>
        <v>237</v>
      </c>
      <c r="G571" t="s">
        <v>20</v>
      </c>
      <c r="H571">
        <v>589</v>
      </c>
      <c r="I571">
        <f t="shared" si="2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2054</v>
      </c>
      <c r="R571" t="s">
        <v>2045</v>
      </c>
      <c r="S571" s="8">
        <f t="shared" si="25"/>
        <v>40554.25</v>
      </c>
      <c r="T571" s="8">
        <f t="shared" si="2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26"/>
        <v>306</v>
      </c>
      <c r="G572" t="s">
        <v>20</v>
      </c>
      <c r="H572">
        <v>2725</v>
      </c>
      <c r="I572">
        <f t="shared" si="27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2051</v>
      </c>
      <c r="R572" t="s">
        <v>2036</v>
      </c>
      <c r="S572" s="8">
        <f t="shared" si="25"/>
        <v>41993.25</v>
      </c>
      <c r="T572" s="8">
        <f t="shared" si="2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26"/>
        <v>94</v>
      </c>
      <c r="G573" t="s">
        <v>14</v>
      </c>
      <c r="H573">
        <v>35</v>
      </c>
      <c r="I573">
        <f t="shared" si="27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2054</v>
      </c>
      <c r="R573" t="s">
        <v>2047</v>
      </c>
      <c r="S573" s="8">
        <f t="shared" si="25"/>
        <v>42174.208333333328</v>
      </c>
      <c r="T573" s="8">
        <f t="shared" si="2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26"/>
        <v>54</v>
      </c>
      <c r="G574" t="s">
        <v>74</v>
      </c>
      <c r="H574">
        <v>94</v>
      </c>
      <c r="I574">
        <f t="shared" si="27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2051</v>
      </c>
      <c r="R574" t="s">
        <v>2036</v>
      </c>
      <c r="S574" s="8">
        <f t="shared" si="25"/>
        <v>42275.208333333328</v>
      </c>
      <c r="T574" s="8">
        <f t="shared" si="2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26"/>
        <v>112</v>
      </c>
      <c r="G575" t="s">
        <v>20</v>
      </c>
      <c r="H575">
        <v>300</v>
      </c>
      <c r="I575">
        <f t="shared" si="27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2065</v>
      </c>
      <c r="R575" t="s">
        <v>2066</v>
      </c>
      <c r="S575" s="8">
        <f t="shared" si="25"/>
        <v>41761.208333333336</v>
      </c>
      <c r="T575" s="8">
        <f t="shared" si="2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26"/>
        <v>369</v>
      </c>
      <c r="G576" t="s">
        <v>20</v>
      </c>
      <c r="H576">
        <v>144</v>
      </c>
      <c r="I576">
        <f t="shared" si="27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2050</v>
      </c>
      <c r="R576" t="s">
        <v>2034</v>
      </c>
      <c r="S576" s="8">
        <f t="shared" si="25"/>
        <v>43806.25</v>
      </c>
      <c r="T576" s="8">
        <f t="shared" si="2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26"/>
        <v>63</v>
      </c>
      <c r="G577" t="s">
        <v>14</v>
      </c>
      <c r="H577">
        <v>558</v>
      </c>
      <c r="I577">
        <f t="shared" si="27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2053</v>
      </c>
      <c r="R577" t="s">
        <v>2038</v>
      </c>
      <c r="S577" s="8">
        <f t="shared" si="25"/>
        <v>41779.208333333336</v>
      </c>
      <c r="T577" s="8">
        <f t="shared" si="2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26"/>
        <v>65</v>
      </c>
      <c r="G578" t="s">
        <v>14</v>
      </c>
      <c r="H578">
        <v>64</v>
      </c>
      <c r="I578">
        <f t="shared" si="27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2053</v>
      </c>
      <c r="R578" t="s">
        <v>2038</v>
      </c>
      <c r="S578" s="8">
        <f t="shared" si="25"/>
        <v>43040.208333333328</v>
      </c>
      <c r="T578" s="8">
        <f t="shared" si="2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26"/>
        <v>19</v>
      </c>
      <c r="G579" t="s">
        <v>74</v>
      </c>
      <c r="H579">
        <v>37</v>
      </c>
      <c r="I579">
        <f t="shared" si="27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2051</v>
      </c>
      <c r="R579" t="s">
        <v>2059</v>
      </c>
      <c r="S579" s="8">
        <f t="shared" ref="S579:T642" si="28">(((L579/60)/60/24)+DATE(1970,1,1))</f>
        <v>40613.25</v>
      </c>
      <c r="T579" s="8">
        <f t="shared" si="28"/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26"/>
        <v>17</v>
      </c>
      <c r="G580" t="s">
        <v>14</v>
      </c>
      <c r="H580">
        <v>245</v>
      </c>
      <c r="I580">
        <f t="shared" si="2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2054</v>
      </c>
      <c r="R580" t="s">
        <v>2064</v>
      </c>
      <c r="S580" s="8">
        <f t="shared" si="28"/>
        <v>40878.25</v>
      </c>
      <c r="T580" s="8">
        <f t="shared" si="28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26"/>
        <v>101</v>
      </c>
      <c r="G581" t="s">
        <v>20</v>
      </c>
      <c r="H581">
        <v>87</v>
      </c>
      <c r="I581">
        <f t="shared" si="2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2051</v>
      </c>
      <c r="R581" t="s">
        <v>2059</v>
      </c>
      <c r="S581" s="8">
        <f t="shared" si="28"/>
        <v>40762.208333333336</v>
      </c>
      <c r="T581" s="8">
        <f t="shared" si="28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ref="F582:F645" si="29">ROUND(((E582/D582)*100),0)</f>
        <v>342</v>
      </c>
      <c r="G582" t="s">
        <v>20</v>
      </c>
      <c r="H582">
        <v>3116</v>
      </c>
      <c r="I582">
        <f t="shared" si="2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2053</v>
      </c>
      <c r="R582" t="s">
        <v>2038</v>
      </c>
      <c r="S582" s="8">
        <f t="shared" si="28"/>
        <v>41696.25</v>
      </c>
      <c r="T582" s="8">
        <f t="shared" si="28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29"/>
        <v>64</v>
      </c>
      <c r="G583" t="s">
        <v>14</v>
      </c>
      <c r="H583">
        <v>71</v>
      </c>
      <c r="I583">
        <f t="shared" si="2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2052</v>
      </c>
      <c r="R583" t="s">
        <v>2037</v>
      </c>
      <c r="S583" s="8">
        <f t="shared" si="28"/>
        <v>40662.208333333336</v>
      </c>
      <c r="T583" s="8">
        <f t="shared" si="28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29"/>
        <v>52</v>
      </c>
      <c r="G584" t="s">
        <v>14</v>
      </c>
      <c r="H584">
        <v>42</v>
      </c>
      <c r="I584">
        <f t="shared" si="2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2056</v>
      </c>
      <c r="R584" t="s">
        <v>2046</v>
      </c>
      <c r="S584" s="8">
        <f t="shared" si="28"/>
        <v>42165.208333333328</v>
      </c>
      <c r="T584" s="8">
        <f t="shared" si="28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29"/>
        <v>322</v>
      </c>
      <c r="G585" t="s">
        <v>20</v>
      </c>
      <c r="H585">
        <v>909</v>
      </c>
      <c r="I585">
        <f t="shared" si="2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2054</v>
      </c>
      <c r="R585" t="s">
        <v>2039</v>
      </c>
      <c r="S585" s="8">
        <f t="shared" si="28"/>
        <v>40959.25</v>
      </c>
      <c r="T585" s="8">
        <f t="shared" si="28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29"/>
        <v>120</v>
      </c>
      <c r="G586" t="s">
        <v>20</v>
      </c>
      <c r="H586">
        <v>1613</v>
      </c>
      <c r="I586">
        <f t="shared" si="2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2052</v>
      </c>
      <c r="R586" t="s">
        <v>2037</v>
      </c>
      <c r="S586" s="8">
        <f t="shared" si="28"/>
        <v>41024.208333333336</v>
      </c>
      <c r="T586" s="8">
        <f t="shared" si="28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29"/>
        <v>147</v>
      </c>
      <c r="G587" t="s">
        <v>20</v>
      </c>
      <c r="H587">
        <v>136</v>
      </c>
      <c r="I587">
        <f t="shared" si="2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2055</v>
      </c>
      <c r="R587" t="s">
        <v>2060</v>
      </c>
      <c r="S587" s="8">
        <f t="shared" si="28"/>
        <v>40255.208333333336</v>
      </c>
      <c r="T587" s="8">
        <f t="shared" si="28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29"/>
        <v>951</v>
      </c>
      <c r="G588" t="s">
        <v>20</v>
      </c>
      <c r="H588">
        <v>130</v>
      </c>
      <c r="I588">
        <f t="shared" si="2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2051</v>
      </c>
      <c r="R588" t="s">
        <v>2036</v>
      </c>
      <c r="S588" s="8">
        <f t="shared" si="28"/>
        <v>40499.25</v>
      </c>
      <c r="T588" s="8">
        <f t="shared" si="28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29"/>
        <v>73</v>
      </c>
      <c r="G589" t="s">
        <v>14</v>
      </c>
      <c r="H589">
        <v>156</v>
      </c>
      <c r="I589">
        <f t="shared" si="2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2050</v>
      </c>
      <c r="R589" t="s">
        <v>2034</v>
      </c>
      <c r="S589" s="8">
        <f t="shared" si="28"/>
        <v>43484.25</v>
      </c>
      <c r="T589" s="8">
        <f t="shared" si="28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29"/>
        <v>79</v>
      </c>
      <c r="G590" t="s">
        <v>14</v>
      </c>
      <c r="H590">
        <v>1368</v>
      </c>
      <c r="I590">
        <f t="shared" si="2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2053</v>
      </c>
      <c r="R590" t="s">
        <v>2038</v>
      </c>
      <c r="S590" s="8">
        <f t="shared" si="28"/>
        <v>40262.208333333336</v>
      </c>
      <c r="T590" s="8">
        <f t="shared" si="28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29"/>
        <v>65</v>
      </c>
      <c r="G591" t="s">
        <v>14</v>
      </c>
      <c r="H591">
        <v>102</v>
      </c>
      <c r="I591">
        <f t="shared" si="2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2054</v>
      </c>
      <c r="R591" t="s">
        <v>2039</v>
      </c>
      <c r="S591" s="8">
        <f t="shared" si="28"/>
        <v>42190.208333333328</v>
      </c>
      <c r="T591" s="8">
        <f t="shared" si="28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29"/>
        <v>82</v>
      </c>
      <c r="G592" t="s">
        <v>14</v>
      </c>
      <c r="H592">
        <v>86</v>
      </c>
      <c r="I592">
        <f t="shared" si="2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2055</v>
      </c>
      <c r="R592" t="s">
        <v>2049</v>
      </c>
      <c r="S592" s="8">
        <f t="shared" si="28"/>
        <v>41994.25</v>
      </c>
      <c r="T592" s="8">
        <f t="shared" si="28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29"/>
        <v>1038</v>
      </c>
      <c r="G593" t="s">
        <v>20</v>
      </c>
      <c r="H593">
        <v>102</v>
      </c>
      <c r="I593">
        <f t="shared" si="2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2056</v>
      </c>
      <c r="R593" t="s">
        <v>2046</v>
      </c>
      <c r="S593" s="8">
        <f t="shared" si="28"/>
        <v>40373.208333333336</v>
      </c>
      <c r="T593" s="8">
        <f t="shared" si="28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29"/>
        <v>13</v>
      </c>
      <c r="G594" t="s">
        <v>14</v>
      </c>
      <c r="H594">
        <v>253</v>
      </c>
      <c r="I594">
        <f t="shared" si="2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2053</v>
      </c>
      <c r="R594" t="s">
        <v>2038</v>
      </c>
      <c r="S594" s="8">
        <f t="shared" si="28"/>
        <v>41789.208333333336</v>
      </c>
      <c r="T594" s="8">
        <f t="shared" si="28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29"/>
        <v>155</v>
      </c>
      <c r="G595" t="s">
        <v>20</v>
      </c>
      <c r="H595">
        <v>4006</v>
      </c>
      <c r="I595">
        <f t="shared" si="2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2054</v>
      </c>
      <c r="R595" t="s">
        <v>2045</v>
      </c>
      <c r="S595" s="8">
        <f t="shared" si="28"/>
        <v>41724.208333333336</v>
      </c>
      <c r="T595" s="8">
        <f t="shared" si="28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29"/>
        <v>7</v>
      </c>
      <c r="G596" t="s">
        <v>14</v>
      </c>
      <c r="H596">
        <v>157</v>
      </c>
      <c r="I596">
        <f t="shared" si="2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2053</v>
      </c>
      <c r="R596" t="s">
        <v>2038</v>
      </c>
      <c r="S596" s="8">
        <f t="shared" si="28"/>
        <v>42548.208333333328</v>
      </c>
      <c r="T596" s="8">
        <f t="shared" si="28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29"/>
        <v>209</v>
      </c>
      <c r="G597" t="s">
        <v>20</v>
      </c>
      <c r="H597">
        <v>1629</v>
      </c>
      <c r="I597">
        <f t="shared" si="2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2053</v>
      </c>
      <c r="R597" t="s">
        <v>2038</v>
      </c>
      <c r="S597" s="8">
        <f t="shared" si="28"/>
        <v>40253.208333333336</v>
      </c>
      <c r="T597" s="8">
        <f t="shared" si="28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29"/>
        <v>100</v>
      </c>
      <c r="G598" t="s">
        <v>14</v>
      </c>
      <c r="H598">
        <v>183</v>
      </c>
      <c r="I598">
        <f t="shared" si="2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2054</v>
      </c>
      <c r="R598" t="s">
        <v>2041</v>
      </c>
      <c r="S598" s="8">
        <f t="shared" si="28"/>
        <v>42434.25</v>
      </c>
      <c r="T598" s="8">
        <f t="shared" si="28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29"/>
        <v>202</v>
      </c>
      <c r="G599" t="s">
        <v>20</v>
      </c>
      <c r="H599">
        <v>2188</v>
      </c>
      <c r="I599">
        <f t="shared" si="2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2053</v>
      </c>
      <c r="R599" t="s">
        <v>2038</v>
      </c>
      <c r="S599" s="8">
        <f t="shared" si="28"/>
        <v>43786.25</v>
      </c>
      <c r="T599" s="8">
        <f t="shared" si="28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29"/>
        <v>162</v>
      </c>
      <c r="G600" t="s">
        <v>20</v>
      </c>
      <c r="H600">
        <v>2409</v>
      </c>
      <c r="I600">
        <f t="shared" si="2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2051</v>
      </c>
      <c r="R600" t="s">
        <v>2036</v>
      </c>
      <c r="S600" s="8">
        <f t="shared" si="28"/>
        <v>40344.208333333336</v>
      </c>
      <c r="T600" s="8">
        <f t="shared" si="28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29"/>
        <v>4</v>
      </c>
      <c r="G601" t="s">
        <v>14</v>
      </c>
      <c r="H601">
        <v>82</v>
      </c>
      <c r="I601">
        <f t="shared" si="2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2054</v>
      </c>
      <c r="R601" t="s">
        <v>2039</v>
      </c>
      <c r="S601" s="8">
        <f t="shared" si="28"/>
        <v>42047.25</v>
      </c>
      <c r="T601" s="8">
        <f t="shared" si="28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29"/>
        <v>5</v>
      </c>
      <c r="G602" t="s">
        <v>14</v>
      </c>
      <c r="H602">
        <v>1</v>
      </c>
      <c r="I602">
        <f t="shared" si="2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2050</v>
      </c>
      <c r="R602" t="s">
        <v>2034</v>
      </c>
      <c r="S602" s="8">
        <f t="shared" si="28"/>
        <v>41485.208333333336</v>
      </c>
      <c r="T602" s="8">
        <f t="shared" si="28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29"/>
        <v>207</v>
      </c>
      <c r="G603" t="s">
        <v>20</v>
      </c>
      <c r="H603">
        <v>194</v>
      </c>
      <c r="I603">
        <f t="shared" ref="I603:I666" si="30">ROUND((E603/H603),2)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2052</v>
      </c>
      <c r="R603" t="s">
        <v>2043</v>
      </c>
      <c r="S603" s="8">
        <f t="shared" si="28"/>
        <v>41789.208333333336</v>
      </c>
      <c r="T603" s="8">
        <f t="shared" si="28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29"/>
        <v>128</v>
      </c>
      <c r="G604" t="s">
        <v>20</v>
      </c>
      <c r="H604">
        <v>1140</v>
      </c>
      <c r="I604">
        <f t="shared" si="30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2053</v>
      </c>
      <c r="R604" t="s">
        <v>2038</v>
      </c>
      <c r="S604" s="8">
        <f t="shared" si="28"/>
        <v>42160.208333333328</v>
      </c>
      <c r="T604" s="8">
        <f t="shared" si="28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29"/>
        <v>120</v>
      </c>
      <c r="G605" t="s">
        <v>20</v>
      </c>
      <c r="H605">
        <v>102</v>
      </c>
      <c r="I605">
        <f t="shared" si="30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2053</v>
      </c>
      <c r="R605" t="s">
        <v>2038</v>
      </c>
      <c r="S605" s="8">
        <f t="shared" si="28"/>
        <v>43573.208333333328</v>
      </c>
      <c r="T605" s="8">
        <f t="shared" si="28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29"/>
        <v>171</v>
      </c>
      <c r="G606" t="s">
        <v>20</v>
      </c>
      <c r="H606">
        <v>2857</v>
      </c>
      <c r="I606">
        <f t="shared" si="30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2053</v>
      </c>
      <c r="R606" t="s">
        <v>2038</v>
      </c>
      <c r="S606" s="8">
        <f t="shared" si="28"/>
        <v>40565.25</v>
      </c>
      <c r="T606" s="8">
        <f t="shared" si="28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29"/>
        <v>187</v>
      </c>
      <c r="G607" t="s">
        <v>20</v>
      </c>
      <c r="H607">
        <v>107</v>
      </c>
      <c r="I607">
        <f t="shared" si="30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2055</v>
      </c>
      <c r="R607" t="s">
        <v>2044</v>
      </c>
      <c r="S607" s="8">
        <f t="shared" si="28"/>
        <v>42280.208333333328</v>
      </c>
      <c r="T607" s="8">
        <f t="shared" si="28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29"/>
        <v>188</v>
      </c>
      <c r="G608" t="s">
        <v>20</v>
      </c>
      <c r="H608">
        <v>160</v>
      </c>
      <c r="I608">
        <f t="shared" si="30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2051</v>
      </c>
      <c r="R608" t="s">
        <v>2036</v>
      </c>
      <c r="S608" s="8">
        <f t="shared" si="28"/>
        <v>42436.25</v>
      </c>
      <c r="T608" s="8">
        <f t="shared" si="28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29"/>
        <v>131</v>
      </c>
      <c r="G609" t="s">
        <v>20</v>
      </c>
      <c r="H609">
        <v>2230</v>
      </c>
      <c r="I609">
        <f t="shared" si="30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2050</v>
      </c>
      <c r="R609" t="s">
        <v>2034</v>
      </c>
      <c r="S609" s="8">
        <f t="shared" si="28"/>
        <v>41721.208333333336</v>
      </c>
      <c r="T609" s="8">
        <f t="shared" si="28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29"/>
        <v>284</v>
      </c>
      <c r="G610" t="s">
        <v>20</v>
      </c>
      <c r="H610">
        <v>316</v>
      </c>
      <c r="I610">
        <f t="shared" si="30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2051</v>
      </c>
      <c r="R610" t="s">
        <v>2059</v>
      </c>
      <c r="S610" s="8">
        <f t="shared" si="28"/>
        <v>43530.25</v>
      </c>
      <c r="T610" s="8">
        <f t="shared" si="28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29"/>
        <v>120</v>
      </c>
      <c r="G611" t="s">
        <v>20</v>
      </c>
      <c r="H611">
        <v>117</v>
      </c>
      <c r="I611">
        <f t="shared" si="30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2054</v>
      </c>
      <c r="R611" t="s">
        <v>2064</v>
      </c>
      <c r="S611" s="8">
        <f t="shared" si="28"/>
        <v>43481.25</v>
      </c>
      <c r="T611" s="8">
        <f t="shared" si="28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29"/>
        <v>419</v>
      </c>
      <c r="G612" t="s">
        <v>20</v>
      </c>
      <c r="H612">
        <v>6406</v>
      </c>
      <c r="I612">
        <f t="shared" si="30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2053</v>
      </c>
      <c r="R612" t="s">
        <v>2038</v>
      </c>
      <c r="S612" s="8">
        <f t="shared" si="28"/>
        <v>41259.25</v>
      </c>
      <c r="T612" s="8">
        <f t="shared" si="28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29"/>
        <v>14</v>
      </c>
      <c r="G613" t="s">
        <v>74</v>
      </c>
      <c r="H613">
        <v>15</v>
      </c>
      <c r="I613">
        <f t="shared" si="30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2053</v>
      </c>
      <c r="R613" t="s">
        <v>2038</v>
      </c>
      <c r="S613" s="8">
        <f t="shared" si="28"/>
        <v>41480.208333333336</v>
      </c>
      <c r="T613" s="8">
        <f t="shared" si="28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29"/>
        <v>139</v>
      </c>
      <c r="G614" t="s">
        <v>20</v>
      </c>
      <c r="H614">
        <v>192</v>
      </c>
      <c r="I614">
        <f t="shared" si="30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2051</v>
      </c>
      <c r="R614" t="s">
        <v>2040</v>
      </c>
      <c r="S614" s="8">
        <f t="shared" si="28"/>
        <v>40474.208333333336</v>
      </c>
      <c r="T614" s="8">
        <f t="shared" si="28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29"/>
        <v>174</v>
      </c>
      <c r="G615" t="s">
        <v>20</v>
      </c>
      <c r="H615">
        <v>26</v>
      </c>
      <c r="I615">
        <f t="shared" si="30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2053</v>
      </c>
      <c r="R615" t="s">
        <v>2038</v>
      </c>
      <c r="S615" s="8">
        <f t="shared" si="28"/>
        <v>42973.208333333328</v>
      </c>
      <c r="T615" s="8">
        <f t="shared" si="28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29"/>
        <v>155</v>
      </c>
      <c r="G616" t="s">
        <v>20</v>
      </c>
      <c r="H616">
        <v>723</v>
      </c>
      <c r="I616">
        <f t="shared" si="30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2053</v>
      </c>
      <c r="R616" t="s">
        <v>2038</v>
      </c>
      <c r="S616" s="8">
        <f t="shared" si="28"/>
        <v>42746.25</v>
      </c>
      <c r="T616" s="8">
        <f t="shared" si="28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29"/>
        <v>170</v>
      </c>
      <c r="G617" t="s">
        <v>20</v>
      </c>
      <c r="H617">
        <v>170</v>
      </c>
      <c r="I617">
        <f t="shared" si="30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2053</v>
      </c>
      <c r="R617" t="s">
        <v>2038</v>
      </c>
      <c r="S617" s="8">
        <f t="shared" si="28"/>
        <v>42489.208333333328</v>
      </c>
      <c r="T617" s="8">
        <f t="shared" si="28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29"/>
        <v>190</v>
      </c>
      <c r="G618" t="s">
        <v>20</v>
      </c>
      <c r="H618">
        <v>238</v>
      </c>
      <c r="I618">
        <f t="shared" si="30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2051</v>
      </c>
      <c r="R618" t="s">
        <v>2042</v>
      </c>
      <c r="S618" s="8">
        <f t="shared" si="28"/>
        <v>41537.208333333336</v>
      </c>
      <c r="T618" s="8">
        <f t="shared" si="28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29"/>
        <v>250</v>
      </c>
      <c r="G619" t="s">
        <v>20</v>
      </c>
      <c r="H619">
        <v>55</v>
      </c>
      <c r="I619">
        <f t="shared" si="30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2053</v>
      </c>
      <c r="R619" t="s">
        <v>2038</v>
      </c>
      <c r="S619" s="8">
        <f t="shared" si="28"/>
        <v>41794.208333333336</v>
      </c>
      <c r="T619" s="8">
        <f t="shared" si="28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29"/>
        <v>49</v>
      </c>
      <c r="G620" t="s">
        <v>14</v>
      </c>
      <c r="H620">
        <v>1198</v>
      </c>
      <c r="I620">
        <f t="shared" si="30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2055</v>
      </c>
      <c r="R620" t="s">
        <v>2044</v>
      </c>
      <c r="S620" s="8">
        <f t="shared" si="28"/>
        <v>41396.208333333336</v>
      </c>
      <c r="T620" s="8">
        <f t="shared" si="28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29"/>
        <v>28</v>
      </c>
      <c r="G621" t="s">
        <v>14</v>
      </c>
      <c r="H621">
        <v>648</v>
      </c>
      <c r="I621">
        <f t="shared" si="30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2053</v>
      </c>
      <c r="R621" t="s">
        <v>2038</v>
      </c>
      <c r="S621" s="8">
        <f t="shared" si="28"/>
        <v>40669.208333333336</v>
      </c>
      <c r="T621" s="8">
        <f t="shared" si="28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29"/>
        <v>268</v>
      </c>
      <c r="G622" t="s">
        <v>20</v>
      </c>
      <c r="H622">
        <v>128</v>
      </c>
      <c r="I622">
        <f t="shared" si="30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2057</v>
      </c>
      <c r="R622" t="s">
        <v>2035</v>
      </c>
      <c r="S622" s="8">
        <f t="shared" si="28"/>
        <v>42559.208333333328</v>
      </c>
      <c r="T622" s="8">
        <f t="shared" si="28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29"/>
        <v>620</v>
      </c>
      <c r="G623" t="s">
        <v>20</v>
      </c>
      <c r="H623">
        <v>2144</v>
      </c>
      <c r="I623">
        <f t="shared" si="30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2053</v>
      </c>
      <c r="R623" t="s">
        <v>2038</v>
      </c>
      <c r="S623" s="8">
        <f t="shared" si="28"/>
        <v>42626.208333333328</v>
      </c>
      <c r="T623" s="8">
        <f t="shared" si="28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29"/>
        <v>3</v>
      </c>
      <c r="G624" t="s">
        <v>14</v>
      </c>
      <c r="H624">
        <v>64</v>
      </c>
      <c r="I624">
        <f t="shared" si="30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2051</v>
      </c>
      <c r="R624" t="s">
        <v>2042</v>
      </c>
      <c r="S624" s="8">
        <f t="shared" si="28"/>
        <v>43205.208333333328</v>
      </c>
      <c r="T624" s="8">
        <f t="shared" si="28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29"/>
        <v>160</v>
      </c>
      <c r="G625" t="s">
        <v>20</v>
      </c>
      <c r="H625">
        <v>2693</v>
      </c>
      <c r="I625">
        <f t="shared" si="30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2053</v>
      </c>
      <c r="R625" t="s">
        <v>2038</v>
      </c>
      <c r="S625" s="8">
        <f t="shared" si="28"/>
        <v>42201.208333333328</v>
      </c>
      <c r="T625" s="8">
        <f t="shared" si="28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29"/>
        <v>279</v>
      </c>
      <c r="G626" t="s">
        <v>20</v>
      </c>
      <c r="H626">
        <v>432</v>
      </c>
      <c r="I626">
        <f t="shared" si="30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2057</v>
      </c>
      <c r="R626" t="s">
        <v>2035</v>
      </c>
      <c r="S626" s="8">
        <f t="shared" si="28"/>
        <v>42029.25</v>
      </c>
      <c r="T626" s="8">
        <f t="shared" si="28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29"/>
        <v>77</v>
      </c>
      <c r="G627" t="s">
        <v>14</v>
      </c>
      <c r="H627">
        <v>62</v>
      </c>
      <c r="I627">
        <f t="shared" si="30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2053</v>
      </c>
      <c r="R627" t="s">
        <v>2038</v>
      </c>
      <c r="S627" s="8">
        <f t="shared" si="28"/>
        <v>43857.25</v>
      </c>
      <c r="T627" s="8">
        <f t="shared" si="28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29"/>
        <v>206</v>
      </c>
      <c r="G628" t="s">
        <v>20</v>
      </c>
      <c r="H628">
        <v>189</v>
      </c>
      <c r="I628">
        <f t="shared" si="30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2053</v>
      </c>
      <c r="R628" t="s">
        <v>2038</v>
      </c>
      <c r="S628" s="8">
        <f t="shared" si="28"/>
        <v>40449.208333333336</v>
      </c>
      <c r="T628" s="8">
        <f t="shared" si="28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29"/>
        <v>694</v>
      </c>
      <c r="G629" t="s">
        <v>20</v>
      </c>
      <c r="H629">
        <v>154</v>
      </c>
      <c r="I629">
        <f t="shared" si="30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2050</v>
      </c>
      <c r="R629" t="s">
        <v>2034</v>
      </c>
      <c r="S629" s="8">
        <f t="shared" si="28"/>
        <v>40345.208333333336</v>
      </c>
      <c r="T629" s="8">
        <f t="shared" si="28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29"/>
        <v>152</v>
      </c>
      <c r="G630" t="s">
        <v>20</v>
      </c>
      <c r="H630">
        <v>96</v>
      </c>
      <c r="I630">
        <f t="shared" si="30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2051</v>
      </c>
      <c r="R630" t="s">
        <v>2042</v>
      </c>
      <c r="S630" s="8">
        <f t="shared" si="28"/>
        <v>40455.208333333336</v>
      </c>
      <c r="T630" s="8">
        <f t="shared" si="28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29"/>
        <v>65</v>
      </c>
      <c r="G631" t="s">
        <v>14</v>
      </c>
      <c r="H631">
        <v>750</v>
      </c>
      <c r="I631">
        <f t="shared" si="30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2053</v>
      </c>
      <c r="R631" t="s">
        <v>2038</v>
      </c>
      <c r="S631" s="8">
        <f t="shared" si="28"/>
        <v>42557.208333333328</v>
      </c>
      <c r="T631" s="8">
        <f t="shared" si="28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29"/>
        <v>63</v>
      </c>
      <c r="G632" t="s">
        <v>74</v>
      </c>
      <c r="H632">
        <v>87</v>
      </c>
      <c r="I632">
        <f t="shared" si="30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2053</v>
      </c>
      <c r="R632" t="s">
        <v>2038</v>
      </c>
      <c r="S632" s="8">
        <f t="shared" si="28"/>
        <v>43586.208333333328</v>
      </c>
      <c r="T632" s="8">
        <f t="shared" si="28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29"/>
        <v>310</v>
      </c>
      <c r="G633" t="s">
        <v>20</v>
      </c>
      <c r="H633">
        <v>3063</v>
      </c>
      <c r="I633">
        <f t="shared" si="30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2053</v>
      </c>
      <c r="R633" t="s">
        <v>2038</v>
      </c>
      <c r="S633" s="8">
        <f t="shared" si="28"/>
        <v>43550.208333333328</v>
      </c>
      <c r="T633" s="8">
        <f t="shared" si="28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29"/>
        <v>43</v>
      </c>
      <c r="G634" t="s">
        <v>47</v>
      </c>
      <c r="H634">
        <v>278</v>
      </c>
      <c r="I634">
        <f t="shared" si="30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2053</v>
      </c>
      <c r="R634" t="s">
        <v>2038</v>
      </c>
      <c r="S634" s="8">
        <f t="shared" si="28"/>
        <v>41945.208333333336</v>
      </c>
      <c r="T634" s="8">
        <f t="shared" si="28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29"/>
        <v>83</v>
      </c>
      <c r="G635" t="s">
        <v>14</v>
      </c>
      <c r="H635">
        <v>105</v>
      </c>
      <c r="I635">
        <f t="shared" si="30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2054</v>
      </c>
      <c r="R635" t="s">
        <v>2045</v>
      </c>
      <c r="S635" s="8">
        <f t="shared" si="28"/>
        <v>42315.25</v>
      </c>
      <c r="T635" s="8">
        <f t="shared" si="28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29"/>
        <v>79</v>
      </c>
      <c r="G636" t="s">
        <v>74</v>
      </c>
      <c r="H636">
        <v>1658</v>
      </c>
      <c r="I636">
        <f t="shared" si="30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2054</v>
      </c>
      <c r="R636" t="s">
        <v>2061</v>
      </c>
      <c r="S636" s="8">
        <f t="shared" si="28"/>
        <v>42819.208333333328</v>
      </c>
      <c r="T636" s="8">
        <f t="shared" si="28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29"/>
        <v>114</v>
      </c>
      <c r="G637" t="s">
        <v>20</v>
      </c>
      <c r="H637">
        <v>2266</v>
      </c>
      <c r="I637">
        <f t="shared" si="30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2054</v>
      </c>
      <c r="R637" t="s">
        <v>2061</v>
      </c>
      <c r="S637" s="8">
        <f t="shared" si="28"/>
        <v>41314.25</v>
      </c>
      <c r="T637" s="8">
        <f t="shared" si="28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29"/>
        <v>65</v>
      </c>
      <c r="G638" t="s">
        <v>14</v>
      </c>
      <c r="H638">
        <v>2604</v>
      </c>
      <c r="I638">
        <f t="shared" si="30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2054</v>
      </c>
      <c r="R638" t="s">
        <v>2045</v>
      </c>
      <c r="S638" s="8">
        <f t="shared" si="28"/>
        <v>40926.25</v>
      </c>
      <c r="T638" s="8">
        <f t="shared" si="28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29"/>
        <v>79</v>
      </c>
      <c r="G639" t="s">
        <v>14</v>
      </c>
      <c r="H639">
        <v>65</v>
      </c>
      <c r="I639">
        <f t="shared" si="30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2053</v>
      </c>
      <c r="R639" t="s">
        <v>2038</v>
      </c>
      <c r="S639" s="8">
        <f t="shared" si="28"/>
        <v>42688.25</v>
      </c>
      <c r="T639" s="8">
        <f t="shared" si="28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29"/>
        <v>11</v>
      </c>
      <c r="G640" t="s">
        <v>14</v>
      </c>
      <c r="H640">
        <v>94</v>
      </c>
      <c r="I640">
        <f t="shared" si="30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2053</v>
      </c>
      <c r="R640" t="s">
        <v>2038</v>
      </c>
      <c r="S640" s="8">
        <f t="shared" si="28"/>
        <v>40386.208333333336</v>
      </c>
      <c r="T640" s="8">
        <f t="shared" si="28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29"/>
        <v>56</v>
      </c>
      <c r="G641" t="s">
        <v>47</v>
      </c>
      <c r="H641">
        <v>45</v>
      </c>
      <c r="I641">
        <f t="shared" si="30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2054</v>
      </c>
      <c r="R641" t="s">
        <v>2041</v>
      </c>
      <c r="S641" s="8">
        <f t="shared" si="28"/>
        <v>43309.208333333328</v>
      </c>
      <c r="T641" s="8">
        <f t="shared" si="28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29"/>
        <v>17</v>
      </c>
      <c r="G642" t="s">
        <v>14</v>
      </c>
      <c r="H642">
        <v>257</v>
      </c>
      <c r="I642">
        <f t="shared" si="30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2053</v>
      </c>
      <c r="R642" t="s">
        <v>2038</v>
      </c>
      <c r="S642" s="8">
        <f t="shared" si="28"/>
        <v>42387.25</v>
      </c>
      <c r="T642" s="8">
        <f t="shared" si="28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29"/>
        <v>120</v>
      </c>
      <c r="G643" t="s">
        <v>20</v>
      </c>
      <c r="H643">
        <v>194</v>
      </c>
      <c r="I643">
        <f t="shared" si="30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2053</v>
      </c>
      <c r="R643" t="s">
        <v>2038</v>
      </c>
      <c r="S643" s="8">
        <f t="shared" ref="S643:T706" si="31">(((L643/60)/60/24)+DATE(1970,1,1))</f>
        <v>42786.25</v>
      </c>
      <c r="T643" s="8">
        <f t="shared" si="31"/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29"/>
        <v>145</v>
      </c>
      <c r="G644" t="s">
        <v>20</v>
      </c>
      <c r="H644">
        <v>129</v>
      </c>
      <c r="I644">
        <f t="shared" si="30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2052</v>
      </c>
      <c r="R644" t="s">
        <v>2043</v>
      </c>
      <c r="S644" s="8">
        <f t="shared" si="31"/>
        <v>43451.25</v>
      </c>
      <c r="T644" s="8">
        <f t="shared" si="31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29"/>
        <v>221</v>
      </c>
      <c r="G645" t="s">
        <v>20</v>
      </c>
      <c r="H645">
        <v>375</v>
      </c>
      <c r="I645">
        <f t="shared" si="30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2053</v>
      </c>
      <c r="R645" t="s">
        <v>2038</v>
      </c>
      <c r="S645" s="8">
        <f t="shared" si="31"/>
        <v>42795.25</v>
      </c>
      <c r="T645" s="8">
        <f t="shared" si="31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ref="F646:F709" si="32">ROUND(((E646/D646)*100),0)</f>
        <v>48</v>
      </c>
      <c r="G646" t="s">
        <v>14</v>
      </c>
      <c r="H646">
        <v>2928</v>
      </c>
      <c r="I646">
        <f t="shared" si="3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2053</v>
      </c>
      <c r="R646" t="s">
        <v>2038</v>
      </c>
      <c r="S646" s="8">
        <f t="shared" si="31"/>
        <v>43452.25</v>
      </c>
      <c r="T646" s="8">
        <f t="shared" si="31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32"/>
        <v>93</v>
      </c>
      <c r="G647" t="s">
        <v>14</v>
      </c>
      <c r="H647">
        <v>4697</v>
      </c>
      <c r="I647">
        <f t="shared" si="30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2051</v>
      </c>
      <c r="R647" t="s">
        <v>2036</v>
      </c>
      <c r="S647" s="8">
        <f t="shared" si="31"/>
        <v>43369.208333333328</v>
      </c>
      <c r="T647" s="8">
        <f t="shared" si="31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32"/>
        <v>89</v>
      </c>
      <c r="G648" t="s">
        <v>14</v>
      </c>
      <c r="H648">
        <v>2915</v>
      </c>
      <c r="I648">
        <f t="shared" si="30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2056</v>
      </c>
      <c r="R648" t="s">
        <v>2046</v>
      </c>
      <c r="S648" s="8">
        <f t="shared" si="31"/>
        <v>41346.208333333336</v>
      </c>
      <c r="T648" s="8">
        <f t="shared" si="31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32"/>
        <v>41</v>
      </c>
      <c r="G649" t="s">
        <v>14</v>
      </c>
      <c r="H649">
        <v>18</v>
      </c>
      <c r="I649">
        <f t="shared" si="3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2055</v>
      </c>
      <c r="R649" t="s">
        <v>2060</v>
      </c>
      <c r="S649" s="8">
        <f t="shared" si="31"/>
        <v>43199.208333333328</v>
      </c>
      <c r="T649" s="8">
        <f t="shared" si="31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32"/>
        <v>63</v>
      </c>
      <c r="G650" t="s">
        <v>74</v>
      </c>
      <c r="H650">
        <v>723</v>
      </c>
      <c r="I650">
        <f t="shared" si="30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2050</v>
      </c>
      <c r="R650" t="s">
        <v>2034</v>
      </c>
      <c r="S650" s="8">
        <f t="shared" si="31"/>
        <v>42922.208333333328</v>
      </c>
      <c r="T650" s="8">
        <f t="shared" si="31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32"/>
        <v>48</v>
      </c>
      <c r="G651" t="s">
        <v>14</v>
      </c>
      <c r="H651">
        <v>602</v>
      </c>
      <c r="I651">
        <f t="shared" si="30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2053</v>
      </c>
      <c r="R651" t="s">
        <v>2038</v>
      </c>
      <c r="S651" s="8">
        <f t="shared" si="31"/>
        <v>40471.208333333336</v>
      </c>
      <c r="T651" s="8">
        <f t="shared" si="31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32"/>
        <v>2</v>
      </c>
      <c r="G652" t="s">
        <v>14</v>
      </c>
      <c r="H652">
        <v>1</v>
      </c>
      <c r="I652">
        <f t="shared" si="3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2051</v>
      </c>
      <c r="R652" t="s">
        <v>2059</v>
      </c>
      <c r="S652" s="8">
        <f t="shared" si="31"/>
        <v>41828.208333333336</v>
      </c>
      <c r="T652" s="8">
        <f t="shared" si="31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32"/>
        <v>88</v>
      </c>
      <c r="G653" t="s">
        <v>14</v>
      </c>
      <c r="H653">
        <v>3868</v>
      </c>
      <c r="I653">
        <f t="shared" si="30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2054</v>
      </c>
      <c r="R653" t="s">
        <v>2047</v>
      </c>
      <c r="S653" s="8">
        <f t="shared" si="31"/>
        <v>41692.25</v>
      </c>
      <c r="T653" s="8">
        <f t="shared" si="31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32"/>
        <v>127</v>
      </c>
      <c r="G654" t="s">
        <v>20</v>
      </c>
      <c r="H654">
        <v>409</v>
      </c>
      <c r="I654">
        <f t="shared" si="30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2052</v>
      </c>
      <c r="R654" t="s">
        <v>2037</v>
      </c>
      <c r="S654" s="8">
        <f t="shared" si="31"/>
        <v>42587.208333333328</v>
      </c>
      <c r="T654" s="8">
        <f t="shared" si="31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32"/>
        <v>2339</v>
      </c>
      <c r="G655" t="s">
        <v>20</v>
      </c>
      <c r="H655">
        <v>234</v>
      </c>
      <c r="I655">
        <f t="shared" si="30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2052</v>
      </c>
      <c r="R655" t="s">
        <v>2037</v>
      </c>
      <c r="S655" s="8">
        <f t="shared" si="31"/>
        <v>42468.208333333328</v>
      </c>
      <c r="T655" s="8">
        <f t="shared" si="31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32"/>
        <v>508</v>
      </c>
      <c r="G656" t="s">
        <v>20</v>
      </c>
      <c r="H656">
        <v>3016</v>
      </c>
      <c r="I656">
        <f t="shared" si="30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2051</v>
      </c>
      <c r="R656" t="s">
        <v>2058</v>
      </c>
      <c r="S656" s="8">
        <f t="shared" si="31"/>
        <v>42240.208333333328</v>
      </c>
      <c r="T656" s="8">
        <f t="shared" si="31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32"/>
        <v>191</v>
      </c>
      <c r="G657" t="s">
        <v>20</v>
      </c>
      <c r="H657">
        <v>264</v>
      </c>
      <c r="I657">
        <f t="shared" si="30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2057</v>
      </c>
      <c r="R657" t="s">
        <v>2035</v>
      </c>
      <c r="S657" s="8">
        <f t="shared" si="31"/>
        <v>42796.25</v>
      </c>
      <c r="T657" s="8">
        <f t="shared" si="31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32"/>
        <v>42</v>
      </c>
      <c r="G658" t="s">
        <v>14</v>
      </c>
      <c r="H658">
        <v>504</v>
      </c>
      <c r="I658">
        <f t="shared" si="30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2050</v>
      </c>
      <c r="R658" t="s">
        <v>2034</v>
      </c>
      <c r="S658" s="8">
        <f t="shared" si="31"/>
        <v>43097.25</v>
      </c>
      <c r="T658" s="8">
        <f t="shared" si="31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32"/>
        <v>8</v>
      </c>
      <c r="G659" t="s">
        <v>14</v>
      </c>
      <c r="H659">
        <v>14</v>
      </c>
      <c r="I659">
        <f t="shared" si="30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2054</v>
      </c>
      <c r="R659" t="s">
        <v>2064</v>
      </c>
      <c r="S659" s="8">
        <f t="shared" si="31"/>
        <v>43096.25</v>
      </c>
      <c r="T659" s="8">
        <f t="shared" si="31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32"/>
        <v>60</v>
      </c>
      <c r="G660" t="s">
        <v>74</v>
      </c>
      <c r="H660">
        <v>390</v>
      </c>
      <c r="I660">
        <f t="shared" si="3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2051</v>
      </c>
      <c r="R660" t="s">
        <v>2036</v>
      </c>
      <c r="S660" s="8">
        <f t="shared" si="31"/>
        <v>42246.208333333328</v>
      </c>
      <c r="T660" s="8">
        <f t="shared" si="31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32"/>
        <v>47</v>
      </c>
      <c r="G661" t="s">
        <v>14</v>
      </c>
      <c r="H661">
        <v>750</v>
      </c>
      <c r="I661">
        <f t="shared" si="3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2054</v>
      </c>
      <c r="R661" t="s">
        <v>2039</v>
      </c>
      <c r="S661" s="8">
        <f t="shared" si="31"/>
        <v>40570.25</v>
      </c>
      <c r="T661" s="8">
        <f t="shared" si="31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32"/>
        <v>82</v>
      </c>
      <c r="G662" t="s">
        <v>14</v>
      </c>
      <c r="H662">
        <v>77</v>
      </c>
      <c r="I662">
        <f t="shared" si="30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2053</v>
      </c>
      <c r="R662" t="s">
        <v>2038</v>
      </c>
      <c r="S662" s="8">
        <f t="shared" si="31"/>
        <v>42237.208333333328</v>
      </c>
      <c r="T662" s="8">
        <f t="shared" si="31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32"/>
        <v>54</v>
      </c>
      <c r="G663" t="s">
        <v>14</v>
      </c>
      <c r="H663">
        <v>752</v>
      </c>
      <c r="I663">
        <f t="shared" si="3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2051</v>
      </c>
      <c r="R663" t="s">
        <v>2059</v>
      </c>
      <c r="S663" s="8">
        <f t="shared" si="31"/>
        <v>40996.208333333336</v>
      </c>
      <c r="T663" s="8">
        <f t="shared" si="31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32"/>
        <v>98</v>
      </c>
      <c r="G664" t="s">
        <v>14</v>
      </c>
      <c r="H664">
        <v>131</v>
      </c>
      <c r="I664">
        <f t="shared" si="30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2053</v>
      </c>
      <c r="R664" t="s">
        <v>2038</v>
      </c>
      <c r="S664" s="8">
        <f t="shared" si="31"/>
        <v>43443.25</v>
      </c>
      <c r="T664" s="8">
        <f t="shared" si="31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32"/>
        <v>77</v>
      </c>
      <c r="G665" t="s">
        <v>14</v>
      </c>
      <c r="H665">
        <v>87</v>
      </c>
      <c r="I665">
        <f t="shared" si="30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2053</v>
      </c>
      <c r="R665" t="s">
        <v>2038</v>
      </c>
      <c r="S665" s="8">
        <f t="shared" si="31"/>
        <v>40458.208333333336</v>
      </c>
      <c r="T665" s="8">
        <f t="shared" si="31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32"/>
        <v>33</v>
      </c>
      <c r="G666" t="s">
        <v>14</v>
      </c>
      <c r="H666">
        <v>1063</v>
      </c>
      <c r="I666">
        <f t="shared" si="30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2051</v>
      </c>
      <c r="R666" t="s">
        <v>2059</v>
      </c>
      <c r="S666" s="8">
        <f t="shared" si="31"/>
        <v>40959.25</v>
      </c>
      <c r="T666" s="8">
        <f t="shared" si="31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32"/>
        <v>240</v>
      </c>
      <c r="G667" t="s">
        <v>20</v>
      </c>
      <c r="H667">
        <v>272</v>
      </c>
      <c r="I667">
        <f t="shared" ref="I667:I730" si="33">ROUND((E667/H667),2)</f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2054</v>
      </c>
      <c r="R667" t="s">
        <v>2039</v>
      </c>
      <c r="S667" s="8">
        <f t="shared" si="31"/>
        <v>40733.208333333336</v>
      </c>
      <c r="T667" s="8">
        <f t="shared" si="31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32"/>
        <v>64</v>
      </c>
      <c r="G668" t="s">
        <v>74</v>
      </c>
      <c r="H668">
        <v>25</v>
      </c>
      <c r="I668">
        <f t="shared" si="3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2053</v>
      </c>
      <c r="R668" t="s">
        <v>2038</v>
      </c>
      <c r="S668" s="8">
        <f t="shared" si="31"/>
        <v>41516.208333333336</v>
      </c>
      <c r="T668" s="8">
        <f t="shared" si="31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32"/>
        <v>176</v>
      </c>
      <c r="G669" t="s">
        <v>20</v>
      </c>
      <c r="H669">
        <v>419</v>
      </c>
      <c r="I669">
        <f t="shared" si="33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2065</v>
      </c>
      <c r="R669" t="s">
        <v>2066</v>
      </c>
      <c r="S669" s="8">
        <f t="shared" si="31"/>
        <v>41892.208333333336</v>
      </c>
      <c r="T669" s="8">
        <f t="shared" si="31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32"/>
        <v>20</v>
      </c>
      <c r="G670" t="s">
        <v>14</v>
      </c>
      <c r="H670">
        <v>76</v>
      </c>
      <c r="I670">
        <f t="shared" si="33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2053</v>
      </c>
      <c r="R670" t="s">
        <v>2038</v>
      </c>
      <c r="S670" s="8">
        <f t="shared" si="31"/>
        <v>41122.208333333336</v>
      </c>
      <c r="T670" s="8">
        <f t="shared" si="31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32"/>
        <v>359</v>
      </c>
      <c r="G671" t="s">
        <v>20</v>
      </c>
      <c r="H671">
        <v>1621</v>
      </c>
      <c r="I671">
        <f t="shared" si="33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2053</v>
      </c>
      <c r="R671" t="s">
        <v>2038</v>
      </c>
      <c r="S671" s="8">
        <f t="shared" si="31"/>
        <v>42912.208333333328</v>
      </c>
      <c r="T671" s="8">
        <f t="shared" si="31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32"/>
        <v>469</v>
      </c>
      <c r="G672" t="s">
        <v>20</v>
      </c>
      <c r="H672">
        <v>1101</v>
      </c>
      <c r="I672">
        <f t="shared" si="3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2051</v>
      </c>
      <c r="R672" t="s">
        <v>2042</v>
      </c>
      <c r="S672" s="8">
        <f t="shared" si="31"/>
        <v>42425.25</v>
      </c>
      <c r="T672" s="8">
        <f t="shared" si="31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32"/>
        <v>122</v>
      </c>
      <c r="G673" t="s">
        <v>20</v>
      </c>
      <c r="H673">
        <v>1073</v>
      </c>
      <c r="I673">
        <f t="shared" si="33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2053</v>
      </c>
      <c r="R673" t="s">
        <v>2038</v>
      </c>
      <c r="S673" s="8">
        <f t="shared" si="31"/>
        <v>40390.208333333336</v>
      </c>
      <c r="T673" s="8">
        <f t="shared" si="31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32"/>
        <v>56</v>
      </c>
      <c r="G674" t="s">
        <v>14</v>
      </c>
      <c r="H674">
        <v>4428</v>
      </c>
      <c r="I674">
        <f t="shared" si="33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2053</v>
      </c>
      <c r="R674" t="s">
        <v>2038</v>
      </c>
      <c r="S674" s="8">
        <f t="shared" si="31"/>
        <v>43180.208333333328</v>
      </c>
      <c r="T674" s="8">
        <f t="shared" si="31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32"/>
        <v>44</v>
      </c>
      <c r="G675" t="s">
        <v>14</v>
      </c>
      <c r="H675">
        <v>58</v>
      </c>
      <c r="I675">
        <f t="shared" si="33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2051</v>
      </c>
      <c r="R675" t="s">
        <v>2042</v>
      </c>
      <c r="S675" s="8">
        <f t="shared" si="31"/>
        <v>42475.208333333328</v>
      </c>
      <c r="T675" s="8">
        <f t="shared" si="31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32"/>
        <v>34</v>
      </c>
      <c r="G676" t="s">
        <v>74</v>
      </c>
      <c r="H676">
        <v>1218</v>
      </c>
      <c r="I676">
        <f t="shared" si="33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2057</v>
      </c>
      <c r="R676" t="s">
        <v>2035</v>
      </c>
      <c r="S676" s="8">
        <f t="shared" si="31"/>
        <v>40774.208333333336</v>
      </c>
      <c r="T676" s="8">
        <f t="shared" si="31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32"/>
        <v>123</v>
      </c>
      <c r="G677" t="s">
        <v>20</v>
      </c>
      <c r="H677">
        <v>331</v>
      </c>
      <c r="I677">
        <f t="shared" si="33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2065</v>
      </c>
      <c r="R677" t="s">
        <v>2066</v>
      </c>
      <c r="S677" s="8">
        <f t="shared" si="31"/>
        <v>43719.208333333328</v>
      </c>
      <c r="T677" s="8">
        <f t="shared" si="31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32"/>
        <v>190</v>
      </c>
      <c r="G678" t="s">
        <v>20</v>
      </c>
      <c r="H678">
        <v>1170</v>
      </c>
      <c r="I678">
        <f t="shared" si="33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2057</v>
      </c>
      <c r="R678" t="s">
        <v>2035</v>
      </c>
      <c r="S678" s="8">
        <f t="shared" si="31"/>
        <v>41178.208333333336</v>
      </c>
      <c r="T678" s="8">
        <f t="shared" si="31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32"/>
        <v>84</v>
      </c>
      <c r="G679" t="s">
        <v>14</v>
      </c>
      <c r="H679">
        <v>111</v>
      </c>
      <c r="I679">
        <f t="shared" si="33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2055</v>
      </c>
      <c r="R679" t="s">
        <v>2048</v>
      </c>
      <c r="S679" s="8">
        <f t="shared" si="31"/>
        <v>42561.208333333328</v>
      </c>
      <c r="T679" s="8">
        <f t="shared" si="31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32"/>
        <v>18</v>
      </c>
      <c r="G680" t="s">
        <v>74</v>
      </c>
      <c r="H680">
        <v>215</v>
      </c>
      <c r="I680">
        <f t="shared" si="33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2054</v>
      </c>
      <c r="R680" t="s">
        <v>2041</v>
      </c>
      <c r="S680" s="8">
        <f t="shared" si="31"/>
        <v>43484.25</v>
      </c>
      <c r="T680" s="8">
        <f t="shared" si="31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32"/>
        <v>1037</v>
      </c>
      <c r="G681" t="s">
        <v>20</v>
      </c>
      <c r="H681">
        <v>363</v>
      </c>
      <c r="I681">
        <f t="shared" si="3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2050</v>
      </c>
      <c r="R681" t="s">
        <v>2034</v>
      </c>
      <c r="S681" s="8">
        <f t="shared" si="31"/>
        <v>43756.208333333328</v>
      </c>
      <c r="T681" s="8">
        <f t="shared" si="31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32"/>
        <v>97</v>
      </c>
      <c r="G682" t="s">
        <v>14</v>
      </c>
      <c r="H682">
        <v>2955</v>
      </c>
      <c r="I682">
        <f t="shared" si="33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2056</v>
      </c>
      <c r="R682" t="s">
        <v>2062</v>
      </c>
      <c r="S682" s="8">
        <f t="shared" si="31"/>
        <v>43813.25</v>
      </c>
      <c r="T682" s="8">
        <f t="shared" si="31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32"/>
        <v>86</v>
      </c>
      <c r="G683" t="s">
        <v>14</v>
      </c>
      <c r="H683">
        <v>1657</v>
      </c>
      <c r="I683">
        <f t="shared" si="33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2053</v>
      </c>
      <c r="R683" t="s">
        <v>2038</v>
      </c>
      <c r="S683" s="8">
        <f t="shared" si="31"/>
        <v>40898.25</v>
      </c>
      <c r="T683" s="8">
        <f t="shared" si="31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32"/>
        <v>150</v>
      </c>
      <c r="G684" t="s">
        <v>20</v>
      </c>
      <c r="H684">
        <v>103</v>
      </c>
      <c r="I684">
        <f t="shared" si="33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2053</v>
      </c>
      <c r="R684" t="s">
        <v>2038</v>
      </c>
      <c r="S684" s="8">
        <f t="shared" si="31"/>
        <v>41619.25</v>
      </c>
      <c r="T684" s="8">
        <f t="shared" si="31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32"/>
        <v>358</v>
      </c>
      <c r="G685" t="s">
        <v>20</v>
      </c>
      <c r="H685">
        <v>147</v>
      </c>
      <c r="I685">
        <f t="shared" si="33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2053</v>
      </c>
      <c r="R685" t="s">
        <v>2038</v>
      </c>
      <c r="S685" s="8">
        <f t="shared" si="31"/>
        <v>43359.208333333328</v>
      </c>
      <c r="T685" s="8">
        <f t="shared" si="31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32"/>
        <v>543</v>
      </c>
      <c r="G686" t="s">
        <v>20</v>
      </c>
      <c r="H686">
        <v>110</v>
      </c>
      <c r="I686">
        <f t="shared" si="33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2055</v>
      </c>
      <c r="R686" t="s">
        <v>2044</v>
      </c>
      <c r="S686" s="8">
        <f t="shared" si="31"/>
        <v>40358.208333333336</v>
      </c>
      <c r="T686" s="8">
        <f t="shared" si="31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32"/>
        <v>68</v>
      </c>
      <c r="G687" t="s">
        <v>14</v>
      </c>
      <c r="H687">
        <v>926</v>
      </c>
      <c r="I687">
        <f t="shared" si="33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2053</v>
      </c>
      <c r="R687" t="s">
        <v>2038</v>
      </c>
      <c r="S687" s="8">
        <f t="shared" si="31"/>
        <v>42239.208333333328</v>
      </c>
      <c r="T687" s="8">
        <f t="shared" si="31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32"/>
        <v>192</v>
      </c>
      <c r="G688" t="s">
        <v>20</v>
      </c>
      <c r="H688">
        <v>134</v>
      </c>
      <c r="I688">
        <f t="shared" si="33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2052</v>
      </c>
      <c r="R688" t="s">
        <v>2043</v>
      </c>
      <c r="S688" s="8">
        <f t="shared" si="31"/>
        <v>43186.208333333328</v>
      </c>
      <c r="T688" s="8">
        <f t="shared" si="31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32"/>
        <v>932</v>
      </c>
      <c r="G689" t="s">
        <v>20</v>
      </c>
      <c r="H689">
        <v>269</v>
      </c>
      <c r="I689">
        <f t="shared" si="33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2053</v>
      </c>
      <c r="R689" t="s">
        <v>2038</v>
      </c>
      <c r="S689" s="8">
        <f t="shared" si="31"/>
        <v>42806.25</v>
      </c>
      <c r="T689" s="8">
        <f t="shared" si="31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32"/>
        <v>429</v>
      </c>
      <c r="G690" t="s">
        <v>20</v>
      </c>
      <c r="H690">
        <v>175</v>
      </c>
      <c r="I690">
        <f t="shared" si="33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2054</v>
      </c>
      <c r="R690" t="s">
        <v>2061</v>
      </c>
      <c r="S690" s="8">
        <f t="shared" si="31"/>
        <v>43475.25</v>
      </c>
      <c r="T690" s="8">
        <f t="shared" si="31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32"/>
        <v>101</v>
      </c>
      <c r="G691" t="s">
        <v>20</v>
      </c>
      <c r="H691">
        <v>69</v>
      </c>
      <c r="I691">
        <f t="shared" si="33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2052</v>
      </c>
      <c r="R691" t="s">
        <v>2037</v>
      </c>
      <c r="S691" s="8">
        <f t="shared" si="31"/>
        <v>41576.208333333336</v>
      </c>
      <c r="T691" s="8">
        <f t="shared" si="31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32"/>
        <v>227</v>
      </c>
      <c r="G692" t="s">
        <v>20</v>
      </c>
      <c r="H692">
        <v>190</v>
      </c>
      <c r="I692">
        <f t="shared" si="33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2054</v>
      </c>
      <c r="R692" t="s">
        <v>2039</v>
      </c>
      <c r="S692" s="8">
        <f t="shared" si="31"/>
        <v>40874.25</v>
      </c>
      <c r="T692" s="8">
        <f t="shared" si="31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32"/>
        <v>142</v>
      </c>
      <c r="G693" t="s">
        <v>20</v>
      </c>
      <c r="H693">
        <v>237</v>
      </c>
      <c r="I693">
        <f t="shared" si="33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2054</v>
      </c>
      <c r="R693" t="s">
        <v>2039</v>
      </c>
      <c r="S693" s="8">
        <f t="shared" si="31"/>
        <v>41185.208333333336</v>
      </c>
      <c r="T693" s="8">
        <f t="shared" si="31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32"/>
        <v>91</v>
      </c>
      <c r="G694" t="s">
        <v>14</v>
      </c>
      <c r="H694">
        <v>77</v>
      </c>
      <c r="I694">
        <f t="shared" si="33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2051</v>
      </c>
      <c r="R694" t="s">
        <v>2036</v>
      </c>
      <c r="S694" s="8">
        <f t="shared" si="31"/>
        <v>43655.208333333328</v>
      </c>
      <c r="T694" s="8">
        <f t="shared" si="31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32"/>
        <v>64</v>
      </c>
      <c r="G695" t="s">
        <v>14</v>
      </c>
      <c r="H695">
        <v>1748</v>
      </c>
      <c r="I695">
        <f t="shared" si="33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2053</v>
      </c>
      <c r="R695" t="s">
        <v>2038</v>
      </c>
      <c r="S695" s="8">
        <f t="shared" si="31"/>
        <v>43025.208333333328</v>
      </c>
      <c r="T695" s="8">
        <f t="shared" si="31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32"/>
        <v>84</v>
      </c>
      <c r="G696" t="s">
        <v>14</v>
      </c>
      <c r="H696">
        <v>79</v>
      </c>
      <c r="I696">
        <f t="shared" si="33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2053</v>
      </c>
      <c r="R696" t="s">
        <v>2038</v>
      </c>
      <c r="S696" s="8">
        <f t="shared" si="31"/>
        <v>43066.25</v>
      </c>
      <c r="T696" s="8">
        <f t="shared" si="31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32"/>
        <v>134</v>
      </c>
      <c r="G697" t="s">
        <v>20</v>
      </c>
      <c r="H697">
        <v>196</v>
      </c>
      <c r="I697">
        <f t="shared" si="33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2051</v>
      </c>
      <c r="R697" t="s">
        <v>2036</v>
      </c>
      <c r="S697" s="8">
        <f t="shared" si="31"/>
        <v>42322.25</v>
      </c>
      <c r="T697" s="8">
        <f t="shared" si="31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32"/>
        <v>59</v>
      </c>
      <c r="G698" t="s">
        <v>14</v>
      </c>
      <c r="H698">
        <v>889</v>
      </c>
      <c r="I698">
        <f t="shared" si="33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2053</v>
      </c>
      <c r="R698" t="s">
        <v>2038</v>
      </c>
      <c r="S698" s="8">
        <f t="shared" si="31"/>
        <v>42114.208333333328</v>
      </c>
      <c r="T698" s="8">
        <f t="shared" si="31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32"/>
        <v>153</v>
      </c>
      <c r="G699" t="s">
        <v>20</v>
      </c>
      <c r="H699">
        <v>7295</v>
      </c>
      <c r="I699">
        <f t="shared" si="33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2051</v>
      </c>
      <c r="R699" t="s">
        <v>2040</v>
      </c>
      <c r="S699" s="8">
        <f t="shared" si="31"/>
        <v>43190.208333333328</v>
      </c>
      <c r="T699" s="8">
        <f t="shared" si="31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32"/>
        <v>447</v>
      </c>
      <c r="G700" t="s">
        <v>20</v>
      </c>
      <c r="H700">
        <v>2893</v>
      </c>
      <c r="I700">
        <f t="shared" si="33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2052</v>
      </c>
      <c r="R700" t="s">
        <v>2043</v>
      </c>
      <c r="S700" s="8">
        <f t="shared" si="31"/>
        <v>40871.25</v>
      </c>
      <c r="T700" s="8">
        <f t="shared" si="31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32"/>
        <v>84</v>
      </c>
      <c r="G701" t="s">
        <v>14</v>
      </c>
      <c r="H701">
        <v>56</v>
      </c>
      <c r="I701">
        <f t="shared" si="33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2054</v>
      </c>
      <c r="R701" t="s">
        <v>2041</v>
      </c>
      <c r="S701" s="8">
        <f t="shared" si="31"/>
        <v>43641.208333333328</v>
      </c>
      <c r="T701" s="8">
        <f t="shared" si="31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32"/>
        <v>3</v>
      </c>
      <c r="G702" t="s">
        <v>14</v>
      </c>
      <c r="H702">
        <v>1</v>
      </c>
      <c r="I702">
        <f t="shared" si="3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2052</v>
      </c>
      <c r="R702" t="s">
        <v>2043</v>
      </c>
      <c r="S702" s="8">
        <f t="shared" si="31"/>
        <v>40203.25</v>
      </c>
      <c r="T702" s="8">
        <f t="shared" si="31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32"/>
        <v>175</v>
      </c>
      <c r="G703" t="s">
        <v>20</v>
      </c>
      <c r="H703">
        <v>820</v>
      </c>
      <c r="I703">
        <f t="shared" si="33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2053</v>
      </c>
      <c r="R703" t="s">
        <v>2038</v>
      </c>
      <c r="S703" s="8">
        <f t="shared" si="31"/>
        <v>40629.208333333336</v>
      </c>
      <c r="T703" s="8">
        <f t="shared" si="31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32"/>
        <v>54</v>
      </c>
      <c r="G704" t="s">
        <v>14</v>
      </c>
      <c r="H704">
        <v>83</v>
      </c>
      <c r="I704">
        <f t="shared" si="33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2052</v>
      </c>
      <c r="R704" t="s">
        <v>2043</v>
      </c>
      <c r="S704" s="8">
        <f t="shared" si="31"/>
        <v>41477.208333333336</v>
      </c>
      <c r="T704" s="8">
        <f t="shared" si="31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32"/>
        <v>312</v>
      </c>
      <c r="G705" t="s">
        <v>20</v>
      </c>
      <c r="H705">
        <v>2038</v>
      </c>
      <c r="I705">
        <f t="shared" si="33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2055</v>
      </c>
      <c r="R705" t="s">
        <v>2060</v>
      </c>
      <c r="S705" s="8">
        <f t="shared" si="31"/>
        <v>41020.208333333336</v>
      </c>
      <c r="T705" s="8">
        <f t="shared" si="31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32"/>
        <v>123</v>
      </c>
      <c r="G706" t="s">
        <v>20</v>
      </c>
      <c r="H706">
        <v>116</v>
      </c>
      <c r="I706">
        <f t="shared" si="33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2054</v>
      </c>
      <c r="R706" t="s">
        <v>2045</v>
      </c>
      <c r="S706" s="8">
        <f t="shared" si="31"/>
        <v>42555.208333333328</v>
      </c>
      <c r="T706" s="8">
        <f t="shared" si="31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32"/>
        <v>99</v>
      </c>
      <c r="G707" t="s">
        <v>14</v>
      </c>
      <c r="H707">
        <v>2025</v>
      </c>
      <c r="I707">
        <f t="shared" si="33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2055</v>
      </c>
      <c r="R707" t="s">
        <v>2044</v>
      </c>
      <c r="S707" s="8">
        <f t="shared" ref="S707:T770" si="34">(((L707/60)/60/24)+DATE(1970,1,1))</f>
        <v>41619.25</v>
      </c>
      <c r="T707" s="8">
        <f t="shared" si="34"/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32"/>
        <v>128</v>
      </c>
      <c r="G708" t="s">
        <v>20</v>
      </c>
      <c r="H708">
        <v>1345</v>
      </c>
      <c r="I708">
        <f t="shared" si="33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2052</v>
      </c>
      <c r="R708" t="s">
        <v>2037</v>
      </c>
      <c r="S708" s="8">
        <f t="shared" si="34"/>
        <v>43471.25</v>
      </c>
      <c r="T708" s="8">
        <f t="shared" si="34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32"/>
        <v>159</v>
      </c>
      <c r="G709" t="s">
        <v>20</v>
      </c>
      <c r="H709">
        <v>168</v>
      </c>
      <c r="I709">
        <f t="shared" si="33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2054</v>
      </c>
      <c r="R709" t="s">
        <v>2041</v>
      </c>
      <c r="S709" s="8">
        <f t="shared" si="34"/>
        <v>43442.25</v>
      </c>
      <c r="T709" s="8">
        <f t="shared" si="34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ref="F710:F773" si="35">ROUND(((E710/D710)*100),0)</f>
        <v>707</v>
      </c>
      <c r="G710" t="s">
        <v>20</v>
      </c>
      <c r="H710">
        <v>137</v>
      </c>
      <c r="I710">
        <f t="shared" si="33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2053</v>
      </c>
      <c r="R710" t="s">
        <v>2038</v>
      </c>
      <c r="S710" s="8">
        <f t="shared" si="34"/>
        <v>42877.208333333328</v>
      </c>
      <c r="T710" s="8">
        <f t="shared" si="34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35"/>
        <v>142</v>
      </c>
      <c r="G711" t="s">
        <v>20</v>
      </c>
      <c r="H711">
        <v>186</v>
      </c>
      <c r="I711">
        <f t="shared" si="33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2053</v>
      </c>
      <c r="R711" t="s">
        <v>2038</v>
      </c>
      <c r="S711" s="8">
        <f t="shared" si="34"/>
        <v>41018.208333333336</v>
      </c>
      <c r="T711" s="8">
        <f t="shared" si="34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35"/>
        <v>148</v>
      </c>
      <c r="G712" t="s">
        <v>20</v>
      </c>
      <c r="H712">
        <v>125</v>
      </c>
      <c r="I712">
        <f t="shared" si="33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2053</v>
      </c>
      <c r="R712" t="s">
        <v>2038</v>
      </c>
      <c r="S712" s="8">
        <f t="shared" si="34"/>
        <v>43295.208333333328</v>
      </c>
      <c r="T712" s="8">
        <f t="shared" si="34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35"/>
        <v>20</v>
      </c>
      <c r="G713" t="s">
        <v>14</v>
      </c>
      <c r="H713">
        <v>14</v>
      </c>
      <c r="I713">
        <f t="shared" si="3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2053</v>
      </c>
      <c r="R713" t="s">
        <v>2038</v>
      </c>
      <c r="S713" s="8">
        <f t="shared" si="34"/>
        <v>42393.25</v>
      </c>
      <c r="T713" s="8">
        <f t="shared" si="34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35"/>
        <v>1841</v>
      </c>
      <c r="G714" t="s">
        <v>20</v>
      </c>
      <c r="H714">
        <v>202</v>
      </c>
      <c r="I714">
        <f t="shared" si="33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2053</v>
      </c>
      <c r="R714" t="s">
        <v>2038</v>
      </c>
      <c r="S714" s="8">
        <f t="shared" si="34"/>
        <v>42559.208333333328</v>
      </c>
      <c r="T714" s="8">
        <f t="shared" si="34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35"/>
        <v>162</v>
      </c>
      <c r="G715" t="s">
        <v>20</v>
      </c>
      <c r="H715">
        <v>103</v>
      </c>
      <c r="I715">
        <f t="shared" si="33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2055</v>
      </c>
      <c r="R715" t="s">
        <v>2049</v>
      </c>
      <c r="S715" s="8">
        <f t="shared" si="34"/>
        <v>42604.208333333328</v>
      </c>
      <c r="T715" s="8">
        <f t="shared" si="34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35"/>
        <v>473</v>
      </c>
      <c r="G716" t="s">
        <v>20</v>
      </c>
      <c r="H716">
        <v>1785</v>
      </c>
      <c r="I716">
        <f t="shared" si="33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2051</v>
      </c>
      <c r="R716" t="s">
        <v>2036</v>
      </c>
      <c r="S716" s="8">
        <f t="shared" si="34"/>
        <v>41870.208333333336</v>
      </c>
      <c r="T716" s="8">
        <f t="shared" si="34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35"/>
        <v>24</v>
      </c>
      <c r="G717" t="s">
        <v>14</v>
      </c>
      <c r="H717">
        <v>656</v>
      </c>
      <c r="I717">
        <f t="shared" si="33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2056</v>
      </c>
      <c r="R717" t="s">
        <v>2062</v>
      </c>
      <c r="S717" s="8">
        <f t="shared" si="34"/>
        <v>40397.208333333336</v>
      </c>
      <c r="T717" s="8">
        <f t="shared" si="34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35"/>
        <v>518</v>
      </c>
      <c r="G718" t="s">
        <v>20</v>
      </c>
      <c r="H718">
        <v>157</v>
      </c>
      <c r="I718">
        <f t="shared" si="33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2053</v>
      </c>
      <c r="R718" t="s">
        <v>2038</v>
      </c>
      <c r="S718" s="8">
        <f t="shared" si="34"/>
        <v>41465.208333333336</v>
      </c>
      <c r="T718" s="8">
        <f t="shared" si="34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35"/>
        <v>248</v>
      </c>
      <c r="G719" t="s">
        <v>20</v>
      </c>
      <c r="H719">
        <v>555</v>
      </c>
      <c r="I719">
        <f t="shared" si="33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2054</v>
      </c>
      <c r="R719" t="s">
        <v>2039</v>
      </c>
      <c r="S719" s="8">
        <f t="shared" si="34"/>
        <v>40777.208333333336</v>
      </c>
      <c r="T719" s="8">
        <f t="shared" si="34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35"/>
        <v>100</v>
      </c>
      <c r="G720" t="s">
        <v>20</v>
      </c>
      <c r="H720">
        <v>297</v>
      </c>
      <c r="I720">
        <f t="shared" si="33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2052</v>
      </c>
      <c r="R720" t="s">
        <v>2043</v>
      </c>
      <c r="S720" s="8">
        <f t="shared" si="34"/>
        <v>41442.208333333336</v>
      </c>
      <c r="T720" s="8">
        <f t="shared" si="34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35"/>
        <v>153</v>
      </c>
      <c r="G721" t="s">
        <v>20</v>
      </c>
      <c r="H721">
        <v>123</v>
      </c>
      <c r="I721">
        <f t="shared" si="33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2055</v>
      </c>
      <c r="R721" t="s">
        <v>2048</v>
      </c>
      <c r="S721" s="8">
        <f t="shared" si="34"/>
        <v>41058.208333333336</v>
      </c>
      <c r="T721" s="8">
        <f t="shared" si="34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35"/>
        <v>37</v>
      </c>
      <c r="G722" t="s">
        <v>74</v>
      </c>
      <c r="H722">
        <v>38</v>
      </c>
      <c r="I722">
        <f t="shared" si="33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2053</v>
      </c>
      <c r="R722" t="s">
        <v>2038</v>
      </c>
      <c r="S722" s="8">
        <f t="shared" si="34"/>
        <v>43152.25</v>
      </c>
      <c r="T722" s="8">
        <f t="shared" si="34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35"/>
        <v>4</v>
      </c>
      <c r="G723" t="s">
        <v>74</v>
      </c>
      <c r="H723">
        <v>60</v>
      </c>
      <c r="I723">
        <f t="shared" si="33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2051</v>
      </c>
      <c r="R723" t="s">
        <v>2036</v>
      </c>
      <c r="S723" s="8">
        <f t="shared" si="34"/>
        <v>43194.208333333328</v>
      </c>
      <c r="T723" s="8">
        <f t="shared" si="34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35"/>
        <v>157</v>
      </c>
      <c r="G724" t="s">
        <v>20</v>
      </c>
      <c r="H724">
        <v>3036</v>
      </c>
      <c r="I724">
        <f t="shared" si="33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2054</v>
      </c>
      <c r="R724" t="s">
        <v>2039</v>
      </c>
      <c r="S724" s="8">
        <f t="shared" si="34"/>
        <v>43045.25</v>
      </c>
      <c r="T724" s="8">
        <f t="shared" si="34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35"/>
        <v>270</v>
      </c>
      <c r="G725" t="s">
        <v>20</v>
      </c>
      <c r="H725">
        <v>144</v>
      </c>
      <c r="I725">
        <f t="shared" si="33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2053</v>
      </c>
      <c r="R725" t="s">
        <v>2038</v>
      </c>
      <c r="S725" s="8">
        <f t="shared" si="34"/>
        <v>42431.25</v>
      </c>
      <c r="T725" s="8">
        <f t="shared" si="34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35"/>
        <v>134</v>
      </c>
      <c r="G726" t="s">
        <v>20</v>
      </c>
      <c r="H726">
        <v>121</v>
      </c>
      <c r="I726">
        <f t="shared" si="33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2053</v>
      </c>
      <c r="R726" t="s">
        <v>2038</v>
      </c>
      <c r="S726" s="8">
        <f t="shared" si="34"/>
        <v>41934.208333333336</v>
      </c>
      <c r="T726" s="8">
        <f t="shared" si="34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35"/>
        <v>50</v>
      </c>
      <c r="G727" t="s">
        <v>14</v>
      </c>
      <c r="H727">
        <v>1596</v>
      </c>
      <c r="I727">
        <f t="shared" si="33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2056</v>
      </c>
      <c r="R727" t="s">
        <v>2062</v>
      </c>
      <c r="S727" s="8">
        <f t="shared" si="34"/>
        <v>41958.25</v>
      </c>
      <c r="T727" s="8">
        <f t="shared" si="34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35"/>
        <v>89</v>
      </c>
      <c r="G728" t="s">
        <v>74</v>
      </c>
      <c r="H728">
        <v>524</v>
      </c>
      <c r="I728">
        <f t="shared" si="33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2053</v>
      </c>
      <c r="R728" t="s">
        <v>2038</v>
      </c>
      <c r="S728" s="8">
        <f t="shared" si="34"/>
        <v>40476.208333333336</v>
      </c>
      <c r="T728" s="8">
        <f t="shared" si="34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35"/>
        <v>165</v>
      </c>
      <c r="G729" t="s">
        <v>20</v>
      </c>
      <c r="H729">
        <v>181</v>
      </c>
      <c r="I729">
        <f t="shared" si="33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2052</v>
      </c>
      <c r="R729" t="s">
        <v>2037</v>
      </c>
      <c r="S729" s="8">
        <f t="shared" si="34"/>
        <v>43485.25</v>
      </c>
      <c r="T729" s="8">
        <f t="shared" si="34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35"/>
        <v>18</v>
      </c>
      <c r="G730" t="s">
        <v>14</v>
      </c>
      <c r="H730">
        <v>10</v>
      </c>
      <c r="I730">
        <f t="shared" si="3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2053</v>
      </c>
      <c r="R730" t="s">
        <v>2038</v>
      </c>
      <c r="S730" s="8">
        <f t="shared" si="34"/>
        <v>42515.208333333328</v>
      </c>
      <c r="T730" s="8">
        <f t="shared" si="34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35"/>
        <v>186</v>
      </c>
      <c r="G731" t="s">
        <v>20</v>
      </c>
      <c r="H731">
        <v>122</v>
      </c>
      <c r="I731">
        <f t="shared" ref="I731:I794" si="36">ROUND((E731/H731),2)</f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2054</v>
      </c>
      <c r="R731" t="s">
        <v>2041</v>
      </c>
      <c r="S731" s="8">
        <f t="shared" si="34"/>
        <v>41309.25</v>
      </c>
      <c r="T731" s="8">
        <f t="shared" si="34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35"/>
        <v>413</v>
      </c>
      <c r="G732" t="s">
        <v>20</v>
      </c>
      <c r="H732">
        <v>1071</v>
      </c>
      <c r="I732">
        <f t="shared" si="36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2052</v>
      </c>
      <c r="R732" t="s">
        <v>2043</v>
      </c>
      <c r="S732" s="8">
        <f t="shared" si="34"/>
        <v>42147.208333333328</v>
      </c>
      <c r="T732" s="8">
        <f t="shared" si="34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35"/>
        <v>90</v>
      </c>
      <c r="G733" t="s">
        <v>74</v>
      </c>
      <c r="H733">
        <v>219</v>
      </c>
      <c r="I733">
        <f t="shared" si="36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2052</v>
      </c>
      <c r="R733" t="s">
        <v>2037</v>
      </c>
      <c r="S733" s="8">
        <f t="shared" si="34"/>
        <v>42939.208333333328</v>
      </c>
      <c r="T733" s="8">
        <f t="shared" si="34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35"/>
        <v>92</v>
      </c>
      <c r="G734" t="s">
        <v>14</v>
      </c>
      <c r="H734">
        <v>1121</v>
      </c>
      <c r="I734">
        <f t="shared" si="36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2051</v>
      </c>
      <c r="R734" t="s">
        <v>2036</v>
      </c>
      <c r="S734" s="8">
        <f t="shared" si="34"/>
        <v>42816.208333333328</v>
      </c>
      <c r="T734" s="8">
        <f t="shared" si="34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35"/>
        <v>527</v>
      </c>
      <c r="G735" t="s">
        <v>20</v>
      </c>
      <c r="H735">
        <v>980</v>
      </c>
      <c r="I735">
        <f t="shared" si="36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2051</v>
      </c>
      <c r="R735" t="s">
        <v>2058</v>
      </c>
      <c r="S735" s="8">
        <f t="shared" si="34"/>
        <v>41844.208333333336</v>
      </c>
      <c r="T735" s="8">
        <f t="shared" si="34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35"/>
        <v>319</v>
      </c>
      <c r="G736" t="s">
        <v>20</v>
      </c>
      <c r="H736">
        <v>536</v>
      </c>
      <c r="I736">
        <f t="shared" si="36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2053</v>
      </c>
      <c r="R736" t="s">
        <v>2038</v>
      </c>
      <c r="S736" s="8">
        <f t="shared" si="34"/>
        <v>42763.25</v>
      </c>
      <c r="T736" s="8">
        <f t="shared" si="34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35"/>
        <v>354</v>
      </c>
      <c r="G737" t="s">
        <v>20</v>
      </c>
      <c r="H737">
        <v>1991</v>
      </c>
      <c r="I737">
        <f t="shared" si="36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2057</v>
      </c>
      <c r="R737" t="s">
        <v>2035</v>
      </c>
      <c r="S737" s="8">
        <f t="shared" si="34"/>
        <v>42459.208333333328</v>
      </c>
      <c r="T737" s="8">
        <f t="shared" si="34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35"/>
        <v>33</v>
      </c>
      <c r="G738" t="s">
        <v>74</v>
      </c>
      <c r="H738">
        <v>29</v>
      </c>
      <c r="I738">
        <f t="shared" si="36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2055</v>
      </c>
      <c r="R738" t="s">
        <v>2044</v>
      </c>
      <c r="S738" s="8">
        <f t="shared" si="34"/>
        <v>42055.25</v>
      </c>
      <c r="T738" s="8">
        <f t="shared" si="34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35"/>
        <v>136</v>
      </c>
      <c r="G739" t="s">
        <v>20</v>
      </c>
      <c r="H739">
        <v>180</v>
      </c>
      <c r="I739">
        <f t="shared" si="36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2051</v>
      </c>
      <c r="R739" t="s">
        <v>2042</v>
      </c>
      <c r="S739" s="8">
        <f t="shared" si="34"/>
        <v>42685.25</v>
      </c>
      <c r="T739" s="8">
        <f t="shared" si="34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35"/>
        <v>2</v>
      </c>
      <c r="G740" t="s">
        <v>14</v>
      </c>
      <c r="H740">
        <v>15</v>
      </c>
      <c r="I740">
        <f t="shared" si="36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2053</v>
      </c>
      <c r="R740" t="s">
        <v>2038</v>
      </c>
      <c r="S740" s="8">
        <f t="shared" si="34"/>
        <v>41959.25</v>
      </c>
      <c r="T740" s="8">
        <f t="shared" si="34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35"/>
        <v>61</v>
      </c>
      <c r="G741" t="s">
        <v>14</v>
      </c>
      <c r="H741">
        <v>191</v>
      </c>
      <c r="I741">
        <f t="shared" si="36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2051</v>
      </c>
      <c r="R741" t="s">
        <v>2042</v>
      </c>
      <c r="S741" s="8">
        <f t="shared" si="34"/>
        <v>41089.208333333336</v>
      </c>
      <c r="T741" s="8">
        <f t="shared" si="34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35"/>
        <v>30</v>
      </c>
      <c r="G742" t="s">
        <v>14</v>
      </c>
      <c r="H742">
        <v>16</v>
      </c>
      <c r="I742">
        <f t="shared" si="36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2053</v>
      </c>
      <c r="R742" t="s">
        <v>2038</v>
      </c>
      <c r="S742" s="8">
        <f t="shared" si="34"/>
        <v>42769.25</v>
      </c>
      <c r="T742" s="8">
        <f t="shared" si="34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35"/>
        <v>1179</v>
      </c>
      <c r="G743" t="s">
        <v>20</v>
      </c>
      <c r="H743">
        <v>130</v>
      </c>
      <c r="I743">
        <f t="shared" si="36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2053</v>
      </c>
      <c r="R743" t="s">
        <v>2038</v>
      </c>
      <c r="S743" s="8">
        <f t="shared" si="34"/>
        <v>40321.208333333336</v>
      </c>
      <c r="T743" s="8">
        <f t="shared" si="34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35"/>
        <v>1126</v>
      </c>
      <c r="G744" t="s">
        <v>20</v>
      </c>
      <c r="H744">
        <v>122</v>
      </c>
      <c r="I744">
        <f t="shared" si="36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2051</v>
      </c>
      <c r="R744" t="s">
        <v>2040</v>
      </c>
      <c r="S744" s="8">
        <f t="shared" si="34"/>
        <v>40197.25</v>
      </c>
      <c r="T744" s="8">
        <f t="shared" si="34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35"/>
        <v>13</v>
      </c>
      <c r="G745" t="s">
        <v>14</v>
      </c>
      <c r="H745">
        <v>17</v>
      </c>
      <c r="I745">
        <f t="shared" si="36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2053</v>
      </c>
      <c r="R745" t="s">
        <v>2038</v>
      </c>
      <c r="S745" s="8">
        <f t="shared" si="34"/>
        <v>42298.208333333328</v>
      </c>
      <c r="T745" s="8">
        <f t="shared" si="34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35"/>
        <v>712</v>
      </c>
      <c r="G746" t="s">
        <v>20</v>
      </c>
      <c r="H746">
        <v>140</v>
      </c>
      <c r="I746">
        <f t="shared" si="36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2053</v>
      </c>
      <c r="R746" t="s">
        <v>2038</v>
      </c>
      <c r="S746" s="8">
        <f t="shared" si="34"/>
        <v>43322.208333333328</v>
      </c>
      <c r="T746" s="8">
        <f t="shared" si="34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35"/>
        <v>30</v>
      </c>
      <c r="G747" t="s">
        <v>14</v>
      </c>
      <c r="H747">
        <v>34</v>
      </c>
      <c r="I747">
        <f t="shared" si="36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2052</v>
      </c>
      <c r="R747" t="s">
        <v>2043</v>
      </c>
      <c r="S747" s="8">
        <f t="shared" si="34"/>
        <v>40328.208333333336</v>
      </c>
      <c r="T747" s="8">
        <f t="shared" si="34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35"/>
        <v>213</v>
      </c>
      <c r="G748" t="s">
        <v>20</v>
      </c>
      <c r="H748">
        <v>3388</v>
      </c>
      <c r="I748">
        <f t="shared" si="36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2052</v>
      </c>
      <c r="R748" t="s">
        <v>2037</v>
      </c>
      <c r="S748" s="8">
        <f t="shared" si="34"/>
        <v>40825.208333333336</v>
      </c>
      <c r="T748" s="8">
        <f t="shared" si="34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35"/>
        <v>229</v>
      </c>
      <c r="G749" t="s">
        <v>20</v>
      </c>
      <c r="H749">
        <v>280</v>
      </c>
      <c r="I749">
        <f t="shared" si="3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2053</v>
      </c>
      <c r="R749" t="s">
        <v>2038</v>
      </c>
      <c r="S749" s="8">
        <f t="shared" si="34"/>
        <v>40423.208333333336</v>
      </c>
      <c r="T749" s="8">
        <f t="shared" si="34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35"/>
        <v>35</v>
      </c>
      <c r="G750" t="s">
        <v>74</v>
      </c>
      <c r="H750">
        <v>614</v>
      </c>
      <c r="I750">
        <f t="shared" si="36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2054</v>
      </c>
      <c r="R750" t="s">
        <v>2045</v>
      </c>
      <c r="S750" s="8">
        <f t="shared" si="34"/>
        <v>40238.25</v>
      </c>
      <c r="T750" s="8">
        <f t="shared" si="34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35"/>
        <v>157</v>
      </c>
      <c r="G751" t="s">
        <v>20</v>
      </c>
      <c r="H751">
        <v>366</v>
      </c>
      <c r="I751">
        <f t="shared" si="36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2052</v>
      </c>
      <c r="R751" t="s">
        <v>2043</v>
      </c>
      <c r="S751" s="8">
        <f t="shared" si="34"/>
        <v>41920.208333333336</v>
      </c>
      <c r="T751" s="8">
        <f t="shared" si="34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35"/>
        <v>1</v>
      </c>
      <c r="G752" t="s">
        <v>14</v>
      </c>
      <c r="H752">
        <v>1</v>
      </c>
      <c r="I752">
        <f t="shared" si="36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2051</v>
      </c>
      <c r="R752" t="s">
        <v>2040</v>
      </c>
      <c r="S752" s="8">
        <f t="shared" si="34"/>
        <v>40360.208333333336</v>
      </c>
      <c r="T752" s="8">
        <f t="shared" si="34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35"/>
        <v>232</v>
      </c>
      <c r="G753" t="s">
        <v>20</v>
      </c>
      <c r="H753">
        <v>270</v>
      </c>
      <c r="I753">
        <f t="shared" si="36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2055</v>
      </c>
      <c r="R753" t="s">
        <v>2044</v>
      </c>
      <c r="S753" s="8">
        <f t="shared" si="34"/>
        <v>42446.208333333328</v>
      </c>
      <c r="T753" s="8">
        <f t="shared" si="34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35"/>
        <v>92</v>
      </c>
      <c r="G754" t="s">
        <v>74</v>
      </c>
      <c r="H754">
        <v>114</v>
      </c>
      <c r="I754">
        <f t="shared" si="36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2053</v>
      </c>
      <c r="R754" t="s">
        <v>2038</v>
      </c>
      <c r="S754" s="8">
        <f t="shared" si="34"/>
        <v>40395.208333333336</v>
      </c>
      <c r="T754" s="8">
        <f t="shared" si="34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35"/>
        <v>257</v>
      </c>
      <c r="G755" t="s">
        <v>20</v>
      </c>
      <c r="H755">
        <v>137</v>
      </c>
      <c r="I755">
        <f t="shared" si="36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2057</v>
      </c>
      <c r="R755" t="s">
        <v>2035</v>
      </c>
      <c r="S755" s="8">
        <f t="shared" si="34"/>
        <v>40321.208333333336</v>
      </c>
      <c r="T755" s="8">
        <f t="shared" si="34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35"/>
        <v>168</v>
      </c>
      <c r="G756" t="s">
        <v>20</v>
      </c>
      <c r="H756">
        <v>3205</v>
      </c>
      <c r="I756">
        <f t="shared" si="36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2053</v>
      </c>
      <c r="R756" t="s">
        <v>2038</v>
      </c>
      <c r="S756" s="8">
        <f t="shared" si="34"/>
        <v>41210.208333333336</v>
      </c>
      <c r="T756" s="8">
        <f t="shared" si="34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35"/>
        <v>167</v>
      </c>
      <c r="G757" t="s">
        <v>20</v>
      </c>
      <c r="H757">
        <v>288</v>
      </c>
      <c r="I757">
        <f t="shared" si="36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2053</v>
      </c>
      <c r="R757" t="s">
        <v>2038</v>
      </c>
      <c r="S757" s="8">
        <f t="shared" si="34"/>
        <v>43096.25</v>
      </c>
      <c r="T757" s="8">
        <f t="shared" si="34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35"/>
        <v>772</v>
      </c>
      <c r="G758" t="s">
        <v>20</v>
      </c>
      <c r="H758">
        <v>148</v>
      </c>
      <c r="I758">
        <f t="shared" si="36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2053</v>
      </c>
      <c r="R758" t="s">
        <v>2038</v>
      </c>
      <c r="S758" s="8">
        <f t="shared" si="34"/>
        <v>42024.25</v>
      </c>
      <c r="T758" s="8">
        <f t="shared" si="34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35"/>
        <v>407</v>
      </c>
      <c r="G759" t="s">
        <v>20</v>
      </c>
      <c r="H759">
        <v>114</v>
      </c>
      <c r="I759">
        <f t="shared" si="36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2054</v>
      </c>
      <c r="R759" t="s">
        <v>2041</v>
      </c>
      <c r="S759" s="8">
        <f t="shared" si="34"/>
        <v>40675.208333333336</v>
      </c>
      <c r="T759" s="8">
        <f t="shared" si="34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35"/>
        <v>564</v>
      </c>
      <c r="G760" t="s">
        <v>20</v>
      </c>
      <c r="H760">
        <v>1518</v>
      </c>
      <c r="I760">
        <f t="shared" si="36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2051</v>
      </c>
      <c r="R760" t="s">
        <v>2036</v>
      </c>
      <c r="S760" s="8">
        <f t="shared" si="34"/>
        <v>41936.208333333336</v>
      </c>
      <c r="T760" s="8">
        <f t="shared" si="34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35"/>
        <v>68</v>
      </c>
      <c r="G761" t="s">
        <v>14</v>
      </c>
      <c r="H761">
        <v>1274</v>
      </c>
      <c r="I761">
        <f t="shared" si="36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2051</v>
      </c>
      <c r="R761" t="s">
        <v>2040</v>
      </c>
      <c r="S761" s="8">
        <f t="shared" si="34"/>
        <v>43136.25</v>
      </c>
      <c r="T761" s="8">
        <f t="shared" si="34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35"/>
        <v>34</v>
      </c>
      <c r="G762" t="s">
        <v>14</v>
      </c>
      <c r="H762">
        <v>210</v>
      </c>
      <c r="I762">
        <f t="shared" si="36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2056</v>
      </c>
      <c r="R762" t="s">
        <v>2046</v>
      </c>
      <c r="S762" s="8">
        <f t="shared" si="34"/>
        <v>43678.208333333328</v>
      </c>
      <c r="T762" s="8">
        <f t="shared" si="34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35"/>
        <v>655</v>
      </c>
      <c r="G763" t="s">
        <v>20</v>
      </c>
      <c r="H763">
        <v>166</v>
      </c>
      <c r="I763">
        <f t="shared" si="36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2051</v>
      </c>
      <c r="R763" t="s">
        <v>2036</v>
      </c>
      <c r="S763" s="8">
        <f t="shared" si="34"/>
        <v>42938.208333333328</v>
      </c>
      <c r="T763" s="8">
        <f t="shared" si="34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35"/>
        <v>177</v>
      </c>
      <c r="G764" t="s">
        <v>20</v>
      </c>
      <c r="H764">
        <v>100</v>
      </c>
      <c r="I764">
        <f t="shared" si="36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2051</v>
      </c>
      <c r="R764" t="s">
        <v>2059</v>
      </c>
      <c r="S764" s="8">
        <f t="shared" si="34"/>
        <v>41241.25</v>
      </c>
      <c r="T764" s="8">
        <f t="shared" si="34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35"/>
        <v>113</v>
      </c>
      <c r="G765" t="s">
        <v>20</v>
      </c>
      <c r="H765">
        <v>235</v>
      </c>
      <c r="I765">
        <f t="shared" si="36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2053</v>
      </c>
      <c r="R765" t="s">
        <v>2038</v>
      </c>
      <c r="S765" s="8">
        <f t="shared" si="34"/>
        <v>41037.208333333336</v>
      </c>
      <c r="T765" s="8">
        <f t="shared" si="34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35"/>
        <v>728</v>
      </c>
      <c r="G766" t="s">
        <v>20</v>
      </c>
      <c r="H766">
        <v>148</v>
      </c>
      <c r="I766">
        <f t="shared" si="36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2051</v>
      </c>
      <c r="R766" t="s">
        <v>2036</v>
      </c>
      <c r="S766" s="8">
        <f t="shared" si="34"/>
        <v>40676.208333333336</v>
      </c>
      <c r="T766" s="8">
        <f t="shared" si="34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35"/>
        <v>208</v>
      </c>
      <c r="G767" t="s">
        <v>20</v>
      </c>
      <c r="H767">
        <v>198</v>
      </c>
      <c r="I767">
        <f t="shared" si="36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2051</v>
      </c>
      <c r="R767" t="s">
        <v>2042</v>
      </c>
      <c r="S767" s="8">
        <f t="shared" si="34"/>
        <v>42840.208333333328</v>
      </c>
      <c r="T767" s="8">
        <f t="shared" si="34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35"/>
        <v>31</v>
      </c>
      <c r="G768" t="s">
        <v>14</v>
      </c>
      <c r="H768">
        <v>248</v>
      </c>
      <c r="I768">
        <f t="shared" si="36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2054</v>
      </c>
      <c r="R768" t="s">
        <v>2064</v>
      </c>
      <c r="S768" s="8">
        <f t="shared" si="34"/>
        <v>43362.208333333328</v>
      </c>
      <c r="T768" s="8">
        <f t="shared" si="34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35"/>
        <v>57</v>
      </c>
      <c r="G769" t="s">
        <v>14</v>
      </c>
      <c r="H769">
        <v>513</v>
      </c>
      <c r="I769">
        <f t="shared" si="36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2055</v>
      </c>
      <c r="R769" t="s">
        <v>2060</v>
      </c>
      <c r="S769" s="8">
        <f t="shared" si="34"/>
        <v>42283.208333333328</v>
      </c>
      <c r="T769" s="8">
        <f t="shared" si="34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35"/>
        <v>231</v>
      </c>
      <c r="G770" t="s">
        <v>20</v>
      </c>
      <c r="H770">
        <v>150</v>
      </c>
      <c r="I770">
        <f t="shared" si="36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2053</v>
      </c>
      <c r="R770" t="s">
        <v>2038</v>
      </c>
      <c r="S770" s="8">
        <f t="shared" si="34"/>
        <v>41619.25</v>
      </c>
      <c r="T770" s="8">
        <f t="shared" si="34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35"/>
        <v>87</v>
      </c>
      <c r="G771" t="s">
        <v>14</v>
      </c>
      <c r="H771">
        <v>3410</v>
      </c>
      <c r="I771">
        <f t="shared" si="36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2056</v>
      </c>
      <c r="R771" t="s">
        <v>2046</v>
      </c>
      <c r="S771" s="8">
        <f t="shared" ref="S771:T834" si="37">(((L771/60)/60/24)+DATE(1970,1,1))</f>
        <v>41501.208333333336</v>
      </c>
      <c r="T771" s="8">
        <f t="shared" si="37"/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35"/>
        <v>271</v>
      </c>
      <c r="G772" t="s">
        <v>20</v>
      </c>
      <c r="H772">
        <v>216</v>
      </c>
      <c r="I772">
        <f t="shared" si="36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2053</v>
      </c>
      <c r="R772" t="s">
        <v>2038</v>
      </c>
      <c r="S772" s="8">
        <f t="shared" si="37"/>
        <v>41743.208333333336</v>
      </c>
      <c r="T772" s="8">
        <f t="shared" si="3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35"/>
        <v>49</v>
      </c>
      <c r="G773" t="s">
        <v>74</v>
      </c>
      <c r="H773">
        <v>26</v>
      </c>
      <c r="I773">
        <f t="shared" si="36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2053</v>
      </c>
      <c r="R773" t="s">
        <v>2038</v>
      </c>
      <c r="S773" s="8">
        <f t="shared" si="37"/>
        <v>43491.25</v>
      </c>
      <c r="T773" s="8">
        <f t="shared" si="3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ref="F774:F837" si="38">ROUND(((E774/D774)*100),0)</f>
        <v>113</v>
      </c>
      <c r="G774" t="s">
        <v>20</v>
      </c>
      <c r="H774">
        <v>5139</v>
      </c>
      <c r="I774">
        <f t="shared" si="36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2051</v>
      </c>
      <c r="R774" t="s">
        <v>2042</v>
      </c>
      <c r="S774" s="8">
        <f t="shared" si="37"/>
        <v>43505.25</v>
      </c>
      <c r="T774" s="8">
        <f t="shared" si="3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38"/>
        <v>191</v>
      </c>
      <c r="G775" t="s">
        <v>20</v>
      </c>
      <c r="H775">
        <v>2353</v>
      </c>
      <c r="I775">
        <f t="shared" si="36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2053</v>
      </c>
      <c r="R775" t="s">
        <v>2038</v>
      </c>
      <c r="S775" s="8">
        <f t="shared" si="37"/>
        <v>42838.208333333328</v>
      </c>
      <c r="T775" s="8">
        <f t="shared" si="3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38"/>
        <v>136</v>
      </c>
      <c r="G776" t="s">
        <v>20</v>
      </c>
      <c r="H776">
        <v>78</v>
      </c>
      <c r="I776">
        <f t="shared" si="36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2052</v>
      </c>
      <c r="R776" t="s">
        <v>2037</v>
      </c>
      <c r="S776" s="8">
        <f t="shared" si="37"/>
        <v>42513.208333333328</v>
      </c>
      <c r="T776" s="8">
        <f t="shared" si="37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38"/>
        <v>10</v>
      </c>
      <c r="G777" t="s">
        <v>14</v>
      </c>
      <c r="H777">
        <v>10</v>
      </c>
      <c r="I777">
        <f t="shared" si="36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2051</v>
      </c>
      <c r="R777" t="s">
        <v>2036</v>
      </c>
      <c r="S777" s="8">
        <f t="shared" si="37"/>
        <v>41949.25</v>
      </c>
      <c r="T777" s="8">
        <f t="shared" si="3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38"/>
        <v>66</v>
      </c>
      <c r="G778" t="s">
        <v>14</v>
      </c>
      <c r="H778">
        <v>2201</v>
      </c>
      <c r="I778">
        <f t="shared" si="36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2053</v>
      </c>
      <c r="R778" t="s">
        <v>2038</v>
      </c>
      <c r="S778" s="8">
        <f t="shared" si="37"/>
        <v>43650.208333333328</v>
      </c>
      <c r="T778" s="8">
        <f t="shared" si="3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38"/>
        <v>49</v>
      </c>
      <c r="G779" t="s">
        <v>14</v>
      </c>
      <c r="H779">
        <v>676</v>
      </c>
      <c r="I779">
        <f t="shared" si="36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2053</v>
      </c>
      <c r="R779" t="s">
        <v>2038</v>
      </c>
      <c r="S779" s="8">
        <f t="shared" si="37"/>
        <v>40809.208333333336</v>
      </c>
      <c r="T779" s="8">
        <f t="shared" si="3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38"/>
        <v>788</v>
      </c>
      <c r="G780" t="s">
        <v>20</v>
      </c>
      <c r="H780">
        <v>174</v>
      </c>
      <c r="I780">
        <f t="shared" si="36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2054</v>
      </c>
      <c r="R780" t="s">
        <v>2045</v>
      </c>
      <c r="S780" s="8">
        <f t="shared" si="37"/>
        <v>40768.208333333336</v>
      </c>
      <c r="T780" s="8">
        <f t="shared" si="3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38"/>
        <v>80</v>
      </c>
      <c r="G781" t="s">
        <v>14</v>
      </c>
      <c r="H781">
        <v>831</v>
      </c>
      <c r="I781">
        <f t="shared" si="36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2053</v>
      </c>
      <c r="R781" t="s">
        <v>2038</v>
      </c>
      <c r="S781" s="8">
        <f t="shared" si="37"/>
        <v>42230.208333333328</v>
      </c>
      <c r="T781" s="8">
        <f t="shared" si="3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38"/>
        <v>106</v>
      </c>
      <c r="G782" t="s">
        <v>20</v>
      </c>
      <c r="H782">
        <v>164</v>
      </c>
      <c r="I782">
        <f t="shared" si="36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2054</v>
      </c>
      <c r="R782" t="s">
        <v>2041</v>
      </c>
      <c r="S782" s="8">
        <f t="shared" si="37"/>
        <v>42573.208333333328</v>
      </c>
      <c r="T782" s="8">
        <f t="shared" si="3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38"/>
        <v>51</v>
      </c>
      <c r="G783" t="s">
        <v>74</v>
      </c>
      <c r="H783">
        <v>56</v>
      </c>
      <c r="I783">
        <f t="shared" si="36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2053</v>
      </c>
      <c r="R783" t="s">
        <v>2038</v>
      </c>
      <c r="S783" s="8">
        <f t="shared" si="37"/>
        <v>40482.208333333336</v>
      </c>
      <c r="T783" s="8">
        <f t="shared" si="3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38"/>
        <v>215</v>
      </c>
      <c r="G784" t="s">
        <v>20</v>
      </c>
      <c r="H784">
        <v>161</v>
      </c>
      <c r="I784">
        <f t="shared" si="36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2054</v>
      </c>
      <c r="R784" t="s">
        <v>2045</v>
      </c>
      <c r="S784" s="8">
        <f t="shared" si="37"/>
        <v>40603.25</v>
      </c>
      <c r="T784" s="8">
        <f t="shared" si="3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38"/>
        <v>141</v>
      </c>
      <c r="G785" t="s">
        <v>20</v>
      </c>
      <c r="H785">
        <v>138</v>
      </c>
      <c r="I785">
        <f t="shared" si="36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2051</v>
      </c>
      <c r="R785" t="s">
        <v>2036</v>
      </c>
      <c r="S785" s="8">
        <f t="shared" si="37"/>
        <v>41625.25</v>
      </c>
      <c r="T785" s="8">
        <f t="shared" si="3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38"/>
        <v>115</v>
      </c>
      <c r="G786" t="s">
        <v>20</v>
      </c>
      <c r="H786">
        <v>3308</v>
      </c>
      <c r="I786">
        <f t="shared" si="36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2052</v>
      </c>
      <c r="R786" t="s">
        <v>2037</v>
      </c>
      <c r="S786" s="8">
        <f t="shared" si="37"/>
        <v>42435.25</v>
      </c>
      <c r="T786" s="8">
        <f t="shared" si="37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38"/>
        <v>193</v>
      </c>
      <c r="G787" t="s">
        <v>20</v>
      </c>
      <c r="H787">
        <v>127</v>
      </c>
      <c r="I787">
        <f t="shared" si="36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2054</v>
      </c>
      <c r="R787" t="s">
        <v>2045</v>
      </c>
      <c r="S787" s="8">
        <f t="shared" si="37"/>
        <v>43582.208333333328</v>
      </c>
      <c r="T787" s="8">
        <f t="shared" si="3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38"/>
        <v>730</v>
      </c>
      <c r="G788" t="s">
        <v>20</v>
      </c>
      <c r="H788">
        <v>207</v>
      </c>
      <c r="I788">
        <f t="shared" si="36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2051</v>
      </c>
      <c r="R788" t="s">
        <v>2059</v>
      </c>
      <c r="S788" s="8">
        <f t="shared" si="37"/>
        <v>43186.208333333328</v>
      </c>
      <c r="T788" s="8">
        <f t="shared" si="3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38"/>
        <v>100</v>
      </c>
      <c r="G789" t="s">
        <v>14</v>
      </c>
      <c r="H789">
        <v>859</v>
      </c>
      <c r="I789">
        <f t="shared" si="36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2051</v>
      </c>
      <c r="R789" t="s">
        <v>2036</v>
      </c>
      <c r="S789" s="8">
        <f t="shared" si="37"/>
        <v>40684.208333333336</v>
      </c>
      <c r="T789" s="8">
        <f t="shared" si="3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38"/>
        <v>88</v>
      </c>
      <c r="G790" t="s">
        <v>47</v>
      </c>
      <c r="H790">
        <v>31</v>
      </c>
      <c r="I790">
        <f t="shared" si="36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2054</v>
      </c>
      <c r="R790" t="s">
        <v>2045</v>
      </c>
      <c r="S790" s="8">
        <f t="shared" si="37"/>
        <v>41202.208333333336</v>
      </c>
      <c r="T790" s="8">
        <f t="shared" si="3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38"/>
        <v>37</v>
      </c>
      <c r="G791" t="s">
        <v>14</v>
      </c>
      <c r="H791">
        <v>45</v>
      </c>
      <c r="I791">
        <f t="shared" si="36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2053</v>
      </c>
      <c r="R791" t="s">
        <v>2038</v>
      </c>
      <c r="S791" s="8">
        <f t="shared" si="37"/>
        <v>41786.208333333336</v>
      </c>
      <c r="T791" s="8">
        <f t="shared" si="3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38"/>
        <v>31</v>
      </c>
      <c r="G792" t="s">
        <v>74</v>
      </c>
      <c r="H792">
        <v>1113</v>
      </c>
      <c r="I792">
        <f t="shared" si="36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2053</v>
      </c>
      <c r="R792" t="s">
        <v>2038</v>
      </c>
      <c r="S792" s="8">
        <f t="shared" si="37"/>
        <v>40223.25</v>
      </c>
      <c r="T792" s="8">
        <f t="shared" si="3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38"/>
        <v>26</v>
      </c>
      <c r="G793" t="s">
        <v>14</v>
      </c>
      <c r="H793">
        <v>6</v>
      </c>
      <c r="I793">
        <f t="shared" si="36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2050</v>
      </c>
      <c r="R793" t="s">
        <v>2034</v>
      </c>
      <c r="S793" s="8">
        <f t="shared" si="37"/>
        <v>42715.25</v>
      </c>
      <c r="T793" s="8">
        <f t="shared" si="3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38"/>
        <v>34</v>
      </c>
      <c r="G794" t="s">
        <v>14</v>
      </c>
      <c r="H794">
        <v>7</v>
      </c>
      <c r="I794">
        <f t="shared" si="36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2053</v>
      </c>
      <c r="R794" t="s">
        <v>2038</v>
      </c>
      <c r="S794" s="8">
        <f t="shared" si="37"/>
        <v>41451.208333333336</v>
      </c>
      <c r="T794" s="8">
        <f t="shared" si="3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38"/>
        <v>1186</v>
      </c>
      <c r="G795" t="s">
        <v>20</v>
      </c>
      <c r="H795">
        <v>181</v>
      </c>
      <c r="I795">
        <f t="shared" ref="I795:I858" si="39">ROUND((E795/H795),2)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2055</v>
      </c>
      <c r="R795" t="s">
        <v>2044</v>
      </c>
      <c r="S795" s="8">
        <f t="shared" si="37"/>
        <v>41450.208333333336</v>
      </c>
      <c r="T795" s="8">
        <f t="shared" si="3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38"/>
        <v>125</v>
      </c>
      <c r="G796" t="s">
        <v>20</v>
      </c>
      <c r="H796">
        <v>110</v>
      </c>
      <c r="I796">
        <f t="shared" si="3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2051</v>
      </c>
      <c r="R796" t="s">
        <v>2036</v>
      </c>
      <c r="S796" s="8">
        <f t="shared" si="37"/>
        <v>43091.25</v>
      </c>
      <c r="T796" s="8">
        <f t="shared" si="37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38"/>
        <v>14</v>
      </c>
      <c r="G797" t="s">
        <v>14</v>
      </c>
      <c r="H797">
        <v>31</v>
      </c>
      <c r="I797">
        <f t="shared" si="39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2054</v>
      </c>
      <c r="R797" t="s">
        <v>2041</v>
      </c>
      <c r="S797" s="8">
        <f t="shared" si="37"/>
        <v>42675.208333333328</v>
      </c>
      <c r="T797" s="8">
        <f t="shared" si="3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38"/>
        <v>55</v>
      </c>
      <c r="G798" t="s">
        <v>14</v>
      </c>
      <c r="H798">
        <v>78</v>
      </c>
      <c r="I798">
        <f t="shared" si="39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2056</v>
      </c>
      <c r="R798" t="s">
        <v>2062</v>
      </c>
      <c r="S798" s="8">
        <f t="shared" si="37"/>
        <v>41859.208333333336</v>
      </c>
      <c r="T798" s="8">
        <f t="shared" si="3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38"/>
        <v>110</v>
      </c>
      <c r="G799" t="s">
        <v>20</v>
      </c>
      <c r="H799">
        <v>185</v>
      </c>
      <c r="I799">
        <f t="shared" si="39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2052</v>
      </c>
      <c r="R799" t="s">
        <v>2037</v>
      </c>
      <c r="S799" s="8">
        <f t="shared" si="37"/>
        <v>43464.25</v>
      </c>
      <c r="T799" s="8">
        <f t="shared" si="3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38"/>
        <v>188</v>
      </c>
      <c r="G800" t="s">
        <v>20</v>
      </c>
      <c r="H800">
        <v>121</v>
      </c>
      <c r="I800">
        <f t="shared" si="39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2053</v>
      </c>
      <c r="R800" t="s">
        <v>2038</v>
      </c>
      <c r="S800" s="8">
        <f t="shared" si="37"/>
        <v>41060.208333333336</v>
      </c>
      <c r="T800" s="8">
        <f t="shared" si="3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38"/>
        <v>87</v>
      </c>
      <c r="G801" t="s">
        <v>14</v>
      </c>
      <c r="H801">
        <v>1225</v>
      </c>
      <c r="I801">
        <f t="shared" si="39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2053</v>
      </c>
      <c r="R801" t="s">
        <v>2038</v>
      </c>
      <c r="S801" s="8">
        <f t="shared" si="37"/>
        <v>42399.25</v>
      </c>
      <c r="T801" s="8">
        <f t="shared" si="3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38"/>
        <v>1</v>
      </c>
      <c r="G802" t="s">
        <v>14</v>
      </c>
      <c r="H802">
        <v>1</v>
      </c>
      <c r="I802">
        <f t="shared" si="3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2051</v>
      </c>
      <c r="R802" t="s">
        <v>2036</v>
      </c>
      <c r="S802" s="8">
        <f t="shared" si="37"/>
        <v>42167.208333333328</v>
      </c>
      <c r="T802" s="8">
        <f t="shared" si="3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38"/>
        <v>203</v>
      </c>
      <c r="G803" t="s">
        <v>20</v>
      </c>
      <c r="H803">
        <v>106</v>
      </c>
      <c r="I803">
        <f t="shared" si="39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2057</v>
      </c>
      <c r="R803" t="s">
        <v>2035</v>
      </c>
      <c r="S803" s="8">
        <f t="shared" si="37"/>
        <v>43830.25</v>
      </c>
      <c r="T803" s="8">
        <f t="shared" si="37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38"/>
        <v>197</v>
      </c>
      <c r="G804" t="s">
        <v>20</v>
      </c>
      <c r="H804">
        <v>142</v>
      </c>
      <c r="I804">
        <f t="shared" si="39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2057</v>
      </c>
      <c r="R804" t="s">
        <v>2035</v>
      </c>
      <c r="S804" s="8">
        <f t="shared" si="37"/>
        <v>43650.208333333328</v>
      </c>
      <c r="T804" s="8">
        <f t="shared" si="37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38"/>
        <v>107</v>
      </c>
      <c r="G805" t="s">
        <v>20</v>
      </c>
      <c r="H805">
        <v>233</v>
      </c>
      <c r="I805">
        <f t="shared" si="39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2053</v>
      </c>
      <c r="R805" t="s">
        <v>2038</v>
      </c>
      <c r="S805" s="8">
        <f t="shared" si="37"/>
        <v>43492.25</v>
      </c>
      <c r="T805" s="8">
        <f t="shared" si="3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38"/>
        <v>269</v>
      </c>
      <c r="G806" t="s">
        <v>20</v>
      </c>
      <c r="H806">
        <v>218</v>
      </c>
      <c r="I806">
        <f t="shared" si="3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2051</v>
      </c>
      <c r="R806" t="s">
        <v>2036</v>
      </c>
      <c r="S806" s="8">
        <f t="shared" si="37"/>
        <v>43102.25</v>
      </c>
      <c r="T806" s="8">
        <f t="shared" si="37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38"/>
        <v>51</v>
      </c>
      <c r="G807" t="s">
        <v>14</v>
      </c>
      <c r="H807">
        <v>67</v>
      </c>
      <c r="I807">
        <f t="shared" si="39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2054</v>
      </c>
      <c r="R807" t="s">
        <v>2039</v>
      </c>
      <c r="S807" s="8">
        <f t="shared" si="37"/>
        <v>41958.25</v>
      </c>
      <c r="T807" s="8">
        <f t="shared" si="3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38"/>
        <v>1180</v>
      </c>
      <c r="G808" t="s">
        <v>20</v>
      </c>
      <c r="H808">
        <v>76</v>
      </c>
      <c r="I808">
        <f t="shared" si="39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2054</v>
      </c>
      <c r="R808" t="s">
        <v>2041</v>
      </c>
      <c r="S808" s="8">
        <f t="shared" si="37"/>
        <v>40973.25</v>
      </c>
      <c r="T808" s="8">
        <f t="shared" si="3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38"/>
        <v>264</v>
      </c>
      <c r="G809" t="s">
        <v>20</v>
      </c>
      <c r="H809">
        <v>43</v>
      </c>
      <c r="I809">
        <f t="shared" si="39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2053</v>
      </c>
      <c r="R809" t="s">
        <v>2038</v>
      </c>
      <c r="S809" s="8">
        <f t="shared" si="37"/>
        <v>43753.208333333328</v>
      </c>
      <c r="T809" s="8">
        <f t="shared" si="3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38"/>
        <v>30</v>
      </c>
      <c r="G810" t="s">
        <v>14</v>
      </c>
      <c r="H810">
        <v>19</v>
      </c>
      <c r="I810">
        <f t="shared" si="39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2050</v>
      </c>
      <c r="R810" t="s">
        <v>2034</v>
      </c>
      <c r="S810" s="8">
        <f t="shared" si="37"/>
        <v>42507.208333333328</v>
      </c>
      <c r="T810" s="8">
        <f t="shared" si="3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38"/>
        <v>63</v>
      </c>
      <c r="G811" t="s">
        <v>14</v>
      </c>
      <c r="H811">
        <v>2108</v>
      </c>
      <c r="I811">
        <f t="shared" si="3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2054</v>
      </c>
      <c r="R811" t="s">
        <v>2039</v>
      </c>
      <c r="S811" s="8">
        <f t="shared" si="37"/>
        <v>41135.208333333336</v>
      </c>
      <c r="T811" s="8">
        <f t="shared" si="3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38"/>
        <v>193</v>
      </c>
      <c r="G812" t="s">
        <v>20</v>
      </c>
      <c r="H812">
        <v>221</v>
      </c>
      <c r="I812">
        <f t="shared" si="39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2053</v>
      </c>
      <c r="R812" t="s">
        <v>2038</v>
      </c>
      <c r="S812" s="8">
        <f t="shared" si="37"/>
        <v>43067.25</v>
      </c>
      <c r="T812" s="8">
        <f t="shared" si="3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38"/>
        <v>77</v>
      </c>
      <c r="G813" t="s">
        <v>14</v>
      </c>
      <c r="H813">
        <v>679</v>
      </c>
      <c r="I813">
        <f t="shared" si="39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2056</v>
      </c>
      <c r="R813" t="s">
        <v>2046</v>
      </c>
      <c r="S813" s="8">
        <f t="shared" si="37"/>
        <v>42378.25</v>
      </c>
      <c r="T813" s="8">
        <f t="shared" si="3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38"/>
        <v>226</v>
      </c>
      <c r="G814" t="s">
        <v>20</v>
      </c>
      <c r="H814">
        <v>2805</v>
      </c>
      <c r="I814">
        <f t="shared" si="3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2055</v>
      </c>
      <c r="R814" t="s">
        <v>2044</v>
      </c>
      <c r="S814" s="8">
        <f t="shared" si="37"/>
        <v>43206.208333333328</v>
      </c>
      <c r="T814" s="8">
        <f t="shared" si="3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38"/>
        <v>239</v>
      </c>
      <c r="G815" t="s">
        <v>20</v>
      </c>
      <c r="H815">
        <v>68</v>
      </c>
      <c r="I815">
        <f t="shared" si="39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2056</v>
      </c>
      <c r="R815" t="s">
        <v>2046</v>
      </c>
      <c r="S815" s="8">
        <f t="shared" si="37"/>
        <v>41148.208333333336</v>
      </c>
      <c r="T815" s="8">
        <f t="shared" si="3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38"/>
        <v>92</v>
      </c>
      <c r="G816" t="s">
        <v>14</v>
      </c>
      <c r="H816">
        <v>36</v>
      </c>
      <c r="I816">
        <f t="shared" si="39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2051</v>
      </c>
      <c r="R816" t="s">
        <v>2036</v>
      </c>
      <c r="S816" s="8">
        <f t="shared" si="37"/>
        <v>42517.208333333328</v>
      </c>
      <c r="T816" s="8">
        <f t="shared" si="37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38"/>
        <v>130</v>
      </c>
      <c r="G817" t="s">
        <v>20</v>
      </c>
      <c r="H817">
        <v>183</v>
      </c>
      <c r="I817">
        <f t="shared" si="39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2051</v>
      </c>
      <c r="R817" t="s">
        <v>2036</v>
      </c>
      <c r="S817" s="8">
        <f t="shared" si="37"/>
        <v>43068.25</v>
      </c>
      <c r="T817" s="8">
        <f t="shared" si="3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38"/>
        <v>615</v>
      </c>
      <c r="G818" t="s">
        <v>20</v>
      </c>
      <c r="H818">
        <v>133</v>
      </c>
      <c r="I818">
        <f t="shared" si="39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2053</v>
      </c>
      <c r="R818" t="s">
        <v>2038</v>
      </c>
      <c r="S818" s="8">
        <f t="shared" si="37"/>
        <v>41680.25</v>
      </c>
      <c r="T818" s="8">
        <f t="shared" si="3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38"/>
        <v>369</v>
      </c>
      <c r="G819" t="s">
        <v>20</v>
      </c>
      <c r="H819">
        <v>2489</v>
      </c>
      <c r="I819">
        <f t="shared" si="3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2055</v>
      </c>
      <c r="R819" t="s">
        <v>2044</v>
      </c>
      <c r="S819" s="8">
        <f t="shared" si="37"/>
        <v>43589.208333333328</v>
      </c>
      <c r="T819" s="8">
        <f t="shared" si="3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38"/>
        <v>1095</v>
      </c>
      <c r="G820" t="s">
        <v>20</v>
      </c>
      <c r="H820">
        <v>69</v>
      </c>
      <c r="I820">
        <f t="shared" si="39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2053</v>
      </c>
      <c r="R820" t="s">
        <v>2038</v>
      </c>
      <c r="S820" s="8">
        <f t="shared" si="37"/>
        <v>43486.25</v>
      </c>
      <c r="T820" s="8">
        <f t="shared" si="37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38"/>
        <v>51</v>
      </c>
      <c r="G821" t="s">
        <v>14</v>
      </c>
      <c r="H821">
        <v>47</v>
      </c>
      <c r="I821">
        <f t="shared" si="39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2056</v>
      </c>
      <c r="R821" t="s">
        <v>2046</v>
      </c>
      <c r="S821" s="8">
        <f t="shared" si="37"/>
        <v>41237.25</v>
      </c>
      <c r="T821" s="8">
        <f t="shared" si="3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38"/>
        <v>801</v>
      </c>
      <c r="G822" t="s">
        <v>20</v>
      </c>
      <c r="H822">
        <v>279</v>
      </c>
      <c r="I822">
        <f t="shared" si="39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2051</v>
      </c>
      <c r="R822" t="s">
        <v>2036</v>
      </c>
      <c r="S822" s="8">
        <f t="shared" si="37"/>
        <v>43310.208333333328</v>
      </c>
      <c r="T822" s="8">
        <f t="shared" si="3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38"/>
        <v>291</v>
      </c>
      <c r="G823" t="s">
        <v>20</v>
      </c>
      <c r="H823">
        <v>210</v>
      </c>
      <c r="I823">
        <f t="shared" si="39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2054</v>
      </c>
      <c r="R823" t="s">
        <v>2039</v>
      </c>
      <c r="S823" s="8">
        <f t="shared" si="37"/>
        <v>42794.25</v>
      </c>
      <c r="T823" s="8">
        <f t="shared" si="3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38"/>
        <v>350</v>
      </c>
      <c r="G824" t="s">
        <v>20</v>
      </c>
      <c r="H824">
        <v>2100</v>
      </c>
      <c r="I824">
        <f t="shared" si="39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2051</v>
      </c>
      <c r="R824" t="s">
        <v>2036</v>
      </c>
      <c r="S824" s="8">
        <f t="shared" si="37"/>
        <v>41698.25</v>
      </c>
      <c r="T824" s="8">
        <f t="shared" si="3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38"/>
        <v>357</v>
      </c>
      <c r="G825" t="s">
        <v>20</v>
      </c>
      <c r="H825">
        <v>252</v>
      </c>
      <c r="I825">
        <f t="shared" si="39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2051</v>
      </c>
      <c r="R825" t="s">
        <v>2036</v>
      </c>
      <c r="S825" s="8">
        <f t="shared" si="37"/>
        <v>41892.208333333336</v>
      </c>
      <c r="T825" s="8">
        <f t="shared" si="3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38"/>
        <v>126</v>
      </c>
      <c r="G826" t="s">
        <v>20</v>
      </c>
      <c r="H826">
        <v>1280</v>
      </c>
      <c r="I826">
        <f t="shared" si="39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2055</v>
      </c>
      <c r="R826" t="s">
        <v>2044</v>
      </c>
      <c r="S826" s="8">
        <f t="shared" si="37"/>
        <v>40348.208333333336</v>
      </c>
      <c r="T826" s="8">
        <f t="shared" si="3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38"/>
        <v>388</v>
      </c>
      <c r="G827" t="s">
        <v>20</v>
      </c>
      <c r="H827">
        <v>157</v>
      </c>
      <c r="I827">
        <f t="shared" si="39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2054</v>
      </c>
      <c r="R827" t="s">
        <v>2047</v>
      </c>
      <c r="S827" s="8">
        <f t="shared" si="37"/>
        <v>42941.208333333328</v>
      </c>
      <c r="T827" s="8">
        <f t="shared" si="37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38"/>
        <v>457</v>
      </c>
      <c r="G828" t="s">
        <v>20</v>
      </c>
      <c r="H828">
        <v>194</v>
      </c>
      <c r="I828">
        <f t="shared" si="3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2053</v>
      </c>
      <c r="R828" t="s">
        <v>2038</v>
      </c>
      <c r="S828" s="8">
        <f t="shared" si="37"/>
        <v>40525.25</v>
      </c>
      <c r="T828" s="8">
        <f t="shared" si="37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38"/>
        <v>267</v>
      </c>
      <c r="G829" t="s">
        <v>20</v>
      </c>
      <c r="H829">
        <v>82</v>
      </c>
      <c r="I829">
        <f t="shared" si="39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2054</v>
      </c>
      <c r="R829" t="s">
        <v>2041</v>
      </c>
      <c r="S829" s="8">
        <f t="shared" si="37"/>
        <v>40666.208333333336</v>
      </c>
      <c r="T829" s="8">
        <f t="shared" si="37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38"/>
        <v>69</v>
      </c>
      <c r="G830" t="s">
        <v>14</v>
      </c>
      <c r="H830">
        <v>70</v>
      </c>
      <c r="I830">
        <f t="shared" si="3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2053</v>
      </c>
      <c r="R830" t="s">
        <v>2038</v>
      </c>
      <c r="S830" s="8">
        <f t="shared" si="37"/>
        <v>43340.208333333328</v>
      </c>
      <c r="T830" s="8">
        <f t="shared" si="3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38"/>
        <v>51</v>
      </c>
      <c r="G831" t="s">
        <v>14</v>
      </c>
      <c r="H831">
        <v>154</v>
      </c>
      <c r="I831">
        <f t="shared" si="39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2053</v>
      </c>
      <c r="R831" t="s">
        <v>2038</v>
      </c>
      <c r="S831" s="8">
        <f t="shared" si="37"/>
        <v>42164.208333333328</v>
      </c>
      <c r="T831" s="8">
        <f t="shared" si="37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38"/>
        <v>1</v>
      </c>
      <c r="G832" t="s">
        <v>14</v>
      </c>
      <c r="H832">
        <v>22</v>
      </c>
      <c r="I832">
        <f t="shared" si="39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2053</v>
      </c>
      <c r="R832" t="s">
        <v>2038</v>
      </c>
      <c r="S832" s="8">
        <f t="shared" si="37"/>
        <v>43103.25</v>
      </c>
      <c r="T832" s="8">
        <f t="shared" si="37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38"/>
        <v>109</v>
      </c>
      <c r="G833" t="s">
        <v>20</v>
      </c>
      <c r="H833">
        <v>4233</v>
      </c>
      <c r="I833">
        <f t="shared" si="39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2057</v>
      </c>
      <c r="R833" t="s">
        <v>2035</v>
      </c>
      <c r="S833" s="8">
        <f t="shared" si="37"/>
        <v>40994.208333333336</v>
      </c>
      <c r="T833" s="8">
        <f t="shared" si="3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38"/>
        <v>315</v>
      </c>
      <c r="G834" t="s">
        <v>20</v>
      </c>
      <c r="H834">
        <v>1297</v>
      </c>
      <c r="I834">
        <f t="shared" si="39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2055</v>
      </c>
      <c r="R834" t="s">
        <v>2060</v>
      </c>
      <c r="S834" s="8">
        <f t="shared" si="37"/>
        <v>42299.208333333328</v>
      </c>
      <c r="T834" s="8">
        <f t="shared" si="3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38"/>
        <v>158</v>
      </c>
      <c r="G835" t="s">
        <v>20</v>
      </c>
      <c r="H835">
        <v>165</v>
      </c>
      <c r="I835">
        <f t="shared" si="39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2055</v>
      </c>
      <c r="R835" t="s">
        <v>2060</v>
      </c>
      <c r="S835" s="8">
        <f t="shared" ref="S835:T898" si="40">(((L835/60)/60/24)+DATE(1970,1,1))</f>
        <v>40588.25</v>
      </c>
      <c r="T835" s="8">
        <f t="shared" si="40"/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38"/>
        <v>154</v>
      </c>
      <c r="G836" t="s">
        <v>20</v>
      </c>
      <c r="H836">
        <v>119</v>
      </c>
      <c r="I836">
        <f t="shared" si="39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2053</v>
      </c>
      <c r="R836" t="s">
        <v>2038</v>
      </c>
      <c r="S836" s="8">
        <f t="shared" si="40"/>
        <v>41448.208333333336</v>
      </c>
      <c r="T836" s="8">
        <f t="shared" si="40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38"/>
        <v>90</v>
      </c>
      <c r="G837" t="s">
        <v>14</v>
      </c>
      <c r="H837">
        <v>1758</v>
      </c>
      <c r="I837">
        <f t="shared" si="39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2052</v>
      </c>
      <c r="R837" t="s">
        <v>2037</v>
      </c>
      <c r="S837" s="8">
        <f t="shared" si="40"/>
        <v>42063.25</v>
      </c>
      <c r="T837" s="8">
        <f t="shared" si="40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ref="F838:F901" si="41">ROUND(((E838/D838)*100),0)</f>
        <v>75</v>
      </c>
      <c r="G838" t="s">
        <v>14</v>
      </c>
      <c r="H838">
        <v>94</v>
      </c>
      <c r="I838">
        <f t="shared" si="3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2051</v>
      </c>
      <c r="R838" t="s">
        <v>2042</v>
      </c>
      <c r="S838" s="8">
        <f t="shared" si="40"/>
        <v>40214.25</v>
      </c>
      <c r="T838" s="8">
        <f t="shared" si="40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41"/>
        <v>853</v>
      </c>
      <c r="G839" t="s">
        <v>20</v>
      </c>
      <c r="H839">
        <v>1797</v>
      </c>
      <c r="I839">
        <f t="shared" si="39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2051</v>
      </c>
      <c r="R839" t="s">
        <v>2059</v>
      </c>
      <c r="S839" s="8">
        <f t="shared" si="40"/>
        <v>40629.208333333336</v>
      </c>
      <c r="T839" s="8">
        <f t="shared" si="40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41"/>
        <v>139</v>
      </c>
      <c r="G840" t="s">
        <v>20</v>
      </c>
      <c r="H840">
        <v>261</v>
      </c>
      <c r="I840">
        <f t="shared" si="39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2053</v>
      </c>
      <c r="R840" t="s">
        <v>2038</v>
      </c>
      <c r="S840" s="8">
        <f t="shared" si="40"/>
        <v>43370.208333333328</v>
      </c>
      <c r="T840" s="8">
        <f t="shared" si="40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41"/>
        <v>190</v>
      </c>
      <c r="G841" t="s">
        <v>20</v>
      </c>
      <c r="H841">
        <v>157</v>
      </c>
      <c r="I841">
        <f t="shared" si="39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2054</v>
      </c>
      <c r="R841" t="s">
        <v>2039</v>
      </c>
      <c r="S841" s="8">
        <f t="shared" si="40"/>
        <v>41715.208333333336</v>
      </c>
      <c r="T841" s="8">
        <f t="shared" si="40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41"/>
        <v>100</v>
      </c>
      <c r="G842" t="s">
        <v>20</v>
      </c>
      <c r="H842">
        <v>3533</v>
      </c>
      <c r="I842">
        <f t="shared" si="39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2053</v>
      </c>
      <c r="R842" t="s">
        <v>2038</v>
      </c>
      <c r="S842" s="8">
        <f t="shared" si="40"/>
        <v>41836.208333333336</v>
      </c>
      <c r="T842" s="8">
        <f t="shared" si="40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41"/>
        <v>143</v>
      </c>
      <c r="G843" t="s">
        <v>20</v>
      </c>
      <c r="H843">
        <v>155</v>
      </c>
      <c r="I843">
        <f t="shared" si="39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2052</v>
      </c>
      <c r="R843" t="s">
        <v>2037</v>
      </c>
      <c r="S843" s="8">
        <f t="shared" si="40"/>
        <v>42419.25</v>
      </c>
      <c r="T843" s="8">
        <f t="shared" si="40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41"/>
        <v>563</v>
      </c>
      <c r="G844" t="s">
        <v>20</v>
      </c>
      <c r="H844">
        <v>132</v>
      </c>
      <c r="I844">
        <f t="shared" si="39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2052</v>
      </c>
      <c r="R844" t="s">
        <v>2043</v>
      </c>
      <c r="S844" s="8">
        <f t="shared" si="40"/>
        <v>43266.208333333328</v>
      </c>
      <c r="T844" s="8">
        <f t="shared" si="40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41"/>
        <v>31</v>
      </c>
      <c r="G845" t="s">
        <v>14</v>
      </c>
      <c r="H845">
        <v>33</v>
      </c>
      <c r="I845">
        <f t="shared" si="39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2057</v>
      </c>
      <c r="R845" t="s">
        <v>2035</v>
      </c>
      <c r="S845" s="8">
        <f t="shared" si="40"/>
        <v>43338.208333333328</v>
      </c>
      <c r="T845" s="8">
        <f t="shared" si="40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41"/>
        <v>99</v>
      </c>
      <c r="G846" t="s">
        <v>74</v>
      </c>
      <c r="H846">
        <v>94</v>
      </c>
      <c r="I846">
        <f t="shared" si="39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2054</v>
      </c>
      <c r="R846" t="s">
        <v>2039</v>
      </c>
      <c r="S846" s="8">
        <f t="shared" si="40"/>
        <v>40930.25</v>
      </c>
      <c r="T846" s="8">
        <f t="shared" si="40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41"/>
        <v>198</v>
      </c>
      <c r="G847" t="s">
        <v>20</v>
      </c>
      <c r="H847">
        <v>1354</v>
      </c>
      <c r="I847">
        <f t="shared" si="39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2052</v>
      </c>
      <c r="R847" t="s">
        <v>2037</v>
      </c>
      <c r="S847" s="8">
        <f t="shared" si="40"/>
        <v>43235.208333333328</v>
      </c>
      <c r="T847" s="8">
        <f t="shared" si="40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41"/>
        <v>509</v>
      </c>
      <c r="G848" t="s">
        <v>20</v>
      </c>
      <c r="H848">
        <v>48</v>
      </c>
      <c r="I848">
        <f t="shared" si="39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2052</v>
      </c>
      <c r="R848" t="s">
        <v>2037</v>
      </c>
      <c r="S848" s="8">
        <f t="shared" si="40"/>
        <v>43302.208333333328</v>
      </c>
      <c r="T848" s="8">
        <f t="shared" si="40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41"/>
        <v>238</v>
      </c>
      <c r="G849" t="s">
        <v>20</v>
      </c>
      <c r="H849">
        <v>110</v>
      </c>
      <c r="I849">
        <f t="shared" si="39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2050</v>
      </c>
      <c r="R849" t="s">
        <v>2034</v>
      </c>
      <c r="S849" s="8">
        <f t="shared" si="40"/>
        <v>43107.25</v>
      </c>
      <c r="T849" s="8">
        <f t="shared" si="40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41"/>
        <v>338</v>
      </c>
      <c r="G850" t="s">
        <v>20</v>
      </c>
      <c r="H850">
        <v>172</v>
      </c>
      <c r="I850">
        <f t="shared" si="39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2054</v>
      </c>
      <c r="R850" t="s">
        <v>2041</v>
      </c>
      <c r="S850" s="8">
        <f t="shared" si="40"/>
        <v>40341.208333333336</v>
      </c>
      <c r="T850" s="8">
        <f t="shared" si="40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41"/>
        <v>133</v>
      </c>
      <c r="G851" t="s">
        <v>20</v>
      </c>
      <c r="H851">
        <v>307</v>
      </c>
      <c r="I851">
        <f t="shared" si="39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2051</v>
      </c>
      <c r="R851" t="s">
        <v>2042</v>
      </c>
      <c r="S851" s="8">
        <f t="shared" si="40"/>
        <v>40948.25</v>
      </c>
      <c r="T851" s="8">
        <f t="shared" si="40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41"/>
        <v>1</v>
      </c>
      <c r="G852" t="s">
        <v>14</v>
      </c>
      <c r="H852">
        <v>1</v>
      </c>
      <c r="I852">
        <f t="shared" si="3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2051</v>
      </c>
      <c r="R852" t="s">
        <v>2036</v>
      </c>
      <c r="S852" s="8">
        <f t="shared" si="40"/>
        <v>40866.25</v>
      </c>
      <c r="T852" s="8">
        <f t="shared" si="40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41"/>
        <v>208</v>
      </c>
      <c r="G853" t="s">
        <v>20</v>
      </c>
      <c r="H853">
        <v>160</v>
      </c>
      <c r="I853">
        <f t="shared" si="3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2051</v>
      </c>
      <c r="R853" t="s">
        <v>2040</v>
      </c>
      <c r="S853" s="8">
        <f t="shared" si="40"/>
        <v>41031.208333333336</v>
      </c>
      <c r="T853" s="8">
        <f t="shared" si="40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41"/>
        <v>51</v>
      </c>
      <c r="G854" t="s">
        <v>14</v>
      </c>
      <c r="H854">
        <v>31</v>
      </c>
      <c r="I854">
        <f t="shared" si="39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2056</v>
      </c>
      <c r="R854" t="s">
        <v>2046</v>
      </c>
      <c r="S854" s="8">
        <f t="shared" si="40"/>
        <v>40740.208333333336</v>
      </c>
      <c r="T854" s="8">
        <f t="shared" si="40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41"/>
        <v>652</v>
      </c>
      <c r="G855" t="s">
        <v>20</v>
      </c>
      <c r="H855">
        <v>1467</v>
      </c>
      <c r="I855">
        <f t="shared" si="3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2051</v>
      </c>
      <c r="R855" t="s">
        <v>2042</v>
      </c>
      <c r="S855" s="8">
        <f t="shared" si="40"/>
        <v>40714.208333333336</v>
      </c>
      <c r="T855" s="8">
        <f t="shared" si="40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41"/>
        <v>114</v>
      </c>
      <c r="G856" t="s">
        <v>20</v>
      </c>
      <c r="H856">
        <v>2662</v>
      </c>
      <c r="I856">
        <f t="shared" si="3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2055</v>
      </c>
      <c r="R856" t="s">
        <v>2048</v>
      </c>
      <c r="S856" s="8">
        <f t="shared" si="40"/>
        <v>43787.25</v>
      </c>
      <c r="T856" s="8">
        <f t="shared" si="40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41"/>
        <v>102</v>
      </c>
      <c r="G857" t="s">
        <v>20</v>
      </c>
      <c r="H857">
        <v>452</v>
      </c>
      <c r="I857">
        <f t="shared" si="3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2053</v>
      </c>
      <c r="R857" t="s">
        <v>2038</v>
      </c>
      <c r="S857" s="8">
        <f t="shared" si="40"/>
        <v>40712.208333333336</v>
      </c>
      <c r="T857" s="8">
        <f t="shared" si="40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41"/>
        <v>357</v>
      </c>
      <c r="G858" t="s">
        <v>20</v>
      </c>
      <c r="H858">
        <v>158</v>
      </c>
      <c r="I858">
        <f t="shared" si="39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2050</v>
      </c>
      <c r="R858" t="s">
        <v>2034</v>
      </c>
      <c r="S858" s="8">
        <f t="shared" si="40"/>
        <v>41023.208333333336</v>
      </c>
      <c r="T858" s="8">
        <f t="shared" si="40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41"/>
        <v>140</v>
      </c>
      <c r="G859" t="s">
        <v>20</v>
      </c>
      <c r="H859">
        <v>225</v>
      </c>
      <c r="I859">
        <f t="shared" ref="I859:I922" si="42">ROUND((E859/H859),2)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2054</v>
      </c>
      <c r="R859" t="s">
        <v>2047</v>
      </c>
      <c r="S859" s="8">
        <f t="shared" si="40"/>
        <v>40944.25</v>
      </c>
      <c r="T859" s="8">
        <f t="shared" si="40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41"/>
        <v>69</v>
      </c>
      <c r="G860" t="s">
        <v>14</v>
      </c>
      <c r="H860">
        <v>35</v>
      </c>
      <c r="I860">
        <f t="shared" si="42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2050</v>
      </c>
      <c r="R860" t="s">
        <v>2034</v>
      </c>
      <c r="S860" s="8">
        <f t="shared" si="40"/>
        <v>43211.208333333328</v>
      </c>
      <c r="T860" s="8">
        <f t="shared" si="40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41"/>
        <v>36</v>
      </c>
      <c r="G861" t="s">
        <v>14</v>
      </c>
      <c r="H861">
        <v>63</v>
      </c>
      <c r="I861">
        <f t="shared" si="42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2053</v>
      </c>
      <c r="R861" t="s">
        <v>2038</v>
      </c>
      <c r="S861" s="8">
        <f t="shared" si="40"/>
        <v>41334.25</v>
      </c>
      <c r="T861" s="8">
        <f t="shared" si="40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41"/>
        <v>252</v>
      </c>
      <c r="G862" t="s">
        <v>20</v>
      </c>
      <c r="H862">
        <v>65</v>
      </c>
      <c r="I862">
        <f t="shared" si="4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2052</v>
      </c>
      <c r="R862" t="s">
        <v>2043</v>
      </c>
      <c r="S862" s="8">
        <f t="shared" si="40"/>
        <v>43515.25</v>
      </c>
      <c r="T862" s="8">
        <f t="shared" si="40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41"/>
        <v>106</v>
      </c>
      <c r="G863" t="s">
        <v>20</v>
      </c>
      <c r="H863">
        <v>163</v>
      </c>
      <c r="I863">
        <f t="shared" si="42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2053</v>
      </c>
      <c r="R863" t="s">
        <v>2038</v>
      </c>
      <c r="S863" s="8">
        <f t="shared" si="40"/>
        <v>40258.208333333336</v>
      </c>
      <c r="T863" s="8">
        <f t="shared" si="40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41"/>
        <v>187</v>
      </c>
      <c r="G864" t="s">
        <v>20</v>
      </c>
      <c r="H864">
        <v>85</v>
      </c>
      <c r="I864">
        <f t="shared" si="4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2053</v>
      </c>
      <c r="R864" t="s">
        <v>2038</v>
      </c>
      <c r="S864" s="8">
        <f t="shared" si="40"/>
        <v>40756.208333333336</v>
      </c>
      <c r="T864" s="8">
        <f t="shared" si="40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41"/>
        <v>387</v>
      </c>
      <c r="G865" t="s">
        <v>20</v>
      </c>
      <c r="H865">
        <v>217</v>
      </c>
      <c r="I865">
        <f t="shared" si="42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2054</v>
      </c>
      <c r="R865" t="s">
        <v>2061</v>
      </c>
      <c r="S865" s="8">
        <f t="shared" si="40"/>
        <v>42172.208333333328</v>
      </c>
      <c r="T865" s="8">
        <f t="shared" si="40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41"/>
        <v>347</v>
      </c>
      <c r="G866" t="s">
        <v>20</v>
      </c>
      <c r="H866">
        <v>150</v>
      </c>
      <c r="I866">
        <f t="shared" si="42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2054</v>
      </c>
      <c r="R866" t="s">
        <v>2047</v>
      </c>
      <c r="S866" s="8">
        <f t="shared" si="40"/>
        <v>42601.208333333328</v>
      </c>
      <c r="T866" s="8">
        <f t="shared" si="40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41"/>
        <v>186</v>
      </c>
      <c r="G867" t="s">
        <v>20</v>
      </c>
      <c r="H867">
        <v>3272</v>
      </c>
      <c r="I867">
        <f t="shared" si="42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2053</v>
      </c>
      <c r="R867" t="s">
        <v>2038</v>
      </c>
      <c r="S867" s="8">
        <f t="shared" si="40"/>
        <v>41897.208333333336</v>
      </c>
      <c r="T867" s="8">
        <f t="shared" si="40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41"/>
        <v>43</v>
      </c>
      <c r="G868" t="s">
        <v>74</v>
      </c>
      <c r="H868">
        <v>898</v>
      </c>
      <c r="I868">
        <f t="shared" si="42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2057</v>
      </c>
      <c r="R868" t="s">
        <v>2035</v>
      </c>
      <c r="S868" s="8">
        <f t="shared" si="40"/>
        <v>40671.208333333336</v>
      </c>
      <c r="T868" s="8">
        <f t="shared" si="40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41"/>
        <v>162</v>
      </c>
      <c r="G869" t="s">
        <v>20</v>
      </c>
      <c r="H869">
        <v>300</v>
      </c>
      <c r="I869">
        <f t="shared" si="42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2050</v>
      </c>
      <c r="R869" t="s">
        <v>2034</v>
      </c>
      <c r="S869" s="8">
        <f t="shared" si="40"/>
        <v>43382.208333333328</v>
      </c>
      <c r="T869" s="8">
        <f t="shared" si="40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41"/>
        <v>185</v>
      </c>
      <c r="G870" t="s">
        <v>20</v>
      </c>
      <c r="H870">
        <v>126</v>
      </c>
      <c r="I870">
        <f t="shared" si="42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2053</v>
      </c>
      <c r="R870" t="s">
        <v>2038</v>
      </c>
      <c r="S870" s="8">
        <f t="shared" si="40"/>
        <v>41559.208333333336</v>
      </c>
      <c r="T870" s="8">
        <f t="shared" si="40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41"/>
        <v>24</v>
      </c>
      <c r="G871" t="s">
        <v>14</v>
      </c>
      <c r="H871">
        <v>526</v>
      </c>
      <c r="I871">
        <f t="shared" si="4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2054</v>
      </c>
      <c r="R871" t="s">
        <v>2041</v>
      </c>
      <c r="S871" s="8">
        <f t="shared" si="40"/>
        <v>40350.208333333336</v>
      </c>
      <c r="T871" s="8">
        <f t="shared" si="40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41"/>
        <v>90</v>
      </c>
      <c r="G872" t="s">
        <v>14</v>
      </c>
      <c r="H872">
        <v>121</v>
      </c>
      <c r="I872">
        <f t="shared" si="42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2053</v>
      </c>
      <c r="R872" t="s">
        <v>2038</v>
      </c>
      <c r="S872" s="8">
        <f t="shared" si="40"/>
        <v>42240.208333333328</v>
      </c>
      <c r="T872" s="8">
        <f t="shared" si="40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41"/>
        <v>273</v>
      </c>
      <c r="G873" t="s">
        <v>20</v>
      </c>
      <c r="H873">
        <v>2320</v>
      </c>
      <c r="I873">
        <f t="shared" si="42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2053</v>
      </c>
      <c r="R873" t="s">
        <v>2038</v>
      </c>
      <c r="S873" s="8">
        <f t="shared" si="40"/>
        <v>43040.208333333328</v>
      </c>
      <c r="T873" s="8">
        <f t="shared" si="40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41"/>
        <v>170</v>
      </c>
      <c r="G874" t="s">
        <v>20</v>
      </c>
      <c r="H874">
        <v>81</v>
      </c>
      <c r="I874">
        <f t="shared" si="42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2054</v>
      </c>
      <c r="R874" t="s">
        <v>2064</v>
      </c>
      <c r="S874" s="8">
        <f t="shared" si="40"/>
        <v>43346.208333333328</v>
      </c>
      <c r="T874" s="8">
        <f t="shared" si="40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41"/>
        <v>188</v>
      </c>
      <c r="G875" t="s">
        <v>20</v>
      </c>
      <c r="H875">
        <v>1887</v>
      </c>
      <c r="I875">
        <f t="shared" si="42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2057</v>
      </c>
      <c r="R875" t="s">
        <v>2035</v>
      </c>
      <c r="S875" s="8">
        <f t="shared" si="40"/>
        <v>41647.25</v>
      </c>
      <c r="T875" s="8">
        <f t="shared" si="40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41"/>
        <v>347</v>
      </c>
      <c r="G876" t="s">
        <v>20</v>
      </c>
      <c r="H876">
        <v>4358</v>
      </c>
      <c r="I876">
        <f t="shared" si="42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2057</v>
      </c>
      <c r="R876" t="s">
        <v>2035</v>
      </c>
      <c r="S876" s="8">
        <f t="shared" si="40"/>
        <v>40291.208333333336</v>
      </c>
      <c r="T876" s="8">
        <f t="shared" si="40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41"/>
        <v>69</v>
      </c>
      <c r="G877" t="s">
        <v>14</v>
      </c>
      <c r="H877">
        <v>67</v>
      </c>
      <c r="I877">
        <f t="shared" si="4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2051</v>
      </c>
      <c r="R877" t="s">
        <v>2036</v>
      </c>
      <c r="S877" s="8">
        <f t="shared" si="40"/>
        <v>40556.25</v>
      </c>
      <c r="T877" s="8">
        <f t="shared" si="40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41"/>
        <v>25</v>
      </c>
      <c r="G878" t="s">
        <v>14</v>
      </c>
      <c r="H878">
        <v>57</v>
      </c>
      <c r="I878">
        <f t="shared" si="42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2057</v>
      </c>
      <c r="R878" t="s">
        <v>2035</v>
      </c>
      <c r="S878" s="8">
        <f t="shared" si="40"/>
        <v>43624.208333333328</v>
      </c>
      <c r="T878" s="8">
        <f t="shared" si="40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41"/>
        <v>77</v>
      </c>
      <c r="G879" t="s">
        <v>14</v>
      </c>
      <c r="H879">
        <v>1229</v>
      </c>
      <c r="I879">
        <f t="shared" si="42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2050</v>
      </c>
      <c r="R879" t="s">
        <v>2034</v>
      </c>
      <c r="S879" s="8">
        <f t="shared" si="40"/>
        <v>42577.208333333328</v>
      </c>
      <c r="T879" s="8">
        <f t="shared" si="40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41"/>
        <v>37</v>
      </c>
      <c r="G880" t="s">
        <v>14</v>
      </c>
      <c r="H880">
        <v>12</v>
      </c>
      <c r="I880">
        <f t="shared" si="42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2051</v>
      </c>
      <c r="R880" t="s">
        <v>2058</v>
      </c>
      <c r="S880" s="8">
        <f t="shared" si="40"/>
        <v>43845.25</v>
      </c>
      <c r="T880" s="8">
        <f t="shared" si="40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41"/>
        <v>544</v>
      </c>
      <c r="G881" t="s">
        <v>20</v>
      </c>
      <c r="H881">
        <v>53</v>
      </c>
      <c r="I881">
        <f t="shared" si="42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2055</v>
      </c>
      <c r="R881" t="s">
        <v>2044</v>
      </c>
      <c r="S881" s="8">
        <f t="shared" si="40"/>
        <v>42788.25</v>
      </c>
      <c r="T881" s="8">
        <f t="shared" si="40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41"/>
        <v>229</v>
      </c>
      <c r="G882" t="s">
        <v>20</v>
      </c>
      <c r="H882">
        <v>2414</v>
      </c>
      <c r="I882">
        <f t="shared" si="4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2051</v>
      </c>
      <c r="R882" t="s">
        <v>2040</v>
      </c>
      <c r="S882" s="8">
        <f t="shared" si="40"/>
        <v>43667.208333333328</v>
      </c>
      <c r="T882" s="8">
        <f t="shared" si="40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41"/>
        <v>39</v>
      </c>
      <c r="G883" t="s">
        <v>14</v>
      </c>
      <c r="H883">
        <v>452</v>
      </c>
      <c r="I883">
        <f t="shared" si="42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2053</v>
      </c>
      <c r="R883" t="s">
        <v>2038</v>
      </c>
      <c r="S883" s="8">
        <f t="shared" si="40"/>
        <v>42194.208333333328</v>
      </c>
      <c r="T883" s="8">
        <f t="shared" si="40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41"/>
        <v>370</v>
      </c>
      <c r="G884" t="s">
        <v>20</v>
      </c>
      <c r="H884">
        <v>80</v>
      </c>
      <c r="I884">
        <f t="shared" si="42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2053</v>
      </c>
      <c r="R884" t="s">
        <v>2038</v>
      </c>
      <c r="S884" s="8">
        <f t="shared" si="40"/>
        <v>42025.25</v>
      </c>
      <c r="T884" s="8">
        <f t="shared" si="40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41"/>
        <v>238</v>
      </c>
      <c r="G885" t="s">
        <v>20</v>
      </c>
      <c r="H885">
        <v>193</v>
      </c>
      <c r="I885">
        <f t="shared" si="42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2054</v>
      </c>
      <c r="R885" t="s">
        <v>2047</v>
      </c>
      <c r="S885" s="8">
        <f t="shared" si="40"/>
        <v>40323.208333333336</v>
      </c>
      <c r="T885" s="8">
        <f t="shared" si="40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41"/>
        <v>64</v>
      </c>
      <c r="G886" t="s">
        <v>14</v>
      </c>
      <c r="H886">
        <v>1886</v>
      </c>
      <c r="I886">
        <f t="shared" si="42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2053</v>
      </c>
      <c r="R886" t="s">
        <v>2038</v>
      </c>
      <c r="S886" s="8">
        <f t="shared" si="40"/>
        <v>41763.208333333336</v>
      </c>
      <c r="T886" s="8">
        <f t="shared" si="40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41"/>
        <v>118</v>
      </c>
      <c r="G887" t="s">
        <v>20</v>
      </c>
      <c r="H887">
        <v>52</v>
      </c>
      <c r="I887">
        <f t="shared" si="42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2053</v>
      </c>
      <c r="R887" t="s">
        <v>2038</v>
      </c>
      <c r="S887" s="8">
        <f t="shared" si="40"/>
        <v>40335.208333333336</v>
      </c>
      <c r="T887" s="8">
        <f t="shared" si="40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41"/>
        <v>85</v>
      </c>
      <c r="G888" t="s">
        <v>14</v>
      </c>
      <c r="H888">
        <v>1825</v>
      </c>
      <c r="I888">
        <f t="shared" si="42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2051</v>
      </c>
      <c r="R888" t="s">
        <v>2042</v>
      </c>
      <c r="S888" s="8">
        <f t="shared" si="40"/>
        <v>40416.208333333336</v>
      </c>
      <c r="T888" s="8">
        <f t="shared" si="40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41"/>
        <v>29</v>
      </c>
      <c r="G889" t="s">
        <v>14</v>
      </c>
      <c r="H889">
        <v>31</v>
      </c>
      <c r="I889">
        <f t="shared" si="42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2053</v>
      </c>
      <c r="R889" t="s">
        <v>2038</v>
      </c>
      <c r="S889" s="8">
        <f t="shared" si="40"/>
        <v>42202.208333333328</v>
      </c>
      <c r="T889" s="8">
        <f t="shared" si="40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41"/>
        <v>210</v>
      </c>
      <c r="G890" t="s">
        <v>20</v>
      </c>
      <c r="H890">
        <v>290</v>
      </c>
      <c r="I890">
        <f t="shared" si="42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2053</v>
      </c>
      <c r="R890" t="s">
        <v>2038</v>
      </c>
      <c r="S890" s="8">
        <f t="shared" si="40"/>
        <v>42836.208333333328</v>
      </c>
      <c r="T890" s="8">
        <f t="shared" si="40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41"/>
        <v>170</v>
      </c>
      <c r="G891" t="s">
        <v>20</v>
      </c>
      <c r="H891">
        <v>122</v>
      </c>
      <c r="I891">
        <f t="shared" si="4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2051</v>
      </c>
      <c r="R891" t="s">
        <v>2040</v>
      </c>
      <c r="S891" s="8">
        <f t="shared" si="40"/>
        <v>41710.208333333336</v>
      </c>
      <c r="T891" s="8">
        <f t="shared" si="40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41"/>
        <v>116</v>
      </c>
      <c r="G892" t="s">
        <v>20</v>
      </c>
      <c r="H892">
        <v>1470</v>
      </c>
      <c r="I892">
        <f t="shared" si="42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2051</v>
      </c>
      <c r="R892" t="s">
        <v>2042</v>
      </c>
      <c r="S892" s="8">
        <f t="shared" si="40"/>
        <v>43640.208333333328</v>
      </c>
      <c r="T892" s="8">
        <f t="shared" si="40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41"/>
        <v>259</v>
      </c>
      <c r="G893" t="s">
        <v>20</v>
      </c>
      <c r="H893">
        <v>165</v>
      </c>
      <c r="I893">
        <f t="shared" si="42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2054</v>
      </c>
      <c r="R893" t="s">
        <v>2039</v>
      </c>
      <c r="S893" s="8">
        <f t="shared" si="40"/>
        <v>40880.25</v>
      </c>
      <c r="T893" s="8">
        <f t="shared" si="40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41"/>
        <v>231</v>
      </c>
      <c r="G894" t="s">
        <v>20</v>
      </c>
      <c r="H894">
        <v>182</v>
      </c>
      <c r="I894">
        <f t="shared" si="42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2055</v>
      </c>
      <c r="R894" t="s">
        <v>2060</v>
      </c>
      <c r="S894" s="8">
        <f t="shared" si="40"/>
        <v>40319.208333333336</v>
      </c>
      <c r="T894" s="8">
        <f t="shared" si="40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41"/>
        <v>128</v>
      </c>
      <c r="G895" t="s">
        <v>20</v>
      </c>
      <c r="H895">
        <v>199</v>
      </c>
      <c r="I895">
        <f t="shared" si="42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2054</v>
      </c>
      <c r="R895" t="s">
        <v>2039</v>
      </c>
      <c r="S895" s="8">
        <f t="shared" si="40"/>
        <v>42170.208333333328</v>
      </c>
      <c r="T895" s="8">
        <f t="shared" si="40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41"/>
        <v>189</v>
      </c>
      <c r="G896" t="s">
        <v>20</v>
      </c>
      <c r="H896">
        <v>56</v>
      </c>
      <c r="I896">
        <f t="shared" si="42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2054</v>
      </c>
      <c r="R896" t="s">
        <v>2061</v>
      </c>
      <c r="S896" s="8">
        <f t="shared" si="40"/>
        <v>41466.208333333336</v>
      </c>
      <c r="T896" s="8">
        <f t="shared" si="40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41"/>
        <v>7</v>
      </c>
      <c r="G897" t="s">
        <v>14</v>
      </c>
      <c r="H897">
        <v>107</v>
      </c>
      <c r="I897">
        <f t="shared" si="42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2053</v>
      </c>
      <c r="R897" t="s">
        <v>2038</v>
      </c>
      <c r="S897" s="8">
        <f t="shared" si="40"/>
        <v>43134.25</v>
      </c>
      <c r="T897" s="8">
        <f t="shared" si="40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41"/>
        <v>774</v>
      </c>
      <c r="G898" t="s">
        <v>20</v>
      </c>
      <c r="H898">
        <v>1460</v>
      </c>
      <c r="I898">
        <f t="shared" si="42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2050</v>
      </c>
      <c r="R898" t="s">
        <v>2034</v>
      </c>
      <c r="S898" s="8">
        <f t="shared" si="40"/>
        <v>40738.208333333336</v>
      </c>
      <c r="T898" s="8">
        <f t="shared" si="40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41"/>
        <v>28</v>
      </c>
      <c r="G899" t="s">
        <v>14</v>
      </c>
      <c r="H899">
        <v>27</v>
      </c>
      <c r="I899">
        <f t="shared" si="42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2053</v>
      </c>
      <c r="R899" t="s">
        <v>2038</v>
      </c>
      <c r="S899" s="8">
        <f t="shared" ref="S899:T962" si="43">(((L899/60)/60/24)+DATE(1970,1,1))</f>
        <v>43583.208333333328</v>
      </c>
      <c r="T899" s="8">
        <f t="shared" si="43"/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41"/>
        <v>52</v>
      </c>
      <c r="G900" t="s">
        <v>14</v>
      </c>
      <c r="H900">
        <v>1221</v>
      </c>
      <c r="I900">
        <f t="shared" si="42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2054</v>
      </c>
      <c r="R900" t="s">
        <v>2039</v>
      </c>
      <c r="S900" s="8">
        <f t="shared" si="43"/>
        <v>43815.25</v>
      </c>
      <c r="T900" s="8">
        <f t="shared" si="43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41"/>
        <v>407</v>
      </c>
      <c r="G901" t="s">
        <v>20</v>
      </c>
      <c r="H901">
        <v>123</v>
      </c>
      <c r="I901">
        <f t="shared" si="42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2051</v>
      </c>
      <c r="R901" t="s">
        <v>2059</v>
      </c>
      <c r="S901" s="8">
        <f t="shared" si="43"/>
        <v>41554.208333333336</v>
      </c>
      <c r="T901" s="8">
        <f t="shared" si="43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ref="F902:F965" si="44">ROUND(((E902/D902)*100),0)</f>
        <v>2</v>
      </c>
      <c r="G902" t="s">
        <v>14</v>
      </c>
      <c r="H902">
        <v>1</v>
      </c>
      <c r="I902">
        <f t="shared" si="42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2052</v>
      </c>
      <c r="R902" t="s">
        <v>2037</v>
      </c>
      <c r="S902" s="8">
        <f t="shared" si="43"/>
        <v>41901.208333333336</v>
      </c>
      <c r="T902" s="8">
        <f t="shared" si="43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44"/>
        <v>156</v>
      </c>
      <c r="G903" t="s">
        <v>20</v>
      </c>
      <c r="H903">
        <v>159</v>
      </c>
      <c r="I903">
        <f t="shared" si="42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2051</v>
      </c>
      <c r="R903" t="s">
        <v>2036</v>
      </c>
      <c r="S903" s="8">
        <f t="shared" si="43"/>
        <v>43298.208333333328</v>
      </c>
      <c r="T903" s="8">
        <f t="shared" si="43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44"/>
        <v>252</v>
      </c>
      <c r="G904" t="s">
        <v>20</v>
      </c>
      <c r="H904">
        <v>110</v>
      </c>
      <c r="I904">
        <f t="shared" si="42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2052</v>
      </c>
      <c r="R904" t="s">
        <v>2037</v>
      </c>
      <c r="S904" s="8">
        <f t="shared" si="43"/>
        <v>42399.25</v>
      </c>
      <c r="T904" s="8">
        <f t="shared" si="43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44"/>
        <v>2</v>
      </c>
      <c r="G905" t="s">
        <v>47</v>
      </c>
      <c r="H905">
        <v>14</v>
      </c>
      <c r="I905">
        <f t="shared" si="42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2055</v>
      </c>
      <c r="R905" t="s">
        <v>2044</v>
      </c>
      <c r="S905" s="8">
        <f t="shared" si="43"/>
        <v>41034.208333333336</v>
      </c>
      <c r="T905" s="8">
        <f t="shared" si="43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44"/>
        <v>12</v>
      </c>
      <c r="G906" t="s">
        <v>14</v>
      </c>
      <c r="H906">
        <v>16</v>
      </c>
      <c r="I906">
        <f t="shared" si="42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2055</v>
      </c>
      <c r="R906" t="s">
        <v>2049</v>
      </c>
      <c r="S906" s="8">
        <f t="shared" si="43"/>
        <v>41186.208333333336</v>
      </c>
      <c r="T906" s="8">
        <f t="shared" si="43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44"/>
        <v>164</v>
      </c>
      <c r="G907" t="s">
        <v>20</v>
      </c>
      <c r="H907">
        <v>236</v>
      </c>
      <c r="I907">
        <f t="shared" si="42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2053</v>
      </c>
      <c r="R907" t="s">
        <v>2038</v>
      </c>
      <c r="S907" s="8">
        <f t="shared" si="43"/>
        <v>41536.208333333336</v>
      </c>
      <c r="T907" s="8">
        <f t="shared" si="43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44"/>
        <v>163</v>
      </c>
      <c r="G908" t="s">
        <v>20</v>
      </c>
      <c r="H908">
        <v>191</v>
      </c>
      <c r="I908">
        <f t="shared" si="42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2054</v>
      </c>
      <c r="R908" t="s">
        <v>2039</v>
      </c>
      <c r="S908" s="8">
        <f t="shared" si="43"/>
        <v>42868.208333333328</v>
      </c>
      <c r="T908" s="8">
        <f t="shared" si="43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44"/>
        <v>20</v>
      </c>
      <c r="G909" t="s">
        <v>14</v>
      </c>
      <c r="H909">
        <v>41</v>
      </c>
      <c r="I909">
        <f t="shared" si="42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2053</v>
      </c>
      <c r="R909" t="s">
        <v>2038</v>
      </c>
      <c r="S909" s="8">
        <f t="shared" si="43"/>
        <v>40660.208333333336</v>
      </c>
      <c r="T909" s="8">
        <f t="shared" si="43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44"/>
        <v>319</v>
      </c>
      <c r="G910" t="s">
        <v>20</v>
      </c>
      <c r="H910">
        <v>3934</v>
      </c>
      <c r="I910">
        <f t="shared" si="42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2056</v>
      </c>
      <c r="R910" t="s">
        <v>2046</v>
      </c>
      <c r="S910" s="8">
        <f t="shared" si="43"/>
        <v>41031.208333333336</v>
      </c>
      <c r="T910" s="8">
        <f t="shared" si="43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44"/>
        <v>479</v>
      </c>
      <c r="G911" t="s">
        <v>20</v>
      </c>
      <c r="H911">
        <v>80</v>
      </c>
      <c r="I911">
        <f t="shared" si="42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2053</v>
      </c>
      <c r="R911" t="s">
        <v>2038</v>
      </c>
      <c r="S911" s="8">
        <f t="shared" si="43"/>
        <v>43255.208333333328</v>
      </c>
      <c r="T911" s="8">
        <f t="shared" si="43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44"/>
        <v>20</v>
      </c>
      <c r="G912" t="s">
        <v>74</v>
      </c>
      <c r="H912">
        <v>296</v>
      </c>
      <c r="I912">
        <f t="shared" si="42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2053</v>
      </c>
      <c r="R912" t="s">
        <v>2038</v>
      </c>
      <c r="S912" s="8">
        <f t="shared" si="43"/>
        <v>42026.25</v>
      </c>
      <c r="T912" s="8">
        <f t="shared" si="43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44"/>
        <v>199</v>
      </c>
      <c r="G913" t="s">
        <v>20</v>
      </c>
      <c r="H913">
        <v>462</v>
      </c>
      <c r="I913">
        <f t="shared" si="42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2052</v>
      </c>
      <c r="R913" t="s">
        <v>2037</v>
      </c>
      <c r="S913" s="8">
        <f t="shared" si="43"/>
        <v>43717.208333333328</v>
      </c>
      <c r="T913" s="8">
        <f t="shared" si="43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44"/>
        <v>795</v>
      </c>
      <c r="G914" t="s">
        <v>20</v>
      </c>
      <c r="H914">
        <v>179</v>
      </c>
      <c r="I914">
        <f t="shared" si="42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2054</v>
      </c>
      <c r="R914" t="s">
        <v>2041</v>
      </c>
      <c r="S914" s="8">
        <f t="shared" si="43"/>
        <v>41157.208333333336</v>
      </c>
      <c r="T914" s="8">
        <f t="shared" si="43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44"/>
        <v>51</v>
      </c>
      <c r="G915" t="s">
        <v>14</v>
      </c>
      <c r="H915">
        <v>523</v>
      </c>
      <c r="I915">
        <f t="shared" si="42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2054</v>
      </c>
      <c r="R915" t="s">
        <v>2041</v>
      </c>
      <c r="S915" s="8">
        <f t="shared" si="43"/>
        <v>43597.208333333328</v>
      </c>
      <c r="T915" s="8">
        <f t="shared" si="43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44"/>
        <v>57</v>
      </c>
      <c r="G916" t="s">
        <v>14</v>
      </c>
      <c r="H916">
        <v>141</v>
      </c>
      <c r="I916">
        <f t="shared" si="42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2053</v>
      </c>
      <c r="R916" t="s">
        <v>2038</v>
      </c>
      <c r="S916" s="8">
        <f t="shared" si="43"/>
        <v>41490.208333333336</v>
      </c>
      <c r="T916" s="8">
        <f t="shared" si="43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44"/>
        <v>156</v>
      </c>
      <c r="G917" t="s">
        <v>20</v>
      </c>
      <c r="H917">
        <v>1866</v>
      </c>
      <c r="I917">
        <f t="shared" si="42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2054</v>
      </c>
      <c r="R917" t="s">
        <v>2061</v>
      </c>
      <c r="S917" s="8">
        <f t="shared" si="43"/>
        <v>42976.208333333328</v>
      </c>
      <c r="T917" s="8">
        <f t="shared" si="43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44"/>
        <v>36</v>
      </c>
      <c r="G918" t="s">
        <v>14</v>
      </c>
      <c r="H918">
        <v>52</v>
      </c>
      <c r="I918">
        <f t="shared" si="42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2057</v>
      </c>
      <c r="R918" t="s">
        <v>2035</v>
      </c>
      <c r="S918" s="8">
        <f t="shared" si="43"/>
        <v>41991.25</v>
      </c>
      <c r="T918" s="8">
        <f t="shared" si="43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44"/>
        <v>58</v>
      </c>
      <c r="G919" t="s">
        <v>47</v>
      </c>
      <c r="H919">
        <v>27</v>
      </c>
      <c r="I919">
        <f t="shared" si="42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2054</v>
      </c>
      <c r="R919" t="s">
        <v>2047</v>
      </c>
      <c r="S919" s="8">
        <f t="shared" si="43"/>
        <v>40722.208333333336</v>
      </c>
      <c r="T919" s="8">
        <f t="shared" si="43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44"/>
        <v>237</v>
      </c>
      <c r="G920" t="s">
        <v>20</v>
      </c>
      <c r="H920">
        <v>156</v>
      </c>
      <c r="I920">
        <f t="shared" si="42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2055</v>
      </c>
      <c r="R920" t="s">
        <v>2049</v>
      </c>
      <c r="S920" s="8">
        <f t="shared" si="43"/>
        <v>41117.208333333336</v>
      </c>
      <c r="T920" s="8">
        <f t="shared" si="43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44"/>
        <v>59</v>
      </c>
      <c r="G921" t="s">
        <v>14</v>
      </c>
      <c r="H921">
        <v>225</v>
      </c>
      <c r="I921">
        <f t="shared" si="42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2053</v>
      </c>
      <c r="R921" t="s">
        <v>2038</v>
      </c>
      <c r="S921" s="8">
        <f t="shared" si="43"/>
        <v>43022.208333333328</v>
      </c>
      <c r="T921" s="8">
        <f t="shared" si="43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44"/>
        <v>183</v>
      </c>
      <c r="G922" t="s">
        <v>20</v>
      </c>
      <c r="H922">
        <v>255</v>
      </c>
      <c r="I922">
        <f t="shared" si="42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2054</v>
      </c>
      <c r="R922" t="s">
        <v>2045</v>
      </c>
      <c r="S922" s="8">
        <f t="shared" si="43"/>
        <v>43503.25</v>
      </c>
      <c r="T922" s="8">
        <f t="shared" si="43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44"/>
        <v>1</v>
      </c>
      <c r="G923" t="s">
        <v>14</v>
      </c>
      <c r="H923">
        <v>38</v>
      </c>
      <c r="I923">
        <f t="shared" ref="I923:I986" si="45">ROUND((E923/H923),2)</f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2052</v>
      </c>
      <c r="R923" t="s">
        <v>2037</v>
      </c>
      <c r="S923" s="8">
        <f t="shared" si="43"/>
        <v>40951.25</v>
      </c>
      <c r="T923" s="8">
        <f t="shared" si="43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44"/>
        <v>176</v>
      </c>
      <c r="G924" t="s">
        <v>20</v>
      </c>
      <c r="H924">
        <v>2261</v>
      </c>
      <c r="I924">
        <f t="shared" si="4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2051</v>
      </c>
      <c r="R924" t="s">
        <v>2063</v>
      </c>
      <c r="S924" s="8">
        <f t="shared" si="43"/>
        <v>43443.25</v>
      </c>
      <c r="T924" s="8">
        <f t="shared" si="43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44"/>
        <v>238</v>
      </c>
      <c r="G925" t="s">
        <v>20</v>
      </c>
      <c r="H925">
        <v>40</v>
      </c>
      <c r="I925">
        <f t="shared" si="4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2053</v>
      </c>
      <c r="R925" t="s">
        <v>2038</v>
      </c>
      <c r="S925" s="8">
        <f t="shared" si="43"/>
        <v>40373.208333333336</v>
      </c>
      <c r="T925" s="8">
        <f t="shared" si="43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44"/>
        <v>488</v>
      </c>
      <c r="G926" t="s">
        <v>20</v>
      </c>
      <c r="H926">
        <v>2289</v>
      </c>
      <c r="I926">
        <f t="shared" si="45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2053</v>
      </c>
      <c r="R926" t="s">
        <v>2038</v>
      </c>
      <c r="S926" s="8">
        <f t="shared" si="43"/>
        <v>43769.208333333328</v>
      </c>
      <c r="T926" s="8">
        <f t="shared" si="43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44"/>
        <v>224</v>
      </c>
      <c r="G927" t="s">
        <v>20</v>
      </c>
      <c r="H927">
        <v>65</v>
      </c>
      <c r="I927">
        <f t="shared" si="45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2053</v>
      </c>
      <c r="R927" t="s">
        <v>2038</v>
      </c>
      <c r="S927" s="8">
        <f t="shared" si="43"/>
        <v>43000.208333333328</v>
      </c>
      <c r="T927" s="8">
        <f t="shared" si="43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44"/>
        <v>18</v>
      </c>
      <c r="G928" t="s">
        <v>14</v>
      </c>
      <c r="H928">
        <v>15</v>
      </c>
      <c r="I928">
        <f t="shared" si="45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2050</v>
      </c>
      <c r="R928" t="s">
        <v>2034</v>
      </c>
      <c r="S928" s="8">
        <f t="shared" si="43"/>
        <v>42502.208333333328</v>
      </c>
      <c r="T928" s="8">
        <f t="shared" si="43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44"/>
        <v>46</v>
      </c>
      <c r="G929" t="s">
        <v>14</v>
      </c>
      <c r="H929">
        <v>37</v>
      </c>
      <c r="I929">
        <f t="shared" si="45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2053</v>
      </c>
      <c r="R929" t="s">
        <v>2038</v>
      </c>
      <c r="S929" s="8">
        <f t="shared" si="43"/>
        <v>41102.208333333336</v>
      </c>
      <c r="T929" s="8">
        <f t="shared" si="43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44"/>
        <v>117</v>
      </c>
      <c r="G930" t="s">
        <v>20</v>
      </c>
      <c r="H930">
        <v>3777</v>
      </c>
      <c r="I930">
        <f t="shared" si="45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2052</v>
      </c>
      <c r="R930" t="s">
        <v>2037</v>
      </c>
      <c r="S930" s="8">
        <f t="shared" si="43"/>
        <v>41637.25</v>
      </c>
      <c r="T930" s="8">
        <f t="shared" si="43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44"/>
        <v>217</v>
      </c>
      <c r="G931" t="s">
        <v>20</v>
      </c>
      <c r="H931">
        <v>184</v>
      </c>
      <c r="I931">
        <f t="shared" si="4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2053</v>
      </c>
      <c r="R931" t="s">
        <v>2038</v>
      </c>
      <c r="S931" s="8">
        <f t="shared" si="43"/>
        <v>42858.208333333328</v>
      </c>
      <c r="T931" s="8">
        <f t="shared" si="43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44"/>
        <v>112</v>
      </c>
      <c r="G932" t="s">
        <v>20</v>
      </c>
      <c r="H932">
        <v>85</v>
      </c>
      <c r="I932">
        <f t="shared" si="45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2053</v>
      </c>
      <c r="R932" t="s">
        <v>2038</v>
      </c>
      <c r="S932" s="8">
        <f t="shared" si="43"/>
        <v>42060.25</v>
      </c>
      <c r="T932" s="8">
        <f t="shared" si="43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44"/>
        <v>73</v>
      </c>
      <c r="G933" t="s">
        <v>14</v>
      </c>
      <c r="H933">
        <v>112</v>
      </c>
      <c r="I933">
        <f t="shared" si="45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2053</v>
      </c>
      <c r="R933" t="s">
        <v>2038</v>
      </c>
      <c r="S933" s="8">
        <f t="shared" si="43"/>
        <v>41818.208333333336</v>
      </c>
      <c r="T933" s="8">
        <f t="shared" si="43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44"/>
        <v>212</v>
      </c>
      <c r="G934" t="s">
        <v>20</v>
      </c>
      <c r="H934">
        <v>144</v>
      </c>
      <c r="I934">
        <f t="shared" si="4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2051</v>
      </c>
      <c r="R934" t="s">
        <v>2036</v>
      </c>
      <c r="S934" s="8">
        <f t="shared" si="43"/>
        <v>41709.208333333336</v>
      </c>
      <c r="T934" s="8">
        <f t="shared" si="43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44"/>
        <v>240</v>
      </c>
      <c r="G935" t="s">
        <v>20</v>
      </c>
      <c r="H935">
        <v>1902</v>
      </c>
      <c r="I935">
        <f t="shared" si="45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2053</v>
      </c>
      <c r="R935" t="s">
        <v>2038</v>
      </c>
      <c r="S935" s="8">
        <f t="shared" si="43"/>
        <v>41372.208333333336</v>
      </c>
      <c r="T935" s="8">
        <f t="shared" si="43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44"/>
        <v>182</v>
      </c>
      <c r="G936" t="s">
        <v>20</v>
      </c>
      <c r="H936">
        <v>105</v>
      </c>
      <c r="I936">
        <f t="shared" si="45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2053</v>
      </c>
      <c r="R936" t="s">
        <v>2038</v>
      </c>
      <c r="S936" s="8">
        <f t="shared" si="43"/>
        <v>42422.25</v>
      </c>
      <c r="T936" s="8">
        <f t="shared" si="43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44"/>
        <v>164</v>
      </c>
      <c r="G937" t="s">
        <v>20</v>
      </c>
      <c r="H937">
        <v>132</v>
      </c>
      <c r="I937">
        <f t="shared" si="4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2053</v>
      </c>
      <c r="R937" t="s">
        <v>2038</v>
      </c>
      <c r="S937" s="8">
        <f t="shared" si="43"/>
        <v>42209.208333333328</v>
      </c>
      <c r="T937" s="8">
        <f t="shared" si="43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44"/>
        <v>2</v>
      </c>
      <c r="G938" t="s">
        <v>14</v>
      </c>
      <c r="H938">
        <v>21</v>
      </c>
      <c r="I938">
        <f t="shared" si="45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2053</v>
      </c>
      <c r="R938" t="s">
        <v>2038</v>
      </c>
      <c r="S938" s="8">
        <f t="shared" si="43"/>
        <v>43668.208333333328</v>
      </c>
      <c r="T938" s="8">
        <f t="shared" si="43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44"/>
        <v>50</v>
      </c>
      <c r="G939" t="s">
        <v>74</v>
      </c>
      <c r="H939">
        <v>976</v>
      </c>
      <c r="I939">
        <f t="shared" si="45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2054</v>
      </c>
      <c r="R939" t="s">
        <v>2039</v>
      </c>
      <c r="S939" s="8">
        <f t="shared" si="43"/>
        <v>42334.25</v>
      </c>
      <c r="T939" s="8">
        <f t="shared" si="43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44"/>
        <v>110</v>
      </c>
      <c r="G940" t="s">
        <v>20</v>
      </c>
      <c r="H940">
        <v>96</v>
      </c>
      <c r="I940">
        <f t="shared" si="45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2055</v>
      </c>
      <c r="R940" t="s">
        <v>2048</v>
      </c>
      <c r="S940" s="8">
        <f t="shared" si="43"/>
        <v>43263.208333333328</v>
      </c>
      <c r="T940" s="8">
        <f t="shared" si="43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44"/>
        <v>49</v>
      </c>
      <c r="G941" t="s">
        <v>14</v>
      </c>
      <c r="H941">
        <v>67</v>
      </c>
      <c r="I941">
        <f t="shared" si="45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2056</v>
      </c>
      <c r="R941" t="s">
        <v>2046</v>
      </c>
      <c r="S941" s="8">
        <f t="shared" si="43"/>
        <v>40670.208333333336</v>
      </c>
      <c r="T941" s="8">
        <f t="shared" si="43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44"/>
        <v>62</v>
      </c>
      <c r="G942" t="s">
        <v>47</v>
      </c>
      <c r="H942">
        <v>66</v>
      </c>
      <c r="I942">
        <f t="shared" si="45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2052</v>
      </c>
      <c r="R942" t="s">
        <v>2037</v>
      </c>
      <c r="S942" s="8">
        <f t="shared" si="43"/>
        <v>41244.25</v>
      </c>
      <c r="T942" s="8">
        <f t="shared" si="43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44"/>
        <v>13</v>
      </c>
      <c r="G943" t="s">
        <v>14</v>
      </c>
      <c r="H943">
        <v>78</v>
      </c>
      <c r="I943">
        <f t="shared" si="4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2053</v>
      </c>
      <c r="R943" t="s">
        <v>2038</v>
      </c>
      <c r="S943" s="8">
        <f t="shared" si="43"/>
        <v>40552.25</v>
      </c>
      <c r="T943" s="8">
        <f t="shared" si="43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44"/>
        <v>65</v>
      </c>
      <c r="G944" t="s">
        <v>14</v>
      </c>
      <c r="H944">
        <v>67</v>
      </c>
      <c r="I944">
        <f t="shared" si="45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2053</v>
      </c>
      <c r="R944" t="s">
        <v>2038</v>
      </c>
      <c r="S944" s="8">
        <f t="shared" si="43"/>
        <v>40568.25</v>
      </c>
      <c r="T944" s="8">
        <f t="shared" si="43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44"/>
        <v>160</v>
      </c>
      <c r="G945" t="s">
        <v>20</v>
      </c>
      <c r="H945">
        <v>114</v>
      </c>
      <c r="I945">
        <f t="shared" si="45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2050</v>
      </c>
      <c r="R945" t="s">
        <v>2034</v>
      </c>
      <c r="S945" s="8">
        <f t="shared" si="43"/>
        <v>41906.208333333336</v>
      </c>
      <c r="T945" s="8">
        <f t="shared" si="43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44"/>
        <v>81</v>
      </c>
      <c r="G946" t="s">
        <v>14</v>
      </c>
      <c r="H946">
        <v>263</v>
      </c>
      <c r="I946">
        <f t="shared" si="45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2057</v>
      </c>
      <c r="R946" t="s">
        <v>2035</v>
      </c>
      <c r="S946" s="8">
        <f t="shared" si="43"/>
        <v>42776.25</v>
      </c>
      <c r="T946" s="8">
        <f t="shared" si="43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44"/>
        <v>32</v>
      </c>
      <c r="G947" t="s">
        <v>14</v>
      </c>
      <c r="H947">
        <v>1691</v>
      </c>
      <c r="I947">
        <f t="shared" si="45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2057</v>
      </c>
      <c r="R947" t="s">
        <v>2035</v>
      </c>
      <c r="S947" s="8">
        <f t="shared" si="43"/>
        <v>41004.208333333336</v>
      </c>
      <c r="T947" s="8">
        <f t="shared" si="43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44"/>
        <v>10</v>
      </c>
      <c r="G948" t="s">
        <v>14</v>
      </c>
      <c r="H948">
        <v>181</v>
      </c>
      <c r="I948">
        <f t="shared" si="45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2053</v>
      </c>
      <c r="R948" t="s">
        <v>2038</v>
      </c>
      <c r="S948" s="8">
        <f t="shared" si="43"/>
        <v>40710.208333333336</v>
      </c>
      <c r="T948" s="8">
        <f t="shared" si="43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44"/>
        <v>27</v>
      </c>
      <c r="G949" t="s">
        <v>14</v>
      </c>
      <c r="H949">
        <v>13</v>
      </c>
      <c r="I949">
        <f t="shared" si="45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2053</v>
      </c>
      <c r="R949" t="s">
        <v>2038</v>
      </c>
      <c r="S949" s="8">
        <f t="shared" si="43"/>
        <v>41908.208333333336</v>
      </c>
      <c r="T949" s="8">
        <f t="shared" si="43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44"/>
        <v>63</v>
      </c>
      <c r="G950" t="s">
        <v>74</v>
      </c>
      <c r="H950">
        <v>160</v>
      </c>
      <c r="I950">
        <f t="shared" si="45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2054</v>
      </c>
      <c r="R950" t="s">
        <v>2039</v>
      </c>
      <c r="S950" s="8">
        <f t="shared" si="43"/>
        <v>41985.25</v>
      </c>
      <c r="T950" s="8">
        <f t="shared" si="43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44"/>
        <v>161</v>
      </c>
      <c r="G951" t="s">
        <v>20</v>
      </c>
      <c r="H951">
        <v>203</v>
      </c>
      <c r="I951">
        <f t="shared" si="45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2052</v>
      </c>
      <c r="R951" t="s">
        <v>2037</v>
      </c>
      <c r="S951" s="8">
        <f t="shared" si="43"/>
        <v>42112.208333333328</v>
      </c>
      <c r="T951" s="8">
        <f t="shared" si="43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44"/>
        <v>5</v>
      </c>
      <c r="G952" t="s">
        <v>14</v>
      </c>
      <c r="H952">
        <v>1</v>
      </c>
      <c r="I952">
        <f t="shared" si="4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2053</v>
      </c>
      <c r="R952" t="s">
        <v>2038</v>
      </c>
      <c r="S952" s="8">
        <f t="shared" si="43"/>
        <v>43571.208333333328</v>
      </c>
      <c r="T952" s="8">
        <f t="shared" si="43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44"/>
        <v>1097</v>
      </c>
      <c r="G953" t="s">
        <v>20</v>
      </c>
      <c r="H953">
        <v>1559</v>
      </c>
      <c r="I953">
        <f t="shared" si="45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2051</v>
      </c>
      <c r="R953" t="s">
        <v>2036</v>
      </c>
      <c r="S953" s="8">
        <f t="shared" si="43"/>
        <v>42730.25</v>
      </c>
      <c r="T953" s="8">
        <f t="shared" si="43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44"/>
        <v>70</v>
      </c>
      <c r="G954" t="s">
        <v>74</v>
      </c>
      <c r="H954">
        <v>2266</v>
      </c>
      <c r="I954">
        <f t="shared" si="45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2054</v>
      </c>
      <c r="R954" t="s">
        <v>2039</v>
      </c>
      <c r="S954" s="8">
        <f t="shared" si="43"/>
        <v>42591.208333333328</v>
      </c>
      <c r="T954" s="8">
        <f t="shared" si="43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44"/>
        <v>60</v>
      </c>
      <c r="G955" t="s">
        <v>14</v>
      </c>
      <c r="H955">
        <v>21</v>
      </c>
      <c r="I955">
        <f t="shared" si="45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2054</v>
      </c>
      <c r="R955" t="s">
        <v>2064</v>
      </c>
      <c r="S955" s="8">
        <f t="shared" si="43"/>
        <v>42358.25</v>
      </c>
      <c r="T955" s="8">
        <f t="shared" si="43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44"/>
        <v>367</v>
      </c>
      <c r="G956" t="s">
        <v>20</v>
      </c>
      <c r="H956">
        <v>1548</v>
      </c>
      <c r="I956">
        <f t="shared" si="45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2052</v>
      </c>
      <c r="R956" t="s">
        <v>2037</v>
      </c>
      <c r="S956" s="8">
        <f t="shared" si="43"/>
        <v>41174.208333333336</v>
      </c>
      <c r="T956" s="8">
        <f t="shared" si="43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44"/>
        <v>1109</v>
      </c>
      <c r="G957" t="s">
        <v>20</v>
      </c>
      <c r="H957">
        <v>80</v>
      </c>
      <c r="I957">
        <f t="shared" si="45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2053</v>
      </c>
      <c r="R957" t="s">
        <v>2038</v>
      </c>
      <c r="S957" s="8">
        <f t="shared" si="43"/>
        <v>41238.25</v>
      </c>
      <c r="T957" s="8">
        <f t="shared" si="43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44"/>
        <v>19</v>
      </c>
      <c r="G958" t="s">
        <v>14</v>
      </c>
      <c r="H958">
        <v>830</v>
      </c>
      <c r="I958">
        <f t="shared" si="45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2054</v>
      </c>
      <c r="R958" t="s">
        <v>2064</v>
      </c>
      <c r="S958" s="8">
        <f t="shared" si="43"/>
        <v>42360.25</v>
      </c>
      <c r="T958" s="8">
        <f t="shared" si="43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44"/>
        <v>127</v>
      </c>
      <c r="G959" t="s">
        <v>20</v>
      </c>
      <c r="H959">
        <v>131</v>
      </c>
      <c r="I959">
        <f t="shared" si="45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2053</v>
      </c>
      <c r="R959" t="s">
        <v>2038</v>
      </c>
      <c r="S959" s="8">
        <f t="shared" si="43"/>
        <v>40955.25</v>
      </c>
      <c r="T959" s="8">
        <f t="shared" si="43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44"/>
        <v>735</v>
      </c>
      <c r="G960" t="s">
        <v>20</v>
      </c>
      <c r="H960">
        <v>112</v>
      </c>
      <c r="I960">
        <f t="shared" si="4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2054</v>
      </c>
      <c r="R960" t="s">
        <v>2045</v>
      </c>
      <c r="S960" s="8">
        <f t="shared" si="43"/>
        <v>40350.208333333336</v>
      </c>
      <c r="T960" s="8">
        <f t="shared" si="43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44"/>
        <v>5</v>
      </c>
      <c r="G961" t="s">
        <v>14</v>
      </c>
      <c r="H961">
        <v>130</v>
      </c>
      <c r="I961">
        <f t="shared" si="45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2055</v>
      </c>
      <c r="R961" t="s">
        <v>2060</v>
      </c>
      <c r="S961" s="8">
        <f t="shared" si="43"/>
        <v>40357.208333333336</v>
      </c>
      <c r="T961" s="8">
        <f t="shared" si="43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44"/>
        <v>85</v>
      </c>
      <c r="G962" t="s">
        <v>14</v>
      </c>
      <c r="H962">
        <v>55</v>
      </c>
      <c r="I962">
        <f t="shared" si="45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2052</v>
      </c>
      <c r="R962" t="s">
        <v>2037</v>
      </c>
      <c r="S962" s="8">
        <f t="shared" si="43"/>
        <v>42408.25</v>
      </c>
      <c r="T962" s="8">
        <f t="shared" si="43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44"/>
        <v>119</v>
      </c>
      <c r="G963" t="s">
        <v>20</v>
      </c>
      <c r="H963">
        <v>155</v>
      </c>
      <c r="I963">
        <f t="shared" si="45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2055</v>
      </c>
      <c r="R963" t="s">
        <v>2060</v>
      </c>
      <c r="S963" s="8">
        <f t="shared" ref="S963:T1001" si="46">(((L963/60)/60/24)+DATE(1970,1,1))</f>
        <v>40591.25</v>
      </c>
      <c r="T963" s="8">
        <f t="shared" si="46"/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44"/>
        <v>296</v>
      </c>
      <c r="G964" t="s">
        <v>20</v>
      </c>
      <c r="H964">
        <v>266</v>
      </c>
      <c r="I964">
        <f t="shared" si="45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2050</v>
      </c>
      <c r="R964" t="s">
        <v>2034</v>
      </c>
      <c r="S964" s="8">
        <f t="shared" si="46"/>
        <v>41592.25</v>
      </c>
      <c r="T964" s="8">
        <f t="shared" si="46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44"/>
        <v>85</v>
      </c>
      <c r="G965" t="s">
        <v>14</v>
      </c>
      <c r="H965">
        <v>114</v>
      </c>
      <c r="I965">
        <f t="shared" si="45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2057</v>
      </c>
      <c r="R965" t="s">
        <v>2035</v>
      </c>
      <c r="S965" s="8">
        <f t="shared" si="46"/>
        <v>40607.25</v>
      </c>
      <c r="T965" s="8">
        <f t="shared" si="46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ref="F966:F1029" si="47">ROUND(((E966/D966)*100),0)</f>
        <v>356</v>
      </c>
      <c r="G966" t="s">
        <v>20</v>
      </c>
      <c r="H966">
        <v>155</v>
      </c>
      <c r="I966">
        <f t="shared" si="45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2053</v>
      </c>
      <c r="R966" t="s">
        <v>2038</v>
      </c>
      <c r="S966" s="8">
        <f t="shared" si="46"/>
        <v>42135.208333333328</v>
      </c>
      <c r="T966" s="8">
        <f t="shared" si="46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47"/>
        <v>386</v>
      </c>
      <c r="G967" t="s">
        <v>20</v>
      </c>
      <c r="H967">
        <v>207</v>
      </c>
      <c r="I967">
        <f t="shared" si="45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2051</v>
      </c>
      <c r="R967" t="s">
        <v>2036</v>
      </c>
      <c r="S967" s="8">
        <f t="shared" si="46"/>
        <v>40203.25</v>
      </c>
      <c r="T967" s="8">
        <f t="shared" si="46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47"/>
        <v>792</v>
      </c>
      <c r="G968" t="s">
        <v>20</v>
      </c>
      <c r="H968">
        <v>245</v>
      </c>
      <c r="I968">
        <f t="shared" si="45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2053</v>
      </c>
      <c r="R968" t="s">
        <v>2038</v>
      </c>
      <c r="S968" s="8">
        <f t="shared" si="46"/>
        <v>42901.208333333328</v>
      </c>
      <c r="T968" s="8">
        <f t="shared" si="46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47"/>
        <v>137</v>
      </c>
      <c r="G969" t="s">
        <v>20</v>
      </c>
      <c r="H969">
        <v>1573</v>
      </c>
      <c r="I969">
        <f t="shared" si="4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2051</v>
      </c>
      <c r="R969" t="s">
        <v>2063</v>
      </c>
      <c r="S969" s="8">
        <f t="shared" si="46"/>
        <v>41005.208333333336</v>
      </c>
      <c r="T969" s="8">
        <f t="shared" si="46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47"/>
        <v>338</v>
      </c>
      <c r="G970" t="s">
        <v>20</v>
      </c>
      <c r="H970">
        <v>114</v>
      </c>
      <c r="I970">
        <f t="shared" si="45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2050</v>
      </c>
      <c r="R970" t="s">
        <v>2034</v>
      </c>
      <c r="S970" s="8">
        <f t="shared" si="46"/>
        <v>40544.25</v>
      </c>
      <c r="T970" s="8">
        <f t="shared" si="46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47"/>
        <v>108</v>
      </c>
      <c r="G971" t="s">
        <v>20</v>
      </c>
      <c r="H971">
        <v>93</v>
      </c>
      <c r="I971">
        <f t="shared" si="45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2053</v>
      </c>
      <c r="R971" t="s">
        <v>2038</v>
      </c>
      <c r="S971" s="8">
        <f t="shared" si="46"/>
        <v>43821.25</v>
      </c>
      <c r="T971" s="8">
        <f t="shared" si="46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47"/>
        <v>61</v>
      </c>
      <c r="G972" t="s">
        <v>14</v>
      </c>
      <c r="H972">
        <v>594</v>
      </c>
      <c r="I972">
        <f t="shared" si="45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2053</v>
      </c>
      <c r="R972" t="s">
        <v>2038</v>
      </c>
      <c r="S972" s="8">
        <f t="shared" si="46"/>
        <v>40672.208333333336</v>
      </c>
      <c r="T972" s="8">
        <f t="shared" si="46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47"/>
        <v>28</v>
      </c>
      <c r="G973" t="s">
        <v>14</v>
      </c>
      <c r="H973">
        <v>24</v>
      </c>
      <c r="I973">
        <f t="shared" si="45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2054</v>
      </c>
      <c r="R973" t="s">
        <v>2061</v>
      </c>
      <c r="S973" s="8">
        <f t="shared" si="46"/>
        <v>41555.208333333336</v>
      </c>
      <c r="T973" s="8">
        <f t="shared" si="46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47"/>
        <v>228</v>
      </c>
      <c r="G974" t="s">
        <v>20</v>
      </c>
      <c r="H974">
        <v>1681</v>
      </c>
      <c r="I974">
        <f t="shared" si="45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2052</v>
      </c>
      <c r="R974" t="s">
        <v>2037</v>
      </c>
      <c r="S974" s="8">
        <f t="shared" si="46"/>
        <v>41792.208333333336</v>
      </c>
      <c r="T974" s="8">
        <f t="shared" si="46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47"/>
        <v>22</v>
      </c>
      <c r="G975" t="s">
        <v>14</v>
      </c>
      <c r="H975">
        <v>252</v>
      </c>
      <c r="I975">
        <f t="shared" si="45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2053</v>
      </c>
      <c r="R975" t="s">
        <v>2038</v>
      </c>
      <c r="S975" s="8">
        <f t="shared" si="46"/>
        <v>40522.25</v>
      </c>
      <c r="T975" s="8">
        <f t="shared" si="46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47"/>
        <v>374</v>
      </c>
      <c r="G976" t="s">
        <v>20</v>
      </c>
      <c r="H976">
        <v>32</v>
      </c>
      <c r="I976">
        <f t="shared" si="45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2051</v>
      </c>
      <c r="R976" t="s">
        <v>2042</v>
      </c>
      <c r="S976" s="8">
        <f t="shared" si="46"/>
        <v>41412.208333333336</v>
      </c>
      <c r="T976" s="8">
        <f t="shared" si="46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47"/>
        <v>155</v>
      </c>
      <c r="G977" t="s">
        <v>20</v>
      </c>
      <c r="H977">
        <v>135</v>
      </c>
      <c r="I977">
        <f t="shared" si="45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2053</v>
      </c>
      <c r="R977" t="s">
        <v>2038</v>
      </c>
      <c r="S977" s="8">
        <f t="shared" si="46"/>
        <v>42337.25</v>
      </c>
      <c r="T977" s="8">
        <f t="shared" si="46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47"/>
        <v>322</v>
      </c>
      <c r="G978" t="s">
        <v>20</v>
      </c>
      <c r="H978">
        <v>140</v>
      </c>
      <c r="I978">
        <f t="shared" si="45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2053</v>
      </c>
      <c r="R978" t="s">
        <v>2038</v>
      </c>
      <c r="S978" s="8">
        <f t="shared" si="46"/>
        <v>40571.25</v>
      </c>
      <c r="T978" s="8">
        <f t="shared" si="46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47"/>
        <v>74</v>
      </c>
      <c r="G979" t="s">
        <v>14</v>
      </c>
      <c r="H979">
        <v>67</v>
      </c>
      <c r="I979">
        <f t="shared" si="45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2050</v>
      </c>
      <c r="R979" t="s">
        <v>2034</v>
      </c>
      <c r="S979" s="8">
        <f t="shared" si="46"/>
        <v>43138.25</v>
      </c>
      <c r="T979" s="8">
        <f t="shared" si="46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47"/>
        <v>864</v>
      </c>
      <c r="G980" t="s">
        <v>20</v>
      </c>
      <c r="H980">
        <v>92</v>
      </c>
      <c r="I980">
        <f t="shared" si="45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2056</v>
      </c>
      <c r="R980" t="s">
        <v>2046</v>
      </c>
      <c r="S980" s="8">
        <f t="shared" si="46"/>
        <v>42686.25</v>
      </c>
      <c r="T980" s="8">
        <f t="shared" si="46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47"/>
        <v>143</v>
      </c>
      <c r="G981" t="s">
        <v>20</v>
      </c>
      <c r="H981">
        <v>1015</v>
      </c>
      <c r="I981">
        <f t="shared" si="45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2053</v>
      </c>
      <c r="R981" t="s">
        <v>2038</v>
      </c>
      <c r="S981" s="8">
        <f t="shared" si="46"/>
        <v>42078.208333333328</v>
      </c>
      <c r="T981" s="8">
        <f t="shared" si="46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47"/>
        <v>40</v>
      </c>
      <c r="G982" t="s">
        <v>14</v>
      </c>
      <c r="H982">
        <v>742</v>
      </c>
      <c r="I982">
        <f t="shared" si="45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2055</v>
      </c>
      <c r="R982" t="s">
        <v>2044</v>
      </c>
      <c r="S982" s="8">
        <f t="shared" si="46"/>
        <v>42307.208333333328</v>
      </c>
      <c r="T982" s="8">
        <f t="shared" si="46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47"/>
        <v>178</v>
      </c>
      <c r="G983" t="s">
        <v>20</v>
      </c>
      <c r="H983">
        <v>323</v>
      </c>
      <c r="I983">
        <f t="shared" si="45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2052</v>
      </c>
      <c r="R983" t="s">
        <v>2037</v>
      </c>
      <c r="S983" s="8">
        <f t="shared" si="46"/>
        <v>43094.25</v>
      </c>
      <c r="T983" s="8">
        <f t="shared" si="46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47"/>
        <v>85</v>
      </c>
      <c r="G984" t="s">
        <v>14</v>
      </c>
      <c r="H984">
        <v>75</v>
      </c>
      <c r="I984">
        <f t="shared" si="45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2054</v>
      </c>
      <c r="R984" t="s">
        <v>2039</v>
      </c>
      <c r="S984" s="8">
        <f t="shared" si="46"/>
        <v>40743.208333333336</v>
      </c>
      <c r="T984" s="8">
        <f t="shared" si="46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47"/>
        <v>146</v>
      </c>
      <c r="G985" t="s">
        <v>20</v>
      </c>
      <c r="H985">
        <v>2326</v>
      </c>
      <c r="I985">
        <f t="shared" si="45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2054</v>
      </c>
      <c r="R985" t="s">
        <v>2039</v>
      </c>
      <c r="S985" s="8">
        <f t="shared" si="46"/>
        <v>43681.208333333328</v>
      </c>
      <c r="T985" s="8">
        <f t="shared" si="46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47"/>
        <v>152</v>
      </c>
      <c r="G986" t="s">
        <v>20</v>
      </c>
      <c r="H986">
        <v>381</v>
      </c>
      <c r="I986">
        <f t="shared" si="45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2053</v>
      </c>
      <c r="R986" t="s">
        <v>2038</v>
      </c>
      <c r="S986" s="8">
        <f t="shared" si="46"/>
        <v>43716.208333333328</v>
      </c>
      <c r="T986" s="8">
        <f t="shared" si="46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47"/>
        <v>67</v>
      </c>
      <c r="G987" t="s">
        <v>14</v>
      </c>
      <c r="H987">
        <v>4405</v>
      </c>
      <c r="I987">
        <f t="shared" ref="I987:I1050" si="48">ROUND((E987/H987),2)</f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2051</v>
      </c>
      <c r="R987" t="s">
        <v>2036</v>
      </c>
      <c r="S987" s="8">
        <f t="shared" si="46"/>
        <v>41614.25</v>
      </c>
      <c r="T987" s="8">
        <f t="shared" si="46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47"/>
        <v>40</v>
      </c>
      <c r="G988" t="s">
        <v>14</v>
      </c>
      <c r="H988">
        <v>92</v>
      </c>
      <c r="I988">
        <f t="shared" si="48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2051</v>
      </c>
      <c r="R988" t="s">
        <v>2036</v>
      </c>
      <c r="S988" s="8">
        <f t="shared" si="46"/>
        <v>40638.208333333336</v>
      </c>
      <c r="T988" s="8">
        <f t="shared" si="46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47"/>
        <v>217</v>
      </c>
      <c r="G989" t="s">
        <v>20</v>
      </c>
      <c r="H989">
        <v>480</v>
      </c>
      <c r="I989">
        <f t="shared" si="48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2054</v>
      </c>
      <c r="R989" t="s">
        <v>2039</v>
      </c>
      <c r="S989" s="8">
        <f t="shared" si="46"/>
        <v>42852.208333333328</v>
      </c>
      <c r="T989" s="8">
        <f t="shared" si="46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47"/>
        <v>52</v>
      </c>
      <c r="G990" t="s">
        <v>14</v>
      </c>
      <c r="H990">
        <v>64</v>
      </c>
      <c r="I990">
        <f t="shared" si="48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2055</v>
      </c>
      <c r="R990" t="s">
        <v>2049</v>
      </c>
      <c r="S990" s="8">
        <f t="shared" si="46"/>
        <v>42686.25</v>
      </c>
      <c r="T990" s="8">
        <f t="shared" si="46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47"/>
        <v>500</v>
      </c>
      <c r="G991" t="s">
        <v>20</v>
      </c>
      <c r="H991">
        <v>226</v>
      </c>
      <c r="I991">
        <f t="shared" si="48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2055</v>
      </c>
      <c r="R991" t="s">
        <v>2060</v>
      </c>
      <c r="S991" s="8">
        <f t="shared" si="46"/>
        <v>43571.208333333328</v>
      </c>
      <c r="T991" s="8">
        <f t="shared" si="46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47"/>
        <v>88</v>
      </c>
      <c r="G992" t="s">
        <v>14</v>
      </c>
      <c r="H992">
        <v>64</v>
      </c>
      <c r="I992">
        <f t="shared" si="48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2054</v>
      </c>
      <c r="R992" t="s">
        <v>2041</v>
      </c>
      <c r="S992" s="8">
        <f t="shared" si="46"/>
        <v>42432.25</v>
      </c>
      <c r="T992" s="8">
        <f t="shared" si="46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47"/>
        <v>113</v>
      </c>
      <c r="G993" t="s">
        <v>20</v>
      </c>
      <c r="H993">
        <v>241</v>
      </c>
      <c r="I993">
        <f t="shared" si="48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2051</v>
      </c>
      <c r="R993" t="s">
        <v>2036</v>
      </c>
      <c r="S993" s="8">
        <f t="shared" si="46"/>
        <v>41907.208333333336</v>
      </c>
      <c r="T993" s="8">
        <f t="shared" si="46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47"/>
        <v>427</v>
      </c>
      <c r="G994" t="s">
        <v>20</v>
      </c>
      <c r="H994">
        <v>132</v>
      </c>
      <c r="I994">
        <f t="shared" si="48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2054</v>
      </c>
      <c r="R994" t="s">
        <v>2041</v>
      </c>
      <c r="S994" s="8">
        <f t="shared" si="46"/>
        <v>43227.208333333328</v>
      </c>
      <c r="T994" s="8">
        <f t="shared" si="46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47"/>
        <v>78</v>
      </c>
      <c r="G995" t="s">
        <v>74</v>
      </c>
      <c r="H995">
        <v>75</v>
      </c>
      <c r="I995">
        <f t="shared" si="48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2057</v>
      </c>
      <c r="R995" t="s">
        <v>2035</v>
      </c>
      <c r="S995" s="8">
        <f t="shared" si="46"/>
        <v>42362.25</v>
      </c>
      <c r="T995" s="8">
        <f t="shared" si="46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47"/>
        <v>52</v>
      </c>
      <c r="G996" t="s">
        <v>14</v>
      </c>
      <c r="H996">
        <v>842</v>
      </c>
      <c r="I996">
        <f t="shared" si="48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2055</v>
      </c>
      <c r="R996" t="s">
        <v>2060</v>
      </c>
      <c r="S996" s="8">
        <f t="shared" si="46"/>
        <v>41929.208333333336</v>
      </c>
      <c r="T996" s="8">
        <f t="shared" si="46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47"/>
        <v>157</v>
      </c>
      <c r="G997" t="s">
        <v>20</v>
      </c>
      <c r="H997">
        <v>2043</v>
      </c>
      <c r="I997">
        <f t="shared" si="48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2050</v>
      </c>
      <c r="R997" t="s">
        <v>2034</v>
      </c>
      <c r="S997" s="8">
        <f t="shared" si="46"/>
        <v>43408.208333333328</v>
      </c>
      <c r="T997" s="8">
        <f t="shared" si="46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47"/>
        <v>73</v>
      </c>
      <c r="G998" t="s">
        <v>14</v>
      </c>
      <c r="H998">
        <v>112</v>
      </c>
      <c r="I998">
        <f t="shared" si="48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2053</v>
      </c>
      <c r="R998" t="s">
        <v>2038</v>
      </c>
      <c r="S998" s="8">
        <f t="shared" si="46"/>
        <v>41276.25</v>
      </c>
      <c r="T998" s="8">
        <f t="shared" si="46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47"/>
        <v>61</v>
      </c>
      <c r="G999" t="s">
        <v>74</v>
      </c>
      <c r="H999">
        <v>139</v>
      </c>
      <c r="I999">
        <f t="shared" si="48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2053</v>
      </c>
      <c r="R999" t="s">
        <v>2038</v>
      </c>
      <c r="S999" s="8">
        <f t="shared" si="46"/>
        <v>41659.25</v>
      </c>
      <c r="T999" s="8">
        <f t="shared" si="46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47"/>
        <v>57</v>
      </c>
      <c r="G1000" t="s">
        <v>14</v>
      </c>
      <c r="H1000">
        <v>374</v>
      </c>
      <c r="I1000">
        <f t="shared" si="48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2051</v>
      </c>
      <c r="R1000" t="s">
        <v>2042</v>
      </c>
      <c r="S1000" s="8">
        <f t="shared" si="46"/>
        <v>40220.25</v>
      </c>
      <c r="T1000" s="8">
        <f t="shared" si="46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47"/>
        <v>57</v>
      </c>
      <c r="G1001" t="s">
        <v>74</v>
      </c>
      <c r="H1001">
        <v>1122</v>
      </c>
      <c r="I1001">
        <f t="shared" si="48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2050</v>
      </c>
      <c r="R1001" t="s">
        <v>2034</v>
      </c>
      <c r="S1001" s="8">
        <f t="shared" si="46"/>
        <v>42550.208333333328</v>
      </c>
      <c r="T1001" s="8">
        <f t="shared" si="46"/>
        <v>42557.208333333328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5050"/>
        <color theme="9"/>
        <color rgb="FF0066CC"/>
      </colorScale>
    </cfRule>
  </conditionalFormatting>
  <conditionalFormatting sqref="G3">
    <cfRule type="containsText" dxfId="2" priority="8" operator="containsText" text="successful">
      <formula>NOT(ISERROR(SEARCH("successful",G3)))</formula>
    </cfRule>
  </conditionalFormatting>
  <conditionalFormatting sqref="G9">
    <cfRule type="containsText" dxfId="1" priority="9" operator="containsText" text="successful">
      <formula>NOT(ISERROR(SEARCH("successful",G9)))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ED33-3433-4681-95C2-3A1C86404C0B}">
  <sheetPr codeName="Sheet4"/>
  <dimension ref="A2:F15"/>
  <sheetViews>
    <sheetView workbookViewId="0">
      <selection activeCell="C7" sqref="C7"/>
    </sheetView>
  </sheetViews>
  <sheetFormatPr defaultRowHeight="15.75" x14ac:dyDescent="0.25"/>
  <cols>
    <col min="1" max="1" width="15.62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6.875" bestFit="1" customWidth="1"/>
    <col min="12" max="12" width="11" bestFit="1" customWidth="1"/>
  </cols>
  <sheetData>
    <row r="2" spans="1:6" x14ac:dyDescent="0.25">
      <c r="A2" s="6" t="s">
        <v>6</v>
      </c>
      <c r="B2" t="s">
        <v>2073</v>
      </c>
    </row>
    <row r="4" spans="1:6" x14ac:dyDescent="0.25">
      <c r="A4" s="6" t="s">
        <v>2071</v>
      </c>
      <c r="B4" s="6" t="s">
        <v>2070</v>
      </c>
    </row>
    <row r="5" spans="1:6" x14ac:dyDescent="0.2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7" t="s">
        <v>2054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7" t="s">
        <v>2050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7" t="s">
        <v>2056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7" t="s">
        <v>2065</v>
      </c>
      <c r="E9">
        <v>4</v>
      </c>
      <c r="F9">
        <v>4</v>
      </c>
    </row>
    <row r="10" spans="1:6" x14ac:dyDescent="0.25">
      <c r="A10" s="7" t="s">
        <v>2051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7" t="s">
        <v>2057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7" t="s">
        <v>2055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7" t="s">
        <v>2052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7" t="s">
        <v>2053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7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D43D-6D58-4AE8-ABA9-D33BA231D7D8}">
  <sheetPr codeName="Sheet8"/>
  <dimension ref="A1:F30"/>
  <sheetViews>
    <sheetView workbookViewId="0">
      <selection activeCell="G37" sqref="G37"/>
    </sheetView>
  </sheetViews>
  <sheetFormatPr defaultRowHeight="15.75" x14ac:dyDescent="0.25"/>
  <cols>
    <col min="1" max="1" width="20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2072</v>
      </c>
    </row>
    <row r="2" spans="1:6" x14ac:dyDescent="0.25">
      <c r="A2" s="6" t="s">
        <v>2031</v>
      </c>
      <c r="B2" t="s">
        <v>2072</v>
      </c>
    </row>
    <row r="4" spans="1:6" x14ac:dyDescent="0.25">
      <c r="A4" s="6" t="s">
        <v>2074</v>
      </c>
      <c r="B4" s="6" t="s">
        <v>2070</v>
      </c>
    </row>
    <row r="5" spans="1:6" x14ac:dyDescent="0.2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7" t="s">
        <v>2045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2066</v>
      </c>
      <c r="E7">
        <v>4</v>
      </c>
      <c r="F7">
        <v>4</v>
      </c>
    </row>
    <row r="8" spans="1:6" x14ac:dyDescent="0.25">
      <c r="A8" s="7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2040</v>
      </c>
      <c r="C10">
        <v>8</v>
      </c>
      <c r="E10">
        <v>10</v>
      </c>
      <c r="F10">
        <v>18</v>
      </c>
    </row>
    <row r="11" spans="1:6" x14ac:dyDescent="0.25">
      <c r="A11" s="7" t="s">
        <v>2048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2058</v>
      </c>
      <c r="C15">
        <v>3</v>
      </c>
      <c r="E15">
        <v>4</v>
      </c>
      <c r="F15">
        <v>7</v>
      </c>
    </row>
    <row r="16" spans="1:6" x14ac:dyDescent="0.25">
      <c r="A16" s="7" t="s">
        <v>2062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2035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2049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2064</v>
      </c>
      <c r="C22">
        <v>9</v>
      </c>
      <c r="E22">
        <v>5</v>
      </c>
      <c r="F22">
        <v>14</v>
      </c>
    </row>
    <row r="23" spans="1:6" x14ac:dyDescent="0.25">
      <c r="A23" s="7" t="s">
        <v>2047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2061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2060</v>
      </c>
      <c r="C25">
        <v>7</v>
      </c>
      <c r="E25">
        <v>14</v>
      </c>
      <c r="F25">
        <v>21</v>
      </c>
    </row>
    <row r="26" spans="1:6" x14ac:dyDescent="0.25">
      <c r="A26" s="7" t="s">
        <v>2046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2043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2063</v>
      </c>
      <c r="E29">
        <v>3</v>
      </c>
      <c r="F29">
        <v>3</v>
      </c>
    </row>
    <row r="30" spans="1:6" x14ac:dyDescent="0.25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EAFA-F6F6-4E29-BAC7-0822FEE83238}">
  <dimension ref="A2:E886"/>
  <sheetViews>
    <sheetView workbookViewId="0">
      <selection activeCell="H38" sqref="H38"/>
    </sheetView>
  </sheetViews>
  <sheetFormatPr defaultRowHeight="15.75" x14ac:dyDescent="0.25"/>
  <cols>
    <col min="1" max="1" width="16.5" style="9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  <col min="8" max="8" width="3.125" bestFit="1" customWidth="1"/>
    <col min="9" max="9" width="4.25" bestFit="1" customWidth="1"/>
    <col min="10" max="10" width="4" bestFit="1" customWidth="1"/>
    <col min="11" max="11" width="3.875" bestFit="1" customWidth="1"/>
    <col min="12" max="12" width="4.375" bestFit="1" customWidth="1"/>
    <col min="13" max="13" width="4" bestFit="1" customWidth="1"/>
    <col min="14" max="14" width="13.375" bestFit="1" customWidth="1"/>
    <col min="15" max="15" width="7.375" bestFit="1" customWidth="1"/>
    <col min="16" max="16" width="3.875" bestFit="1" customWidth="1"/>
    <col min="17" max="17" width="4.375" bestFit="1" customWidth="1"/>
    <col min="18" max="18" width="4" bestFit="1" customWidth="1"/>
    <col min="19" max="19" width="4.625" bestFit="1" customWidth="1"/>
    <col min="20" max="20" width="3.75" bestFit="1" customWidth="1"/>
    <col min="21" max="21" width="3.125" bestFit="1" customWidth="1"/>
    <col min="22" max="22" width="4.25" bestFit="1" customWidth="1"/>
    <col min="23" max="23" width="4" bestFit="1" customWidth="1"/>
    <col min="24" max="24" width="3.875" bestFit="1" customWidth="1"/>
    <col min="25" max="25" width="4.375" bestFit="1" customWidth="1"/>
    <col min="26" max="26" width="4" bestFit="1" customWidth="1"/>
    <col min="27" max="27" width="10.5" bestFit="1" customWidth="1"/>
    <col min="28" max="28" width="5.625" bestFit="1" customWidth="1"/>
    <col min="29" max="29" width="4" bestFit="1" customWidth="1"/>
    <col min="30" max="30" width="4.625" bestFit="1" customWidth="1"/>
    <col min="31" max="31" width="3.75" bestFit="1" customWidth="1"/>
    <col min="32" max="32" width="3.125" bestFit="1" customWidth="1"/>
    <col min="33" max="33" width="4.25" bestFit="1" customWidth="1"/>
    <col min="34" max="34" width="3.875" bestFit="1" customWidth="1"/>
    <col min="35" max="35" width="4.375" bestFit="1" customWidth="1"/>
    <col min="36" max="36" width="4" bestFit="1" customWidth="1"/>
    <col min="37" max="37" width="8.75" bestFit="1" customWidth="1"/>
    <col min="38" max="38" width="11" bestFit="1" customWidth="1"/>
    <col min="39" max="39" width="3.875" bestFit="1" customWidth="1"/>
    <col min="40" max="40" width="4.375" bestFit="1" customWidth="1"/>
    <col min="41" max="41" width="4" bestFit="1" customWidth="1"/>
    <col min="42" max="42" width="4.625" bestFit="1" customWidth="1"/>
    <col min="43" max="43" width="3.75" bestFit="1" customWidth="1"/>
    <col min="44" max="44" width="3.125" bestFit="1" customWidth="1"/>
    <col min="45" max="45" width="4.25" bestFit="1" customWidth="1"/>
    <col min="46" max="46" width="4" bestFit="1" customWidth="1"/>
    <col min="47" max="47" width="3.875" bestFit="1" customWidth="1"/>
    <col min="48" max="48" width="4.375" bestFit="1" customWidth="1"/>
    <col min="49" max="49" width="4" bestFit="1" customWidth="1"/>
    <col min="50" max="50" width="14.25" bestFit="1" customWidth="1"/>
    <col min="51" max="51" width="9.625" bestFit="1" customWidth="1"/>
    <col min="52" max="52" width="11.75" bestFit="1" customWidth="1"/>
    <col min="53" max="53" width="11" bestFit="1" customWidth="1"/>
  </cols>
  <sheetData>
    <row r="2" spans="1:5" x14ac:dyDescent="0.25">
      <c r="A2"/>
    </row>
    <row r="3" spans="1:5" x14ac:dyDescent="0.25">
      <c r="A3" s="6" t="s">
        <v>2031</v>
      </c>
      <c r="B3" t="s">
        <v>2072</v>
      </c>
    </row>
    <row r="5" spans="1:5" x14ac:dyDescent="0.25">
      <c r="A5" s="10" t="s">
        <v>2069</v>
      </c>
      <c r="B5" s="6" t="s">
        <v>2070</v>
      </c>
    </row>
    <row r="6" spans="1:5" x14ac:dyDescent="0.25">
      <c r="A6" s="6" t="s">
        <v>2067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25">
      <c r="A7" s="7" t="s">
        <v>2077</v>
      </c>
      <c r="B7">
        <v>6</v>
      </c>
      <c r="C7">
        <v>36</v>
      </c>
      <c r="D7">
        <v>49</v>
      </c>
      <c r="E7">
        <v>91</v>
      </c>
    </row>
    <row r="8" spans="1:5" x14ac:dyDescent="0.25">
      <c r="A8" s="7" t="s">
        <v>2078</v>
      </c>
      <c r="B8">
        <v>7</v>
      </c>
      <c r="C8">
        <v>28</v>
      </c>
      <c r="D8">
        <v>44</v>
      </c>
      <c r="E8">
        <v>79</v>
      </c>
    </row>
    <row r="9" spans="1:5" x14ac:dyDescent="0.25">
      <c r="A9" s="7" t="s">
        <v>2079</v>
      </c>
      <c r="B9">
        <v>4</v>
      </c>
      <c r="C9">
        <v>33</v>
      </c>
      <c r="D9">
        <v>49</v>
      </c>
      <c r="E9">
        <v>86</v>
      </c>
    </row>
    <row r="10" spans="1:5" x14ac:dyDescent="0.25">
      <c r="A10" s="7" t="s">
        <v>2080</v>
      </c>
      <c r="B10">
        <v>1</v>
      </c>
      <c r="C10">
        <v>30</v>
      </c>
      <c r="D10">
        <v>46</v>
      </c>
      <c r="E10">
        <v>77</v>
      </c>
    </row>
    <row r="11" spans="1:5" x14ac:dyDescent="0.25">
      <c r="A11" s="7" t="s">
        <v>2081</v>
      </c>
      <c r="B11">
        <v>3</v>
      </c>
      <c r="C11">
        <v>35</v>
      </c>
      <c r="D11">
        <v>46</v>
      </c>
      <c r="E11">
        <v>84</v>
      </c>
    </row>
    <row r="12" spans="1:5" x14ac:dyDescent="0.25">
      <c r="A12" s="7" t="s">
        <v>2082</v>
      </c>
      <c r="B12">
        <v>3</v>
      </c>
      <c r="C12">
        <v>28</v>
      </c>
      <c r="D12">
        <v>55</v>
      </c>
      <c r="E12">
        <v>86</v>
      </c>
    </row>
    <row r="13" spans="1:5" x14ac:dyDescent="0.25">
      <c r="A13" s="7" t="s">
        <v>2083</v>
      </c>
      <c r="B13">
        <v>4</v>
      </c>
      <c r="C13">
        <v>31</v>
      </c>
      <c r="D13">
        <v>58</v>
      </c>
      <c r="E13">
        <v>93</v>
      </c>
    </row>
    <row r="14" spans="1:5" x14ac:dyDescent="0.25">
      <c r="A14" s="7" t="s">
        <v>2084</v>
      </c>
      <c r="B14">
        <v>8</v>
      </c>
      <c r="C14">
        <v>35</v>
      </c>
      <c r="D14">
        <v>41</v>
      </c>
      <c r="E14">
        <v>84</v>
      </c>
    </row>
    <row r="15" spans="1:5" x14ac:dyDescent="0.25">
      <c r="A15" s="7" t="s">
        <v>2085</v>
      </c>
      <c r="B15">
        <v>5</v>
      </c>
      <c r="C15">
        <v>23</v>
      </c>
      <c r="D15">
        <v>45</v>
      </c>
      <c r="E15">
        <v>73</v>
      </c>
    </row>
    <row r="16" spans="1:5" x14ac:dyDescent="0.25">
      <c r="A16" s="7" t="s">
        <v>2086</v>
      </c>
      <c r="B16">
        <v>6</v>
      </c>
      <c r="C16">
        <v>26</v>
      </c>
      <c r="D16">
        <v>45</v>
      </c>
      <c r="E16">
        <v>77</v>
      </c>
    </row>
    <row r="17" spans="1:5" x14ac:dyDescent="0.25">
      <c r="A17" s="7" t="s">
        <v>2087</v>
      </c>
      <c r="B17">
        <v>3</v>
      </c>
      <c r="C17">
        <v>27</v>
      </c>
      <c r="D17">
        <v>45</v>
      </c>
      <c r="E17">
        <v>75</v>
      </c>
    </row>
    <row r="18" spans="1:5" x14ac:dyDescent="0.25">
      <c r="A18" s="7" t="s">
        <v>2088</v>
      </c>
      <c r="B18">
        <v>7</v>
      </c>
      <c r="C18">
        <v>32</v>
      </c>
      <c r="D18">
        <v>42</v>
      </c>
      <c r="E18">
        <v>81</v>
      </c>
    </row>
    <row r="19" spans="1:5" x14ac:dyDescent="0.25">
      <c r="A19" s="11" t="s">
        <v>2068</v>
      </c>
      <c r="B19">
        <v>57</v>
      </c>
      <c r="C19">
        <v>364</v>
      </c>
      <c r="D19">
        <v>565</v>
      </c>
      <c r="E19">
        <v>986</v>
      </c>
    </row>
    <row r="20" spans="1:5" x14ac:dyDescent="0.25">
      <c r="A20"/>
    </row>
    <row r="21" spans="1:5" x14ac:dyDescent="0.25">
      <c r="A21"/>
    </row>
    <row r="22" spans="1:5" x14ac:dyDescent="0.25">
      <c r="A22"/>
    </row>
    <row r="23" spans="1:5" x14ac:dyDescent="0.25">
      <c r="A23"/>
    </row>
    <row r="24" spans="1:5" x14ac:dyDescent="0.25">
      <c r="A24"/>
    </row>
    <row r="25" spans="1:5" x14ac:dyDescent="0.25">
      <c r="A25"/>
    </row>
    <row r="26" spans="1:5" x14ac:dyDescent="0.25">
      <c r="A26"/>
    </row>
    <row r="27" spans="1:5" x14ac:dyDescent="0.25">
      <c r="A27"/>
    </row>
    <row r="28" spans="1:5" x14ac:dyDescent="0.25">
      <c r="A28"/>
    </row>
    <row r="29" spans="1:5" x14ac:dyDescent="0.25">
      <c r="A29"/>
    </row>
    <row r="30" spans="1:5" x14ac:dyDescent="0.25">
      <c r="A30"/>
    </row>
    <row r="31" spans="1:5" x14ac:dyDescent="0.25">
      <c r="A31"/>
    </row>
    <row r="32" spans="1:5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E90E-C9D7-495D-B610-B684BDDAAAE4}">
  <dimension ref="A1:H13"/>
  <sheetViews>
    <sheetView workbookViewId="0">
      <selection activeCell="S27" sqref="S27"/>
    </sheetView>
  </sheetViews>
  <sheetFormatPr defaultRowHeight="15.75" x14ac:dyDescent="0.25"/>
  <cols>
    <col min="1" max="1" width="17.625" customWidth="1"/>
    <col min="2" max="2" width="20.375" customWidth="1"/>
    <col min="3" max="3" width="20.75" customWidth="1"/>
    <col min="4" max="4" width="19.875" customWidth="1"/>
    <col min="5" max="5" width="20.25" customWidth="1"/>
    <col min="6" max="6" width="21.25" customWidth="1"/>
    <col min="7" max="7" width="19.625" style="15" customWidth="1"/>
    <col min="8" max="8" width="20.25" customWidth="1"/>
    <col min="9" max="9" width="13.75" customWidth="1"/>
  </cols>
  <sheetData>
    <row r="1" spans="1:8" x14ac:dyDescent="0.25">
      <c r="A1" s="12" t="s">
        <v>2089</v>
      </c>
      <c r="B1" s="12" t="s">
        <v>2091</v>
      </c>
      <c r="C1" s="12" t="s">
        <v>2090</v>
      </c>
      <c r="D1" s="12" t="s">
        <v>2091</v>
      </c>
      <c r="E1" s="12" t="s">
        <v>2092</v>
      </c>
      <c r="F1" s="12" t="s">
        <v>2093</v>
      </c>
      <c r="G1" s="16" t="s">
        <v>2094</v>
      </c>
      <c r="H1" s="12" t="s">
        <v>2107</v>
      </c>
    </row>
    <row r="2" spans="1:8" x14ac:dyDescent="0.25">
      <c r="A2" s="13" t="s">
        <v>2095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(B2+C2+D2)</f>
        <v>51</v>
      </c>
      <c r="F2" s="14">
        <f>(B2/E2)</f>
        <v>0.58823529411764708</v>
      </c>
      <c r="G2" s="15">
        <v>0.39</v>
      </c>
      <c r="H2" s="14">
        <f>(D2/E2)</f>
        <v>1.9607843137254902E-2</v>
      </c>
    </row>
    <row r="3" spans="1:8" x14ac:dyDescent="0.25">
      <c r="A3" s="13" t="s">
        <v>2096</v>
      </c>
      <c r="B3">
        <f>COUNTIFS(Crowdfunding!D:D,"&gt;=1000", Crowdfunding!D:D,"&lt;=4999",Crowdfunding!G:G,"successful")</f>
        <v>191</v>
      </c>
      <c r="C3">
        <f>COUNTIFS(Crowdfunding!D:D,"&gt;=1000", Crowdfunding!D:D,"&lt;=4999",Crowdfunding!G:G,"failed")</f>
        <v>38</v>
      </c>
      <c r="D3">
        <f>COUNTIFS(Crowdfunding!D:D,"&gt;=1000", Crowdfunding!D:D,"&lt;=4999",Crowdfunding!G:G,"canceled")</f>
        <v>2</v>
      </c>
      <c r="E3">
        <f t="shared" ref="E3:E13" si="0">(B3+C3+D3)</f>
        <v>231</v>
      </c>
      <c r="F3" s="14">
        <f t="shared" ref="F3:F13" si="1">(B3/E3)</f>
        <v>0.82683982683982682</v>
      </c>
      <c r="G3" s="15">
        <f>(C3/E3)</f>
        <v>0.16450216450216451</v>
      </c>
      <c r="H3" s="14">
        <f t="shared" ref="H3:H13" si="2">(D3/E3)</f>
        <v>8.658008658008658E-3</v>
      </c>
    </row>
    <row r="4" spans="1:8" x14ac:dyDescent="0.25">
      <c r="A4" s="13" t="s">
        <v>2097</v>
      </c>
      <c r="B4">
        <f>COUNTIFS(Crowdfunding!D:D,"&gt;=5000", Crowdfunding!D:D,"&lt;=9999",Crowdfunding!G:G,"successful")</f>
        <v>164</v>
      </c>
      <c r="C4">
        <f>COUNTIFS(Crowdfunding!D:D,"&gt;=5000", Crowdfunding!D:D,"&lt;=9999",Crowdfunding!G:G,"failed")</f>
        <v>126</v>
      </c>
      <c r="D4">
        <f>COUNTIFS(Crowdfunding!D:D,"&gt;=5000", Crowdfunding!D:D,"&lt;=9999",Crowdfunding!G:G,"canceled")</f>
        <v>25</v>
      </c>
      <c r="E4">
        <f t="shared" si="0"/>
        <v>315</v>
      </c>
      <c r="F4" s="14">
        <f t="shared" si="1"/>
        <v>0.52063492063492067</v>
      </c>
      <c r="G4" s="15">
        <f t="shared" ref="G4:G13" si="3">(C4/E4)</f>
        <v>0.4</v>
      </c>
      <c r="H4" s="14">
        <f t="shared" si="2"/>
        <v>7.9365079365079361E-2</v>
      </c>
    </row>
    <row r="5" spans="1:8" x14ac:dyDescent="0.25">
      <c r="A5" s="13" t="s">
        <v>2098</v>
      </c>
      <c r="B5">
        <f>COUNTIFS(Crowdfunding!D:D,"&gt;=10000", Crowdfunding!D:D,"&lt;=14999",Crowdfunding!G:G,"successful")</f>
        <v>4</v>
      </c>
      <c r="C5">
        <f>COUNTIFS(Crowdfunding!D:D,"&gt;=10000", Crowdfunding!D:D,"&lt;=14999",Crowdfunding!G:G,"failed")</f>
        <v>5</v>
      </c>
      <c r="D5">
        <f>COUNTIFS(Crowdfunding!D:D,"&gt;=10000", Crowdfunding!D:D,"&lt;=14999",Crowdfunding!G:G,"canceled")</f>
        <v>0</v>
      </c>
      <c r="E5">
        <f t="shared" si="0"/>
        <v>9</v>
      </c>
      <c r="F5" s="14">
        <f t="shared" si="1"/>
        <v>0.44444444444444442</v>
      </c>
      <c r="G5" s="15">
        <v>0.56000000000000005</v>
      </c>
      <c r="H5" s="14">
        <f t="shared" si="2"/>
        <v>0</v>
      </c>
    </row>
    <row r="6" spans="1:8" x14ac:dyDescent="0.25">
      <c r="A6" s="13" t="s">
        <v>2099</v>
      </c>
      <c r="B6">
        <f>COUNTIFS(Crowdfunding!D:D,"&gt;=15000", Crowdfunding!D:D,"&lt;=19999",Crowdfunding!G:G,"successful")</f>
        <v>10</v>
      </c>
      <c r="C6">
        <f>COUNTIFS(Crowdfunding!D:D,"&gt;=15000", Crowdfunding!D:D,"&lt;=19999",Crowdfunding!G:G,"failed")</f>
        <v>0</v>
      </c>
      <c r="D6">
        <f>COUNTIFS(Crowdfunding!D:D,"&gt;=15000", Crowdfunding!D:D,"&lt;=19999",Crowdfunding!G:G,"canceled")</f>
        <v>0</v>
      </c>
      <c r="E6">
        <f t="shared" si="0"/>
        <v>10</v>
      </c>
      <c r="F6" s="14">
        <f t="shared" si="1"/>
        <v>1</v>
      </c>
      <c r="G6" s="15">
        <v>0</v>
      </c>
      <c r="H6" s="14">
        <f t="shared" si="2"/>
        <v>0</v>
      </c>
    </row>
    <row r="7" spans="1:8" x14ac:dyDescent="0.25">
      <c r="A7" s="13" t="s">
        <v>2100</v>
      </c>
      <c r="B7">
        <f>COUNTIFS(Crowdfunding!D:D,"&gt;=30000", Crowdfunding!D:D,"&lt;=34999",Crowdfunding!G:G,"successful")</f>
        <v>7</v>
      </c>
      <c r="C7">
        <f>COUNTIFS(Crowdfunding!D:D,"&gt;=20000", Crowdfunding!D:D,"&lt;=24999",Crowdfunding!G:G,"failed")</f>
        <v>0</v>
      </c>
      <c r="D7">
        <f>COUNTIFS(Crowdfunding!D:D,"&gt;=20000", Crowdfunding!D:D,"&lt;=24999",Crowdfunding!G:G,"canceled")</f>
        <v>0</v>
      </c>
      <c r="E7">
        <f t="shared" si="0"/>
        <v>7</v>
      </c>
      <c r="F7" s="14">
        <f t="shared" si="1"/>
        <v>1</v>
      </c>
      <c r="G7" s="15">
        <f t="shared" si="3"/>
        <v>0</v>
      </c>
      <c r="H7" s="14">
        <f t="shared" si="2"/>
        <v>0</v>
      </c>
    </row>
    <row r="8" spans="1:8" x14ac:dyDescent="0.25">
      <c r="A8" s="13" t="s">
        <v>2101</v>
      </c>
      <c r="B8">
        <f>COUNTIFS(Crowdfunding!D:D,"&gt;=25000", Crowdfunding!D:D,"&lt;=29999",Crowdfunding!G:G,"successful")</f>
        <v>11</v>
      </c>
      <c r="C8">
        <f>COUNTIFS(Crowdfunding!D:D,"&gt;=25000", Crowdfunding!D:D,"&lt;=29999",Crowdfunding!G:G,"failed")</f>
        <v>3</v>
      </c>
      <c r="D8">
        <f>COUNTIFS(Crowdfunding!D:D,"&gt;=25000", Crowdfunding!D:D,"&lt;=29999",Crowdfunding!G:G,"canceled")</f>
        <v>0</v>
      </c>
      <c r="E8">
        <f t="shared" si="0"/>
        <v>14</v>
      </c>
      <c r="F8" s="14">
        <f t="shared" si="1"/>
        <v>0.7857142857142857</v>
      </c>
      <c r="G8" s="15">
        <f t="shared" si="3"/>
        <v>0.21428571428571427</v>
      </c>
      <c r="H8" s="14">
        <f t="shared" si="2"/>
        <v>0</v>
      </c>
    </row>
    <row r="9" spans="1:8" x14ac:dyDescent="0.25">
      <c r="A9" s="13" t="s">
        <v>2102</v>
      </c>
      <c r="B9">
        <f>COUNTIFS(Crowdfunding!D:D,"&gt;=30000", Crowdfunding!D:D,"&lt;=34999",Crowdfunding!G:G,"successful")</f>
        <v>7</v>
      </c>
      <c r="C9">
        <f>COUNTIFS(Crowdfunding!D:D,"&gt;=30000", Crowdfunding!D:D,"&lt;=34999",Crowdfunding!G:G,"failed")</f>
        <v>0</v>
      </c>
      <c r="D9">
        <f>COUNTIFS(Crowdfunding!D:D,"&gt;=30000", Crowdfunding!D:D,"&lt;=34999",Crowdfunding!G:G,"canceled")</f>
        <v>0</v>
      </c>
      <c r="E9">
        <f t="shared" si="0"/>
        <v>7</v>
      </c>
      <c r="F9" s="14">
        <f t="shared" si="1"/>
        <v>1</v>
      </c>
      <c r="G9" s="15">
        <f t="shared" si="3"/>
        <v>0</v>
      </c>
      <c r="H9" s="14">
        <f t="shared" si="2"/>
        <v>0</v>
      </c>
    </row>
    <row r="10" spans="1:8" x14ac:dyDescent="0.25">
      <c r="A10" s="13" t="s">
        <v>2103</v>
      </c>
      <c r="B10">
        <f>COUNTIFS(Crowdfunding!D:D,"&gt;=35000", Crowdfunding!D:D,"&lt;=39999",Crowdfunding!G:G,"successful")</f>
        <v>8</v>
      </c>
      <c r="C10">
        <f>COUNTIFS(Crowdfunding!D:D,"&gt;=35000", Crowdfunding!D:D,"&lt;=39999",Crowdfunding!G:G,"failed")</f>
        <v>3</v>
      </c>
      <c r="D10">
        <f>COUNTIFS(Crowdfunding!D:D,"&gt;=35000", Crowdfunding!D:D,"&lt;=39999",Crowdfunding!G:G,"canceled")</f>
        <v>1</v>
      </c>
      <c r="E10">
        <f t="shared" si="0"/>
        <v>12</v>
      </c>
      <c r="F10" s="14">
        <f t="shared" si="1"/>
        <v>0.66666666666666663</v>
      </c>
      <c r="G10" s="15">
        <f t="shared" si="3"/>
        <v>0.25</v>
      </c>
      <c r="H10" s="14">
        <f t="shared" si="2"/>
        <v>8.3333333333333329E-2</v>
      </c>
    </row>
    <row r="11" spans="1:8" x14ac:dyDescent="0.25">
      <c r="A11" s="13" t="s">
        <v>2104</v>
      </c>
      <c r="B11">
        <f>COUNTIFS(Crowdfunding!D:D,"&gt;=40000", Crowdfunding!D:D,"&lt;=44999",Crowdfunding!G:G,"successful")</f>
        <v>11</v>
      </c>
      <c r="C11">
        <f>COUNTIFS(Crowdfunding!D:D,"&gt;=40000", Crowdfunding!D:D,"&lt;=44999",Crowdfunding!G:G,"failed")</f>
        <v>3</v>
      </c>
      <c r="D11">
        <f>COUNTIFS(Crowdfunding!D:D,"&gt;=40000", Crowdfunding!D:D,"&lt;=44999",Crowdfunding!G:G,"canceled")</f>
        <v>0</v>
      </c>
      <c r="E11">
        <f t="shared" si="0"/>
        <v>14</v>
      </c>
      <c r="F11" s="14">
        <f t="shared" si="1"/>
        <v>0.7857142857142857</v>
      </c>
      <c r="G11" s="15">
        <f t="shared" si="3"/>
        <v>0.21428571428571427</v>
      </c>
      <c r="H11" s="14">
        <f t="shared" si="2"/>
        <v>0</v>
      </c>
    </row>
    <row r="12" spans="1:8" x14ac:dyDescent="0.25">
      <c r="A12" s="13" t="s">
        <v>2105</v>
      </c>
      <c r="B12">
        <f>COUNTIFS(Crowdfunding!D:D,"&gt;=45000", Crowdfunding!D:D,"&lt;=49999",Crowdfunding!G:G,"successful")</f>
        <v>8</v>
      </c>
      <c r="C12">
        <f>COUNTIFS(Crowdfunding!D:D,"&gt;=45000", Crowdfunding!D:D,"&lt;=49999",Crowdfunding!G:G,"failed")</f>
        <v>3</v>
      </c>
      <c r="D12">
        <f>COUNTIFS(Crowdfunding!D:D,"&gt;=45000", Crowdfunding!D:D,"&lt;=49999",Crowdfunding!G:G,"canceled")</f>
        <v>0</v>
      </c>
      <c r="E12">
        <f t="shared" si="0"/>
        <v>11</v>
      </c>
      <c r="F12" s="14">
        <f t="shared" si="1"/>
        <v>0.72727272727272729</v>
      </c>
      <c r="G12" s="15">
        <f t="shared" si="3"/>
        <v>0.27272727272727271</v>
      </c>
      <c r="H12" s="14">
        <f t="shared" si="2"/>
        <v>0</v>
      </c>
    </row>
    <row r="13" spans="1:8" ht="30" x14ac:dyDescent="0.25">
      <c r="A13" s="13" t="s">
        <v>2106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4">
        <f t="shared" si="1"/>
        <v>0.3737704918032787</v>
      </c>
      <c r="G13" s="15">
        <f t="shared" si="3"/>
        <v>0.53442622950819674</v>
      </c>
      <c r="H13" s="14">
        <f t="shared" si="2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42F8-7FFB-47D7-8A46-3DF381756EE9}">
  <dimension ref="A1:M566"/>
  <sheetViews>
    <sheetView tabSelected="1" workbookViewId="0">
      <selection activeCell="I17" sqref="I17"/>
    </sheetView>
  </sheetViews>
  <sheetFormatPr defaultRowHeight="15.75" x14ac:dyDescent="0.25"/>
  <sheetData>
    <row r="1" spans="1:13" x14ac:dyDescent="0.25">
      <c r="A1" s="12" t="s">
        <v>4</v>
      </c>
      <c r="B1" s="1" t="s">
        <v>5</v>
      </c>
      <c r="D1" s="12" t="s">
        <v>4</v>
      </c>
      <c r="E1" s="1" t="s">
        <v>5</v>
      </c>
    </row>
    <row r="2" spans="1:13" x14ac:dyDescent="0.25">
      <c r="A2" s="17" t="s">
        <v>20</v>
      </c>
      <c r="B2">
        <v>158</v>
      </c>
      <c r="D2" s="18" t="s">
        <v>14</v>
      </c>
      <c r="E2">
        <v>0</v>
      </c>
    </row>
    <row r="3" spans="1:13" x14ac:dyDescent="0.25">
      <c r="A3" s="17" t="s">
        <v>20</v>
      </c>
      <c r="B3">
        <v>1425</v>
      </c>
      <c r="D3" s="18" t="s">
        <v>14</v>
      </c>
      <c r="E3">
        <v>24</v>
      </c>
    </row>
    <row r="4" spans="1:13" x14ac:dyDescent="0.25">
      <c r="A4" s="17" t="s">
        <v>20</v>
      </c>
      <c r="B4">
        <v>174</v>
      </c>
      <c r="D4" s="18" t="s">
        <v>14</v>
      </c>
      <c r="E4">
        <v>53</v>
      </c>
      <c r="I4" s="12" t="s">
        <v>2108</v>
      </c>
      <c r="L4" s="12" t="s">
        <v>2115</v>
      </c>
    </row>
    <row r="5" spans="1:13" x14ac:dyDescent="0.25">
      <c r="A5" s="17" t="s">
        <v>20</v>
      </c>
      <c r="B5">
        <v>227</v>
      </c>
      <c r="D5" s="18" t="s">
        <v>14</v>
      </c>
      <c r="E5">
        <v>18</v>
      </c>
      <c r="I5" t="s">
        <v>2109</v>
      </c>
      <c r="J5">
        <f>AVERAGE(B2:B566)</f>
        <v>851.14690265486729</v>
      </c>
      <c r="L5" t="s">
        <v>2109</v>
      </c>
      <c r="M5">
        <f>AVERAGE(E2:E566)</f>
        <v>585.61538461538464</v>
      </c>
    </row>
    <row r="6" spans="1:13" x14ac:dyDescent="0.25">
      <c r="A6" s="17" t="s">
        <v>20</v>
      </c>
      <c r="B6">
        <v>220</v>
      </c>
      <c r="D6" s="18" t="s">
        <v>14</v>
      </c>
      <c r="E6">
        <v>44</v>
      </c>
      <c r="I6" t="s">
        <v>2110</v>
      </c>
      <c r="J6">
        <f>MEDIAN(B2:B566)</f>
        <v>201</v>
      </c>
      <c r="L6" t="s">
        <v>2110</v>
      </c>
      <c r="M6">
        <f>MEDIAN(E2:E566)</f>
        <v>114.5</v>
      </c>
    </row>
    <row r="7" spans="1:13" x14ac:dyDescent="0.25">
      <c r="A7" s="17" t="s">
        <v>20</v>
      </c>
      <c r="B7">
        <v>98</v>
      </c>
      <c r="D7" s="18" t="s">
        <v>14</v>
      </c>
      <c r="E7">
        <v>27</v>
      </c>
      <c r="I7" t="s">
        <v>2111</v>
      </c>
      <c r="J7">
        <f>MIN(B2:B566)</f>
        <v>16</v>
      </c>
      <c r="L7" t="s">
        <v>2111</v>
      </c>
      <c r="M7">
        <f>MIN(E2:E566)</f>
        <v>0</v>
      </c>
    </row>
    <row r="8" spans="1:13" x14ac:dyDescent="0.25">
      <c r="A8" s="17" t="s">
        <v>20</v>
      </c>
      <c r="B8">
        <v>100</v>
      </c>
      <c r="D8" s="18" t="s">
        <v>14</v>
      </c>
      <c r="E8">
        <v>55</v>
      </c>
      <c r="I8" t="s">
        <v>2112</v>
      </c>
      <c r="J8">
        <f>MAX(B2:B566)</f>
        <v>7295</v>
      </c>
      <c r="L8" t="s">
        <v>2112</v>
      </c>
      <c r="M8">
        <f>MAX(E2:E566)</f>
        <v>6080</v>
      </c>
    </row>
    <row r="9" spans="1:13" x14ac:dyDescent="0.25">
      <c r="A9" s="17" t="s">
        <v>20</v>
      </c>
      <c r="B9">
        <v>1249</v>
      </c>
      <c r="D9" s="18" t="s">
        <v>14</v>
      </c>
      <c r="E9">
        <v>200</v>
      </c>
      <c r="I9" t="s">
        <v>2113</v>
      </c>
      <c r="J9">
        <f>_xlfn.VAR.S(B2:B566)</f>
        <v>1606216.5936295739</v>
      </c>
      <c r="L9" t="s">
        <v>2113</v>
      </c>
      <c r="M9">
        <f>_xlfn.VAR.S(E2:E566)</f>
        <v>924113.45496927318</v>
      </c>
    </row>
    <row r="10" spans="1:13" x14ac:dyDescent="0.25">
      <c r="A10" s="17" t="s">
        <v>20</v>
      </c>
      <c r="B10">
        <v>1396</v>
      </c>
      <c r="D10" s="18" t="s">
        <v>14</v>
      </c>
      <c r="E10">
        <v>452</v>
      </c>
      <c r="I10" t="s">
        <v>2114</v>
      </c>
      <c r="J10">
        <f>_xlfn.STDEV.S(B2:B566)</f>
        <v>1267.366006183523</v>
      </c>
      <c r="L10" t="s">
        <v>2114</v>
      </c>
      <c r="M10">
        <f>_xlfn.STDEV.S(E2:E566)</f>
        <v>961.30819978260524</v>
      </c>
    </row>
    <row r="11" spans="1:13" x14ac:dyDescent="0.25">
      <c r="A11" s="17" t="s">
        <v>20</v>
      </c>
      <c r="B11">
        <v>890</v>
      </c>
      <c r="D11" s="18" t="s">
        <v>14</v>
      </c>
      <c r="E11">
        <v>674</v>
      </c>
    </row>
    <row r="12" spans="1:13" x14ac:dyDescent="0.25">
      <c r="A12" s="17" t="s">
        <v>20</v>
      </c>
      <c r="B12">
        <v>142</v>
      </c>
      <c r="D12" s="18" t="s">
        <v>14</v>
      </c>
      <c r="E12">
        <v>558</v>
      </c>
    </row>
    <row r="13" spans="1:13" x14ac:dyDescent="0.25">
      <c r="A13" s="17" t="s">
        <v>20</v>
      </c>
      <c r="B13">
        <v>2673</v>
      </c>
      <c r="D13" s="18" t="s">
        <v>14</v>
      </c>
      <c r="E13">
        <v>15</v>
      </c>
    </row>
    <row r="14" spans="1:13" x14ac:dyDescent="0.25">
      <c r="A14" s="17" t="s">
        <v>20</v>
      </c>
      <c r="B14">
        <v>163</v>
      </c>
      <c r="D14" s="18" t="s">
        <v>14</v>
      </c>
      <c r="E14">
        <v>2307</v>
      </c>
    </row>
    <row r="15" spans="1:13" x14ac:dyDescent="0.25">
      <c r="A15" s="17" t="s">
        <v>20</v>
      </c>
      <c r="B15">
        <v>2220</v>
      </c>
      <c r="D15" s="18" t="s">
        <v>14</v>
      </c>
      <c r="E15">
        <v>88</v>
      </c>
    </row>
    <row r="16" spans="1:13" x14ac:dyDescent="0.25">
      <c r="A16" s="17" t="s">
        <v>20</v>
      </c>
      <c r="B16">
        <v>1606</v>
      </c>
      <c r="D16" s="18" t="s">
        <v>14</v>
      </c>
      <c r="E16">
        <v>48</v>
      </c>
    </row>
    <row r="17" spans="1:5" x14ac:dyDescent="0.25">
      <c r="A17" s="17" t="s">
        <v>20</v>
      </c>
      <c r="B17">
        <v>129</v>
      </c>
      <c r="D17" s="18" t="s">
        <v>14</v>
      </c>
      <c r="E17">
        <v>1</v>
      </c>
    </row>
    <row r="18" spans="1:5" x14ac:dyDescent="0.25">
      <c r="A18" s="17" t="s">
        <v>20</v>
      </c>
      <c r="B18">
        <v>226</v>
      </c>
      <c r="D18" s="18" t="s">
        <v>14</v>
      </c>
      <c r="E18">
        <v>1467</v>
      </c>
    </row>
    <row r="19" spans="1:5" x14ac:dyDescent="0.25">
      <c r="A19" s="17" t="s">
        <v>20</v>
      </c>
      <c r="B19">
        <v>5419</v>
      </c>
      <c r="D19" s="18" t="s">
        <v>14</v>
      </c>
      <c r="E19">
        <v>75</v>
      </c>
    </row>
    <row r="20" spans="1:5" x14ac:dyDescent="0.25">
      <c r="A20" s="17" t="s">
        <v>20</v>
      </c>
      <c r="B20">
        <v>165</v>
      </c>
      <c r="D20" s="18" t="s">
        <v>14</v>
      </c>
      <c r="E20">
        <v>120</v>
      </c>
    </row>
    <row r="21" spans="1:5" x14ac:dyDescent="0.25">
      <c r="A21" s="17" t="s">
        <v>20</v>
      </c>
      <c r="B21">
        <v>1965</v>
      </c>
      <c r="D21" s="18" t="s">
        <v>14</v>
      </c>
      <c r="E21">
        <v>2253</v>
      </c>
    </row>
    <row r="22" spans="1:5" x14ac:dyDescent="0.25">
      <c r="A22" s="17" t="s">
        <v>20</v>
      </c>
      <c r="B22">
        <v>16</v>
      </c>
      <c r="D22" s="18" t="s">
        <v>14</v>
      </c>
      <c r="E22">
        <v>5</v>
      </c>
    </row>
    <row r="23" spans="1:5" x14ac:dyDescent="0.25">
      <c r="A23" s="17" t="s">
        <v>20</v>
      </c>
      <c r="B23">
        <v>107</v>
      </c>
      <c r="D23" s="18" t="s">
        <v>14</v>
      </c>
      <c r="E23">
        <v>38</v>
      </c>
    </row>
    <row r="24" spans="1:5" x14ac:dyDescent="0.25">
      <c r="A24" s="17" t="s">
        <v>20</v>
      </c>
      <c r="B24">
        <v>134</v>
      </c>
      <c r="D24" s="18" t="s">
        <v>14</v>
      </c>
      <c r="E24">
        <v>12</v>
      </c>
    </row>
    <row r="25" spans="1:5" x14ac:dyDescent="0.25">
      <c r="A25" s="17" t="s">
        <v>20</v>
      </c>
      <c r="B25">
        <v>198</v>
      </c>
      <c r="D25" s="18" t="s">
        <v>14</v>
      </c>
      <c r="E25">
        <v>1684</v>
      </c>
    </row>
    <row r="26" spans="1:5" x14ac:dyDescent="0.25">
      <c r="A26" s="17" t="s">
        <v>20</v>
      </c>
      <c r="B26">
        <v>111</v>
      </c>
      <c r="D26" s="18" t="s">
        <v>14</v>
      </c>
      <c r="E26">
        <v>56</v>
      </c>
    </row>
    <row r="27" spans="1:5" x14ac:dyDescent="0.25">
      <c r="A27" s="17" t="s">
        <v>20</v>
      </c>
      <c r="B27">
        <v>222</v>
      </c>
      <c r="D27" s="18" t="s">
        <v>14</v>
      </c>
      <c r="E27">
        <v>838</v>
      </c>
    </row>
    <row r="28" spans="1:5" x14ac:dyDescent="0.25">
      <c r="A28" s="17" t="s">
        <v>20</v>
      </c>
      <c r="B28">
        <v>6212</v>
      </c>
      <c r="D28" s="18" t="s">
        <v>14</v>
      </c>
      <c r="E28">
        <v>1000</v>
      </c>
    </row>
    <row r="29" spans="1:5" x14ac:dyDescent="0.25">
      <c r="A29" s="17" t="s">
        <v>20</v>
      </c>
      <c r="B29">
        <v>98</v>
      </c>
      <c r="D29" s="18" t="s">
        <v>14</v>
      </c>
      <c r="E29">
        <v>1482</v>
      </c>
    </row>
    <row r="30" spans="1:5" x14ac:dyDescent="0.25">
      <c r="A30" s="17" t="s">
        <v>20</v>
      </c>
      <c r="B30">
        <v>92</v>
      </c>
      <c r="D30" s="18" t="s">
        <v>14</v>
      </c>
      <c r="E30">
        <v>106</v>
      </c>
    </row>
    <row r="31" spans="1:5" x14ac:dyDescent="0.25">
      <c r="A31" s="17" t="s">
        <v>20</v>
      </c>
      <c r="B31">
        <v>149</v>
      </c>
      <c r="D31" s="18" t="s">
        <v>14</v>
      </c>
      <c r="E31">
        <v>679</v>
      </c>
    </row>
    <row r="32" spans="1:5" x14ac:dyDescent="0.25">
      <c r="A32" s="17" t="s">
        <v>20</v>
      </c>
      <c r="B32">
        <v>2431</v>
      </c>
      <c r="D32" s="18" t="s">
        <v>14</v>
      </c>
      <c r="E32">
        <v>1220</v>
      </c>
    </row>
    <row r="33" spans="1:5" x14ac:dyDescent="0.25">
      <c r="A33" s="17" t="s">
        <v>20</v>
      </c>
      <c r="B33">
        <v>303</v>
      </c>
      <c r="D33" s="18" t="s">
        <v>14</v>
      </c>
      <c r="E33">
        <v>1</v>
      </c>
    </row>
    <row r="34" spans="1:5" x14ac:dyDescent="0.25">
      <c r="A34" s="17" t="s">
        <v>20</v>
      </c>
      <c r="B34">
        <v>209</v>
      </c>
      <c r="D34" s="18" t="s">
        <v>14</v>
      </c>
      <c r="E34">
        <v>37</v>
      </c>
    </row>
    <row r="35" spans="1:5" x14ac:dyDescent="0.25">
      <c r="A35" s="17" t="s">
        <v>20</v>
      </c>
      <c r="B35">
        <v>131</v>
      </c>
      <c r="D35" s="18" t="s">
        <v>14</v>
      </c>
      <c r="E35">
        <v>60</v>
      </c>
    </row>
    <row r="36" spans="1:5" x14ac:dyDescent="0.25">
      <c r="A36" s="17" t="s">
        <v>20</v>
      </c>
      <c r="B36">
        <v>164</v>
      </c>
      <c r="D36" s="18" t="s">
        <v>14</v>
      </c>
      <c r="E36">
        <v>296</v>
      </c>
    </row>
    <row r="37" spans="1:5" x14ac:dyDescent="0.25">
      <c r="A37" s="17" t="s">
        <v>20</v>
      </c>
      <c r="B37">
        <v>201</v>
      </c>
      <c r="D37" s="18" t="s">
        <v>14</v>
      </c>
      <c r="E37">
        <v>3304</v>
      </c>
    </row>
    <row r="38" spans="1:5" x14ac:dyDescent="0.25">
      <c r="A38" s="17" t="s">
        <v>20</v>
      </c>
      <c r="B38">
        <v>211</v>
      </c>
      <c r="D38" s="18" t="s">
        <v>14</v>
      </c>
      <c r="E38">
        <v>73</v>
      </c>
    </row>
    <row r="39" spans="1:5" x14ac:dyDescent="0.25">
      <c r="A39" s="17" t="s">
        <v>20</v>
      </c>
      <c r="B39">
        <v>128</v>
      </c>
      <c r="D39" s="18" t="s">
        <v>14</v>
      </c>
      <c r="E39">
        <v>3387</v>
      </c>
    </row>
    <row r="40" spans="1:5" x14ac:dyDescent="0.25">
      <c r="A40" s="17" t="s">
        <v>20</v>
      </c>
      <c r="B40">
        <v>1600</v>
      </c>
      <c r="D40" s="18" t="s">
        <v>14</v>
      </c>
      <c r="E40">
        <v>662</v>
      </c>
    </row>
    <row r="41" spans="1:5" x14ac:dyDescent="0.25">
      <c r="A41" s="17" t="s">
        <v>20</v>
      </c>
      <c r="B41">
        <v>249</v>
      </c>
      <c r="D41" s="18" t="s">
        <v>14</v>
      </c>
      <c r="E41">
        <v>774</v>
      </c>
    </row>
    <row r="42" spans="1:5" x14ac:dyDescent="0.25">
      <c r="A42" s="17" t="s">
        <v>20</v>
      </c>
      <c r="B42">
        <v>236</v>
      </c>
      <c r="D42" s="18" t="s">
        <v>14</v>
      </c>
      <c r="E42">
        <v>672</v>
      </c>
    </row>
    <row r="43" spans="1:5" x14ac:dyDescent="0.25">
      <c r="A43" s="17" t="s">
        <v>20</v>
      </c>
      <c r="B43">
        <v>4065</v>
      </c>
      <c r="D43" s="18" t="s">
        <v>14</v>
      </c>
      <c r="E43">
        <v>940</v>
      </c>
    </row>
    <row r="44" spans="1:5" x14ac:dyDescent="0.25">
      <c r="A44" s="17" t="s">
        <v>20</v>
      </c>
      <c r="B44">
        <v>246</v>
      </c>
      <c r="D44" s="18" t="s">
        <v>14</v>
      </c>
      <c r="E44">
        <v>117</v>
      </c>
    </row>
    <row r="45" spans="1:5" x14ac:dyDescent="0.25">
      <c r="A45" s="17" t="s">
        <v>20</v>
      </c>
      <c r="B45">
        <v>2475</v>
      </c>
      <c r="D45" s="18" t="s">
        <v>14</v>
      </c>
      <c r="E45">
        <v>115</v>
      </c>
    </row>
    <row r="46" spans="1:5" x14ac:dyDescent="0.25">
      <c r="A46" s="17" t="s">
        <v>20</v>
      </c>
      <c r="B46">
        <v>76</v>
      </c>
      <c r="D46" s="18" t="s">
        <v>14</v>
      </c>
      <c r="E46">
        <v>326</v>
      </c>
    </row>
    <row r="47" spans="1:5" x14ac:dyDescent="0.25">
      <c r="A47" s="17" t="s">
        <v>20</v>
      </c>
      <c r="B47">
        <v>54</v>
      </c>
      <c r="D47" s="18" t="s">
        <v>14</v>
      </c>
      <c r="E47">
        <v>1</v>
      </c>
    </row>
    <row r="48" spans="1:5" x14ac:dyDescent="0.25">
      <c r="A48" s="17" t="s">
        <v>20</v>
      </c>
      <c r="B48">
        <v>88</v>
      </c>
      <c r="D48" s="18" t="s">
        <v>14</v>
      </c>
      <c r="E48">
        <v>1467</v>
      </c>
    </row>
    <row r="49" spans="1:5" x14ac:dyDescent="0.25">
      <c r="A49" s="17" t="s">
        <v>20</v>
      </c>
      <c r="B49">
        <v>85</v>
      </c>
      <c r="D49" s="18" t="s">
        <v>14</v>
      </c>
      <c r="E49">
        <v>5681</v>
      </c>
    </row>
    <row r="50" spans="1:5" x14ac:dyDescent="0.25">
      <c r="A50" s="17" t="s">
        <v>20</v>
      </c>
      <c r="B50">
        <v>170</v>
      </c>
      <c r="D50" s="18" t="s">
        <v>14</v>
      </c>
      <c r="E50">
        <v>1059</v>
      </c>
    </row>
    <row r="51" spans="1:5" x14ac:dyDescent="0.25">
      <c r="A51" s="17" t="s">
        <v>20</v>
      </c>
      <c r="B51">
        <v>330</v>
      </c>
      <c r="D51" s="18" t="s">
        <v>14</v>
      </c>
      <c r="E51">
        <v>1194</v>
      </c>
    </row>
    <row r="52" spans="1:5" x14ac:dyDescent="0.25">
      <c r="A52" s="17" t="s">
        <v>20</v>
      </c>
      <c r="B52">
        <v>127</v>
      </c>
      <c r="D52" s="18" t="s">
        <v>14</v>
      </c>
      <c r="E52">
        <v>30</v>
      </c>
    </row>
    <row r="53" spans="1:5" x14ac:dyDescent="0.25">
      <c r="A53" s="17" t="s">
        <v>20</v>
      </c>
      <c r="B53">
        <v>411</v>
      </c>
      <c r="D53" s="18" t="s">
        <v>14</v>
      </c>
      <c r="E53">
        <v>75</v>
      </c>
    </row>
    <row r="54" spans="1:5" x14ac:dyDescent="0.25">
      <c r="A54" s="17" t="s">
        <v>20</v>
      </c>
      <c r="B54">
        <v>180</v>
      </c>
      <c r="D54" s="18" t="s">
        <v>14</v>
      </c>
      <c r="E54">
        <v>955</v>
      </c>
    </row>
    <row r="55" spans="1:5" x14ac:dyDescent="0.25">
      <c r="A55" s="17" t="s">
        <v>20</v>
      </c>
      <c r="B55">
        <v>374</v>
      </c>
      <c r="D55" s="18" t="s">
        <v>14</v>
      </c>
      <c r="E55">
        <v>67</v>
      </c>
    </row>
    <row r="56" spans="1:5" x14ac:dyDescent="0.25">
      <c r="A56" s="17" t="s">
        <v>20</v>
      </c>
      <c r="B56">
        <v>71</v>
      </c>
      <c r="D56" s="18" t="s">
        <v>14</v>
      </c>
      <c r="E56">
        <v>5</v>
      </c>
    </row>
    <row r="57" spans="1:5" x14ac:dyDescent="0.25">
      <c r="A57" s="17" t="s">
        <v>20</v>
      </c>
      <c r="B57">
        <v>203</v>
      </c>
      <c r="D57" s="18" t="s">
        <v>14</v>
      </c>
      <c r="E57">
        <v>26</v>
      </c>
    </row>
    <row r="58" spans="1:5" x14ac:dyDescent="0.25">
      <c r="A58" s="17" t="s">
        <v>20</v>
      </c>
      <c r="B58">
        <v>113</v>
      </c>
      <c r="D58" s="18" t="s">
        <v>14</v>
      </c>
      <c r="E58">
        <v>1130</v>
      </c>
    </row>
    <row r="59" spans="1:5" x14ac:dyDescent="0.25">
      <c r="A59" s="17" t="s">
        <v>20</v>
      </c>
      <c r="B59">
        <v>96</v>
      </c>
      <c r="D59" s="18" t="s">
        <v>14</v>
      </c>
      <c r="E59">
        <v>782</v>
      </c>
    </row>
    <row r="60" spans="1:5" x14ac:dyDescent="0.25">
      <c r="A60" s="17" t="s">
        <v>20</v>
      </c>
      <c r="B60">
        <v>498</v>
      </c>
      <c r="D60" s="18" t="s">
        <v>14</v>
      </c>
      <c r="E60">
        <v>210</v>
      </c>
    </row>
    <row r="61" spans="1:5" x14ac:dyDescent="0.25">
      <c r="A61" s="17" t="s">
        <v>20</v>
      </c>
      <c r="B61">
        <v>180</v>
      </c>
      <c r="D61" s="18" t="s">
        <v>14</v>
      </c>
      <c r="E61">
        <v>136</v>
      </c>
    </row>
    <row r="62" spans="1:5" x14ac:dyDescent="0.25">
      <c r="A62" s="17" t="s">
        <v>20</v>
      </c>
      <c r="B62">
        <v>27</v>
      </c>
      <c r="D62" s="18" t="s">
        <v>14</v>
      </c>
      <c r="E62">
        <v>86</v>
      </c>
    </row>
    <row r="63" spans="1:5" x14ac:dyDescent="0.25">
      <c r="A63" s="17" t="s">
        <v>20</v>
      </c>
      <c r="B63">
        <v>2331</v>
      </c>
      <c r="D63" s="18" t="s">
        <v>14</v>
      </c>
      <c r="E63">
        <v>19</v>
      </c>
    </row>
    <row r="64" spans="1:5" x14ac:dyDescent="0.25">
      <c r="A64" s="17" t="s">
        <v>20</v>
      </c>
      <c r="B64">
        <v>113</v>
      </c>
      <c r="D64" s="18" t="s">
        <v>14</v>
      </c>
      <c r="E64">
        <v>886</v>
      </c>
    </row>
    <row r="65" spans="1:5" x14ac:dyDescent="0.25">
      <c r="A65" s="17" t="s">
        <v>20</v>
      </c>
      <c r="B65">
        <v>164</v>
      </c>
      <c r="D65" s="18" t="s">
        <v>14</v>
      </c>
      <c r="E65">
        <v>35</v>
      </c>
    </row>
    <row r="66" spans="1:5" x14ac:dyDescent="0.25">
      <c r="A66" s="17" t="s">
        <v>20</v>
      </c>
      <c r="B66">
        <v>164</v>
      </c>
      <c r="D66" s="18" t="s">
        <v>14</v>
      </c>
      <c r="E66">
        <v>24</v>
      </c>
    </row>
    <row r="67" spans="1:5" x14ac:dyDescent="0.25">
      <c r="A67" s="17" t="s">
        <v>20</v>
      </c>
      <c r="B67">
        <v>336</v>
      </c>
      <c r="D67" s="18" t="s">
        <v>14</v>
      </c>
      <c r="E67">
        <v>86</v>
      </c>
    </row>
    <row r="68" spans="1:5" x14ac:dyDescent="0.25">
      <c r="A68" s="17" t="s">
        <v>20</v>
      </c>
      <c r="B68">
        <v>1917</v>
      </c>
      <c r="D68" s="18" t="s">
        <v>14</v>
      </c>
      <c r="E68">
        <v>243</v>
      </c>
    </row>
    <row r="69" spans="1:5" x14ac:dyDescent="0.25">
      <c r="A69" s="17" t="s">
        <v>20</v>
      </c>
      <c r="B69">
        <v>95</v>
      </c>
      <c r="D69" s="18" t="s">
        <v>14</v>
      </c>
      <c r="E69">
        <v>65</v>
      </c>
    </row>
    <row r="70" spans="1:5" x14ac:dyDescent="0.25">
      <c r="A70" s="17" t="s">
        <v>20</v>
      </c>
      <c r="B70">
        <v>147</v>
      </c>
      <c r="D70" s="18" t="s">
        <v>14</v>
      </c>
      <c r="E70">
        <v>100</v>
      </c>
    </row>
    <row r="71" spans="1:5" x14ac:dyDescent="0.25">
      <c r="A71" s="17" t="s">
        <v>20</v>
      </c>
      <c r="B71">
        <v>86</v>
      </c>
      <c r="D71" s="18" t="s">
        <v>14</v>
      </c>
      <c r="E71">
        <v>168</v>
      </c>
    </row>
    <row r="72" spans="1:5" x14ac:dyDescent="0.25">
      <c r="A72" s="17" t="s">
        <v>20</v>
      </c>
      <c r="B72">
        <v>83</v>
      </c>
      <c r="D72" s="18" t="s">
        <v>14</v>
      </c>
      <c r="E72">
        <v>13</v>
      </c>
    </row>
    <row r="73" spans="1:5" x14ac:dyDescent="0.25">
      <c r="A73" s="17" t="s">
        <v>20</v>
      </c>
      <c r="B73">
        <v>676</v>
      </c>
      <c r="D73" s="18" t="s">
        <v>14</v>
      </c>
      <c r="E73">
        <v>1</v>
      </c>
    </row>
    <row r="74" spans="1:5" x14ac:dyDescent="0.25">
      <c r="A74" s="17" t="s">
        <v>20</v>
      </c>
      <c r="B74">
        <v>361</v>
      </c>
      <c r="D74" s="18" t="s">
        <v>14</v>
      </c>
      <c r="E74">
        <v>40</v>
      </c>
    </row>
    <row r="75" spans="1:5" x14ac:dyDescent="0.25">
      <c r="A75" s="17" t="s">
        <v>20</v>
      </c>
      <c r="B75">
        <v>131</v>
      </c>
      <c r="D75" s="18" t="s">
        <v>14</v>
      </c>
      <c r="E75">
        <v>226</v>
      </c>
    </row>
    <row r="76" spans="1:5" x14ac:dyDescent="0.25">
      <c r="A76" s="17" t="s">
        <v>20</v>
      </c>
      <c r="B76">
        <v>126</v>
      </c>
      <c r="D76" s="18" t="s">
        <v>14</v>
      </c>
      <c r="E76">
        <v>1625</v>
      </c>
    </row>
    <row r="77" spans="1:5" x14ac:dyDescent="0.25">
      <c r="A77" s="17" t="s">
        <v>20</v>
      </c>
      <c r="B77">
        <v>275</v>
      </c>
      <c r="D77" s="18" t="s">
        <v>14</v>
      </c>
      <c r="E77">
        <v>143</v>
      </c>
    </row>
    <row r="78" spans="1:5" x14ac:dyDescent="0.25">
      <c r="A78" s="17" t="s">
        <v>20</v>
      </c>
      <c r="B78">
        <v>67</v>
      </c>
      <c r="D78" s="18" t="s">
        <v>14</v>
      </c>
      <c r="E78">
        <v>934</v>
      </c>
    </row>
    <row r="79" spans="1:5" x14ac:dyDescent="0.25">
      <c r="A79" s="17" t="s">
        <v>20</v>
      </c>
      <c r="B79">
        <v>154</v>
      </c>
      <c r="D79" s="18" t="s">
        <v>14</v>
      </c>
      <c r="E79">
        <v>17</v>
      </c>
    </row>
    <row r="80" spans="1:5" x14ac:dyDescent="0.25">
      <c r="A80" s="17" t="s">
        <v>20</v>
      </c>
      <c r="B80">
        <v>1782</v>
      </c>
      <c r="D80" s="18" t="s">
        <v>14</v>
      </c>
      <c r="E80">
        <v>2179</v>
      </c>
    </row>
    <row r="81" spans="1:5" x14ac:dyDescent="0.25">
      <c r="A81" s="17" t="s">
        <v>20</v>
      </c>
      <c r="B81">
        <v>903</v>
      </c>
      <c r="D81" s="18" t="s">
        <v>14</v>
      </c>
      <c r="E81">
        <v>931</v>
      </c>
    </row>
    <row r="82" spans="1:5" x14ac:dyDescent="0.25">
      <c r="A82" s="17" t="s">
        <v>20</v>
      </c>
      <c r="B82">
        <v>94</v>
      </c>
      <c r="D82" s="18" t="s">
        <v>14</v>
      </c>
      <c r="E82">
        <v>92</v>
      </c>
    </row>
    <row r="83" spans="1:5" x14ac:dyDescent="0.25">
      <c r="A83" s="17" t="s">
        <v>20</v>
      </c>
      <c r="B83">
        <v>180</v>
      </c>
      <c r="D83" s="18" t="s">
        <v>14</v>
      </c>
      <c r="E83">
        <v>57</v>
      </c>
    </row>
    <row r="84" spans="1:5" x14ac:dyDescent="0.25">
      <c r="A84" s="17" t="s">
        <v>20</v>
      </c>
      <c r="B84">
        <v>533</v>
      </c>
      <c r="D84" s="18" t="s">
        <v>14</v>
      </c>
      <c r="E84">
        <v>41</v>
      </c>
    </row>
    <row r="85" spans="1:5" x14ac:dyDescent="0.25">
      <c r="A85" s="17" t="s">
        <v>20</v>
      </c>
      <c r="B85">
        <v>2443</v>
      </c>
      <c r="D85" s="18" t="s">
        <v>14</v>
      </c>
      <c r="E85">
        <v>1</v>
      </c>
    </row>
    <row r="86" spans="1:5" x14ac:dyDescent="0.25">
      <c r="A86" s="17" t="s">
        <v>20</v>
      </c>
      <c r="B86">
        <v>89</v>
      </c>
      <c r="D86" s="18" t="s">
        <v>14</v>
      </c>
      <c r="E86">
        <v>101</v>
      </c>
    </row>
    <row r="87" spans="1:5" x14ac:dyDescent="0.25">
      <c r="A87" s="17" t="s">
        <v>20</v>
      </c>
      <c r="B87">
        <v>159</v>
      </c>
      <c r="D87" s="18" t="s">
        <v>14</v>
      </c>
      <c r="E87">
        <v>1335</v>
      </c>
    </row>
    <row r="88" spans="1:5" x14ac:dyDescent="0.25">
      <c r="A88" s="17" t="s">
        <v>20</v>
      </c>
      <c r="B88">
        <v>50</v>
      </c>
      <c r="D88" s="18" t="s">
        <v>14</v>
      </c>
      <c r="E88">
        <v>15</v>
      </c>
    </row>
    <row r="89" spans="1:5" x14ac:dyDescent="0.25">
      <c r="A89" s="17" t="s">
        <v>20</v>
      </c>
      <c r="B89">
        <v>186</v>
      </c>
      <c r="D89" s="18" t="s">
        <v>14</v>
      </c>
      <c r="E89">
        <v>454</v>
      </c>
    </row>
    <row r="90" spans="1:5" x14ac:dyDescent="0.25">
      <c r="A90" s="17" t="s">
        <v>20</v>
      </c>
      <c r="B90">
        <v>1071</v>
      </c>
      <c r="D90" s="18" t="s">
        <v>14</v>
      </c>
      <c r="E90">
        <v>3182</v>
      </c>
    </row>
    <row r="91" spans="1:5" x14ac:dyDescent="0.25">
      <c r="A91" s="17" t="s">
        <v>20</v>
      </c>
      <c r="B91">
        <v>117</v>
      </c>
      <c r="D91" s="18" t="s">
        <v>14</v>
      </c>
      <c r="E91">
        <v>15</v>
      </c>
    </row>
    <row r="92" spans="1:5" x14ac:dyDescent="0.25">
      <c r="A92" s="17" t="s">
        <v>20</v>
      </c>
      <c r="B92">
        <v>70</v>
      </c>
      <c r="D92" s="18" t="s">
        <v>14</v>
      </c>
      <c r="E92">
        <v>133</v>
      </c>
    </row>
    <row r="93" spans="1:5" x14ac:dyDescent="0.25">
      <c r="A93" s="17" t="s">
        <v>20</v>
      </c>
      <c r="B93">
        <v>135</v>
      </c>
      <c r="D93" s="18" t="s">
        <v>14</v>
      </c>
      <c r="E93">
        <v>2062</v>
      </c>
    </row>
    <row r="94" spans="1:5" x14ac:dyDescent="0.25">
      <c r="A94" s="17" t="s">
        <v>20</v>
      </c>
      <c r="B94">
        <v>768</v>
      </c>
      <c r="D94" s="18" t="s">
        <v>14</v>
      </c>
      <c r="E94">
        <v>29</v>
      </c>
    </row>
    <row r="95" spans="1:5" x14ac:dyDescent="0.25">
      <c r="A95" s="17" t="s">
        <v>20</v>
      </c>
      <c r="B95">
        <v>199</v>
      </c>
      <c r="D95" s="18" t="s">
        <v>14</v>
      </c>
      <c r="E95">
        <v>132</v>
      </c>
    </row>
    <row r="96" spans="1:5" x14ac:dyDescent="0.25">
      <c r="A96" s="17" t="s">
        <v>20</v>
      </c>
      <c r="B96">
        <v>107</v>
      </c>
      <c r="D96" s="18" t="s">
        <v>14</v>
      </c>
      <c r="E96">
        <v>137</v>
      </c>
    </row>
    <row r="97" spans="1:5" x14ac:dyDescent="0.25">
      <c r="A97" s="17" t="s">
        <v>20</v>
      </c>
      <c r="B97">
        <v>195</v>
      </c>
      <c r="D97" s="18" t="s">
        <v>14</v>
      </c>
      <c r="E97">
        <v>908</v>
      </c>
    </row>
    <row r="98" spans="1:5" x14ac:dyDescent="0.25">
      <c r="A98" s="17" t="s">
        <v>20</v>
      </c>
      <c r="B98">
        <v>3376</v>
      </c>
      <c r="D98" s="18" t="s">
        <v>14</v>
      </c>
      <c r="E98">
        <v>10</v>
      </c>
    </row>
    <row r="99" spans="1:5" x14ac:dyDescent="0.25">
      <c r="A99" s="17" t="s">
        <v>20</v>
      </c>
      <c r="B99">
        <v>41</v>
      </c>
      <c r="D99" s="18" t="s">
        <v>14</v>
      </c>
      <c r="E99">
        <v>1910</v>
      </c>
    </row>
    <row r="100" spans="1:5" x14ac:dyDescent="0.25">
      <c r="A100" s="17" t="s">
        <v>20</v>
      </c>
      <c r="B100">
        <v>1821</v>
      </c>
      <c r="D100" s="18" t="s">
        <v>14</v>
      </c>
      <c r="E100">
        <v>38</v>
      </c>
    </row>
    <row r="101" spans="1:5" x14ac:dyDescent="0.25">
      <c r="A101" s="17" t="s">
        <v>20</v>
      </c>
      <c r="B101">
        <v>164</v>
      </c>
      <c r="D101" s="18" t="s">
        <v>14</v>
      </c>
      <c r="E101">
        <v>104</v>
      </c>
    </row>
    <row r="102" spans="1:5" x14ac:dyDescent="0.25">
      <c r="A102" s="17" t="s">
        <v>20</v>
      </c>
      <c r="B102">
        <v>157</v>
      </c>
      <c r="D102" s="18" t="s">
        <v>14</v>
      </c>
      <c r="E102">
        <v>49</v>
      </c>
    </row>
    <row r="103" spans="1:5" x14ac:dyDescent="0.25">
      <c r="A103" s="17" t="s">
        <v>20</v>
      </c>
      <c r="B103">
        <v>246</v>
      </c>
      <c r="D103" s="18" t="s">
        <v>14</v>
      </c>
      <c r="E103">
        <v>1</v>
      </c>
    </row>
    <row r="104" spans="1:5" x14ac:dyDescent="0.25">
      <c r="A104" s="17" t="s">
        <v>20</v>
      </c>
      <c r="B104">
        <v>1396</v>
      </c>
      <c r="D104" s="18" t="s">
        <v>14</v>
      </c>
      <c r="E104">
        <v>245</v>
      </c>
    </row>
    <row r="105" spans="1:5" x14ac:dyDescent="0.25">
      <c r="A105" s="17" t="s">
        <v>20</v>
      </c>
      <c r="B105">
        <v>2506</v>
      </c>
      <c r="D105" s="18" t="s">
        <v>14</v>
      </c>
      <c r="E105">
        <v>32</v>
      </c>
    </row>
    <row r="106" spans="1:5" x14ac:dyDescent="0.25">
      <c r="A106" s="17" t="s">
        <v>20</v>
      </c>
      <c r="B106">
        <v>244</v>
      </c>
      <c r="D106" s="18" t="s">
        <v>14</v>
      </c>
      <c r="E106">
        <v>7</v>
      </c>
    </row>
    <row r="107" spans="1:5" x14ac:dyDescent="0.25">
      <c r="A107" s="17" t="s">
        <v>20</v>
      </c>
      <c r="B107">
        <v>146</v>
      </c>
      <c r="D107" s="18" t="s">
        <v>14</v>
      </c>
      <c r="E107">
        <v>803</v>
      </c>
    </row>
    <row r="108" spans="1:5" x14ac:dyDescent="0.25">
      <c r="A108" s="17" t="s">
        <v>20</v>
      </c>
      <c r="B108">
        <v>1267</v>
      </c>
      <c r="D108" s="18" t="s">
        <v>14</v>
      </c>
      <c r="E108">
        <v>16</v>
      </c>
    </row>
    <row r="109" spans="1:5" x14ac:dyDescent="0.25">
      <c r="A109" s="17" t="s">
        <v>20</v>
      </c>
      <c r="B109">
        <v>1561</v>
      </c>
      <c r="D109" s="18" t="s">
        <v>14</v>
      </c>
      <c r="E109">
        <v>31</v>
      </c>
    </row>
    <row r="110" spans="1:5" x14ac:dyDescent="0.25">
      <c r="A110" s="17" t="s">
        <v>20</v>
      </c>
      <c r="B110">
        <v>48</v>
      </c>
      <c r="D110" s="18" t="s">
        <v>14</v>
      </c>
      <c r="E110">
        <v>108</v>
      </c>
    </row>
    <row r="111" spans="1:5" x14ac:dyDescent="0.25">
      <c r="A111" s="17" t="s">
        <v>20</v>
      </c>
      <c r="B111">
        <v>2739</v>
      </c>
      <c r="D111" s="18" t="s">
        <v>14</v>
      </c>
      <c r="E111">
        <v>30</v>
      </c>
    </row>
    <row r="112" spans="1:5" x14ac:dyDescent="0.25">
      <c r="A112" s="17" t="s">
        <v>20</v>
      </c>
      <c r="B112">
        <v>3537</v>
      </c>
      <c r="D112" s="18" t="s">
        <v>14</v>
      </c>
      <c r="E112">
        <v>17</v>
      </c>
    </row>
    <row r="113" spans="1:5" x14ac:dyDescent="0.25">
      <c r="A113" s="17" t="s">
        <v>20</v>
      </c>
      <c r="B113">
        <v>2107</v>
      </c>
      <c r="D113" s="18" t="s">
        <v>14</v>
      </c>
      <c r="E113">
        <v>80</v>
      </c>
    </row>
    <row r="114" spans="1:5" x14ac:dyDescent="0.25">
      <c r="A114" s="17" t="s">
        <v>20</v>
      </c>
      <c r="B114">
        <v>3318</v>
      </c>
      <c r="D114" s="18" t="s">
        <v>14</v>
      </c>
      <c r="E114">
        <v>2468</v>
      </c>
    </row>
    <row r="115" spans="1:5" x14ac:dyDescent="0.25">
      <c r="A115" s="17" t="s">
        <v>20</v>
      </c>
      <c r="B115">
        <v>340</v>
      </c>
      <c r="D115" s="18" t="s">
        <v>14</v>
      </c>
      <c r="E115">
        <v>26</v>
      </c>
    </row>
    <row r="116" spans="1:5" x14ac:dyDescent="0.25">
      <c r="A116" s="17" t="s">
        <v>20</v>
      </c>
      <c r="B116">
        <v>1442</v>
      </c>
      <c r="D116" s="18" t="s">
        <v>14</v>
      </c>
      <c r="E116">
        <v>73</v>
      </c>
    </row>
    <row r="117" spans="1:5" x14ac:dyDescent="0.25">
      <c r="A117" s="17" t="s">
        <v>20</v>
      </c>
      <c r="B117">
        <v>126</v>
      </c>
      <c r="D117" s="18" t="s">
        <v>14</v>
      </c>
      <c r="E117">
        <v>128</v>
      </c>
    </row>
    <row r="118" spans="1:5" x14ac:dyDescent="0.25">
      <c r="A118" s="17" t="s">
        <v>20</v>
      </c>
      <c r="B118">
        <v>524</v>
      </c>
      <c r="D118" s="18" t="s">
        <v>14</v>
      </c>
      <c r="E118">
        <v>33</v>
      </c>
    </row>
    <row r="119" spans="1:5" x14ac:dyDescent="0.25">
      <c r="A119" s="17" t="s">
        <v>20</v>
      </c>
      <c r="B119">
        <v>1989</v>
      </c>
      <c r="D119" s="18" t="s">
        <v>14</v>
      </c>
      <c r="E119">
        <v>1072</v>
      </c>
    </row>
    <row r="120" spans="1:5" x14ac:dyDescent="0.25">
      <c r="A120" s="17" t="s">
        <v>20</v>
      </c>
      <c r="B120">
        <v>157</v>
      </c>
      <c r="D120" s="18" t="s">
        <v>14</v>
      </c>
      <c r="E120">
        <v>393</v>
      </c>
    </row>
    <row r="121" spans="1:5" x14ac:dyDescent="0.25">
      <c r="A121" s="17" t="s">
        <v>20</v>
      </c>
      <c r="B121">
        <v>4498</v>
      </c>
      <c r="D121" s="18" t="s">
        <v>14</v>
      </c>
      <c r="E121">
        <v>1257</v>
      </c>
    </row>
    <row r="122" spans="1:5" x14ac:dyDescent="0.25">
      <c r="A122" s="17" t="s">
        <v>20</v>
      </c>
      <c r="B122">
        <v>80</v>
      </c>
      <c r="D122" s="18" t="s">
        <v>14</v>
      </c>
      <c r="E122">
        <v>328</v>
      </c>
    </row>
    <row r="123" spans="1:5" x14ac:dyDescent="0.25">
      <c r="A123" s="17" t="s">
        <v>20</v>
      </c>
      <c r="B123">
        <v>43</v>
      </c>
      <c r="D123" s="18" t="s">
        <v>14</v>
      </c>
      <c r="E123">
        <v>147</v>
      </c>
    </row>
    <row r="124" spans="1:5" x14ac:dyDescent="0.25">
      <c r="A124" s="17" t="s">
        <v>20</v>
      </c>
      <c r="B124">
        <v>2053</v>
      </c>
      <c r="D124" s="18" t="s">
        <v>14</v>
      </c>
      <c r="E124">
        <v>830</v>
      </c>
    </row>
    <row r="125" spans="1:5" x14ac:dyDescent="0.25">
      <c r="A125" s="17" t="s">
        <v>20</v>
      </c>
      <c r="B125">
        <v>168</v>
      </c>
      <c r="D125" s="18" t="s">
        <v>14</v>
      </c>
      <c r="E125">
        <v>331</v>
      </c>
    </row>
    <row r="126" spans="1:5" x14ac:dyDescent="0.25">
      <c r="A126" s="17" t="s">
        <v>20</v>
      </c>
      <c r="B126">
        <v>4289</v>
      </c>
      <c r="D126" s="18" t="s">
        <v>14</v>
      </c>
      <c r="E126">
        <v>25</v>
      </c>
    </row>
    <row r="127" spans="1:5" x14ac:dyDescent="0.25">
      <c r="A127" s="17" t="s">
        <v>20</v>
      </c>
      <c r="B127">
        <v>165</v>
      </c>
      <c r="D127" s="18" t="s">
        <v>14</v>
      </c>
      <c r="E127">
        <v>3483</v>
      </c>
    </row>
    <row r="128" spans="1:5" x14ac:dyDescent="0.25">
      <c r="A128" s="17" t="s">
        <v>20</v>
      </c>
      <c r="B128">
        <v>1815</v>
      </c>
      <c r="D128" s="18" t="s">
        <v>14</v>
      </c>
      <c r="E128">
        <v>923</v>
      </c>
    </row>
    <row r="129" spans="1:5" x14ac:dyDescent="0.25">
      <c r="A129" s="17" t="s">
        <v>20</v>
      </c>
      <c r="B129">
        <v>397</v>
      </c>
      <c r="D129" s="18" t="s">
        <v>14</v>
      </c>
      <c r="E129">
        <v>1</v>
      </c>
    </row>
    <row r="130" spans="1:5" x14ac:dyDescent="0.25">
      <c r="A130" s="17" t="s">
        <v>20</v>
      </c>
      <c r="B130">
        <v>1539</v>
      </c>
      <c r="D130" s="18" t="s">
        <v>14</v>
      </c>
      <c r="E130">
        <v>33</v>
      </c>
    </row>
    <row r="131" spans="1:5" x14ac:dyDescent="0.25">
      <c r="A131" s="17" t="s">
        <v>20</v>
      </c>
      <c r="B131">
        <v>138</v>
      </c>
      <c r="D131" s="18" t="s">
        <v>14</v>
      </c>
      <c r="E131">
        <v>40</v>
      </c>
    </row>
    <row r="132" spans="1:5" x14ac:dyDescent="0.25">
      <c r="A132" s="17" t="s">
        <v>20</v>
      </c>
      <c r="B132">
        <v>3594</v>
      </c>
      <c r="D132" s="18" t="s">
        <v>14</v>
      </c>
      <c r="E132">
        <v>23</v>
      </c>
    </row>
    <row r="133" spans="1:5" x14ac:dyDescent="0.25">
      <c r="A133" s="17" t="s">
        <v>20</v>
      </c>
      <c r="B133">
        <v>5880</v>
      </c>
      <c r="D133" s="18" t="s">
        <v>14</v>
      </c>
      <c r="E133">
        <v>75</v>
      </c>
    </row>
    <row r="134" spans="1:5" x14ac:dyDescent="0.25">
      <c r="A134" s="17" t="s">
        <v>20</v>
      </c>
      <c r="B134">
        <v>112</v>
      </c>
      <c r="D134" s="18" t="s">
        <v>14</v>
      </c>
      <c r="E134">
        <v>2176</v>
      </c>
    </row>
    <row r="135" spans="1:5" x14ac:dyDescent="0.25">
      <c r="A135" s="17" t="s">
        <v>20</v>
      </c>
      <c r="B135">
        <v>943</v>
      </c>
      <c r="D135" s="18" t="s">
        <v>14</v>
      </c>
      <c r="E135">
        <v>441</v>
      </c>
    </row>
    <row r="136" spans="1:5" x14ac:dyDescent="0.25">
      <c r="A136" s="17" t="s">
        <v>20</v>
      </c>
      <c r="B136">
        <v>2468</v>
      </c>
      <c r="D136" s="18" t="s">
        <v>14</v>
      </c>
      <c r="E136">
        <v>25</v>
      </c>
    </row>
    <row r="137" spans="1:5" x14ac:dyDescent="0.25">
      <c r="A137" s="17" t="s">
        <v>20</v>
      </c>
      <c r="B137">
        <v>2551</v>
      </c>
      <c r="D137" s="18" t="s">
        <v>14</v>
      </c>
      <c r="E137">
        <v>127</v>
      </c>
    </row>
    <row r="138" spans="1:5" x14ac:dyDescent="0.25">
      <c r="A138" s="17" t="s">
        <v>20</v>
      </c>
      <c r="B138">
        <v>101</v>
      </c>
      <c r="D138" s="18" t="s">
        <v>14</v>
      </c>
      <c r="E138">
        <v>355</v>
      </c>
    </row>
    <row r="139" spans="1:5" x14ac:dyDescent="0.25">
      <c r="A139" s="17" t="s">
        <v>20</v>
      </c>
      <c r="B139">
        <v>92</v>
      </c>
      <c r="D139" s="18" t="s">
        <v>14</v>
      </c>
      <c r="E139">
        <v>44</v>
      </c>
    </row>
    <row r="140" spans="1:5" x14ac:dyDescent="0.25">
      <c r="A140" s="17" t="s">
        <v>20</v>
      </c>
      <c r="B140">
        <v>62</v>
      </c>
      <c r="D140" s="18" t="s">
        <v>14</v>
      </c>
      <c r="E140">
        <v>67</v>
      </c>
    </row>
    <row r="141" spans="1:5" x14ac:dyDescent="0.25">
      <c r="A141" s="17" t="s">
        <v>20</v>
      </c>
      <c r="B141">
        <v>149</v>
      </c>
      <c r="D141" s="18" t="s">
        <v>14</v>
      </c>
      <c r="E141">
        <v>1068</v>
      </c>
    </row>
    <row r="142" spans="1:5" x14ac:dyDescent="0.25">
      <c r="A142" s="17" t="s">
        <v>20</v>
      </c>
      <c r="B142">
        <v>329</v>
      </c>
      <c r="D142" s="18" t="s">
        <v>14</v>
      </c>
      <c r="E142">
        <v>424</v>
      </c>
    </row>
    <row r="143" spans="1:5" x14ac:dyDescent="0.25">
      <c r="A143" s="17" t="s">
        <v>20</v>
      </c>
      <c r="B143">
        <v>97</v>
      </c>
      <c r="D143" s="18" t="s">
        <v>14</v>
      </c>
      <c r="E143">
        <v>151</v>
      </c>
    </row>
    <row r="144" spans="1:5" x14ac:dyDescent="0.25">
      <c r="A144" s="17" t="s">
        <v>20</v>
      </c>
      <c r="B144">
        <v>1784</v>
      </c>
      <c r="D144" s="18" t="s">
        <v>14</v>
      </c>
      <c r="E144">
        <v>1608</v>
      </c>
    </row>
    <row r="145" spans="1:5" x14ac:dyDescent="0.25">
      <c r="A145" s="17" t="s">
        <v>20</v>
      </c>
      <c r="B145">
        <v>1684</v>
      </c>
      <c r="D145" s="18" t="s">
        <v>14</v>
      </c>
      <c r="E145">
        <v>941</v>
      </c>
    </row>
    <row r="146" spans="1:5" x14ac:dyDescent="0.25">
      <c r="A146" s="17" t="s">
        <v>20</v>
      </c>
      <c r="B146">
        <v>250</v>
      </c>
      <c r="D146" s="18" t="s">
        <v>14</v>
      </c>
      <c r="E146">
        <v>1</v>
      </c>
    </row>
    <row r="147" spans="1:5" x14ac:dyDescent="0.25">
      <c r="A147" s="17" t="s">
        <v>20</v>
      </c>
      <c r="B147">
        <v>238</v>
      </c>
      <c r="D147" s="18" t="s">
        <v>14</v>
      </c>
      <c r="E147">
        <v>40</v>
      </c>
    </row>
    <row r="148" spans="1:5" x14ac:dyDescent="0.25">
      <c r="A148" s="17" t="s">
        <v>20</v>
      </c>
      <c r="B148">
        <v>53</v>
      </c>
      <c r="D148" s="18" t="s">
        <v>14</v>
      </c>
      <c r="E148">
        <v>3015</v>
      </c>
    </row>
    <row r="149" spans="1:5" x14ac:dyDescent="0.25">
      <c r="A149" s="17" t="s">
        <v>20</v>
      </c>
      <c r="B149">
        <v>214</v>
      </c>
      <c r="D149" s="18" t="s">
        <v>14</v>
      </c>
      <c r="E149">
        <v>435</v>
      </c>
    </row>
    <row r="150" spans="1:5" x14ac:dyDescent="0.25">
      <c r="A150" s="17" t="s">
        <v>20</v>
      </c>
      <c r="B150">
        <v>222</v>
      </c>
      <c r="D150" s="18" t="s">
        <v>14</v>
      </c>
      <c r="E150">
        <v>714</v>
      </c>
    </row>
    <row r="151" spans="1:5" x14ac:dyDescent="0.25">
      <c r="A151" s="17" t="s">
        <v>20</v>
      </c>
      <c r="B151">
        <v>1884</v>
      </c>
      <c r="D151" s="18" t="s">
        <v>14</v>
      </c>
      <c r="E151">
        <v>5497</v>
      </c>
    </row>
    <row r="152" spans="1:5" x14ac:dyDescent="0.25">
      <c r="A152" s="17" t="s">
        <v>20</v>
      </c>
      <c r="B152">
        <v>218</v>
      </c>
      <c r="D152" s="18" t="s">
        <v>14</v>
      </c>
      <c r="E152">
        <v>418</v>
      </c>
    </row>
    <row r="153" spans="1:5" x14ac:dyDescent="0.25">
      <c r="A153" s="17" t="s">
        <v>20</v>
      </c>
      <c r="B153">
        <v>6465</v>
      </c>
      <c r="D153" s="18" t="s">
        <v>14</v>
      </c>
      <c r="E153">
        <v>1439</v>
      </c>
    </row>
    <row r="154" spans="1:5" x14ac:dyDescent="0.25">
      <c r="A154" s="17" t="s">
        <v>20</v>
      </c>
      <c r="B154">
        <v>59</v>
      </c>
      <c r="D154" s="18" t="s">
        <v>14</v>
      </c>
      <c r="E154">
        <v>15</v>
      </c>
    </row>
    <row r="155" spans="1:5" x14ac:dyDescent="0.25">
      <c r="A155" s="17" t="s">
        <v>20</v>
      </c>
      <c r="B155">
        <v>88</v>
      </c>
      <c r="D155" s="18" t="s">
        <v>14</v>
      </c>
      <c r="E155">
        <v>1999</v>
      </c>
    </row>
    <row r="156" spans="1:5" x14ac:dyDescent="0.25">
      <c r="A156" s="17" t="s">
        <v>20</v>
      </c>
      <c r="B156">
        <v>1697</v>
      </c>
      <c r="D156" s="18" t="s">
        <v>14</v>
      </c>
      <c r="E156">
        <v>118</v>
      </c>
    </row>
    <row r="157" spans="1:5" x14ac:dyDescent="0.25">
      <c r="A157" s="17" t="s">
        <v>20</v>
      </c>
      <c r="B157">
        <v>92</v>
      </c>
      <c r="D157" s="18" t="s">
        <v>14</v>
      </c>
      <c r="E157">
        <v>162</v>
      </c>
    </row>
    <row r="158" spans="1:5" x14ac:dyDescent="0.25">
      <c r="A158" s="17" t="s">
        <v>20</v>
      </c>
      <c r="B158">
        <v>186</v>
      </c>
      <c r="D158" s="18" t="s">
        <v>14</v>
      </c>
      <c r="E158">
        <v>83</v>
      </c>
    </row>
    <row r="159" spans="1:5" x14ac:dyDescent="0.25">
      <c r="A159" s="17" t="s">
        <v>20</v>
      </c>
      <c r="B159">
        <v>138</v>
      </c>
      <c r="D159" s="18" t="s">
        <v>14</v>
      </c>
      <c r="E159">
        <v>747</v>
      </c>
    </row>
    <row r="160" spans="1:5" x14ac:dyDescent="0.25">
      <c r="A160" s="17" t="s">
        <v>20</v>
      </c>
      <c r="B160">
        <v>261</v>
      </c>
      <c r="D160" s="18" t="s">
        <v>14</v>
      </c>
      <c r="E160">
        <v>84</v>
      </c>
    </row>
    <row r="161" spans="1:5" x14ac:dyDescent="0.25">
      <c r="A161" s="17" t="s">
        <v>20</v>
      </c>
      <c r="B161">
        <v>107</v>
      </c>
      <c r="D161" s="18" t="s">
        <v>14</v>
      </c>
      <c r="E161">
        <v>91</v>
      </c>
    </row>
    <row r="162" spans="1:5" x14ac:dyDescent="0.25">
      <c r="A162" s="17" t="s">
        <v>20</v>
      </c>
      <c r="B162">
        <v>199</v>
      </c>
      <c r="D162" s="18" t="s">
        <v>14</v>
      </c>
      <c r="E162">
        <v>792</v>
      </c>
    </row>
    <row r="163" spans="1:5" x14ac:dyDescent="0.25">
      <c r="A163" s="17" t="s">
        <v>20</v>
      </c>
      <c r="B163">
        <v>5512</v>
      </c>
      <c r="D163" s="18" t="s">
        <v>14</v>
      </c>
      <c r="E163">
        <v>32</v>
      </c>
    </row>
    <row r="164" spans="1:5" x14ac:dyDescent="0.25">
      <c r="A164" s="17" t="s">
        <v>20</v>
      </c>
      <c r="B164">
        <v>86</v>
      </c>
      <c r="D164" s="18" t="s">
        <v>14</v>
      </c>
      <c r="E164">
        <v>186</v>
      </c>
    </row>
    <row r="165" spans="1:5" x14ac:dyDescent="0.25">
      <c r="A165" s="17" t="s">
        <v>20</v>
      </c>
      <c r="B165">
        <v>2768</v>
      </c>
      <c r="D165" s="18" t="s">
        <v>14</v>
      </c>
      <c r="E165">
        <v>605</v>
      </c>
    </row>
    <row r="166" spans="1:5" x14ac:dyDescent="0.25">
      <c r="A166" s="17" t="s">
        <v>20</v>
      </c>
      <c r="B166">
        <v>48</v>
      </c>
      <c r="D166" s="18" t="s">
        <v>14</v>
      </c>
      <c r="E166">
        <v>1</v>
      </c>
    </row>
    <row r="167" spans="1:5" x14ac:dyDescent="0.25">
      <c r="A167" s="17" t="s">
        <v>20</v>
      </c>
      <c r="B167">
        <v>87</v>
      </c>
      <c r="D167" s="18" t="s">
        <v>14</v>
      </c>
      <c r="E167">
        <v>31</v>
      </c>
    </row>
    <row r="168" spans="1:5" x14ac:dyDescent="0.25">
      <c r="A168" s="17" t="s">
        <v>20</v>
      </c>
      <c r="B168">
        <v>1894</v>
      </c>
      <c r="D168" s="18" t="s">
        <v>14</v>
      </c>
      <c r="E168">
        <v>1181</v>
      </c>
    </row>
    <row r="169" spans="1:5" x14ac:dyDescent="0.25">
      <c r="A169" s="17" t="s">
        <v>20</v>
      </c>
      <c r="B169">
        <v>282</v>
      </c>
      <c r="D169" s="18" t="s">
        <v>14</v>
      </c>
      <c r="E169">
        <v>39</v>
      </c>
    </row>
    <row r="170" spans="1:5" x14ac:dyDescent="0.25">
      <c r="A170" s="17" t="s">
        <v>20</v>
      </c>
      <c r="B170">
        <v>116</v>
      </c>
      <c r="D170" s="18" t="s">
        <v>14</v>
      </c>
      <c r="E170">
        <v>46</v>
      </c>
    </row>
    <row r="171" spans="1:5" x14ac:dyDescent="0.25">
      <c r="A171" s="17" t="s">
        <v>20</v>
      </c>
      <c r="B171">
        <v>83</v>
      </c>
      <c r="D171" s="18" t="s">
        <v>14</v>
      </c>
      <c r="E171">
        <v>105</v>
      </c>
    </row>
    <row r="172" spans="1:5" x14ac:dyDescent="0.25">
      <c r="A172" s="17" t="s">
        <v>20</v>
      </c>
      <c r="B172">
        <v>91</v>
      </c>
      <c r="D172" s="18" t="s">
        <v>14</v>
      </c>
      <c r="E172">
        <v>535</v>
      </c>
    </row>
    <row r="173" spans="1:5" x14ac:dyDescent="0.25">
      <c r="A173" s="17" t="s">
        <v>20</v>
      </c>
      <c r="B173">
        <v>546</v>
      </c>
      <c r="D173" s="18" t="s">
        <v>14</v>
      </c>
      <c r="E173">
        <v>16</v>
      </c>
    </row>
    <row r="174" spans="1:5" x14ac:dyDescent="0.25">
      <c r="A174" s="17" t="s">
        <v>20</v>
      </c>
      <c r="B174">
        <v>393</v>
      </c>
      <c r="D174" s="18" t="s">
        <v>14</v>
      </c>
      <c r="E174">
        <v>575</v>
      </c>
    </row>
    <row r="175" spans="1:5" x14ac:dyDescent="0.25">
      <c r="A175" s="17" t="s">
        <v>20</v>
      </c>
      <c r="B175">
        <v>133</v>
      </c>
      <c r="D175" s="18" t="s">
        <v>14</v>
      </c>
      <c r="E175">
        <v>1120</v>
      </c>
    </row>
    <row r="176" spans="1:5" x14ac:dyDescent="0.25">
      <c r="A176" s="17" t="s">
        <v>20</v>
      </c>
      <c r="B176">
        <v>254</v>
      </c>
      <c r="D176" s="18" t="s">
        <v>14</v>
      </c>
      <c r="E176">
        <v>113</v>
      </c>
    </row>
    <row r="177" spans="1:5" x14ac:dyDescent="0.25">
      <c r="A177" s="17" t="s">
        <v>20</v>
      </c>
      <c r="B177">
        <v>176</v>
      </c>
      <c r="D177" s="18" t="s">
        <v>14</v>
      </c>
      <c r="E177">
        <v>1538</v>
      </c>
    </row>
    <row r="178" spans="1:5" x14ac:dyDescent="0.25">
      <c r="A178" s="17" t="s">
        <v>20</v>
      </c>
      <c r="B178">
        <v>337</v>
      </c>
      <c r="D178" s="18" t="s">
        <v>14</v>
      </c>
      <c r="E178">
        <v>9</v>
      </c>
    </row>
    <row r="179" spans="1:5" x14ac:dyDescent="0.25">
      <c r="A179" s="17" t="s">
        <v>20</v>
      </c>
      <c r="B179">
        <v>107</v>
      </c>
      <c r="D179" s="18" t="s">
        <v>14</v>
      </c>
      <c r="E179">
        <v>554</v>
      </c>
    </row>
    <row r="180" spans="1:5" x14ac:dyDescent="0.25">
      <c r="A180" s="17" t="s">
        <v>20</v>
      </c>
      <c r="B180">
        <v>183</v>
      </c>
      <c r="D180" s="18" t="s">
        <v>14</v>
      </c>
      <c r="E180">
        <v>648</v>
      </c>
    </row>
    <row r="181" spans="1:5" x14ac:dyDescent="0.25">
      <c r="A181" s="17" t="s">
        <v>20</v>
      </c>
      <c r="B181">
        <v>72</v>
      </c>
      <c r="D181" s="18" t="s">
        <v>14</v>
      </c>
      <c r="E181">
        <v>21</v>
      </c>
    </row>
    <row r="182" spans="1:5" x14ac:dyDescent="0.25">
      <c r="A182" s="17" t="s">
        <v>20</v>
      </c>
      <c r="B182">
        <v>295</v>
      </c>
      <c r="D182" s="18" t="s">
        <v>14</v>
      </c>
      <c r="E182">
        <v>54</v>
      </c>
    </row>
    <row r="183" spans="1:5" x14ac:dyDescent="0.25">
      <c r="A183" s="17" t="s">
        <v>20</v>
      </c>
      <c r="B183">
        <v>142</v>
      </c>
      <c r="D183" s="18" t="s">
        <v>14</v>
      </c>
      <c r="E183">
        <v>120</v>
      </c>
    </row>
    <row r="184" spans="1:5" x14ac:dyDescent="0.25">
      <c r="A184" s="17" t="s">
        <v>20</v>
      </c>
      <c r="B184">
        <v>85</v>
      </c>
      <c r="D184" s="18" t="s">
        <v>14</v>
      </c>
      <c r="E184">
        <v>579</v>
      </c>
    </row>
    <row r="185" spans="1:5" x14ac:dyDescent="0.25">
      <c r="A185" s="17" t="s">
        <v>20</v>
      </c>
      <c r="B185">
        <v>659</v>
      </c>
      <c r="D185" s="18" t="s">
        <v>14</v>
      </c>
      <c r="E185">
        <v>2072</v>
      </c>
    </row>
    <row r="186" spans="1:5" x14ac:dyDescent="0.25">
      <c r="A186" s="17" t="s">
        <v>20</v>
      </c>
      <c r="B186">
        <v>121</v>
      </c>
      <c r="D186" s="18" t="s">
        <v>14</v>
      </c>
      <c r="E186">
        <v>0</v>
      </c>
    </row>
    <row r="187" spans="1:5" x14ac:dyDescent="0.25">
      <c r="A187" s="17" t="s">
        <v>20</v>
      </c>
      <c r="B187">
        <v>3742</v>
      </c>
      <c r="D187" s="18" t="s">
        <v>14</v>
      </c>
      <c r="E187">
        <v>1796</v>
      </c>
    </row>
    <row r="188" spans="1:5" x14ac:dyDescent="0.25">
      <c r="A188" s="17" t="s">
        <v>20</v>
      </c>
      <c r="B188">
        <v>223</v>
      </c>
      <c r="D188" s="18" t="s">
        <v>14</v>
      </c>
      <c r="E188">
        <v>62</v>
      </c>
    </row>
    <row r="189" spans="1:5" x14ac:dyDescent="0.25">
      <c r="A189" s="17" t="s">
        <v>20</v>
      </c>
      <c r="B189">
        <v>133</v>
      </c>
      <c r="D189" s="18" t="s">
        <v>14</v>
      </c>
      <c r="E189">
        <v>347</v>
      </c>
    </row>
    <row r="190" spans="1:5" x14ac:dyDescent="0.25">
      <c r="A190" s="17" t="s">
        <v>20</v>
      </c>
      <c r="B190">
        <v>5168</v>
      </c>
      <c r="D190" s="18" t="s">
        <v>14</v>
      </c>
      <c r="E190">
        <v>19</v>
      </c>
    </row>
    <row r="191" spans="1:5" x14ac:dyDescent="0.25">
      <c r="A191" s="17" t="s">
        <v>20</v>
      </c>
      <c r="B191">
        <v>307</v>
      </c>
      <c r="D191" s="18" t="s">
        <v>14</v>
      </c>
      <c r="E191">
        <v>1258</v>
      </c>
    </row>
    <row r="192" spans="1:5" x14ac:dyDescent="0.25">
      <c r="A192" s="17" t="s">
        <v>20</v>
      </c>
      <c r="B192">
        <v>2441</v>
      </c>
      <c r="D192" s="18" t="s">
        <v>14</v>
      </c>
      <c r="E192">
        <v>362</v>
      </c>
    </row>
    <row r="193" spans="1:5" x14ac:dyDescent="0.25">
      <c r="A193" s="17" t="s">
        <v>20</v>
      </c>
      <c r="B193">
        <v>1385</v>
      </c>
      <c r="D193" s="18" t="s">
        <v>14</v>
      </c>
      <c r="E193">
        <v>133</v>
      </c>
    </row>
    <row r="194" spans="1:5" x14ac:dyDescent="0.25">
      <c r="A194" s="17" t="s">
        <v>20</v>
      </c>
      <c r="B194">
        <v>190</v>
      </c>
      <c r="D194" s="18" t="s">
        <v>14</v>
      </c>
      <c r="E194">
        <v>846</v>
      </c>
    </row>
    <row r="195" spans="1:5" x14ac:dyDescent="0.25">
      <c r="A195" s="17" t="s">
        <v>20</v>
      </c>
      <c r="B195">
        <v>470</v>
      </c>
      <c r="D195" s="18" t="s">
        <v>14</v>
      </c>
      <c r="E195">
        <v>10</v>
      </c>
    </row>
    <row r="196" spans="1:5" x14ac:dyDescent="0.25">
      <c r="A196" s="17" t="s">
        <v>20</v>
      </c>
      <c r="B196">
        <v>253</v>
      </c>
      <c r="D196" s="18" t="s">
        <v>14</v>
      </c>
      <c r="E196">
        <v>191</v>
      </c>
    </row>
    <row r="197" spans="1:5" x14ac:dyDescent="0.25">
      <c r="A197" s="17" t="s">
        <v>20</v>
      </c>
      <c r="B197">
        <v>1113</v>
      </c>
      <c r="D197" s="18" t="s">
        <v>14</v>
      </c>
      <c r="E197">
        <v>1979</v>
      </c>
    </row>
    <row r="198" spans="1:5" x14ac:dyDescent="0.25">
      <c r="A198" s="17" t="s">
        <v>20</v>
      </c>
      <c r="B198">
        <v>2283</v>
      </c>
      <c r="D198" s="18" t="s">
        <v>14</v>
      </c>
      <c r="E198">
        <v>63</v>
      </c>
    </row>
    <row r="199" spans="1:5" x14ac:dyDescent="0.25">
      <c r="A199" s="17" t="s">
        <v>20</v>
      </c>
      <c r="B199">
        <v>1095</v>
      </c>
      <c r="D199" s="18" t="s">
        <v>14</v>
      </c>
      <c r="E199">
        <v>6080</v>
      </c>
    </row>
    <row r="200" spans="1:5" x14ac:dyDescent="0.25">
      <c r="A200" s="17" t="s">
        <v>20</v>
      </c>
      <c r="B200">
        <v>1690</v>
      </c>
      <c r="D200" s="18" t="s">
        <v>14</v>
      </c>
      <c r="E200">
        <v>80</v>
      </c>
    </row>
    <row r="201" spans="1:5" x14ac:dyDescent="0.25">
      <c r="A201" s="17" t="s">
        <v>20</v>
      </c>
      <c r="B201">
        <v>191</v>
      </c>
      <c r="D201" s="18" t="s">
        <v>14</v>
      </c>
      <c r="E201">
        <v>9</v>
      </c>
    </row>
    <row r="202" spans="1:5" x14ac:dyDescent="0.25">
      <c r="A202" s="17" t="s">
        <v>20</v>
      </c>
      <c r="B202">
        <v>2013</v>
      </c>
      <c r="D202" s="18" t="s">
        <v>14</v>
      </c>
      <c r="E202">
        <v>1784</v>
      </c>
    </row>
    <row r="203" spans="1:5" x14ac:dyDescent="0.25">
      <c r="A203" s="17" t="s">
        <v>20</v>
      </c>
      <c r="B203">
        <v>1703</v>
      </c>
      <c r="D203" s="18" t="s">
        <v>14</v>
      </c>
      <c r="E203">
        <v>243</v>
      </c>
    </row>
    <row r="204" spans="1:5" x14ac:dyDescent="0.25">
      <c r="A204" s="17" t="s">
        <v>20</v>
      </c>
      <c r="B204">
        <v>80</v>
      </c>
      <c r="D204" s="18" t="s">
        <v>14</v>
      </c>
      <c r="E204">
        <v>1296</v>
      </c>
    </row>
    <row r="205" spans="1:5" x14ac:dyDescent="0.25">
      <c r="A205" s="17" t="s">
        <v>20</v>
      </c>
      <c r="B205">
        <v>41</v>
      </c>
      <c r="D205" s="18" t="s">
        <v>14</v>
      </c>
      <c r="E205">
        <v>77</v>
      </c>
    </row>
    <row r="206" spans="1:5" x14ac:dyDescent="0.25">
      <c r="A206" s="17" t="s">
        <v>20</v>
      </c>
      <c r="B206">
        <v>187</v>
      </c>
      <c r="D206" s="18" t="s">
        <v>14</v>
      </c>
      <c r="E206">
        <v>395</v>
      </c>
    </row>
    <row r="207" spans="1:5" x14ac:dyDescent="0.25">
      <c r="A207" s="17" t="s">
        <v>20</v>
      </c>
      <c r="B207">
        <v>2875</v>
      </c>
      <c r="D207" s="18" t="s">
        <v>14</v>
      </c>
      <c r="E207">
        <v>49</v>
      </c>
    </row>
    <row r="208" spans="1:5" x14ac:dyDescent="0.25">
      <c r="A208" s="17" t="s">
        <v>20</v>
      </c>
      <c r="B208">
        <v>88</v>
      </c>
      <c r="D208" s="18" t="s">
        <v>14</v>
      </c>
      <c r="E208">
        <v>180</v>
      </c>
    </row>
    <row r="209" spans="1:5" x14ac:dyDescent="0.25">
      <c r="A209" s="17" t="s">
        <v>20</v>
      </c>
      <c r="B209">
        <v>191</v>
      </c>
      <c r="D209" s="18" t="s">
        <v>14</v>
      </c>
      <c r="E209">
        <v>2690</v>
      </c>
    </row>
    <row r="210" spans="1:5" x14ac:dyDescent="0.25">
      <c r="A210" s="17" t="s">
        <v>20</v>
      </c>
      <c r="B210">
        <v>139</v>
      </c>
      <c r="D210" s="18" t="s">
        <v>14</v>
      </c>
      <c r="E210">
        <v>2779</v>
      </c>
    </row>
    <row r="211" spans="1:5" x14ac:dyDescent="0.25">
      <c r="A211" s="17" t="s">
        <v>20</v>
      </c>
      <c r="B211">
        <v>186</v>
      </c>
      <c r="D211" s="18" t="s">
        <v>14</v>
      </c>
      <c r="E211">
        <v>92</v>
      </c>
    </row>
    <row r="212" spans="1:5" x14ac:dyDescent="0.25">
      <c r="A212" s="17" t="s">
        <v>20</v>
      </c>
      <c r="B212">
        <v>112</v>
      </c>
      <c r="D212" s="18" t="s">
        <v>14</v>
      </c>
      <c r="E212">
        <v>1028</v>
      </c>
    </row>
    <row r="213" spans="1:5" x14ac:dyDescent="0.25">
      <c r="A213" s="17" t="s">
        <v>20</v>
      </c>
      <c r="B213">
        <v>101</v>
      </c>
      <c r="D213" s="18" t="s">
        <v>14</v>
      </c>
      <c r="E213">
        <v>26</v>
      </c>
    </row>
    <row r="214" spans="1:5" x14ac:dyDescent="0.25">
      <c r="A214" s="17" t="s">
        <v>20</v>
      </c>
      <c r="B214">
        <v>206</v>
      </c>
      <c r="D214" s="18" t="s">
        <v>14</v>
      </c>
      <c r="E214">
        <v>1790</v>
      </c>
    </row>
    <row r="215" spans="1:5" x14ac:dyDescent="0.25">
      <c r="A215" s="17" t="s">
        <v>20</v>
      </c>
      <c r="B215">
        <v>154</v>
      </c>
      <c r="D215" s="18" t="s">
        <v>14</v>
      </c>
      <c r="E215">
        <v>37</v>
      </c>
    </row>
    <row r="216" spans="1:5" x14ac:dyDescent="0.25">
      <c r="A216" s="17" t="s">
        <v>20</v>
      </c>
      <c r="B216">
        <v>5966</v>
      </c>
      <c r="D216" s="18" t="s">
        <v>14</v>
      </c>
      <c r="E216">
        <v>35</v>
      </c>
    </row>
    <row r="217" spans="1:5" x14ac:dyDescent="0.25">
      <c r="A217" s="17" t="s">
        <v>20</v>
      </c>
      <c r="B217">
        <v>169</v>
      </c>
      <c r="D217" s="18" t="s">
        <v>14</v>
      </c>
      <c r="E217">
        <v>558</v>
      </c>
    </row>
    <row r="218" spans="1:5" x14ac:dyDescent="0.25">
      <c r="A218" s="17" t="s">
        <v>20</v>
      </c>
      <c r="B218">
        <v>2106</v>
      </c>
      <c r="D218" s="18" t="s">
        <v>14</v>
      </c>
      <c r="E218">
        <v>64</v>
      </c>
    </row>
    <row r="219" spans="1:5" x14ac:dyDescent="0.25">
      <c r="A219" s="17" t="s">
        <v>20</v>
      </c>
      <c r="B219">
        <v>131</v>
      </c>
      <c r="D219" s="18" t="s">
        <v>14</v>
      </c>
      <c r="E219">
        <v>245</v>
      </c>
    </row>
    <row r="220" spans="1:5" x14ac:dyDescent="0.25">
      <c r="A220" s="17" t="s">
        <v>20</v>
      </c>
      <c r="B220">
        <v>84</v>
      </c>
      <c r="D220" s="18" t="s">
        <v>14</v>
      </c>
      <c r="E220">
        <v>71</v>
      </c>
    </row>
    <row r="221" spans="1:5" x14ac:dyDescent="0.25">
      <c r="A221" s="17" t="s">
        <v>20</v>
      </c>
      <c r="B221">
        <v>155</v>
      </c>
      <c r="D221" s="18" t="s">
        <v>14</v>
      </c>
      <c r="E221">
        <v>42</v>
      </c>
    </row>
    <row r="222" spans="1:5" x14ac:dyDescent="0.25">
      <c r="A222" s="17" t="s">
        <v>20</v>
      </c>
      <c r="B222">
        <v>189</v>
      </c>
      <c r="D222" s="18" t="s">
        <v>14</v>
      </c>
      <c r="E222">
        <v>156</v>
      </c>
    </row>
    <row r="223" spans="1:5" x14ac:dyDescent="0.25">
      <c r="A223" s="17" t="s">
        <v>20</v>
      </c>
      <c r="B223">
        <v>4799</v>
      </c>
      <c r="D223" s="18" t="s">
        <v>14</v>
      </c>
      <c r="E223">
        <v>1368</v>
      </c>
    </row>
    <row r="224" spans="1:5" x14ac:dyDescent="0.25">
      <c r="A224" s="17" t="s">
        <v>20</v>
      </c>
      <c r="B224">
        <v>1137</v>
      </c>
      <c r="D224" s="18" t="s">
        <v>14</v>
      </c>
      <c r="E224">
        <v>102</v>
      </c>
    </row>
    <row r="225" spans="1:5" x14ac:dyDescent="0.25">
      <c r="A225" s="17" t="s">
        <v>20</v>
      </c>
      <c r="B225">
        <v>1152</v>
      </c>
      <c r="D225" s="18" t="s">
        <v>14</v>
      </c>
      <c r="E225">
        <v>86</v>
      </c>
    </row>
    <row r="226" spans="1:5" x14ac:dyDescent="0.25">
      <c r="A226" s="17" t="s">
        <v>20</v>
      </c>
      <c r="B226">
        <v>50</v>
      </c>
      <c r="D226" s="18" t="s">
        <v>14</v>
      </c>
      <c r="E226">
        <v>253</v>
      </c>
    </row>
    <row r="227" spans="1:5" x14ac:dyDescent="0.25">
      <c r="A227" s="17" t="s">
        <v>20</v>
      </c>
      <c r="B227">
        <v>3059</v>
      </c>
      <c r="D227" s="18" t="s">
        <v>14</v>
      </c>
      <c r="E227">
        <v>157</v>
      </c>
    </row>
    <row r="228" spans="1:5" x14ac:dyDescent="0.25">
      <c r="A228" s="17" t="s">
        <v>20</v>
      </c>
      <c r="B228">
        <v>34</v>
      </c>
      <c r="D228" s="18" t="s">
        <v>14</v>
      </c>
      <c r="E228">
        <v>183</v>
      </c>
    </row>
    <row r="229" spans="1:5" x14ac:dyDescent="0.25">
      <c r="A229" s="17" t="s">
        <v>20</v>
      </c>
      <c r="B229">
        <v>220</v>
      </c>
      <c r="D229" s="18" t="s">
        <v>14</v>
      </c>
      <c r="E229">
        <v>82</v>
      </c>
    </row>
    <row r="230" spans="1:5" x14ac:dyDescent="0.25">
      <c r="A230" s="17" t="s">
        <v>20</v>
      </c>
      <c r="B230">
        <v>1604</v>
      </c>
      <c r="D230" s="18" t="s">
        <v>14</v>
      </c>
      <c r="E230">
        <v>1</v>
      </c>
    </row>
    <row r="231" spans="1:5" x14ac:dyDescent="0.25">
      <c r="A231" s="17" t="s">
        <v>20</v>
      </c>
      <c r="B231">
        <v>454</v>
      </c>
      <c r="D231" s="18" t="s">
        <v>14</v>
      </c>
      <c r="E231">
        <v>1198</v>
      </c>
    </row>
    <row r="232" spans="1:5" x14ac:dyDescent="0.25">
      <c r="A232" s="17" t="s">
        <v>20</v>
      </c>
      <c r="B232">
        <v>123</v>
      </c>
      <c r="D232" s="18" t="s">
        <v>14</v>
      </c>
      <c r="E232">
        <v>648</v>
      </c>
    </row>
    <row r="233" spans="1:5" x14ac:dyDescent="0.25">
      <c r="A233" s="17" t="s">
        <v>20</v>
      </c>
      <c r="B233">
        <v>299</v>
      </c>
      <c r="D233" s="18" t="s">
        <v>14</v>
      </c>
      <c r="E233">
        <v>64</v>
      </c>
    </row>
    <row r="234" spans="1:5" x14ac:dyDescent="0.25">
      <c r="A234" s="17" t="s">
        <v>20</v>
      </c>
      <c r="B234">
        <v>2237</v>
      </c>
      <c r="D234" s="18" t="s">
        <v>14</v>
      </c>
      <c r="E234">
        <v>62</v>
      </c>
    </row>
    <row r="235" spans="1:5" x14ac:dyDescent="0.25">
      <c r="A235" s="17" t="s">
        <v>20</v>
      </c>
      <c r="B235">
        <v>645</v>
      </c>
      <c r="D235" s="18" t="s">
        <v>14</v>
      </c>
      <c r="E235">
        <v>750</v>
      </c>
    </row>
    <row r="236" spans="1:5" x14ac:dyDescent="0.25">
      <c r="A236" s="17" t="s">
        <v>20</v>
      </c>
      <c r="B236">
        <v>484</v>
      </c>
      <c r="D236" s="18" t="s">
        <v>14</v>
      </c>
      <c r="E236">
        <v>105</v>
      </c>
    </row>
    <row r="237" spans="1:5" x14ac:dyDescent="0.25">
      <c r="A237" s="17" t="s">
        <v>20</v>
      </c>
      <c r="B237">
        <v>154</v>
      </c>
      <c r="D237" s="18" t="s">
        <v>14</v>
      </c>
      <c r="E237">
        <v>2604</v>
      </c>
    </row>
    <row r="238" spans="1:5" x14ac:dyDescent="0.25">
      <c r="A238" s="17" t="s">
        <v>20</v>
      </c>
      <c r="B238">
        <v>82</v>
      </c>
      <c r="D238" s="18" t="s">
        <v>14</v>
      </c>
      <c r="E238">
        <v>65</v>
      </c>
    </row>
    <row r="239" spans="1:5" x14ac:dyDescent="0.25">
      <c r="A239" s="17" t="s">
        <v>20</v>
      </c>
      <c r="B239">
        <v>134</v>
      </c>
      <c r="D239" s="18" t="s">
        <v>14</v>
      </c>
      <c r="E239">
        <v>94</v>
      </c>
    </row>
    <row r="240" spans="1:5" x14ac:dyDescent="0.25">
      <c r="A240" s="17" t="s">
        <v>20</v>
      </c>
      <c r="B240">
        <v>5203</v>
      </c>
      <c r="D240" s="18" t="s">
        <v>14</v>
      </c>
      <c r="E240">
        <v>257</v>
      </c>
    </row>
    <row r="241" spans="1:5" x14ac:dyDescent="0.25">
      <c r="A241" s="17" t="s">
        <v>20</v>
      </c>
      <c r="B241">
        <v>94</v>
      </c>
      <c r="D241" s="18" t="s">
        <v>14</v>
      </c>
      <c r="E241">
        <v>2928</v>
      </c>
    </row>
    <row r="242" spans="1:5" x14ac:dyDescent="0.25">
      <c r="A242" s="17" t="s">
        <v>20</v>
      </c>
      <c r="B242">
        <v>205</v>
      </c>
      <c r="D242" s="18" t="s">
        <v>14</v>
      </c>
      <c r="E242">
        <v>4697</v>
      </c>
    </row>
    <row r="243" spans="1:5" x14ac:dyDescent="0.25">
      <c r="A243" s="17" t="s">
        <v>20</v>
      </c>
      <c r="B243">
        <v>92</v>
      </c>
      <c r="D243" s="18" t="s">
        <v>14</v>
      </c>
      <c r="E243">
        <v>2915</v>
      </c>
    </row>
    <row r="244" spans="1:5" x14ac:dyDescent="0.25">
      <c r="A244" s="17" t="s">
        <v>20</v>
      </c>
      <c r="B244">
        <v>219</v>
      </c>
      <c r="D244" s="18" t="s">
        <v>14</v>
      </c>
      <c r="E244">
        <v>18</v>
      </c>
    </row>
    <row r="245" spans="1:5" x14ac:dyDescent="0.25">
      <c r="A245" s="17" t="s">
        <v>20</v>
      </c>
      <c r="B245">
        <v>2526</v>
      </c>
      <c r="D245" s="18" t="s">
        <v>14</v>
      </c>
      <c r="E245">
        <v>602</v>
      </c>
    </row>
    <row r="246" spans="1:5" x14ac:dyDescent="0.25">
      <c r="A246" s="17" t="s">
        <v>20</v>
      </c>
      <c r="B246">
        <v>94</v>
      </c>
      <c r="D246" s="18" t="s">
        <v>14</v>
      </c>
      <c r="E246">
        <v>1</v>
      </c>
    </row>
    <row r="247" spans="1:5" x14ac:dyDescent="0.25">
      <c r="A247" s="17" t="s">
        <v>20</v>
      </c>
      <c r="B247">
        <v>1713</v>
      </c>
      <c r="D247" s="18" t="s">
        <v>14</v>
      </c>
      <c r="E247">
        <v>3868</v>
      </c>
    </row>
    <row r="248" spans="1:5" x14ac:dyDescent="0.25">
      <c r="A248" s="17" t="s">
        <v>20</v>
      </c>
      <c r="B248">
        <v>249</v>
      </c>
      <c r="D248" s="18" t="s">
        <v>14</v>
      </c>
      <c r="E248">
        <v>504</v>
      </c>
    </row>
    <row r="249" spans="1:5" x14ac:dyDescent="0.25">
      <c r="A249" s="17" t="s">
        <v>20</v>
      </c>
      <c r="B249">
        <v>192</v>
      </c>
      <c r="D249" s="18" t="s">
        <v>14</v>
      </c>
      <c r="E249">
        <v>14</v>
      </c>
    </row>
    <row r="250" spans="1:5" x14ac:dyDescent="0.25">
      <c r="A250" s="17" t="s">
        <v>20</v>
      </c>
      <c r="B250">
        <v>247</v>
      </c>
      <c r="D250" s="18" t="s">
        <v>14</v>
      </c>
      <c r="E250">
        <v>750</v>
      </c>
    </row>
    <row r="251" spans="1:5" x14ac:dyDescent="0.25">
      <c r="A251" s="17" t="s">
        <v>20</v>
      </c>
      <c r="B251">
        <v>2293</v>
      </c>
      <c r="D251" s="18" t="s">
        <v>14</v>
      </c>
      <c r="E251">
        <v>77</v>
      </c>
    </row>
    <row r="252" spans="1:5" x14ac:dyDescent="0.25">
      <c r="A252" s="17" t="s">
        <v>20</v>
      </c>
      <c r="B252">
        <v>3131</v>
      </c>
      <c r="D252" s="18" t="s">
        <v>14</v>
      </c>
      <c r="E252">
        <v>752</v>
      </c>
    </row>
    <row r="253" spans="1:5" x14ac:dyDescent="0.25">
      <c r="A253" s="17" t="s">
        <v>20</v>
      </c>
      <c r="B253">
        <v>143</v>
      </c>
      <c r="D253" s="18" t="s">
        <v>14</v>
      </c>
      <c r="E253">
        <v>131</v>
      </c>
    </row>
    <row r="254" spans="1:5" x14ac:dyDescent="0.25">
      <c r="A254" s="17" t="s">
        <v>20</v>
      </c>
      <c r="B254">
        <v>296</v>
      </c>
      <c r="D254" s="18" t="s">
        <v>14</v>
      </c>
      <c r="E254">
        <v>87</v>
      </c>
    </row>
    <row r="255" spans="1:5" x14ac:dyDescent="0.25">
      <c r="A255" s="17" t="s">
        <v>20</v>
      </c>
      <c r="B255">
        <v>170</v>
      </c>
      <c r="D255" s="18" t="s">
        <v>14</v>
      </c>
      <c r="E255">
        <v>1063</v>
      </c>
    </row>
    <row r="256" spans="1:5" x14ac:dyDescent="0.25">
      <c r="A256" s="17" t="s">
        <v>20</v>
      </c>
      <c r="B256">
        <v>86</v>
      </c>
      <c r="D256" s="18" t="s">
        <v>14</v>
      </c>
      <c r="E256">
        <v>76</v>
      </c>
    </row>
    <row r="257" spans="1:5" x14ac:dyDescent="0.25">
      <c r="A257" s="17" t="s">
        <v>20</v>
      </c>
      <c r="B257">
        <v>6286</v>
      </c>
      <c r="D257" s="18" t="s">
        <v>14</v>
      </c>
      <c r="E257">
        <v>4428</v>
      </c>
    </row>
    <row r="258" spans="1:5" x14ac:dyDescent="0.25">
      <c r="A258" s="17" t="s">
        <v>20</v>
      </c>
      <c r="B258">
        <v>3727</v>
      </c>
      <c r="D258" s="18" t="s">
        <v>14</v>
      </c>
      <c r="E258">
        <v>58</v>
      </c>
    </row>
    <row r="259" spans="1:5" x14ac:dyDescent="0.25">
      <c r="A259" s="17" t="s">
        <v>20</v>
      </c>
      <c r="B259">
        <v>1605</v>
      </c>
      <c r="D259" s="18" t="s">
        <v>14</v>
      </c>
      <c r="E259">
        <v>111</v>
      </c>
    </row>
    <row r="260" spans="1:5" x14ac:dyDescent="0.25">
      <c r="A260" s="17" t="s">
        <v>20</v>
      </c>
      <c r="B260">
        <v>2120</v>
      </c>
      <c r="D260" s="18" t="s">
        <v>14</v>
      </c>
      <c r="E260">
        <v>2955</v>
      </c>
    </row>
    <row r="261" spans="1:5" x14ac:dyDescent="0.25">
      <c r="A261" s="17" t="s">
        <v>20</v>
      </c>
      <c r="B261">
        <v>50</v>
      </c>
      <c r="D261" s="18" t="s">
        <v>14</v>
      </c>
      <c r="E261">
        <v>1657</v>
      </c>
    </row>
    <row r="262" spans="1:5" x14ac:dyDescent="0.25">
      <c r="A262" s="17" t="s">
        <v>20</v>
      </c>
      <c r="B262">
        <v>2080</v>
      </c>
      <c r="D262" s="18" t="s">
        <v>14</v>
      </c>
      <c r="E262">
        <v>926</v>
      </c>
    </row>
    <row r="263" spans="1:5" x14ac:dyDescent="0.25">
      <c r="A263" s="17" t="s">
        <v>20</v>
      </c>
      <c r="B263">
        <v>2105</v>
      </c>
      <c r="D263" s="18" t="s">
        <v>14</v>
      </c>
      <c r="E263">
        <v>77</v>
      </c>
    </row>
    <row r="264" spans="1:5" x14ac:dyDescent="0.25">
      <c r="A264" s="17" t="s">
        <v>20</v>
      </c>
      <c r="B264">
        <v>2436</v>
      </c>
      <c r="D264" s="18" t="s">
        <v>14</v>
      </c>
      <c r="E264">
        <v>1748</v>
      </c>
    </row>
    <row r="265" spans="1:5" x14ac:dyDescent="0.25">
      <c r="A265" s="17" t="s">
        <v>20</v>
      </c>
      <c r="B265">
        <v>80</v>
      </c>
      <c r="D265" s="18" t="s">
        <v>14</v>
      </c>
      <c r="E265">
        <v>79</v>
      </c>
    </row>
    <row r="266" spans="1:5" x14ac:dyDescent="0.25">
      <c r="A266" s="17" t="s">
        <v>20</v>
      </c>
      <c r="B266">
        <v>42</v>
      </c>
      <c r="D266" s="18" t="s">
        <v>14</v>
      </c>
      <c r="E266">
        <v>889</v>
      </c>
    </row>
    <row r="267" spans="1:5" x14ac:dyDescent="0.25">
      <c r="A267" s="17" t="s">
        <v>20</v>
      </c>
      <c r="B267">
        <v>139</v>
      </c>
      <c r="D267" s="18" t="s">
        <v>14</v>
      </c>
      <c r="E267">
        <v>56</v>
      </c>
    </row>
    <row r="268" spans="1:5" x14ac:dyDescent="0.25">
      <c r="A268" s="17" t="s">
        <v>20</v>
      </c>
      <c r="B268">
        <v>159</v>
      </c>
      <c r="D268" s="18" t="s">
        <v>14</v>
      </c>
      <c r="E268">
        <v>1</v>
      </c>
    </row>
    <row r="269" spans="1:5" x14ac:dyDescent="0.25">
      <c r="A269" s="17" t="s">
        <v>20</v>
      </c>
      <c r="B269">
        <v>381</v>
      </c>
      <c r="D269" s="18" t="s">
        <v>14</v>
      </c>
      <c r="E269">
        <v>83</v>
      </c>
    </row>
    <row r="270" spans="1:5" x14ac:dyDescent="0.25">
      <c r="A270" s="17" t="s">
        <v>20</v>
      </c>
      <c r="B270">
        <v>194</v>
      </c>
      <c r="D270" s="18" t="s">
        <v>14</v>
      </c>
      <c r="E270">
        <v>2025</v>
      </c>
    </row>
    <row r="271" spans="1:5" x14ac:dyDescent="0.25">
      <c r="A271" s="17" t="s">
        <v>20</v>
      </c>
      <c r="B271">
        <v>106</v>
      </c>
      <c r="D271" s="18" t="s">
        <v>14</v>
      </c>
      <c r="E271">
        <v>14</v>
      </c>
    </row>
    <row r="272" spans="1:5" x14ac:dyDescent="0.25">
      <c r="A272" s="17" t="s">
        <v>20</v>
      </c>
      <c r="B272">
        <v>142</v>
      </c>
      <c r="D272" s="18" t="s">
        <v>14</v>
      </c>
      <c r="E272">
        <v>656</v>
      </c>
    </row>
    <row r="273" spans="1:5" x14ac:dyDescent="0.25">
      <c r="A273" s="17" t="s">
        <v>20</v>
      </c>
      <c r="B273">
        <v>211</v>
      </c>
      <c r="D273" s="18" t="s">
        <v>14</v>
      </c>
      <c r="E273">
        <v>1596</v>
      </c>
    </row>
    <row r="274" spans="1:5" x14ac:dyDescent="0.25">
      <c r="A274" s="17" t="s">
        <v>20</v>
      </c>
      <c r="B274">
        <v>2756</v>
      </c>
      <c r="D274" s="18" t="s">
        <v>14</v>
      </c>
      <c r="E274">
        <v>10</v>
      </c>
    </row>
    <row r="275" spans="1:5" x14ac:dyDescent="0.25">
      <c r="A275" s="17" t="s">
        <v>20</v>
      </c>
      <c r="B275">
        <v>173</v>
      </c>
      <c r="D275" s="18" t="s">
        <v>14</v>
      </c>
      <c r="E275">
        <v>1121</v>
      </c>
    </row>
    <row r="276" spans="1:5" x14ac:dyDescent="0.25">
      <c r="A276" s="17" t="s">
        <v>20</v>
      </c>
      <c r="B276">
        <v>87</v>
      </c>
      <c r="D276" s="18" t="s">
        <v>14</v>
      </c>
      <c r="E276">
        <v>15</v>
      </c>
    </row>
    <row r="277" spans="1:5" x14ac:dyDescent="0.25">
      <c r="A277" s="17" t="s">
        <v>20</v>
      </c>
      <c r="B277">
        <v>1572</v>
      </c>
      <c r="D277" s="18" t="s">
        <v>14</v>
      </c>
      <c r="E277">
        <v>191</v>
      </c>
    </row>
    <row r="278" spans="1:5" x14ac:dyDescent="0.25">
      <c r="A278" s="17" t="s">
        <v>20</v>
      </c>
      <c r="B278">
        <v>2346</v>
      </c>
      <c r="D278" s="18" t="s">
        <v>14</v>
      </c>
      <c r="E278">
        <v>16</v>
      </c>
    </row>
    <row r="279" spans="1:5" x14ac:dyDescent="0.25">
      <c r="A279" s="17" t="s">
        <v>20</v>
      </c>
      <c r="B279">
        <v>115</v>
      </c>
      <c r="D279" s="18" t="s">
        <v>14</v>
      </c>
      <c r="E279">
        <v>17</v>
      </c>
    </row>
    <row r="280" spans="1:5" x14ac:dyDescent="0.25">
      <c r="A280" s="17" t="s">
        <v>20</v>
      </c>
      <c r="B280">
        <v>85</v>
      </c>
      <c r="D280" s="18" t="s">
        <v>14</v>
      </c>
      <c r="E280">
        <v>34</v>
      </c>
    </row>
    <row r="281" spans="1:5" x14ac:dyDescent="0.25">
      <c r="A281" s="17" t="s">
        <v>20</v>
      </c>
      <c r="B281">
        <v>144</v>
      </c>
      <c r="D281" s="18" t="s">
        <v>14</v>
      </c>
      <c r="E281">
        <v>1</v>
      </c>
    </row>
    <row r="282" spans="1:5" x14ac:dyDescent="0.25">
      <c r="A282" s="17" t="s">
        <v>20</v>
      </c>
      <c r="B282">
        <v>2443</v>
      </c>
      <c r="D282" s="18" t="s">
        <v>14</v>
      </c>
      <c r="E282">
        <v>1274</v>
      </c>
    </row>
    <row r="283" spans="1:5" x14ac:dyDescent="0.25">
      <c r="A283" s="17" t="s">
        <v>20</v>
      </c>
      <c r="B283">
        <v>64</v>
      </c>
      <c r="D283" s="18" t="s">
        <v>14</v>
      </c>
      <c r="E283">
        <v>210</v>
      </c>
    </row>
    <row r="284" spans="1:5" x14ac:dyDescent="0.25">
      <c r="A284" s="17" t="s">
        <v>20</v>
      </c>
      <c r="B284">
        <v>268</v>
      </c>
      <c r="D284" s="18" t="s">
        <v>14</v>
      </c>
      <c r="E284">
        <v>248</v>
      </c>
    </row>
    <row r="285" spans="1:5" x14ac:dyDescent="0.25">
      <c r="A285" s="17" t="s">
        <v>20</v>
      </c>
      <c r="B285">
        <v>195</v>
      </c>
      <c r="D285" s="18" t="s">
        <v>14</v>
      </c>
      <c r="E285">
        <v>513</v>
      </c>
    </row>
    <row r="286" spans="1:5" x14ac:dyDescent="0.25">
      <c r="A286" s="17" t="s">
        <v>20</v>
      </c>
      <c r="B286">
        <v>186</v>
      </c>
      <c r="D286" s="18" t="s">
        <v>14</v>
      </c>
      <c r="E286">
        <v>3410</v>
      </c>
    </row>
    <row r="287" spans="1:5" x14ac:dyDescent="0.25">
      <c r="A287" s="17" t="s">
        <v>20</v>
      </c>
      <c r="B287">
        <v>460</v>
      </c>
      <c r="D287" s="18" t="s">
        <v>14</v>
      </c>
      <c r="E287">
        <v>10</v>
      </c>
    </row>
    <row r="288" spans="1:5" x14ac:dyDescent="0.25">
      <c r="A288" s="17" t="s">
        <v>20</v>
      </c>
      <c r="B288">
        <v>2528</v>
      </c>
      <c r="D288" s="18" t="s">
        <v>14</v>
      </c>
      <c r="E288">
        <v>2201</v>
      </c>
    </row>
    <row r="289" spans="1:5" x14ac:dyDescent="0.25">
      <c r="A289" s="17" t="s">
        <v>20</v>
      </c>
      <c r="B289">
        <v>3657</v>
      </c>
      <c r="D289" s="18" t="s">
        <v>14</v>
      </c>
      <c r="E289">
        <v>676</v>
      </c>
    </row>
    <row r="290" spans="1:5" x14ac:dyDescent="0.25">
      <c r="A290" s="17" t="s">
        <v>20</v>
      </c>
      <c r="B290">
        <v>131</v>
      </c>
      <c r="D290" s="18" t="s">
        <v>14</v>
      </c>
      <c r="E290">
        <v>831</v>
      </c>
    </row>
    <row r="291" spans="1:5" x14ac:dyDescent="0.25">
      <c r="A291" s="17" t="s">
        <v>20</v>
      </c>
      <c r="B291">
        <v>239</v>
      </c>
      <c r="D291" s="18" t="s">
        <v>14</v>
      </c>
      <c r="E291">
        <v>859</v>
      </c>
    </row>
    <row r="292" spans="1:5" x14ac:dyDescent="0.25">
      <c r="A292" s="17" t="s">
        <v>20</v>
      </c>
      <c r="B292">
        <v>78</v>
      </c>
      <c r="D292" s="18" t="s">
        <v>14</v>
      </c>
      <c r="E292">
        <v>45</v>
      </c>
    </row>
    <row r="293" spans="1:5" x14ac:dyDescent="0.25">
      <c r="A293" s="17" t="s">
        <v>20</v>
      </c>
      <c r="B293">
        <v>1773</v>
      </c>
      <c r="D293" s="18" t="s">
        <v>14</v>
      </c>
      <c r="E293">
        <v>6</v>
      </c>
    </row>
    <row r="294" spans="1:5" x14ac:dyDescent="0.25">
      <c r="A294" s="17" t="s">
        <v>20</v>
      </c>
      <c r="B294">
        <v>32</v>
      </c>
      <c r="D294" s="18" t="s">
        <v>14</v>
      </c>
      <c r="E294">
        <v>7</v>
      </c>
    </row>
    <row r="295" spans="1:5" x14ac:dyDescent="0.25">
      <c r="A295" s="17" t="s">
        <v>20</v>
      </c>
      <c r="B295">
        <v>369</v>
      </c>
      <c r="D295" s="18" t="s">
        <v>14</v>
      </c>
      <c r="E295">
        <v>31</v>
      </c>
    </row>
    <row r="296" spans="1:5" x14ac:dyDescent="0.25">
      <c r="A296" s="17" t="s">
        <v>20</v>
      </c>
      <c r="B296">
        <v>89</v>
      </c>
      <c r="D296" s="18" t="s">
        <v>14</v>
      </c>
      <c r="E296">
        <v>78</v>
      </c>
    </row>
    <row r="297" spans="1:5" x14ac:dyDescent="0.25">
      <c r="A297" s="17" t="s">
        <v>20</v>
      </c>
      <c r="B297">
        <v>147</v>
      </c>
      <c r="D297" s="18" t="s">
        <v>14</v>
      </c>
      <c r="E297">
        <v>1225</v>
      </c>
    </row>
    <row r="298" spans="1:5" x14ac:dyDescent="0.25">
      <c r="A298" s="17" t="s">
        <v>20</v>
      </c>
      <c r="B298">
        <v>126</v>
      </c>
      <c r="D298" s="18" t="s">
        <v>14</v>
      </c>
      <c r="E298">
        <v>1</v>
      </c>
    </row>
    <row r="299" spans="1:5" x14ac:dyDescent="0.25">
      <c r="A299" s="17" t="s">
        <v>20</v>
      </c>
      <c r="B299">
        <v>2218</v>
      </c>
      <c r="D299" s="18" t="s">
        <v>14</v>
      </c>
      <c r="E299">
        <v>67</v>
      </c>
    </row>
    <row r="300" spans="1:5" x14ac:dyDescent="0.25">
      <c r="A300" s="17" t="s">
        <v>20</v>
      </c>
      <c r="B300">
        <v>202</v>
      </c>
      <c r="D300" s="18" t="s">
        <v>14</v>
      </c>
      <c r="E300">
        <v>19</v>
      </c>
    </row>
    <row r="301" spans="1:5" x14ac:dyDescent="0.25">
      <c r="A301" s="17" t="s">
        <v>20</v>
      </c>
      <c r="B301">
        <v>140</v>
      </c>
      <c r="D301" s="18" t="s">
        <v>14</v>
      </c>
      <c r="E301">
        <v>2108</v>
      </c>
    </row>
    <row r="302" spans="1:5" x14ac:dyDescent="0.25">
      <c r="A302" s="17" t="s">
        <v>20</v>
      </c>
      <c r="B302">
        <v>1052</v>
      </c>
      <c r="D302" s="18" t="s">
        <v>14</v>
      </c>
      <c r="E302">
        <v>679</v>
      </c>
    </row>
    <row r="303" spans="1:5" x14ac:dyDescent="0.25">
      <c r="A303" s="17" t="s">
        <v>20</v>
      </c>
      <c r="B303">
        <v>247</v>
      </c>
      <c r="D303" s="18" t="s">
        <v>14</v>
      </c>
      <c r="E303">
        <v>36</v>
      </c>
    </row>
    <row r="304" spans="1:5" x14ac:dyDescent="0.25">
      <c r="A304" s="17" t="s">
        <v>20</v>
      </c>
      <c r="B304">
        <v>84</v>
      </c>
      <c r="D304" s="18" t="s">
        <v>14</v>
      </c>
      <c r="E304">
        <v>47</v>
      </c>
    </row>
    <row r="305" spans="1:5" x14ac:dyDescent="0.25">
      <c r="A305" s="17" t="s">
        <v>20</v>
      </c>
      <c r="B305">
        <v>88</v>
      </c>
      <c r="D305" s="18" t="s">
        <v>14</v>
      </c>
      <c r="E305">
        <v>70</v>
      </c>
    </row>
    <row r="306" spans="1:5" x14ac:dyDescent="0.25">
      <c r="A306" s="17" t="s">
        <v>20</v>
      </c>
      <c r="B306">
        <v>156</v>
      </c>
      <c r="D306" s="18" t="s">
        <v>14</v>
      </c>
      <c r="E306">
        <v>154</v>
      </c>
    </row>
    <row r="307" spans="1:5" x14ac:dyDescent="0.25">
      <c r="A307" s="17" t="s">
        <v>20</v>
      </c>
      <c r="B307">
        <v>2985</v>
      </c>
      <c r="D307" s="18" t="s">
        <v>14</v>
      </c>
      <c r="E307">
        <v>22</v>
      </c>
    </row>
    <row r="308" spans="1:5" x14ac:dyDescent="0.25">
      <c r="A308" s="17" t="s">
        <v>20</v>
      </c>
      <c r="B308">
        <v>762</v>
      </c>
      <c r="D308" s="18" t="s">
        <v>14</v>
      </c>
      <c r="E308">
        <v>1758</v>
      </c>
    </row>
    <row r="309" spans="1:5" x14ac:dyDescent="0.25">
      <c r="A309" s="17" t="s">
        <v>20</v>
      </c>
      <c r="B309">
        <v>554</v>
      </c>
      <c r="D309" s="18" t="s">
        <v>14</v>
      </c>
      <c r="E309">
        <v>94</v>
      </c>
    </row>
    <row r="310" spans="1:5" x14ac:dyDescent="0.25">
      <c r="A310" s="17" t="s">
        <v>20</v>
      </c>
      <c r="B310">
        <v>135</v>
      </c>
      <c r="D310" s="18" t="s">
        <v>14</v>
      </c>
      <c r="E310">
        <v>33</v>
      </c>
    </row>
    <row r="311" spans="1:5" x14ac:dyDescent="0.25">
      <c r="A311" s="17" t="s">
        <v>20</v>
      </c>
      <c r="B311">
        <v>122</v>
      </c>
      <c r="D311" s="18" t="s">
        <v>14</v>
      </c>
      <c r="E311">
        <v>1</v>
      </c>
    </row>
    <row r="312" spans="1:5" x14ac:dyDescent="0.25">
      <c r="A312" s="17" t="s">
        <v>20</v>
      </c>
      <c r="B312">
        <v>221</v>
      </c>
      <c r="D312" s="18" t="s">
        <v>14</v>
      </c>
      <c r="E312">
        <v>31</v>
      </c>
    </row>
    <row r="313" spans="1:5" x14ac:dyDescent="0.25">
      <c r="A313" s="17" t="s">
        <v>20</v>
      </c>
      <c r="B313">
        <v>126</v>
      </c>
      <c r="D313" s="18" t="s">
        <v>14</v>
      </c>
      <c r="E313">
        <v>35</v>
      </c>
    </row>
    <row r="314" spans="1:5" x14ac:dyDescent="0.25">
      <c r="A314" s="17" t="s">
        <v>20</v>
      </c>
      <c r="B314">
        <v>1022</v>
      </c>
      <c r="D314" s="18" t="s">
        <v>14</v>
      </c>
      <c r="E314">
        <v>63</v>
      </c>
    </row>
    <row r="315" spans="1:5" x14ac:dyDescent="0.25">
      <c r="A315" s="17" t="s">
        <v>20</v>
      </c>
      <c r="B315">
        <v>3177</v>
      </c>
      <c r="D315" s="18" t="s">
        <v>14</v>
      </c>
      <c r="E315">
        <v>526</v>
      </c>
    </row>
    <row r="316" spans="1:5" x14ac:dyDescent="0.25">
      <c r="A316" s="17" t="s">
        <v>20</v>
      </c>
      <c r="B316">
        <v>198</v>
      </c>
      <c r="D316" s="18" t="s">
        <v>14</v>
      </c>
      <c r="E316">
        <v>121</v>
      </c>
    </row>
    <row r="317" spans="1:5" x14ac:dyDescent="0.25">
      <c r="A317" s="17" t="s">
        <v>20</v>
      </c>
      <c r="B317">
        <v>85</v>
      </c>
      <c r="D317" s="18" t="s">
        <v>14</v>
      </c>
      <c r="E317">
        <v>67</v>
      </c>
    </row>
    <row r="318" spans="1:5" x14ac:dyDescent="0.25">
      <c r="A318" s="17" t="s">
        <v>20</v>
      </c>
      <c r="B318">
        <v>3596</v>
      </c>
      <c r="D318" s="18" t="s">
        <v>14</v>
      </c>
      <c r="E318">
        <v>57</v>
      </c>
    </row>
    <row r="319" spans="1:5" x14ac:dyDescent="0.25">
      <c r="A319" s="17" t="s">
        <v>20</v>
      </c>
      <c r="B319">
        <v>244</v>
      </c>
      <c r="D319" s="18" t="s">
        <v>14</v>
      </c>
      <c r="E319">
        <v>1229</v>
      </c>
    </row>
    <row r="320" spans="1:5" x14ac:dyDescent="0.25">
      <c r="A320" s="17" t="s">
        <v>20</v>
      </c>
      <c r="B320">
        <v>5180</v>
      </c>
      <c r="D320" s="18" t="s">
        <v>14</v>
      </c>
      <c r="E320">
        <v>12</v>
      </c>
    </row>
    <row r="321" spans="1:5" x14ac:dyDescent="0.25">
      <c r="A321" s="17" t="s">
        <v>20</v>
      </c>
      <c r="B321">
        <v>589</v>
      </c>
      <c r="D321" s="18" t="s">
        <v>14</v>
      </c>
      <c r="E321">
        <v>452</v>
      </c>
    </row>
    <row r="322" spans="1:5" x14ac:dyDescent="0.25">
      <c r="A322" s="17" t="s">
        <v>20</v>
      </c>
      <c r="B322">
        <v>2725</v>
      </c>
      <c r="D322" s="18" t="s">
        <v>14</v>
      </c>
      <c r="E322">
        <v>1886</v>
      </c>
    </row>
    <row r="323" spans="1:5" x14ac:dyDescent="0.25">
      <c r="A323" s="17" t="s">
        <v>20</v>
      </c>
      <c r="B323">
        <v>300</v>
      </c>
      <c r="D323" s="18" t="s">
        <v>14</v>
      </c>
      <c r="E323">
        <v>1825</v>
      </c>
    </row>
    <row r="324" spans="1:5" x14ac:dyDescent="0.25">
      <c r="A324" s="17" t="s">
        <v>20</v>
      </c>
      <c r="B324">
        <v>144</v>
      </c>
      <c r="D324" s="18" t="s">
        <v>14</v>
      </c>
      <c r="E324">
        <v>31</v>
      </c>
    </row>
    <row r="325" spans="1:5" x14ac:dyDescent="0.25">
      <c r="A325" s="17" t="s">
        <v>20</v>
      </c>
      <c r="B325">
        <v>87</v>
      </c>
      <c r="D325" s="18" t="s">
        <v>14</v>
      </c>
      <c r="E325">
        <v>107</v>
      </c>
    </row>
    <row r="326" spans="1:5" x14ac:dyDescent="0.25">
      <c r="A326" s="17" t="s">
        <v>20</v>
      </c>
      <c r="B326">
        <v>3116</v>
      </c>
      <c r="D326" s="18" t="s">
        <v>14</v>
      </c>
      <c r="E326">
        <v>27</v>
      </c>
    </row>
    <row r="327" spans="1:5" x14ac:dyDescent="0.25">
      <c r="A327" s="17" t="s">
        <v>20</v>
      </c>
      <c r="B327">
        <v>909</v>
      </c>
      <c r="D327" s="18" t="s">
        <v>14</v>
      </c>
      <c r="E327">
        <v>1221</v>
      </c>
    </row>
    <row r="328" spans="1:5" x14ac:dyDescent="0.25">
      <c r="A328" s="17" t="s">
        <v>20</v>
      </c>
      <c r="B328">
        <v>1613</v>
      </c>
      <c r="D328" s="18" t="s">
        <v>14</v>
      </c>
      <c r="E328">
        <v>1</v>
      </c>
    </row>
    <row r="329" spans="1:5" x14ac:dyDescent="0.25">
      <c r="A329" s="17" t="s">
        <v>20</v>
      </c>
      <c r="B329">
        <v>136</v>
      </c>
      <c r="D329" s="18" t="s">
        <v>14</v>
      </c>
      <c r="E329">
        <v>16</v>
      </c>
    </row>
    <row r="330" spans="1:5" x14ac:dyDescent="0.25">
      <c r="A330" s="17" t="s">
        <v>20</v>
      </c>
      <c r="B330">
        <v>130</v>
      </c>
      <c r="D330" s="18" t="s">
        <v>14</v>
      </c>
      <c r="E330">
        <v>41</v>
      </c>
    </row>
    <row r="331" spans="1:5" x14ac:dyDescent="0.25">
      <c r="A331" s="17" t="s">
        <v>20</v>
      </c>
      <c r="B331">
        <v>102</v>
      </c>
      <c r="D331" s="18" t="s">
        <v>14</v>
      </c>
      <c r="E331">
        <v>523</v>
      </c>
    </row>
    <row r="332" spans="1:5" x14ac:dyDescent="0.25">
      <c r="A332" s="17" t="s">
        <v>20</v>
      </c>
      <c r="B332">
        <v>4006</v>
      </c>
      <c r="D332" s="18" t="s">
        <v>14</v>
      </c>
      <c r="E332">
        <v>141</v>
      </c>
    </row>
    <row r="333" spans="1:5" x14ac:dyDescent="0.25">
      <c r="A333" s="17" t="s">
        <v>20</v>
      </c>
      <c r="B333">
        <v>1629</v>
      </c>
      <c r="D333" s="18" t="s">
        <v>14</v>
      </c>
      <c r="E333">
        <v>52</v>
      </c>
    </row>
    <row r="334" spans="1:5" x14ac:dyDescent="0.25">
      <c r="A334" s="17" t="s">
        <v>20</v>
      </c>
      <c r="B334">
        <v>2188</v>
      </c>
      <c r="D334" s="18" t="s">
        <v>14</v>
      </c>
      <c r="E334">
        <v>225</v>
      </c>
    </row>
    <row r="335" spans="1:5" x14ac:dyDescent="0.25">
      <c r="A335" s="17" t="s">
        <v>20</v>
      </c>
      <c r="B335">
        <v>2409</v>
      </c>
      <c r="D335" s="18" t="s">
        <v>14</v>
      </c>
      <c r="E335">
        <v>38</v>
      </c>
    </row>
    <row r="336" spans="1:5" x14ac:dyDescent="0.25">
      <c r="A336" s="17" t="s">
        <v>20</v>
      </c>
      <c r="B336">
        <v>194</v>
      </c>
      <c r="D336" s="18" t="s">
        <v>14</v>
      </c>
      <c r="E336">
        <v>15</v>
      </c>
    </row>
    <row r="337" spans="1:5" x14ac:dyDescent="0.25">
      <c r="A337" s="17" t="s">
        <v>20</v>
      </c>
      <c r="B337">
        <v>1140</v>
      </c>
      <c r="D337" s="18" t="s">
        <v>14</v>
      </c>
      <c r="E337">
        <v>37</v>
      </c>
    </row>
    <row r="338" spans="1:5" x14ac:dyDescent="0.25">
      <c r="A338" s="17" t="s">
        <v>20</v>
      </c>
      <c r="B338">
        <v>102</v>
      </c>
      <c r="D338" s="18" t="s">
        <v>14</v>
      </c>
      <c r="E338">
        <v>112</v>
      </c>
    </row>
    <row r="339" spans="1:5" x14ac:dyDescent="0.25">
      <c r="A339" s="17" t="s">
        <v>20</v>
      </c>
      <c r="B339">
        <v>2857</v>
      </c>
      <c r="D339" s="18" t="s">
        <v>14</v>
      </c>
      <c r="E339">
        <v>21</v>
      </c>
    </row>
    <row r="340" spans="1:5" x14ac:dyDescent="0.25">
      <c r="A340" s="17" t="s">
        <v>20</v>
      </c>
      <c r="B340">
        <v>107</v>
      </c>
      <c r="D340" s="18" t="s">
        <v>14</v>
      </c>
      <c r="E340">
        <v>67</v>
      </c>
    </row>
    <row r="341" spans="1:5" x14ac:dyDescent="0.25">
      <c r="A341" s="17" t="s">
        <v>20</v>
      </c>
      <c r="B341">
        <v>160</v>
      </c>
      <c r="D341" s="18" t="s">
        <v>14</v>
      </c>
      <c r="E341">
        <v>78</v>
      </c>
    </row>
    <row r="342" spans="1:5" x14ac:dyDescent="0.25">
      <c r="A342" s="17" t="s">
        <v>20</v>
      </c>
      <c r="B342">
        <v>2230</v>
      </c>
      <c r="D342" s="18" t="s">
        <v>14</v>
      </c>
      <c r="E342">
        <v>67</v>
      </c>
    </row>
    <row r="343" spans="1:5" x14ac:dyDescent="0.25">
      <c r="A343" s="17" t="s">
        <v>20</v>
      </c>
      <c r="B343">
        <v>316</v>
      </c>
      <c r="D343" s="18" t="s">
        <v>14</v>
      </c>
      <c r="E343">
        <v>263</v>
      </c>
    </row>
    <row r="344" spans="1:5" x14ac:dyDescent="0.25">
      <c r="A344" s="17" t="s">
        <v>20</v>
      </c>
      <c r="B344">
        <v>117</v>
      </c>
      <c r="D344" s="18" t="s">
        <v>14</v>
      </c>
      <c r="E344">
        <v>1691</v>
      </c>
    </row>
    <row r="345" spans="1:5" x14ac:dyDescent="0.25">
      <c r="A345" s="17" t="s">
        <v>20</v>
      </c>
      <c r="B345">
        <v>6406</v>
      </c>
      <c r="D345" s="18" t="s">
        <v>14</v>
      </c>
      <c r="E345">
        <v>181</v>
      </c>
    </row>
    <row r="346" spans="1:5" x14ac:dyDescent="0.25">
      <c r="A346" s="17" t="s">
        <v>20</v>
      </c>
      <c r="B346">
        <v>192</v>
      </c>
      <c r="D346" s="18" t="s">
        <v>14</v>
      </c>
      <c r="E346">
        <v>13</v>
      </c>
    </row>
    <row r="347" spans="1:5" x14ac:dyDescent="0.25">
      <c r="A347" s="17" t="s">
        <v>20</v>
      </c>
      <c r="B347">
        <v>26</v>
      </c>
      <c r="D347" s="18" t="s">
        <v>14</v>
      </c>
      <c r="E347">
        <v>1</v>
      </c>
    </row>
    <row r="348" spans="1:5" x14ac:dyDescent="0.25">
      <c r="A348" s="17" t="s">
        <v>20</v>
      </c>
      <c r="B348">
        <v>723</v>
      </c>
      <c r="D348" s="18" t="s">
        <v>14</v>
      </c>
      <c r="E348">
        <v>21</v>
      </c>
    </row>
    <row r="349" spans="1:5" x14ac:dyDescent="0.25">
      <c r="A349" s="17" t="s">
        <v>20</v>
      </c>
      <c r="B349">
        <v>170</v>
      </c>
      <c r="D349" s="18" t="s">
        <v>14</v>
      </c>
      <c r="E349">
        <v>830</v>
      </c>
    </row>
    <row r="350" spans="1:5" x14ac:dyDescent="0.25">
      <c r="A350" s="17" t="s">
        <v>20</v>
      </c>
      <c r="B350">
        <v>238</v>
      </c>
      <c r="D350" s="18" t="s">
        <v>14</v>
      </c>
      <c r="E350">
        <v>130</v>
      </c>
    </row>
    <row r="351" spans="1:5" x14ac:dyDescent="0.25">
      <c r="A351" s="17" t="s">
        <v>20</v>
      </c>
      <c r="B351">
        <v>55</v>
      </c>
      <c r="D351" s="18" t="s">
        <v>14</v>
      </c>
      <c r="E351">
        <v>55</v>
      </c>
    </row>
    <row r="352" spans="1:5" x14ac:dyDescent="0.25">
      <c r="A352" s="17" t="s">
        <v>20</v>
      </c>
      <c r="B352">
        <v>128</v>
      </c>
      <c r="D352" s="18" t="s">
        <v>14</v>
      </c>
      <c r="E352">
        <v>114</v>
      </c>
    </row>
    <row r="353" spans="1:5" x14ac:dyDescent="0.25">
      <c r="A353" s="17" t="s">
        <v>20</v>
      </c>
      <c r="B353">
        <v>2144</v>
      </c>
      <c r="D353" s="18" t="s">
        <v>14</v>
      </c>
      <c r="E353">
        <v>594</v>
      </c>
    </row>
    <row r="354" spans="1:5" x14ac:dyDescent="0.25">
      <c r="A354" s="17" t="s">
        <v>20</v>
      </c>
      <c r="B354">
        <v>2693</v>
      </c>
      <c r="D354" s="18" t="s">
        <v>14</v>
      </c>
      <c r="E354">
        <v>24</v>
      </c>
    </row>
    <row r="355" spans="1:5" x14ac:dyDescent="0.25">
      <c r="A355" s="17" t="s">
        <v>20</v>
      </c>
      <c r="B355">
        <v>432</v>
      </c>
      <c r="D355" s="18" t="s">
        <v>14</v>
      </c>
      <c r="E355">
        <v>252</v>
      </c>
    </row>
    <row r="356" spans="1:5" x14ac:dyDescent="0.25">
      <c r="A356" s="17" t="s">
        <v>20</v>
      </c>
      <c r="B356">
        <v>189</v>
      </c>
      <c r="D356" s="18" t="s">
        <v>14</v>
      </c>
      <c r="E356">
        <v>67</v>
      </c>
    </row>
    <row r="357" spans="1:5" x14ac:dyDescent="0.25">
      <c r="A357" s="17" t="s">
        <v>20</v>
      </c>
      <c r="B357">
        <v>154</v>
      </c>
      <c r="D357" s="18" t="s">
        <v>14</v>
      </c>
      <c r="E357">
        <v>742</v>
      </c>
    </row>
    <row r="358" spans="1:5" x14ac:dyDescent="0.25">
      <c r="A358" s="17" t="s">
        <v>20</v>
      </c>
      <c r="B358">
        <v>96</v>
      </c>
      <c r="D358" s="18" t="s">
        <v>14</v>
      </c>
      <c r="E358">
        <v>75</v>
      </c>
    </row>
    <row r="359" spans="1:5" x14ac:dyDescent="0.25">
      <c r="A359" s="17" t="s">
        <v>20</v>
      </c>
      <c r="B359">
        <v>3063</v>
      </c>
      <c r="D359" s="18" t="s">
        <v>14</v>
      </c>
      <c r="E359">
        <v>4405</v>
      </c>
    </row>
    <row r="360" spans="1:5" x14ac:dyDescent="0.25">
      <c r="A360" s="17" t="s">
        <v>20</v>
      </c>
      <c r="B360">
        <v>2266</v>
      </c>
      <c r="D360" s="18" t="s">
        <v>14</v>
      </c>
      <c r="E360">
        <v>92</v>
      </c>
    </row>
    <row r="361" spans="1:5" x14ac:dyDescent="0.25">
      <c r="A361" s="17" t="s">
        <v>20</v>
      </c>
      <c r="B361">
        <v>194</v>
      </c>
      <c r="D361" s="18" t="s">
        <v>14</v>
      </c>
      <c r="E361">
        <v>64</v>
      </c>
    </row>
    <row r="362" spans="1:5" x14ac:dyDescent="0.25">
      <c r="A362" s="17" t="s">
        <v>20</v>
      </c>
      <c r="B362">
        <v>129</v>
      </c>
      <c r="D362" s="18" t="s">
        <v>14</v>
      </c>
      <c r="E362">
        <v>64</v>
      </c>
    </row>
    <row r="363" spans="1:5" x14ac:dyDescent="0.25">
      <c r="A363" s="17" t="s">
        <v>20</v>
      </c>
      <c r="B363">
        <v>375</v>
      </c>
      <c r="D363" s="18" t="s">
        <v>14</v>
      </c>
      <c r="E363">
        <v>842</v>
      </c>
    </row>
    <row r="364" spans="1:5" x14ac:dyDescent="0.25">
      <c r="A364" s="17" t="s">
        <v>20</v>
      </c>
      <c r="B364">
        <v>409</v>
      </c>
      <c r="D364" s="18" t="s">
        <v>14</v>
      </c>
      <c r="E364">
        <v>112</v>
      </c>
    </row>
    <row r="365" spans="1:5" x14ac:dyDescent="0.25">
      <c r="A365" s="17" t="s">
        <v>20</v>
      </c>
      <c r="B365">
        <v>234</v>
      </c>
      <c r="D365" s="18" t="s">
        <v>14</v>
      </c>
      <c r="E365">
        <v>374</v>
      </c>
    </row>
    <row r="366" spans="1:5" x14ac:dyDescent="0.25">
      <c r="A366" s="17" t="s">
        <v>20</v>
      </c>
      <c r="B366">
        <v>3016</v>
      </c>
    </row>
    <row r="367" spans="1:5" x14ac:dyDescent="0.25">
      <c r="A367" s="17" t="s">
        <v>20</v>
      </c>
      <c r="B367">
        <v>264</v>
      </c>
    </row>
    <row r="368" spans="1:5" x14ac:dyDescent="0.25">
      <c r="A368" s="17" t="s">
        <v>20</v>
      </c>
      <c r="B368">
        <v>272</v>
      </c>
    </row>
    <row r="369" spans="1:2" x14ac:dyDescent="0.25">
      <c r="A369" s="17" t="s">
        <v>20</v>
      </c>
      <c r="B369">
        <v>419</v>
      </c>
    </row>
    <row r="370" spans="1:2" x14ac:dyDescent="0.25">
      <c r="A370" s="17" t="s">
        <v>20</v>
      </c>
      <c r="B370">
        <v>1621</v>
      </c>
    </row>
    <row r="371" spans="1:2" x14ac:dyDescent="0.25">
      <c r="A371" s="17" t="s">
        <v>20</v>
      </c>
      <c r="B371">
        <v>1101</v>
      </c>
    </row>
    <row r="372" spans="1:2" x14ac:dyDescent="0.25">
      <c r="A372" s="17" t="s">
        <v>20</v>
      </c>
      <c r="B372">
        <v>1073</v>
      </c>
    </row>
    <row r="373" spans="1:2" x14ac:dyDescent="0.25">
      <c r="A373" s="17" t="s">
        <v>20</v>
      </c>
      <c r="B373">
        <v>331</v>
      </c>
    </row>
    <row r="374" spans="1:2" x14ac:dyDescent="0.25">
      <c r="A374" s="17" t="s">
        <v>20</v>
      </c>
      <c r="B374">
        <v>1170</v>
      </c>
    </row>
    <row r="375" spans="1:2" x14ac:dyDescent="0.25">
      <c r="A375" s="17" t="s">
        <v>20</v>
      </c>
      <c r="B375">
        <v>363</v>
      </c>
    </row>
    <row r="376" spans="1:2" x14ac:dyDescent="0.25">
      <c r="A376" s="17" t="s">
        <v>20</v>
      </c>
      <c r="B376">
        <v>103</v>
      </c>
    </row>
    <row r="377" spans="1:2" x14ac:dyDescent="0.25">
      <c r="A377" s="17" t="s">
        <v>20</v>
      </c>
      <c r="B377">
        <v>147</v>
      </c>
    </row>
    <row r="378" spans="1:2" x14ac:dyDescent="0.25">
      <c r="A378" s="17" t="s">
        <v>20</v>
      </c>
      <c r="B378">
        <v>110</v>
      </c>
    </row>
    <row r="379" spans="1:2" x14ac:dyDescent="0.25">
      <c r="A379" s="17" t="s">
        <v>20</v>
      </c>
      <c r="B379">
        <v>134</v>
      </c>
    </row>
    <row r="380" spans="1:2" x14ac:dyDescent="0.25">
      <c r="A380" s="17" t="s">
        <v>20</v>
      </c>
      <c r="B380">
        <v>269</v>
      </c>
    </row>
    <row r="381" spans="1:2" x14ac:dyDescent="0.25">
      <c r="A381" s="17" t="s">
        <v>20</v>
      </c>
      <c r="B381">
        <v>175</v>
      </c>
    </row>
    <row r="382" spans="1:2" x14ac:dyDescent="0.25">
      <c r="A382" s="17" t="s">
        <v>20</v>
      </c>
      <c r="B382">
        <v>69</v>
      </c>
    </row>
    <row r="383" spans="1:2" x14ac:dyDescent="0.25">
      <c r="A383" s="17" t="s">
        <v>20</v>
      </c>
      <c r="B383">
        <v>190</v>
      </c>
    </row>
    <row r="384" spans="1:2" x14ac:dyDescent="0.25">
      <c r="A384" s="17" t="s">
        <v>20</v>
      </c>
      <c r="B384">
        <v>237</v>
      </c>
    </row>
    <row r="385" spans="1:2" x14ac:dyDescent="0.25">
      <c r="A385" s="17" t="s">
        <v>20</v>
      </c>
      <c r="B385">
        <v>196</v>
      </c>
    </row>
    <row r="386" spans="1:2" x14ac:dyDescent="0.25">
      <c r="A386" s="17" t="s">
        <v>20</v>
      </c>
      <c r="B386">
        <v>7295</v>
      </c>
    </row>
    <row r="387" spans="1:2" x14ac:dyDescent="0.25">
      <c r="A387" s="17" t="s">
        <v>20</v>
      </c>
      <c r="B387">
        <v>2893</v>
      </c>
    </row>
    <row r="388" spans="1:2" x14ac:dyDescent="0.25">
      <c r="A388" s="17" t="s">
        <v>20</v>
      </c>
      <c r="B388">
        <v>820</v>
      </c>
    </row>
    <row r="389" spans="1:2" x14ac:dyDescent="0.25">
      <c r="A389" s="17" t="s">
        <v>20</v>
      </c>
      <c r="B389">
        <v>2038</v>
      </c>
    </row>
    <row r="390" spans="1:2" x14ac:dyDescent="0.25">
      <c r="A390" s="17" t="s">
        <v>20</v>
      </c>
      <c r="B390">
        <v>116</v>
      </c>
    </row>
    <row r="391" spans="1:2" x14ac:dyDescent="0.25">
      <c r="A391" s="17" t="s">
        <v>20</v>
      </c>
      <c r="B391">
        <v>1345</v>
      </c>
    </row>
    <row r="392" spans="1:2" x14ac:dyDescent="0.25">
      <c r="A392" s="17" t="s">
        <v>20</v>
      </c>
      <c r="B392">
        <v>168</v>
      </c>
    </row>
    <row r="393" spans="1:2" x14ac:dyDescent="0.25">
      <c r="A393" s="17" t="s">
        <v>20</v>
      </c>
      <c r="B393">
        <v>137</v>
      </c>
    </row>
    <row r="394" spans="1:2" x14ac:dyDescent="0.25">
      <c r="A394" s="17" t="s">
        <v>20</v>
      </c>
      <c r="B394">
        <v>186</v>
      </c>
    </row>
    <row r="395" spans="1:2" x14ac:dyDescent="0.25">
      <c r="A395" s="17" t="s">
        <v>20</v>
      </c>
      <c r="B395">
        <v>125</v>
      </c>
    </row>
    <row r="396" spans="1:2" x14ac:dyDescent="0.25">
      <c r="A396" s="17" t="s">
        <v>20</v>
      </c>
      <c r="B396">
        <v>202</v>
      </c>
    </row>
    <row r="397" spans="1:2" x14ac:dyDescent="0.25">
      <c r="A397" s="17" t="s">
        <v>20</v>
      </c>
      <c r="B397">
        <v>103</v>
      </c>
    </row>
    <row r="398" spans="1:2" x14ac:dyDescent="0.25">
      <c r="A398" s="17" t="s">
        <v>20</v>
      </c>
      <c r="B398">
        <v>1785</v>
      </c>
    </row>
    <row r="399" spans="1:2" x14ac:dyDescent="0.25">
      <c r="A399" s="17" t="s">
        <v>20</v>
      </c>
      <c r="B399">
        <v>157</v>
      </c>
    </row>
    <row r="400" spans="1:2" x14ac:dyDescent="0.25">
      <c r="A400" s="17" t="s">
        <v>20</v>
      </c>
      <c r="B400">
        <v>555</v>
      </c>
    </row>
    <row r="401" spans="1:2" x14ac:dyDescent="0.25">
      <c r="A401" s="17" t="s">
        <v>20</v>
      </c>
      <c r="B401">
        <v>297</v>
      </c>
    </row>
    <row r="402" spans="1:2" x14ac:dyDescent="0.25">
      <c r="A402" s="17" t="s">
        <v>20</v>
      </c>
      <c r="B402">
        <v>123</v>
      </c>
    </row>
    <row r="403" spans="1:2" x14ac:dyDescent="0.25">
      <c r="A403" s="17" t="s">
        <v>20</v>
      </c>
      <c r="B403">
        <v>3036</v>
      </c>
    </row>
    <row r="404" spans="1:2" x14ac:dyDescent="0.25">
      <c r="A404" s="17" t="s">
        <v>20</v>
      </c>
      <c r="B404">
        <v>144</v>
      </c>
    </row>
    <row r="405" spans="1:2" x14ac:dyDescent="0.25">
      <c r="A405" s="17" t="s">
        <v>20</v>
      </c>
      <c r="B405">
        <v>121</v>
      </c>
    </row>
    <row r="406" spans="1:2" x14ac:dyDescent="0.25">
      <c r="A406" s="17" t="s">
        <v>20</v>
      </c>
      <c r="B406">
        <v>181</v>
      </c>
    </row>
    <row r="407" spans="1:2" x14ac:dyDescent="0.25">
      <c r="A407" s="17" t="s">
        <v>20</v>
      </c>
      <c r="B407">
        <v>122</v>
      </c>
    </row>
    <row r="408" spans="1:2" x14ac:dyDescent="0.25">
      <c r="A408" s="17" t="s">
        <v>20</v>
      </c>
      <c r="B408">
        <v>1071</v>
      </c>
    </row>
    <row r="409" spans="1:2" x14ac:dyDescent="0.25">
      <c r="A409" s="17" t="s">
        <v>20</v>
      </c>
      <c r="B409">
        <v>980</v>
      </c>
    </row>
    <row r="410" spans="1:2" x14ac:dyDescent="0.25">
      <c r="A410" s="17" t="s">
        <v>20</v>
      </c>
      <c r="B410">
        <v>536</v>
      </c>
    </row>
    <row r="411" spans="1:2" x14ac:dyDescent="0.25">
      <c r="A411" s="17" t="s">
        <v>20</v>
      </c>
      <c r="B411">
        <v>1991</v>
      </c>
    </row>
    <row r="412" spans="1:2" x14ac:dyDescent="0.25">
      <c r="A412" s="17" t="s">
        <v>20</v>
      </c>
      <c r="B412">
        <v>180</v>
      </c>
    </row>
    <row r="413" spans="1:2" x14ac:dyDescent="0.25">
      <c r="A413" s="17" t="s">
        <v>20</v>
      </c>
      <c r="B413">
        <v>130</v>
      </c>
    </row>
    <row r="414" spans="1:2" x14ac:dyDescent="0.25">
      <c r="A414" s="17" t="s">
        <v>20</v>
      </c>
      <c r="B414">
        <v>122</v>
      </c>
    </row>
    <row r="415" spans="1:2" x14ac:dyDescent="0.25">
      <c r="A415" s="17" t="s">
        <v>20</v>
      </c>
      <c r="B415">
        <v>140</v>
      </c>
    </row>
    <row r="416" spans="1:2" x14ac:dyDescent="0.25">
      <c r="A416" s="17" t="s">
        <v>20</v>
      </c>
      <c r="B416">
        <v>3388</v>
      </c>
    </row>
    <row r="417" spans="1:2" x14ac:dyDescent="0.25">
      <c r="A417" s="17" t="s">
        <v>20</v>
      </c>
      <c r="B417">
        <v>280</v>
      </c>
    </row>
    <row r="418" spans="1:2" x14ac:dyDescent="0.25">
      <c r="A418" s="17" t="s">
        <v>20</v>
      </c>
      <c r="B418">
        <v>366</v>
      </c>
    </row>
    <row r="419" spans="1:2" x14ac:dyDescent="0.25">
      <c r="A419" s="17" t="s">
        <v>20</v>
      </c>
      <c r="B419">
        <v>270</v>
      </c>
    </row>
    <row r="420" spans="1:2" x14ac:dyDescent="0.25">
      <c r="A420" s="17" t="s">
        <v>20</v>
      </c>
      <c r="B420">
        <v>137</v>
      </c>
    </row>
    <row r="421" spans="1:2" x14ac:dyDescent="0.25">
      <c r="A421" s="17" t="s">
        <v>20</v>
      </c>
      <c r="B421">
        <v>3205</v>
      </c>
    </row>
    <row r="422" spans="1:2" x14ac:dyDescent="0.25">
      <c r="A422" s="17" t="s">
        <v>20</v>
      </c>
      <c r="B422">
        <v>288</v>
      </c>
    </row>
    <row r="423" spans="1:2" x14ac:dyDescent="0.25">
      <c r="A423" s="17" t="s">
        <v>20</v>
      </c>
      <c r="B423">
        <v>148</v>
      </c>
    </row>
    <row r="424" spans="1:2" x14ac:dyDescent="0.25">
      <c r="A424" s="17" t="s">
        <v>20</v>
      </c>
      <c r="B424">
        <v>114</v>
      </c>
    </row>
    <row r="425" spans="1:2" x14ac:dyDescent="0.25">
      <c r="A425" s="17" t="s">
        <v>20</v>
      </c>
      <c r="B425">
        <v>1518</v>
      </c>
    </row>
    <row r="426" spans="1:2" x14ac:dyDescent="0.25">
      <c r="A426" s="17" t="s">
        <v>20</v>
      </c>
      <c r="B426">
        <v>166</v>
      </c>
    </row>
    <row r="427" spans="1:2" x14ac:dyDescent="0.25">
      <c r="A427" s="17" t="s">
        <v>20</v>
      </c>
      <c r="B427">
        <v>100</v>
      </c>
    </row>
    <row r="428" spans="1:2" x14ac:dyDescent="0.25">
      <c r="A428" s="17" t="s">
        <v>20</v>
      </c>
      <c r="B428">
        <v>235</v>
      </c>
    </row>
    <row r="429" spans="1:2" x14ac:dyDescent="0.25">
      <c r="A429" s="17" t="s">
        <v>20</v>
      </c>
      <c r="B429">
        <v>148</v>
      </c>
    </row>
    <row r="430" spans="1:2" x14ac:dyDescent="0.25">
      <c r="A430" s="17" t="s">
        <v>20</v>
      </c>
      <c r="B430">
        <v>198</v>
      </c>
    </row>
    <row r="431" spans="1:2" x14ac:dyDescent="0.25">
      <c r="A431" s="17" t="s">
        <v>20</v>
      </c>
      <c r="B431">
        <v>150</v>
      </c>
    </row>
    <row r="432" spans="1:2" x14ac:dyDescent="0.25">
      <c r="A432" s="17" t="s">
        <v>20</v>
      </c>
      <c r="B432">
        <v>216</v>
      </c>
    </row>
    <row r="433" spans="1:2" x14ac:dyDescent="0.25">
      <c r="A433" s="17" t="s">
        <v>20</v>
      </c>
      <c r="B433">
        <v>5139</v>
      </c>
    </row>
    <row r="434" spans="1:2" x14ac:dyDescent="0.25">
      <c r="A434" s="17" t="s">
        <v>20</v>
      </c>
      <c r="B434">
        <v>2353</v>
      </c>
    </row>
    <row r="435" spans="1:2" x14ac:dyDescent="0.25">
      <c r="A435" s="17" t="s">
        <v>20</v>
      </c>
      <c r="B435">
        <v>78</v>
      </c>
    </row>
    <row r="436" spans="1:2" x14ac:dyDescent="0.25">
      <c r="A436" s="17" t="s">
        <v>20</v>
      </c>
      <c r="B436">
        <v>174</v>
      </c>
    </row>
    <row r="437" spans="1:2" x14ac:dyDescent="0.25">
      <c r="A437" s="17" t="s">
        <v>20</v>
      </c>
      <c r="B437">
        <v>164</v>
      </c>
    </row>
    <row r="438" spans="1:2" x14ac:dyDescent="0.25">
      <c r="A438" s="17" t="s">
        <v>20</v>
      </c>
      <c r="B438">
        <v>161</v>
      </c>
    </row>
    <row r="439" spans="1:2" x14ac:dyDescent="0.25">
      <c r="A439" s="17" t="s">
        <v>20</v>
      </c>
      <c r="B439">
        <v>138</v>
      </c>
    </row>
    <row r="440" spans="1:2" x14ac:dyDescent="0.25">
      <c r="A440" s="17" t="s">
        <v>20</v>
      </c>
      <c r="B440">
        <v>3308</v>
      </c>
    </row>
    <row r="441" spans="1:2" x14ac:dyDescent="0.25">
      <c r="A441" s="17" t="s">
        <v>20</v>
      </c>
      <c r="B441">
        <v>127</v>
      </c>
    </row>
    <row r="442" spans="1:2" x14ac:dyDescent="0.25">
      <c r="A442" s="17" t="s">
        <v>20</v>
      </c>
      <c r="B442">
        <v>207</v>
      </c>
    </row>
    <row r="443" spans="1:2" x14ac:dyDescent="0.25">
      <c r="A443" s="17" t="s">
        <v>20</v>
      </c>
      <c r="B443">
        <v>181</v>
      </c>
    </row>
    <row r="444" spans="1:2" x14ac:dyDescent="0.25">
      <c r="A444" s="17" t="s">
        <v>20</v>
      </c>
      <c r="B444">
        <v>110</v>
      </c>
    </row>
    <row r="445" spans="1:2" x14ac:dyDescent="0.25">
      <c r="A445" s="17" t="s">
        <v>20</v>
      </c>
      <c r="B445">
        <v>185</v>
      </c>
    </row>
    <row r="446" spans="1:2" x14ac:dyDescent="0.25">
      <c r="A446" s="17" t="s">
        <v>20</v>
      </c>
      <c r="B446">
        <v>121</v>
      </c>
    </row>
    <row r="447" spans="1:2" x14ac:dyDescent="0.25">
      <c r="A447" s="17" t="s">
        <v>20</v>
      </c>
      <c r="B447">
        <v>106</v>
      </c>
    </row>
    <row r="448" spans="1:2" x14ac:dyDescent="0.25">
      <c r="A448" s="17" t="s">
        <v>20</v>
      </c>
      <c r="B448">
        <v>142</v>
      </c>
    </row>
    <row r="449" spans="1:2" x14ac:dyDescent="0.25">
      <c r="A449" s="17" t="s">
        <v>20</v>
      </c>
      <c r="B449">
        <v>233</v>
      </c>
    </row>
    <row r="450" spans="1:2" x14ac:dyDescent="0.25">
      <c r="A450" s="17" t="s">
        <v>20</v>
      </c>
      <c r="B450">
        <v>218</v>
      </c>
    </row>
    <row r="451" spans="1:2" x14ac:dyDescent="0.25">
      <c r="A451" s="17" t="s">
        <v>20</v>
      </c>
      <c r="B451">
        <v>76</v>
      </c>
    </row>
    <row r="452" spans="1:2" x14ac:dyDescent="0.25">
      <c r="A452" s="17" t="s">
        <v>20</v>
      </c>
      <c r="B452">
        <v>43</v>
      </c>
    </row>
    <row r="453" spans="1:2" x14ac:dyDescent="0.25">
      <c r="A453" s="17" t="s">
        <v>20</v>
      </c>
      <c r="B453">
        <v>221</v>
      </c>
    </row>
    <row r="454" spans="1:2" x14ac:dyDescent="0.25">
      <c r="A454" s="17" t="s">
        <v>20</v>
      </c>
      <c r="B454">
        <v>2805</v>
      </c>
    </row>
    <row r="455" spans="1:2" x14ac:dyDescent="0.25">
      <c r="A455" s="17" t="s">
        <v>20</v>
      </c>
      <c r="B455">
        <v>68</v>
      </c>
    </row>
    <row r="456" spans="1:2" x14ac:dyDescent="0.25">
      <c r="A456" s="17" t="s">
        <v>20</v>
      </c>
      <c r="B456">
        <v>183</v>
      </c>
    </row>
    <row r="457" spans="1:2" x14ac:dyDescent="0.25">
      <c r="A457" s="17" t="s">
        <v>20</v>
      </c>
      <c r="B457">
        <v>133</v>
      </c>
    </row>
    <row r="458" spans="1:2" x14ac:dyDescent="0.25">
      <c r="A458" s="17" t="s">
        <v>20</v>
      </c>
      <c r="B458">
        <v>2489</v>
      </c>
    </row>
    <row r="459" spans="1:2" x14ac:dyDescent="0.25">
      <c r="A459" s="17" t="s">
        <v>20</v>
      </c>
      <c r="B459">
        <v>69</v>
      </c>
    </row>
    <row r="460" spans="1:2" x14ac:dyDescent="0.25">
      <c r="A460" s="17" t="s">
        <v>20</v>
      </c>
      <c r="B460">
        <v>279</v>
      </c>
    </row>
    <row r="461" spans="1:2" x14ac:dyDescent="0.25">
      <c r="A461" s="17" t="s">
        <v>20</v>
      </c>
      <c r="B461">
        <v>210</v>
      </c>
    </row>
    <row r="462" spans="1:2" x14ac:dyDescent="0.25">
      <c r="A462" s="17" t="s">
        <v>20</v>
      </c>
      <c r="B462">
        <v>2100</v>
      </c>
    </row>
    <row r="463" spans="1:2" x14ac:dyDescent="0.25">
      <c r="A463" s="17" t="s">
        <v>20</v>
      </c>
      <c r="B463">
        <v>252</v>
      </c>
    </row>
    <row r="464" spans="1:2" x14ac:dyDescent="0.25">
      <c r="A464" s="17" t="s">
        <v>20</v>
      </c>
      <c r="B464">
        <v>1280</v>
      </c>
    </row>
    <row r="465" spans="1:2" x14ac:dyDescent="0.25">
      <c r="A465" s="17" t="s">
        <v>20</v>
      </c>
      <c r="B465">
        <v>157</v>
      </c>
    </row>
    <row r="466" spans="1:2" x14ac:dyDescent="0.25">
      <c r="A466" s="17" t="s">
        <v>20</v>
      </c>
      <c r="B466">
        <v>194</v>
      </c>
    </row>
    <row r="467" spans="1:2" x14ac:dyDescent="0.25">
      <c r="A467" s="17" t="s">
        <v>20</v>
      </c>
      <c r="B467">
        <v>82</v>
      </c>
    </row>
    <row r="468" spans="1:2" x14ac:dyDescent="0.25">
      <c r="A468" s="17" t="s">
        <v>20</v>
      </c>
      <c r="B468">
        <v>4233</v>
      </c>
    </row>
    <row r="469" spans="1:2" x14ac:dyDescent="0.25">
      <c r="A469" s="17" t="s">
        <v>20</v>
      </c>
      <c r="B469">
        <v>1297</v>
      </c>
    </row>
    <row r="470" spans="1:2" x14ac:dyDescent="0.25">
      <c r="A470" s="17" t="s">
        <v>20</v>
      </c>
      <c r="B470">
        <v>165</v>
      </c>
    </row>
    <row r="471" spans="1:2" x14ac:dyDescent="0.25">
      <c r="A471" s="17" t="s">
        <v>20</v>
      </c>
      <c r="B471">
        <v>119</v>
      </c>
    </row>
    <row r="472" spans="1:2" x14ac:dyDescent="0.25">
      <c r="A472" s="17" t="s">
        <v>20</v>
      </c>
      <c r="B472">
        <v>1797</v>
      </c>
    </row>
    <row r="473" spans="1:2" x14ac:dyDescent="0.25">
      <c r="A473" s="17" t="s">
        <v>20</v>
      </c>
      <c r="B473">
        <v>261</v>
      </c>
    </row>
    <row r="474" spans="1:2" x14ac:dyDescent="0.25">
      <c r="A474" s="17" t="s">
        <v>20</v>
      </c>
      <c r="B474">
        <v>157</v>
      </c>
    </row>
    <row r="475" spans="1:2" x14ac:dyDescent="0.25">
      <c r="A475" s="17" t="s">
        <v>20</v>
      </c>
      <c r="B475">
        <v>3533</v>
      </c>
    </row>
    <row r="476" spans="1:2" x14ac:dyDescent="0.25">
      <c r="A476" s="17" t="s">
        <v>20</v>
      </c>
      <c r="B476">
        <v>155</v>
      </c>
    </row>
    <row r="477" spans="1:2" x14ac:dyDescent="0.25">
      <c r="A477" s="17" t="s">
        <v>20</v>
      </c>
      <c r="B477">
        <v>132</v>
      </c>
    </row>
    <row r="478" spans="1:2" x14ac:dyDescent="0.25">
      <c r="A478" s="17" t="s">
        <v>20</v>
      </c>
      <c r="B478">
        <v>1354</v>
      </c>
    </row>
    <row r="479" spans="1:2" x14ac:dyDescent="0.25">
      <c r="A479" s="17" t="s">
        <v>20</v>
      </c>
      <c r="B479">
        <v>48</v>
      </c>
    </row>
    <row r="480" spans="1:2" x14ac:dyDescent="0.25">
      <c r="A480" s="17" t="s">
        <v>20</v>
      </c>
      <c r="B480">
        <v>110</v>
      </c>
    </row>
    <row r="481" spans="1:2" x14ac:dyDescent="0.25">
      <c r="A481" s="17" t="s">
        <v>20</v>
      </c>
      <c r="B481">
        <v>172</v>
      </c>
    </row>
    <row r="482" spans="1:2" x14ac:dyDescent="0.25">
      <c r="A482" s="17" t="s">
        <v>20</v>
      </c>
      <c r="B482">
        <v>307</v>
      </c>
    </row>
    <row r="483" spans="1:2" x14ac:dyDescent="0.25">
      <c r="A483" s="17" t="s">
        <v>20</v>
      </c>
      <c r="B483">
        <v>160</v>
      </c>
    </row>
    <row r="484" spans="1:2" x14ac:dyDescent="0.25">
      <c r="A484" s="17" t="s">
        <v>20</v>
      </c>
      <c r="B484">
        <v>1467</v>
      </c>
    </row>
    <row r="485" spans="1:2" x14ac:dyDescent="0.25">
      <c r="A485" s="17" t="s">
        <v>20</v>
      </c>
      <c r="B485">
        <v>2662</v>
      </c>
    </row>
    <row r="486" spans="1:2" x14ac:dyDescent="0.25">
      <c r="A486" s="17" t="s">
        <v>20</v>
      </c>
      <c r="B486">
        <v>452</v>
      </c>
    </row>
    <row r="487" spans="1:2" x14ac:dyDescent="0.25">
      <c r="A487" s="17" t="s">
        <v>20</v>
      </c>
      <c r="B487">
        <v>158</v>
      </c>
    </row>
    <row r="488" spans="1:2" x14ac:dyDescent="0.25">
      <c r="A488" s="17" t="s">
        <v>20</v>
      </c>
      <c r="B488">
        <v>225</v>
      </c>
    </row>
    <row r="489" spans="1:2" x14ac:dyDescent="0.25">
      <c r="A489" s="17" t="s">
        <v>20</v>
      </c>
      <c r="B489">
        <v>65</v>
      </c>
    </row>
    <row r="490" spans="1:2" x14ac:dyDescent="0.25">
      <c r="A490" s="17" t="s">
        <v>20</v>
      </c>
      <c r="B490">
        <v>163</v>
      </c>
    </row>
    <row r="491" spans="1:2" x14ac:dyDescent="0.25">
      <c r="A491" s="17" t="s">
        <v>20</v>
      </c>
      <c r="B491">
        <v>85</v>
      </c>
    </row>
    <row r="492" spans="1:2" x14ac:dyDescent="0.25">
      <c r="A492" s="17" t="s">
        <v>20</v>
      </c>
      <c r="B492">
        <v>217</v>
      </c>
    </row>
    <row r="493" spans="1:2" x14ac:dyDescent="0.25">
      <c r="A493" s="17" t="s">
        <v>20</v>
      </c>
      <c r="B493">
        <v>150</v>
      </c>
    </row>
    <row r="494" spans="1:2" x14ac:dyDescent="0.25">
      <c r="A494" s="17" t="s">
        <v>20</v>
      </c>
      <c r="B494">
        <v>3272</v>
      </c>
    </row>
    <row r="495" spans="1:2" x14ac:dyDescent="0.25">
      <c r="A495" s="17" t="s">
        <v>20</v>
      </c>
      <c r="B495">
        <v>300</v>
      </c>
    </row>
    <row r="496" spans="1:2" x14ac:dyDescent="0.25">
      <c r="A496" s="17" t="s">
        <v>20</v>
      </c>
      <c r="B496">
        <v>126</v>
      </c>
    </row>
    <row r="497" spans="1:2" x14ac:dyDescent="0.25">
      <c r="A497" s="17" t="s">
        <v>20</v>
      </c>
      <c r="B497">
        <v>2320</v>
      </c>
    </row>
    <row r="498" spans="1:2" x14ac:dyDescent="0.25">
      <c r="A498" s="17" t="s">
        <v>20</v>
      </c>
      <c r="B498">
        <v>81</v>
      </c>
    </row>
    <row r="499" spans="1:2" x14ac:dyDescent="0.25">
      <c r="A499" s="17" t="s">
        <v>20</v>
      </c>
      <c r="B499">
        <v>1887</v>
      </c>
    </row>
    <row r="500" spans="1:2" x14ac:dyDescent="0.25">
      <c r="A500" s="17" t="s">
        <v>20</v>
      </c>
      <c r="B500">
        <v>4358</v>
      </c>
    </row>
    <row r="501" spans="1:2" x14ac:dyDescent="0.25">
      <c r="A501" s="17" t="s">
        <v>20</v>
      </c>
      <c r="B501">
        <v>53</v>
      </c>
    </row>
    <row r="502" spans="1:2" x14ac:dyDescent="0.25">
      <c r="A502" s="17" t="s">
        <v>20</v>
      </c>
      <c r="B502">
        <v>2414</v>
      </c>
    </row>
    <row r="503" spans="1:2" x14ac:dyDescent="0.25">
      <c r="A503" s="17" t="s">
        <v>20</v>
      </c>
      <c r="B503">
        <v>80</v>
      </c>
    </row>
    <row r="504" spans="1:2" x14ac:dyDescent="0.25">
      <c r="A504" s="17" t="s">
        <v>20</v>
      </c>
      <c r="B504">
        <v>193</v>
      </c>
    </row>
    <row r="505" spans="1:2" x14ac:dyDescent="0.25">
      <c r="A505" s="17" t="s">
        <v>20</v>
      </c>
      <c r="B505">
        <v>52</v>
      </c>
    </row>
    <row r="506" spans="1:2" x14ac:dyDescent="0.25">
      <c r="A506" s="17" t="s">
        <v>20</v>
      </c>
      <c r="B506">
        <v>290</v>
      </c>
    </row>
    <row r="507" spans="1:2" x14ac:dyDescent="0.25">
      <c r="A507" s="17" t="s">
        <v>20</v>
      </c>
      <c r="B507">
        <v>122</v>
      </c>
    </row>
    <row r="508" spans="1:2" x14ac:dyDescent="0.25">
      <c r="A508" s="17" t="s">
        <v>20</v>
      </c>
      <c r="B508">
        <v>1470</v>
      </c>
    </row>
    <row r="509" spans="1:2" x14ac:dyDescent="0.25">
      <c r="A509" s="17" t="s">
        <v>20</v>
      </c>
      <c r="B509">
        <v>165</v>
      </c>
    </row>
    <row r="510" spans="1:2" x14ac:dyDescent="0.25">
      <c r="A510" s="17" t="s">
        <v>20</v>
      </c>
      <c r="B510">
        <v>182</v>
      </c>
    </row>
    <row r="511" spans="1:2" x14ac:dyDescent="0.25">
      <c r="A511" s="17" t="s">
        <v>20</v>
      </c>
      <c r="B511">
        <v>199</v>
      </c>
    </row>
    <row r="512" spans="1:2" x14ac:dyDescent="0.25">
      <c r="A512" s="17" t="s">
        <v>20</v>
      </c>
      <c r="B512">
        <v>56</v>
      </c>
    </row>
    <row r="513" spans="1:2" x14ac:dyDescent="0.25">
      <c r="A513" s="17" t="s">
        <v>20</v>
      </c>
      <c r="B513">
        <v>1460</v>
      </c>
    </row>
    <row r="514" spans="1:2" x14ac:dyDescent="0.25">
      <c r="A514" s="17" t="s">
        <v>20</v>
      </c>
      <c r="B514">
        <v>123</v>
      </c>
    </row>
    <row r="515" spans="1:2" x14ac:dyDescent="0.25">
      <c r="A515" s="17" t="s">
        <v>20</v>
      </c>
      <c r="B515">
        <v>159</v>
      </c>
    </row>
    <row r="516" spans="1:2" x14ac:dyDescent="0.25">
      <c r="A516" s="17" t="s">
        <v>20</v>
      </c>
      <c r="B516">
        <v>110</v>
      </c>
    </row>
    <row r="517" spans="1:2" x14ac:dyDescent="0.25">
      <c r="A517" s="17" t="s">
        <v>20</v>
      </c>
      <c r="B517">
        <v>236</v>
      </c>
    </row>
    <row r="518" spans="1:2" x14ac:dyDescent="0.25">
      <c r="A518" s="17" t="s">
        <v>20</v>
      </c>
      <c r="B518">
        <v>191</v>
      </c>
    </row>
    <row r="519" spans="1:2" x14ac:dyDescent="0.25">
      <c r="A519" s="17" t="s">
        <v>20</v>
      </c>
      <c r="B519">
        <v>3934</v>
      </c>
    </row>
    <row r="520" spans="1:2" x14ac:dyDescent="0.25">
      <c r="A520" s="17" t="s">
        <v>20</v>
      </c>
      <c r="B520">
        <v>80</v>
      </c>
    </row>
    <row r="521" spans="1:2" x14ac:dyDescent="0.25">
      <c r="A521" s="17" t="s">
        <v>20</v>
      </c>
      <c r="B521">
        <v>462</v>
      </c>
    </row>
    <row r="522" spans="1:2" x14ac:dyDescent="0.25">
      <c r="A522" s="17" t="s">
        <v>20</v>
      </c>
      <c r="B522">
        <v>179</v>
      </c>
    </row>
    <row r="523" spans="1:2" x14ac:dyDescent="0.25">
      <c r="A523" s="17" t="s">
        <v>20</v>
      </c>
      <c r="B523">
        <v>1866</v>
      </c>
    </row>
    <row r="524" spans="1:2" x14ac:dyDescent="0.25">
      <c r="A524" s="17" t="s">
        <v>20</v>
      </c>
      <c r="B524">
        <v>156</v>
      </c>
    </row>
    <row r="525" spans="1:2" x14ac:dyDescent="0.25">
      <c r="A525" s="17" t="s">
        <v>20</v>
      </c>
      <c r="B525">
        <v>255</v>
      </c>
    </row>
    <row r="526" spans="1:2" x14ac:dyDescent="0.25">
      <c r="A526" s="17" t="s">
        <v>20</v>
      </c>
      <c r="B526">
        <v>2261</v>
      </c>
    </row>
    <row r="527" spans="1:2" x14ac:dyDescent="0.25">
      <c r="A527" s="17" t="s">
        <v>20</v>
      </c>
      <c r="B527">
        <v>40</v>
      </c>
    </row>
    <row r="528" spans="1:2" x14ac:dyDescent="0.25">
      <c r="A528" s="17" t="s">
        <v>20</v>
      </c>
      <c r="B528">
        <v>2289</v>
      </c>
    </row>
    <row r="529" spans="1:2" x14ac:dyDescent="0.25">
      <c r="A529" s="17" t="s">
        <v>20</v>
      </c>
      <c r="B529">
        <v>65</v>
      </c>
    </row>
    <row r="530" spans="1:2" x14ac:dyDescent="0.25">
      <c r="A530" s="17" t="s">
        <v>20</v>
      </c>
      <c r="B530">
        <v>3777</v>
      </c>
    </row>
    <row r="531" spans="1:2" x14ac:dyDescent="0.25">
      <c r="A531" s="17" t="s">
        <v>20</v>
      </c>
      <c r="B531">
        <v>184</v>
      </c>
    </row>
    <row r="532" spans="1:2" x14ac:dyDescent="0.25">
      <c r="A532" s="17" t="s">
        <v>20</v>
      </c>
      <c r="B532">
        <v>85</v>
      </c>
    </row>
    <row r="533" spans="1:2" x14ac:dyDescent="0.25">
      <c r="A533" s="17" t="s">
        <v>20</v>
      </c>
      <c r="B533">
        <v>144</v>
      </c>
    </row>
    <row r="534" spans="1:2" x14ac:dyDescent="0.25">
      <c r="A534" s="17" t="s">
        <v>20</v>
      </c>
      <c r="B534">
        <v>1902</v>
      </c>
    </row>
    <row r="535" spans="1:2" x14ac:dyDescent="0.25">
      <c r="A535" s="17" t="s">
        <v>20</v>
      </c>
      <c r="B535">
        <v>105</v>
      </c>
    </row>
    <row r="536" spans="1:2" x14ac:dyDescent="0.25">
      <c r="A536" s="17" t="s">
        <v>20</v>
      </c>
      <c r="B536">
        <v>132</v>
      </c>
    </row>
    <row r="537" spans="1:2" x14ac:dyDescent="0.25">
      <c r="A537" s="17" t="s">
        <v>20</v>
      </c>
      <c r="B537">
        <v>96</v>
      </c>
    </row>
    <row r="538" spans="1:2" x14ac:dyDescent="0.25">
      <c r="A538" s="17" t="s">
        <v>20</v>
      </c>
      <c r="B538">
        <v>114</v>
      </c>
    </row>
    <row r="539" spans="1:2" x14ac:dyDescent="0.25">
      <c r="A539" s="17" t="s">
        <v>20</v>
      </c>
      <c r="B539">
        <v>203</v>
      </c>
    </row>
    <row r="540" spans="1:2" x14ac:dyDescent="0.25">
      <c r="A540" s="17" t="s">
        <v>20</v>
      </c>
      <c r="B540">
        <v>1559</v>
      </c>
    </row>
    <row r="541" spans="1:2" x14ac:dyDescent="0.25">
      <c r="A541" s="17" t="s">
        <v>20</v>
      </c>
      <c r="B541">
        <v>1548</v>
      </c>
    </row>
    <row r="542" spans="1:2" x14ac:dyDescent="0.25">
      <c r="A542" s="17" t="s">
        <v>20</v>
      </c>
      <c r="B542">
        <v>80</v>
      </c>
    </row>
    <row r="543" spans="1:2" x14ac:dyDescent="0.25">
      <c r="A543" s="17" t="s">
        <v>20</v>
      </c>
      <c r="B543">
        <v>131</v>
      </c>
    </row>
    <row r="544" spans="1:2" x14ac:dyDescent="0.25">
      <c r="A544" s="17" t="s">
        <v>20</v>
      </c>
      <c r="B544">
        <v>112</v>
      </c>
    </row>
    <row r="545" spans="1:2" x14ac:dyDescent="0.25">
      <c r="A545" s="17" t="s">
        <v>20</v>
      </c>
      <c r="B545">
        <v>155</v>
      </c>
    </row>
    <row r="546" spans="1:2" x14ac:dyDescent="0.25">
      <c r="A546" s="17" t="s">
        <v>20</v>
      </c>
      <c r="B546">
        <v>266</v>
      </c>
    </row>
    <row r="547" spans="1:2" x14ac:dyDescent="0.25">
      <c r="A547" s="17" t="s">
        <v>20</v>
      </c>
      <c r="B547">
        <v>155</v>
      </c>
    </row>
    <row r="548" spans="1:2" x14ac:dyDescent="0.25">
      <c r="A548" s="17" t="s">
        <v>20</v>
      </c>
      <c r="B548">
        <v>207</v>
      </c>
    </row>
    <row r="549" spans="1:2" x14ac:dyDescent="0.25">
      <c r="A549" s="17" t="s">
        <v>20</v>
      </c>
      <c r="B549">
        <v>245</v>
      </c>
    </row>
    <row r="550" spans="1:2" x14ac:dyDescent="0.25">
      <c r="A550" s="17" t="s">
        <v>20</v>
      </c>
      <c r="B550">
        <v>1573</v>
      </c>
    </row>
    <row r="551" spans="1:2" x14ac:dyDescent="0.25">
      <c r="A551" s="17" t="s">
        <v>20</v>
      </c>
      <c r="B551">
        <v>114</v>
      </c>
    </row>
    <row r="552" spans="1:2" x14ac:dyDescent="0.25">
      <c r="A552" s="17" t="s">
        <v>20</v>
      </c>
      <c r="B552">
        <v>93</v>
      </c>
    </row>
    <row r="553" spans="1:2" x14ac:dyDescent="0.25">
      <c r="A553" s="17" t="s">
        <v>20</v>
      </c>
      <c r="B553">
        <v>1681</v>
      </c>
    </row>
    <row r="554" spans="1:2" x14ac:dyDescent="0.25">
      <c r="A554" s="17" t="s">
        <v>20</v>
      </c>
      <c r="B554">
        <v>32</v>
      </c>
    </row>
    <row r="555" spans="1:2" x14ac:dyDescent="0.25">
      <c r="A555" s="17" t="s">
        <v>20</v>
      </c>
      <c r="B555">
        <v>135</v>
      </c>
    </row>
    <row r="556" spans="1:2" x14ac:dyDescent="0.25">
      <c r="A556" s="17" t="s">
        <v>20</v>
      </c>
      <c r="B556">
        <v>140</v>
      </c>
    </row>
    <row r="557" spans="1:2" x14ac:dyDescent="0.25">
      <c r="A557" s="17" t="s">
        <v>20</v>
      </c>
      <c r="B557">
        <v>92</v>
      </c>
    </row>
    <row r="558" spans="1:2" x14ac:dyDescent="0.25">
      <c r="A558" s="17" t="s">
        <v>20</v>
      </c>
      <c r="B558">
        <v>1015</v>
      </c>
    </row>
    <row r="559" spans="1:2" x14ac:dyDescent="0.25">
      <c r="A559" s="17" t="s">
        <v>20</v>
      </c>
      <c r="B559">
        <v>323</v>
      </c>
    </row>
    <row r="560" spans="1:2" x14ac:dyDescent="0.25">
      <c r="A560" s="17" t="s">
        <v>20</v>
      </c>
      <c r="B560">
        <v>2326</v>
      </c>
    </row>
    <row r="561" spans="1:2" x14ac:dyDescent="0.25">
      <c r="A561" s="17" t="s">
        <v>20</v>
      </c>
      <c r="B561">
        <v>381</v>
      </c>
    </row>
    <row r="562" spans="1:2" x14ac:dyDescent="0.25">
      <c r="A562" s="17" t="s">
        <v>20</v>
      </c>
      <c r="B562">
        <v>480</v>
      </c>
    </row>
    <row r="563" spans="1:2" x14ac:dyDescent="0.25">
      <c r="A563" s="17" t="s">
        <v>20</v>
      </c>
      <c r="B563">
        <v>226</v>
      </c>
    </row>
    <row r="564" spans="1:2" x14ac:dyDescent="0.25">
      <c r="A564" s="17" t="s">
        <v>20</v>
      </c>
      <c r="B564">
        <v>241</v>
      </c>
    </row>
    <row r="565" spans="1:2" x14ac:dyDescent="0.25">
      <c r="A565" s="17" t="s">
        <v>20</v>
      </c>
      <c r="B565">
        <v>132</v>
      </c>
    </row>
    <row r="566" spans="1:2" x14ac:dyDescent="0.25">
      <c r="A566" s="17" t="s">
        <v>20</v>
      </c>
      <c r="B566">
        <v>2043</v>
      </c>
    </row>
  </sheetData>
  <conditionalFormatting sqref="B5">
    <cfRule type="containsText" dxfId="0" priority="1" operator="containsText" text="failed">
      <formula>NOT(ISERROR(SEARCH("failed",B5)))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r H w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Z r H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x 8 F g o i k e 4 D g A A A B E A A A A T A B w A R m 9 y b X V s Y X M v U 2 V j d G l v b j E u b S C i G A A o o B Q A A A A A A A A A A A A A A A A A A A A A A A A A A A A r T k 0 u y c z P U w i G 0 I b W A F B L A Q I t A B Q A A g A I A G a x 8 F h F A O j 7 p A A A A P Y A A A A S A A A A A A A A A A A A A A A A A A A A A A B D b 2 5 m a W c v U G F j a 2 F n Z S 5 4 b W x Q S w E C L Q A U A A I A C A B m s f B Y D 8 r p q 6 Q A A A D p A A A A E w A A A A A A A A A A A A A A A A D w A A A A W 0 N v b n R l b n R f V H l w Z X N d L n h t b F B L A Q I t A B Q A A g A I A G a x 8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1 C C s 4 F S s U K q 5 X r K r Q H 6 / w A A A A A C A A A A A A A Q Z g A A A A E A A C A A A A D e H a a C 2 G q W 7 7 U K 5 g g E n h f e o P B F 6 O H e 1 y l b K R s C d d F d p w A A A A A O g A A A A A I A A C A A A A A J i Q E y v P n v Y I j P D 8 W P q J e S / t L h w 5 w W x d a c h R 2 B 4 x n N B 1 A A A A D y C p C L G T n U D y B S y X t x u D m v M n p 0 T p 1 L u k q E K n X d j k 7 B s C U V U T u b e v M e f 0 7 g m G V o N 8 M U f z B X y E B b j 0 I w J i u v j A 6 K R D Y 5 H H X Q j c y H g 7 7 0 0 D J y r E A A A A C 9 I l p U C n M n J m a a n F d W H g s 9 0 Z L E m D J U I s X U w P 0 g Z r 0 A i c v 0 s 3 h O 7 Q g 1 C k q Z M h 1 t h e 6 j d g 6 U I Y 5 M b n e H o h q W F l 3 p < / D a t a M a s h u p > 
</file>

<file path=customXml/itemProps1.xml><?xml version="1.0" encoding="utf-8"?>
<ds:datastoreItem xmlns:ds="http://schemas.openxmlformats.org/officeDocument/2006/customXml" ds:itemID="{78610151-DADB-400B-953D-59EC321692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leo zapata</cp:lastModifiedBy>
  <cp:lastPrinted>2024-07-17T21:01:56Z</cp:lastPrinted>
  <dcterms:created xsi:type="dcterms:W3CDTF">2021-09-29T18:52:28Z</dcterms:created>
  <dcterms:modified xsi:type="dcterms:W3CDTF">2024-07-17T21:36:40Z</dcterms:modified>
</cp:coreProperties>
</file>