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olors2.xml" ContentType="application/vnd.ms-office.chartcolorsty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ymacorp.sharepoint.com/sites/Comunicacion2/Shared Documents/General/BYMA/03. WEB BYMA/WEB BYMA/CONTENIDOS DE LA WEB DE BYMA/LANDINGS/2024-04-09-Finanzas Básicas/"/>
    </mc:Choice>
  </mc:AlternateContent>
  <xr:revisionPtr revIDLastSave="0" documentId="8_{21C700F8-A2A0-4EA1-BC72-13F47E948F63}" xr6:coauthVersionLast="47" xr6:coauthVersionMax="47" xr10:uidLastSave="{00000000-0000-0000-0000-000000000000}"/>
  <bookViews>
    <workbookView xWindow="-108" yWindow="12852" windowWidth="23256" windowHeight="12456" xr2:uid="{CBABF59B-4588-413E-81ED-F81D1F41A724}"/>
  </bookViews>
  <sheets>
    <sheet name="Interés Compuesto" sheetId="1" r:id="rId1"/>
    <sheet name="Tasas" sheetId="5" r:id="rId2"/>
    <sheet name="Sheet2" sheetId="2" state="hidden" r:id="rId3"/>
    <sheet name="Renta Futura" sheetId="3" r:id="rId4"/>
    <sheet name="Valor Tiempo" sheetId="4" r:id="rId5"/>
    <sheet name="Rendimiento" sheetId="6" r:id="rId6"/>
  </sheets>
  <definedNames>
    <definedName name="Días_del_Año">Tasas!$C$7</definedName>
    <definedName name="Período_de_Capitalización__días">Tasas!$C$6</definedName>
    <definedName name="Plazo_en_días">Tasas!$C$4</definedName>
    <definedName name="Tasa_Efectiva_del_Período_de_Capitalización">Tasas!$C$8</definedName>
    <definedName name="Tasa_Efectiva_del_Período_de_Inversión">Tasas!$C$9</definedName>
    <definedName name="TNA">Tasas!$C$5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B8" i="6"/>
  <c r="C14" i="6"/>
  <c r="C12" i="6"/>
  <c r="C8" i="6"/>
  <c r="E5" i="5"/>
  <c r="C8" i="5"/>
  <c r="C9" i="5" s="1"/>
  <c r="C10" i="5" s="1"/>
  <c r="C5" i="3"/>
  <c r="C18" i="4"/>
  <c r="C8" i="4"/>
  <c r="D4" i="3"/>
  <c r="E4" i="3" s="1"/>
  <c r="F4" i="3" s="1"/>
  <c r="F5" i="3" s="1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18" i="1"/>
  <c r="C19" i="1" s="1"/>
  <c r="D17" i="1"/>
  <c r="E17" i="1" s="1"/>
  <c r="F17" i="1" s="1"/>
  <c r="G17" i="1" s="1"/>
  <c r="H17" i="1" s="1"/>
  <c r="I17" i="1" s="1"/>
  <c r="J17" i="1" s="1"/>
  <c r="K17" i="1" s="1"/>
  <c r="L17" i="1" s="1"/>
  <c r="D16" i="1"/>
  <c r="E16" i="1" s="1"/>
  <c r="F16" i="1" s="1"/>
  <c r="G16" i="1" s="1"/>
  <c r="H16" i="1" s="1"/>
  <c r="I16" i="1" s="1"/>
  <c r="J16" i="1" s="1"/>
  <c r="K16" i="1" s="1"/>
  <c r="L16" i="1" s="1"/>
  <c r="D15" i="1"/>
  <c r="E15" i="1" s="1"/>
  <c r="C12" i="1"/>
  <c r="C13" i="1" s="1"/>
  <c r="D11" i="1"/>
  <c r="E11" i="1" s="1"/>
  <c r="F11" i="1" s="1"/>
  <c r="G11" i="1" s="1"/>
  <c r="H11" i="1" s="1"/>
  <c r="I11" i="1" s="1"/>
  <c r="J11" i="1" s="1"/>
  <c r="K11" i="1" s="1"/>
  <c r="L11" i="1" s="1"/>
  <c r="D10" i="1"/>
  <c r="E10" i="1" s="1"/>
  <c r="F10" i="1" s="1"/>
  <c r="G10" i="1" s="1"/>
  <c r="H10" i="1" s="1"/>
  <c r="I10" i="1" s="1"/>
  <c r="J10" i="1" s="1"/>
  <c r="K10" i="1" s="1"/>
  <c r="L10" i="1" s="1"/>
  <c r="D9" i="1"/>
  <c r="D3" i="1"/>
  <c r="E3" i="1" s="1"/>
  <c r="F3" i="1" s="1"/>
  <c r="G3" i="1" s="1"/>
  <c r="H3" i="1" s="1"/>
  <c r="I3" i="1" s="1"/>
  <c r="J3" i="1" s="1"/>
  <c r="K3" i="1" s="1"/>
  <c r="L3" i="1" s="1"/>
  <c r="D4" i="1"/>
  <c r="E4" i="1" s="1"/>
  <c r="F4" i="1" s="1"/>
  <c r="C6" i="1"/>
  <c r="C7" i="1" s="1"/>
  <c r="D5" i="1"/>
  <c r="E5" i="1" s="1"/>
  <c r="F5" i="1" s="1"/>
  <c r="G5" i="1" s="1"/>
  <c r="H5" i="1" s="1"/>
  <c r="I5" i="1" s="1"/>
  <c r="J5" i="1" s="1"/>
  <c r="K5" i="1" s="1"/>
  <c r="L5" i="1" s="1"/>
  <c r="E5" i="3" l="1"/>
  <c r="D5" i="3"/>
  <c r="C12" i="4"/>
  <c r="C16" i="4"/>
  <c r="C10" i="4"/>
  <c r="C14" i="4"/>
  <c r="F15" i="1"/>
  <c r="E18" i="1"/>
  <c r="E19" i="1" s="1"/>
  <c r="D18" i="1"/>
  <c r="D19" i="1" s="1"/>
  <c r="D12" i="1"/>
  <c r="D13" i="1" s="1"/>
  <c r="E9" i="1"/>
  <c r="D6" i="1"/>
  <c r="D7" i="1" s="1"/>
  <c r="F6" i="1"/>
  <c r="F7" i="1" s="1"/>
  <c r="G4" i="1"/>
  <c r="E6" i="1"/>
  <c r="E7" i="1" s="1"/>
  <c r="E4" i="4" l="1"/>
  <c r="G15" i="1"/>
  <c r="F18" i="1"/>
  <c r="F19" i="1" s="1"/>
  <c r="E12" i="1"/>
  <c r="E13" i="1" s="1"/>
  <c r="F9" i="1"/>
  <c r="G6" i="1"/>
  <c r="G7" i="1" s="1"/>
  <c r="H4" i="1"/>
  <c r="G18" i="1" l="1"/>
  <c r="G19" i="1" s="1"/>
  <c r="H15" i="1"/>
  <c r="F12" i="1"/>
  <c r="F13" i="1" s="1"/>
  <c r="G9" i="1"/>
  <c r="H6" i="1"/>
  <c r="H7" i="1" s="1"/>
  <c r="I4" i="1"/>
  <c r="H18" i="1" l="1"/>
  <c r="H19" i="1" s="1"/>
  <c r="I15" i="1"/>
  <c r="H9" i="1"/>
  <c r="G12" i="1"/>
  <c r="G13" i="1" s="1"/>
  <c r="J4" i="1"/>
  <c r="I6" i="1"/>
  <c r="I7" i="1" s="1"/>
  <c r="I18" i="1" l="1"/>
  <c r="I19" i="1" s="1"/>
  <c r="J15" i="1"/>
  <c r="H12" i="1"/>
  <c r="H13" i="1" s="1"/>
  <c r="I9" i="1"/>
  <c r="K4" i="1"/>
  <c r="J6" i="1"/>
  <c r="J7" i="1" s="1"/>
  <c r="J18" i="1" l="1"/>
  <c r="J19" i="1" s="1"/>
  <c r="K15" i="1"/>
  <c r="J9" i="1"/>
  <c r="I12" i="1"/>
  <c r="I13" i="1" s="1"/>
  <c r="K6" i="1"/>
  <c r="K7" i="1" s="1"/>
  <c r="L4" i="1"/>
  <c r="L6" i="1" s="1"/>
  <c r="L7" i="1" s="1"/>
  <c r="L15" i="1" l="1"/>
  <c r="L18" i="1" s="1"/>
  <c r="L19" i="1" s="1"/>
  <c r="K18" i="1"/>
  <c r="K19" i="1" s="1"/>
  <c r="J12" i="1"/>
  <c r="J13" i="1" s="1"/>
  <c r="K9" i="1"/>
  <c r="K12" i="1" l="1"/>
  <c r="K13" i="1" s="1"/>
  <c r="L9" i="1"/>
  <c r="L12" i="1" s="1"/>
  <c r="L13" i="1" s="1"/>
</calcChain>
</file>

<file path=xl/sharedStrings.xml><?xml version="1.0" encoding="utf-8"?>
<sst xmlns="http://schemas.openxmlformats.org/spreadsheetml/2006/main" count="63" uniqueCount="49">
  <si>
    <t>Monto Final</t>
  </si>
  <si>
    <t>Años</t>
  </si>
  <si>
    <t>TNA</t>
  </si>
  <si>
    <t>Capital Inicial</t>
  </si>
  <si>
    <t>Tasa del Período</t>
  </si>
  <si>
    <t>Monto Periódico</t>
  </si>
  <si>
    <t>Cantidad de Períodos</t>
  </si>
  <si>
    <t>Valor Futuro</t>
  </si>
  <si>
    <r>
      <t xml:space="preserve">x  = </t>
    </r>
    <r>
      <rPr>
        <b/>
        <vertAlign val="superscript"/>
        <sz val="12"/>
        <color rgb="FF002060"/>
        <rFont val="Montserrat"/>
      </rPr>
      <t xml:space="preserve"> </t>
    </r>
    <r>
      <rPr>
        <b/>
        <sz val="12"/>
        <color rgb="FF002060"/>
        <rFont val="Montserrat"/>
      </rPr>
      <t>1.000 / (1+i)</t>
    </r>
    <r>
      <rPr>
        <b/>
        <vertAlign val="superscript"/>
        <sz val="12"/>
        <color rgb="FF002060"/>
        <rFont val="Montserrat"/>
      </rPr>
      <t>1</t>
    </r>
  </si>
  <si>
    <r>
      <t xml:space="preserve">x  = </t>
    </r>
    <r>
      <rPr>
        <b/>
        <vertAlign val="superscript"/>
        <sz val="12"/>
        <color rgb="FF002060"/>
        <rFont val="Montserrat"/>
      </rPr>
      <t xml:space="preserve"> </t>
    </r>
    <r>
      <rPr>
        <b/>
        <sz val="12"/>
        <color rgb="FF002060"/>
        <rFont val="Montserrat"/>
      </rPr>
      <t>1.000 / (1+i)</t>
    </r>
    <r>
      <rPr>
        <b/>
        <vertAlign val="superscript"/>
        <sz val="12"/>
        <color rgb="FF002060"/>
        <rFont val="Montserrat"/>
      </rPr>
      <t>2</t>
    </r>
  </si>
  <si>
    <r>
      <t xml:space="preserve">x  = </t>
    </r>
    <r>
      <rPr>
        <b/>
        <vertAlign val="superscript"/>
        <sz val="12"/>
        <color rgb="FF002060"/>
        <rFont val="Montserrat"/>
      </rPr>
      <t xml:space="preserve"> </t>
    </r>
    <r>
      <rPr>
        <b/>
        <sz val="12"/>
        <color rgb="FF002060"/>
        <rFont val="Montserrat"/>
      </rPr>
      <t>1.000 / (1+i)</t>
    </r>
    <r>
      <rPr>
        <b/>
        <vertAlign val="superscript"/>
        <sz val="12"/>
        <color rgb="FF002060"/>
        <rFont val="Montserrat"/>
      </rPr>
      <t>3</t>
    </r>
  </si>
  <si>
    <r>
      <t xml:space="preserve">x  = </t>
    </r>
    <r>
      <rPr>
        <b/>
        <vertAlign val="superscript"/>
        <sz val="12"/>
        <color rgb="FF002060"/>
        <rFont val="Montserrat"/>
      </rPr>
      <t xml:space="preserve"> </t>
    </r>
    <r>
      <rPr>
        <b/>
        <sz val="12"/>
        <color rgb="FF002060"/>
        <rFont val="Montserrat"/>
      </rPr>
      <t>1.000 / (1+i)</t>
    </r>
    <r>
      <rPr>
        <b/>
        <vertAlign val="superscript"/>
        <sz val="12"/>
        <color rgb="FF002060"/>
        <rFont val="Montserrat"/>
      </rPr>
      <t>4</t>
    </r>
  </si>
  <si>
    <r>
      <t xml:space="preserve">x  = </t>
    </r>
    <r>
      <rPr>
        <b/>
        <vertAlign val="superscript"/>
        <sz val="12"/>
        <color rgb="FF002060"/>
        <rFont val="Montserrat"/>
      </rPr>
      <t xml:space="preserve"> </t>
    </r>
    <r>
      <rPr>
        <b/>
        <sz val="12"/>
        <color rgb="FF002060"/>
        <rFont val="Montserrat"/>
      </rPr>
      <t>1.000 / (1+i)</t>
    </r>
    <r>
      <rPr>
        <b/>
        <vertAlign val="superscript"/>
        <sz val="12"/>
        <color rgb="FF002060"/>
        <rFont val="Montserrat"/>
      </rPr>
      <t>5</t>
    </r>
  </si>
  <si>
    <r>
      <t xml:space="preserve">x  = </t>
    </r>
    <r>
      <rPr>
        <b/>
        <vertAlign val="superscript"/>
        <sz val="12"/>
        <color rgb="FF002060"/>
        <rFont val="Montserrat"/>
      </rPr>
      <t xml:space="preserve"> </t>
    </r>
    <r>
      <rPr>
        <b/>
        <sz val="12"/>
        <color rgb="FF002060"/>
        <rFont val="Montserrat"/>
      </rPr>
      <t>1.000 / (1+i)</t>
    </r>
    <r>
      <rPr>
        <b/>
        <vertAlign val="superscript"/>
        <sz val="12"/>
        <color rgb="FF002060"/>
        <rFont val="Montserrat"/>
      </rPr>
      <t>6</t>
    </r>
  </si>
  <si>
    <t>T1</t>
  </si>
  <si>
    <t>T2</t>
  </si>
  <si>
    <t>T3</t>
  </si>
  <si>
    <t>T4</t>
  </si>
  <si>
    <t>T5</t>
  </si>
  <si>
    <t>T6</t>
  </si>
  <si>
    <t>n</t>
  </si>
  <si>
    <t>i</t>
  </si>
  <si>
    <t>VALOR TIEMPO DEL DINERO Y VALOR PRESENTE</t>
  </si>
  <si>
    <t>VP</t>
  </si>
  <si>
    <t>Valor Presente</t>
  </si>
  <si>
    <r>
      <t>x * (1+i)</t>
    </r>
    <r>
      <rPr>
        <b/>
        <vertAlign val="superscript"/>
        <sz val="14"/>
        <color rgb="FF002060"/>
        <rFont val="Montserrat"/>
      </rPr>
      <t xml:space="preserve">1 </t>
    </r>
    <r>
      <rPr>
        <b/>
        <sz val="14"/>
        <color rgb="FF002060"/>
        <rFont val="Montserrat"/>
      </rPr>
      <t>= 1.000</t>
    </r>
  </si>
  <si>
    <r>
      <t>x * (1+i)</t>
    </r>
    <r>
      <rPr>
        <b/>
        <vertAlign val="superscript"/>
        <sz val="14"/>
        <color rgb="FF002060"/>
        <rFont val="Montserrat"/>
      </rPr>
      <t xml:space="preserve">2 </t>
    </r>
    <r>
      <rPr>
        <b/>
        <sz val="14"/>
        <color rgb="FF002060"/>
        <rFont val="Montserrat"/>
      </rPr>
      <t>= 1.000</t>
    </r>
  </si>
  <si>
    <r>
      <t>x * (1+i)</t>
    </r>
    <r>
      <rPr>
        <b/>
        <vertAlign val="superscript"/>
        <sz val="14"/>
        <color rgb="FF002060"/>
        <rFont val="Montserrat"/>
      </rPr>
      <t xml:space="preserve">3 </t>
    </r>
    <r>
      <rPr>
        <b/>
        <sz val="14"/>
        <color rgb="FF002060"/>
        <rFont val="Montserrat"/>
      </rPr>
      <t>= 1.000</t>
    </r>
  </si>
  <si>
    <r>
      <t>x * (1+i)</t>
    </r>
    <r>
      <rPr>
        <b/>
        <vertAlign val="superscript"/>
        <sz val="14"/>
        <color rgb="FF002060"/>
        <rFont val="Montserrat"/>
      </rPr>
      <t xml:space="preserve">4 </t>
    </r>
    <r>
      <rPr>
        <b/>
        <sz val="14"/>
        <color rgb="FF002060"/>
        <rFont val="Montserrat"/>
      </rPr>
      <t>= 1.000</t>
    </r>
  </si>
  <si>
    <r>
      <t>x * (1+i)</t>
    </r>
    <r>
      <rPr>
        <b/>
        <vertAlign val="superscript"/>
        <sz val="14"/>
        <color rgb="FF002060"/>
        <rFont val="Montserrat"/>
      </rPr>
      <t xml:space="preserve">5 </t>
    </r>
    <r>
      <rPr>
        <b/>
        <sz val="14"/>
        <color rgb="FF002060"/>
        <rFont val="Montserrat"/>
      </rPr>
      <t>= 1.000</t>
    </r>
  </si>
  <si>
    <r>
      <t>x * (1+i)</t>
    </r>
    <r>
      <rPr>
        <b/>
        <vertAlign val="superscript"/>
        <sz val="14"/>
        <color rgb="FF002060"/>
        <rFont val="Montserrat"/>
      </rPr>
      <t xml:space="preserve">6 </t>
    </r>
    <r>
      <rPr>
        <b/>
        <sz val="14"/>
        <color rgb="FF002060"/>
        <rFont val="Montserrat"/>
      </rPr>
      <t>= 1.000</t>
    </r>
  </si>
  <si>
    <t>Tasa Efectiva del Período de Capitalización</t>
  </si>
  <si>
    <t>Tasa Efectiva Anual</t>
  </si>
  <si>
    <t>Días del Año</t>
  </si>
  <si>
    <t>Período de Capitalización (días)</t>
  </si>
  <si>
    <t>Plazo en días</t>
  </si>
  <si>
    <t>TNA, Tasa Efectiva del Período y Tasa Efectiva Anual Equivalente</t>
  </si>
  <si>
    <t>Tasa Efectiva del Período de Inversión</t>
  </si>
  <si>
    <t>Precio de Compra</t>
  </si>
  <si>
    <t>Precio de Venta</t>
  </si>
  <si>
    <t>Pesos</t>
  </si>
  <si>
    <t>Moneda de la transacción</t>
  </si>
  <si>
    <t>Dólares</t>
  </si>
  <si>
    <t>Tasa de Inflación al Consumidor del Período</t>
  </si>
  <si>
    <t>Rendimiento Real</t>
  </si>
  <si>
    <t>Depreciación del Tipo de Cambio del Período</t>
  </si>
  <si>
    <t>Rendimiento equivalente en dólares</t>
  </si>
  <si>
    <t>Tipo de Cambio al inicio (ARS/USD)</t>
  </si>
  <si>
    <t>Tipo de Cambio al final (ARS/USD)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</si>
</sst>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0.0%"/>
    <numFmt numFmtId="168" formatCode="#,##0.0_);\(#,##0.0\)"/>
    <numFmt numFmtId="169" formatCode="_(* #,##0_);_(* \(#,##0\);_(* &quot;-&quot;??_);_(@_)"/>
    <numFmt numFmtId="170" formatCode="0.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b/>
      <sz val="11"/>
      <color rgb="FF002060"/>
      <name val="Montserrat"/>
    </font>
    <font>
      <b/>
      <sz val="12"/>
      <color rgb="FF002060"/>
      <name val="Montserrat"/>
    </font>
    <font>
      <b/>
      <vertAlign val="superscript"/>
      <sz val="12"/>
      <color rgb="FF002060"/>
      <name val="Montserrat"/>
    </font>
    <font>
      <sz val="11"/>
      <color rgb="FF002060"/>
      <name val="Montserrat"/>
    </font>
    <font>
      <sz val="12"/>
      <color rgb="FF002060"/>
      <name val="Montserrat"/>
    </font>
    <font>
      <b/>
      <sz val="14"/>
      <color rgb="FF002060"/>
      <name val="Montserrat"/>
    </font>
    <font>
      <b/>
      <sz val="16"/>
      <color rgb="FF002060"/>
      <name val="Montserrat"/>
    </font>
    <font>
      <b/>
      <sz val="12"/>
      <color rgb="FF00B050"/>
      <name val="Montserrat"/>
    </font>
    <font>
      <b/>
      <sz val="11"/>
      <color theme="0"/>
      <name val="Montserrat"/>
    </font>
    <font>
      <b/>
      <vertAlign val="superscript"/>
      <sz val="14"/>
      <color rgb="FF002060"/>
      <name val="Montserrat"/>
    </font>
    <font>
      <sz val="10"/>
      <color theme="1"/>
      <name val="Montserrat"/>
    </font>
    <font>
      <b/>
      <sz val="10"/>
      <color theme="1"/>
      <name val="Montserrat"/>
    </font>
    <font>
      <b/>
      <sz val="11"/>
      <color theme="5"/>
      <name val="Montserrat"/>
    </font>
    <font>
      <sz val="11"/>
      <color theme="0"/>
      <name val="Montserrat"/>
    </font>
    <font>
      <sz val="12"/>
      <color theme="0"/>
      <name val="Montserrat"/>
    </font>
    <font>
      <sz val="11"/>
      <color theme="1"/>
      <name val="Montserrat Medium"/>
    </font>
    <font>
      <sz val="11"/>
      <color theme="0"/>
      <name val="Montserrat Medium"/>
    </font>
    <font>
      <sz val="11"/>
      <name val="Montserrat Medium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ck">
        <color auto="1"/>
      </top>
      <bottom/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6" fillId="0" borderId="0" xfId="0" applyFont="1" applyAlignment="1">
      <alignment horizontal="right"/>
    </xf>
    <xf numFmtId="0" fontId="6" fillId="0" borderId="8" xfId="0" applyFont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10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4" xfId="0" applyFont="1" applyBorder="1"/>
    <xf numFmtId="0" fontId="8" fillId="0" borderId="9" xfId="0" applyFont="1" applyBorder="1"/>
    <xf numFmtId="0" fontId="8" fillId="0" borderId="8" xfId="0" applyFont="1" applyBorder="1"/>
    <xf numFmtId="0" fontId="8" fillId="0" borderId="11" xfId="0" applyFont="1" applyBorder="1"/>
    <xf numFmtId="0" fontId="13" fillId="2" borderId="0" xfId="0" applyFont="1" applyFill="1" applyAlignment="1">
      <alignment horizontal="center"/>
    </xf>
    <xf numFmtId="0" fontId="8" fillId="0" borderId="12" xfId="0" applyFont="1" applyBorder="1"/>
    <xf numFmtId="0" fontId="8" fillId="0" borderId="3" xfId="0" applyFont="1" applyBorder="1"/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65" fontId="3" fillId="0" borderId="0" xfId="2" applyFont="1" applyAlignment="1">
      <alignment vertical="center"/>
    </xf>
    <xf numFmtId="0" fontId="15" fillId="0" borderId="0" xfId="0" applyFont="1" applyAlignment="1">
      <alignment vertical="center"/>
    </xf>
    <xf numFmtId="3" fontId="15" fillId="0" borderId="0" xfId="0" applyNumberFormat="1" applyFont="1" applyAlignment="1">
      <alignment vertical="center"/>
    </xf>
    <xf numFmtId="169" fontId="15" fillId="0" borderId="0" xfId="2" applyNumberFormat="1" applyFont="1" applyAlignment="1">
      <alignment vertical="center"/>
    </xf>
    <xf numFmtId="165" fontId="15" fillId="0" borderId="0" xfId="2" applyFont="1" applyAlignment="1">
      <alignment vertical="center"/>
    </xf>
    <xf numFmtId="0" fontId="1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6" fontId="3" fillId="0" borderId="1" xfId="1" applyNumberFormat="1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167" fontId="17" fillId="0" borderId="2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6" fontId="4" fillId="0" borderId="2" xfId="0" applyNumberFormat="1" applyFont="1" applyBorder="1" applyAlignment="1">
      <alignment vertical="center"/>
    </xf>
    <xf numFmtId="168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10" fontId="8" fillId="0" borderId="13" xfId="0" applyNumberFormat="1" applyFont="1" applyBorder="1" applyAlignment="1">
      <alignment vertical="center"/>
    </xf>
    <xf numFmtId="10" fontId="8" fillId="0" borderId="13" xfId="3" applyNumberFormat="1" applyFont="1" applyFill="1" applyBorder="1" applyAlignment="1">
      <alignment vertical="center"/>
    </xf>
    <xf numFmtId="167" fontId="8" fillId="0" borderId="13" xfId="3" applyNumberFormat="1" applyFont="1" applyFill="1" applyBorder="1" applyAlignment="1">
      <alignment vertical="center"/>
    </xf>
    <xf numFmtId="167" fontId="8" fillId="0" borderId="0" xfId="3" applyNumberFormat="1" applyFont="1" applyFill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0" xfId="0" applyFont="1"/>
    <xf numFmtId="0" fontId="12" fillId="0" borderId="0" xfId="0" applyFont="1" applyAlignment="1">
      <alignment horizontal="center"/>
    </xf>
    <xf numFmtId="0" fontId="16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9" fontId="15" fillId="0" borderId="2" xfId="0" applyNumberFormat="1" applyFont="1" applyBorder="1" applyAlignment="1">
      <alignment vertical="center"/>
    </xf>
    <xf numFmtId="3" fontId="15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169" fontId="16" fillId="0" borderId="2" xfId="2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0" fontId="18" fillId="0" borderId="0" xfId="0" applyNumberFormat="1" applyFont="1" applyAlignment="1">
      <alignment vertical="center"/>
    </xf>
    <xf numFmtId="170" fontId="3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20" fillId="0" borderId="0" xfId="0" applyNumberFormat="1" applyFont="1" applyAlignment="1">
      <alignment vertical="center"/>
    </xf>
    <xf numFmtId="9" fontId="20" fillId="0" borderId="0" xfId="0" applyNumberFormat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167" fontId="20" fillId="3" borderId="0" xfId="3" applyNumberFormat="1" applyFont="1" applyFill="1" applyAlignment="1">
      <alignment vertical="center"/>
    </xf>
    <xf numFmtId="0" fontId="20" fillId="4" borderId="0" xfId="0" applyFont="1" applyFill="1" applyAlignment="1">
      <alignment vertical="center"/>
    </xf>
    <xf numFmtId="10" fontId="20" fillId="4" borderId="0" xfId="0" applyNumberFormat="1" applyFont="1" applyFill="1" applyAlignment="1">
      <alignment vertical="center"/>
    </xf>
    <xf numFmtId="167" fontId="20" fillId="0" borderId="0" xfId="0" applyNumberFormat="1" applyFont="1" applyAlignment="1">
      <alignment vertical="center"/>
    </xf>
    <xf numFmtId="0" fontId="20" fillId="5" borderId="0" xfId="0" applyFont="1" applyFill="1" applyAlignment="1">
      <alignment vertical="center"/>
    </xf>
    <xf numFmtId="167" fontId="20" fillId="5" borderId="0" xfId="3" applyNumberFormat="1" applyFont="1" applyFill="1" applyAlignment="1">
      <alignment vertical="center"/>
    </xf>
    <xf numFmtId="0" fontId="20" fillId="6" borderId="0" xfId="0" applyFont="1" applyFill="1" applyAlignment="1">
      <alignment vertical="center"/>
    </xf>
    <xf numFmtId="167" fontId="20" fillId="6" borderId="0" xfId="3" applyNumberFormat="1" applyFont="1" applyFill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3" fontId="6" fillId="0" borderId="5" xfId="1" applyNumberFormat="1" applyFont="1" applyBorder="1" applyAlignment="1">
      <alignment horizontal="center"/>
    </xf>
    <xf numFmtId="3" fontId="6" fillId="0" borderId="4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3">
    <dxf>
      <font>
        <color theme="0"/>
      </font>
    </dxf>
    <dxf>
      <font>
        <b/>
        <i val="0"/>
        <color rgb="FF00B05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37903734908867E-2"/>
          <c:y val="3.4662880254722257E-2"/>
          <c:w val="0.87503437935190287"/>
          <c:h val="0.82437461521013589"/>
        </c:manualLayout>
      </c:layout>
      <c:lineChart>
        <c:grouping val="standard"/>
        <c:varyColors val="0"/>
        <c:ser>
          <c:idx val="0"/>
          <c:order val="0"/>
          <c:tx>
            <c:v>Al 7%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'Interés Compuesto'!$C$5:$L$5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cat>
          <c:val>
            <c:numRef>
              <c:f>'Interés Compuesto'!$C$6:$L$6</c:f>
              <c:numCache>
                <c:formatCode>_("$"* #,##0_);_("$"* \(#,##0\);_("$"* "-"??_);_(@_)</c:formatCode>
                <c:ptCount val="10"/>
                <c:pt idx="0">
                  <c:v>140.25517307000001</c:v>
                </c:pt>
                <c:pt idx="1">
                  <c:v>160.57814764784302</c:v>
                </c:pt>
                <c:pt idx="2">
                  <c:v>183.84592124201549</c:v>
                </c:pt>
                <c:pt idx="3">
                  <c:v>210.48519522998356</c:v>
                </c:pt>
                <c:pt idx="4">
                  <c:v>240.98450001880815</c:v>
                </c:pt>
                <c:pt idx="5">
                  <c:v>275.90315407153344</c:v>
                </c:pt>
                <c:pt idx="6">
                  <c:v>315.8815210964986</c:v>
                </c:pt>
                <c:pt idx="7">
                  <c:v>361.65275350338129</c:v>
                </c:pt>
                <c:pt idx="8">
                  <c:v>414.05623748602125</c:v>
                </c:pt>
                <c:pt idx="9">
                  <c:v>474.05298629774569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7-47A8-B707-93C2A049E9C4}"/>
            </c:ext>
          </c:extLst>
        </c:ser>
        <c:ser>
          <c:idx val="1"/>
          <c:order val="1"/>
          <c:tx>
            <c:v>Al 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'Interés Compuesto'!$C$5:$L$5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cat>
          <c:val>
            <c:numRef>
              <c:f>'Interés Compuesto'!$C$12:$L$12</c:f>
              <c:numCache>
                <c:formatCode>_("$"* #,##0_);_("$"* \(#,##0\);_("$"* "-"??_);_(@_)</c:formatCode>
                <c:ptCount val="10"/>
                <c:pt idx="0">
                  <c:v>161.05100000000004</c:v>
                </c:pt>
                <c:pt idx="1">
                  <c:v>194.87171000000012</c:v>
                </c:pt>
                <c:pt idx="2">
                  <c:v>235.79476910000014</c:v>
                </c:pt>
                <c:pt idx="3">
                  <c:v>285.31167061100024</c:v>
                </c:pt>
                <c:pt idx="4">
                  <c:v>345.22712143931028</c:v>
                </c:pt>
                <c:pt idx="5">
                  <c:v>417.72481694156556</c:v>
                </c:pt>
                <c:pt idx="6">
                  <c:v>505.44702849929433</c:v>
                </c:pt>
                <c:pt idx="7">
                  <c:v>611.59090448414634</c:v>
                </c:pt>
                <c:pt idx="8">
                  <c:v>740.02499442581711</c:v>
                </c:pt>
                <c:pt idx="9">
                  <c:v>895.43024325523891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7-47A8-B707-93C2A049E9C4}"/>
            </c:ext>
          </c:extLst>
        </c:ser>
        <c:ser>
          <c:idx val="2"/>
          <c:order val="2"/>
          <c:tx>
            <c:v>Al 14%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'Interés Compuesto'!$C$5:$L$5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cat>
          <c:val>
            <c:numRef>
              <c:f>'Interés Compuesto'!$C$18:$L$18</c:f>
              <c:numCache>
                <c:formatCode>_("$"* #,##0_);_("$"* \(#,##0\);_("$"* "-"??_);_(@_)</c:formatCode>
                <c:ptCount val="10"/>
                <c:pt idx="0">
                  <c:v>192.54145824000011</c:v>
                </c:pt>
                <c:pt idx="1">
                  <c:v>250.22687912870421</c:v>
                </c:pt>
                <c:pt idx="2">
                  <c:v>325.19485211566405</c:v>
                </c:pt>
                <c:pt idx="3">
                  <c:v>422.62322980951711</c:v>
                </c:pt>
                <c:pt idx="4">
                  <c:v>549.24114946044858</c:v>
                </c:pt>
                <c:pt idx="5">
                  <c:v>713.79379783879915</c:v>
                </c:pt>
                <c:pt idx="6">
                  <c:v>927.64641967130365</c:v>
                </c:pt>
                <c:pt idx="7">
                  <c:v>1205.5692870048263</c:v>
                </c:pt>
                <c:pt idx="8">
                  <c:v>1566.7578453914728</c:v>
                </c:pt>
                <c:pt idx="9">
                  <c:v>2036.1584958707585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7-47A8-B707-93C2A049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31727"/>
        <c:axId val="1810834415"/>
      </c:lineChart>
      <c:catAx>
        <c:axId val="8140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0834415"/>
        <c:crosses val="autoZero"/>
        <c:auto val="1"/>
        <c:lblAlgn val="ctr"/>
        <c:lblOffset val="100"/>
        <c:noMultiLvlLbl val="0"/>
      </c:catAx>
      <c:valAx>
        <c:axId val="18108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403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762556379481693"/>
          <c:y val="8.9418777943368111E-2"/>
          <c:w val="0.41308188070116736"/>
          <c:h val="8.2743392135743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AR" b="1">
                <a:latin typeface="Montserrat" panose="00000500000000000000" pitchFamily="2" charset="0"/>
              </a:rPr>
              <a:t>Rentas</a:t>
            </a:r>
            <a:r>
              <a:rPr lang="es-AR" b="1" baseline="0">
                <a:latin typeface="Montserrat" panose="00000500000000000000" pitchFamily="2" charset="0"/>
              </a:rPr>
              <a:t> y Valor Futuro: monto, tasa y plazo</a:t>
            </a:r>
            <a:endParaRPr lang="es-AR" b="1">
              <a:latin typeface="Montserrat" panose="000005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94858469211787"/>
          <c:y val="0.10933447272579302"/>
          <c:w val="0.87591817722684961"/>
          <c:h val="0.75510305397871769"/>
        </c:manualLayout>
      </c:layout>
      <c:lineChart>
        <c:grouping val="standard"/>
        <c:varyColors val="0"/>
        <c:ser>
          <c:idx val="1"/>
          <c:order val="0"/>
          <c:tx>
            <c:v>$10.000 al 4%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'Renta Futura'!$B$7:$B$67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'Renta Futura'!$C$7:$C$67</c:f>
              <c:numCache>
                <c:formatCode>#,##0</c:formatCode>
                <c:ptCount val="61"/>
                <c:pt idx="0">
                  <c:v>10000</c:v>
                </c:pt>
                <c:pt idx="1">
                  <c:v>20400</c:v>
                </c:pt>
                <c:pt idx="2">
                  <c:v>31216</c:v>
                </c:pt>
                <c:pt idx="3">
                  <c:v>42464.639999999999</c:v>
                </c:pt>
                <c:pt idx="4">
                  <c:v>54163.225599999998</c:v>
                </c:pt>
                <c:pt idx="5">
                  <c:v>66329.754623999994</c:v>
                </c:pt>
                <c:pt idx="6">
                  <c:v>78982.94480895999</c:v>
                </c:pt>
                <c:pt idx="7">
                  <c:v>92142.262601318391</c:v>
                </c:pt>
                <c:pt idx="8">
                  <c:v>105827.95310537113</c:v>
                </c:pt>
                <c:pt idx="9">
                  <c:v>120061.07122958597</c:v>
                </c:pt>
                <c:pt idx="10">
                  <c:v>134863.51407876943</c:v>
                </c:pt>
                <c:pt idx="11">
                  <c:v>150258.0546419202</c:v>
                </c:pt>
                <c:pt idx="12">
                  <c:v>166268.37682759701</c:v>
                </c:pt>
                <c:pt idx="13">
                  <c:v>182919.1119007009</c:v>
                </c:pt>
                <c:pt idx="14">
                  <c:v>200235.87637672893</c:v>
                </c:pt>
                <c:pt idx="15">
                  <c:v>218245.31143179809</c:v>
                </c:pt>
                <c:pt idx="16">
                  <c:v>236975.12388907003</c:v>
                </c:pt>
                <c:pt idx="17">
                  <c:v>256454.12884463285</c:v>
                </c:pt>
                <c:pt idx="18">
                  <c:v>276712.2939984182</c:v>
                </c:pt>
                <c:pt idx="19">
                  <c:v>297780.78575835493</c:v>
                </c:pt>
                <c:pt idx="20">
                  <c:v>319692.01718868915</c:v>
                </c:pt>
                <c:pt idx="21">
                  <c:v>342479.69787623675</c:v>
                </c:pt>
                <c:pt idx="22">
                  <c:v>366178.88579128624</c:v>
                </c:pt>
                <c:pt idx="23">
                  <c:v>390826.0412229377</c:v>
                </c:pt>
                <c:pt idx="24">
                  <c:v>416459.08287185524</c:v>
                </c:pt>
                <c:pt idx="25">
                  <c:v>443117.44618672947</c:v>
                </c:pt>
                <c:pt idx="26">
                  <c:v>470842.14403419866</c:v>
                </c:pt>
                <c:pt idx="27">
                  <c:v>499675.82979556662</c:v>
                </c:pt>
                <c:pt idx="28">
                  <c:v>529662.86298738932</c:v>
                </c:pt>
                <c:pt idx="29">
                  <c:v>560849.37750688486</c:v>
                </c:pt>
                <c:pt idx="30">
                  <c:v>593283.35260716022</c:v>
                </c:pt>
                <c:pt idx="31">
                  <c:v>627014.68671144661</c:v>
                </c:pt>
                <c:pt idx="32">
                  <c:v>662095.27417990449</c:v>
                </c:pt>
                <c:pt idx="33">
                  <c:v>698579.08514710073</c:v>
                </c:pt>
                <c:pt idx="34">
                  <c:v>736522.24855298479</c:v>
                </c:pt>
                <c:pt idx="35">
                  <c:v>775983.13849510415</c:v>
                </c:pt>
                <c:pt idx="36">
                  <c:v>817022.46403490833</c:v>
                </c:pt>
                <c:pt idx="37">
                  <c:v>859703.36259630474</c:v>
                </c:pt>
                <c:pt idx="38">
                  <c:v>904091.49710015696</c:v>
                </c:pt>
                <c:pt idx="39">
                  <c:v>950255.15698416333</c:v>
                </c:pt>
                <c:pt idx="40">
                  <c:v>998265.36326352984</c:v>
                </c:pt>
                <c:pt idx="41">
                  <c:v>1048195.9777940711</c:v>
                </c:pt>
                <c:pt idx="42">
                  <c:v>1100123.816905834</c:v>
                </c:pt>
                <c:pt idx="43">
                  <c:v>1154128.7695820674</c:v>
                </c:pt>
                <c:pt idx="44">
                  <c:v>1210293.9203653501</c:v>
                </c:pt>
                <c:pt idx="45">
                  <c:v>1268705.677179964</c:v>
                </c:pt>
                <c:pt idx="46">
                  <c:v>1329453.9042671626</c:v>
                </c:pt>
                <c:pt idx="47">
                  <c:v>1392632.060437849</c:v>
                </c:pt>
                <c:pt idx="48">
                  <c:v>1458337.3428553629</c:v>
                </c:pt>
                <c:pt idx="49">
                  <c:v>1526670.8365695775</c:v>
                </c:pt>
                <c:pt idx="50">
                  <c:v>1597737.6700323606</c:v>
                </c:pt>
                <c:pt idx="51">
                  <c:v>1671647.176833655</c:v>
                </c:pt>
                <c:pt idx="52">
                  <c:v>1748513.0639070012</c:v>
                </c:pt>
                <c:pt idx="53">
                  <c:v>1828453.5864632812</c:v>
                </c:pt>
                <c:pt idx="54">
                  <c:v>1911591.7299218124</c:v>
                </c:pt>
                <c:pt idx="55">
                  <c:v>1998055.3991186849</c:v>
                </c:pt>
                <c:pt idx="56">
                  <c:v>2087977.6150834323</c:v>
                </c:pt>
                <c:pt idx="57">
                  <c:v>2181496.7196867699</c:v>
                </c:pt>
                <c:pt idx="58">
                  <c:v>2278756.5884742406</c:v>
                </c:pt>
                <c:pt idx="59">
                  <c:v>2379906.8520132103</c:v>
                </c:pt>
                <c:pt idx="60">
                  <c:v>2475103.1260937387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C-4CD2-88A2-600F5FA0DEC8}"/>
            </c:ext>
          </c:extLst>
        </c:ser>
        <c:ser>
          <c:idx val="0"/>
          <c:order val="1"/>
          <c:tx>
            <c:v>$10.000 al 6%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'Renta Futura'!$B$7:$B$67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'Renta Futura'!$D$7:$D$67</c:f>
              <c:numCache>
                <c:formatCode>#,##0</c:formatCode>
                <c:ptCount val="61"/>
                <c:pt idx="0">
                  <c:v>10000</c:v>
                </c:pt>
                <c:pt idx="1">
                  <c:v>20600</c:v>
                </c:pt>
                <c:pt idx="2">
                  <c:v>31836</c:v>
                </c:pt>
                <c:pt idx="3">
                  <c:v>43746.16</c:v>
                </c:pt>
                <c:pt idx="4">
                  <c:v>56370.929600000003</c:v>
                </c:pt>
                <c:pt idx="5">
                  <c:v>69753.185376000009</c:v>
                </c:pt>
                <c:pt idx="6">
                  <c:v>83938.376498560014</c:v>
                </c:pt>
                <c:pt idx="7">
                  <c:v>98974.679088473626</c:v>
                </c:pt>
                <c:pt idx="8">
                  <c:v>114913.15983378205</c:v>
                </c:pt>
                <c:pt idx="9">
                  <c:v>131807.94942380898</c:v>
                </c:pt>
                <c:pt idx="10">
                  <c:v>149716.42638923752</c:v>
                </c:pt>
                <c:pt idx="11">
                  <c:v>168699.41197259177</c:v>
                </c:pt>
                <c:pt idx="12">
                  <c:v>188821.37669094728</c:v>
                </c:pt>
                <c:pt idx="13">
                  <c:v>210150.65929240413</c:v>
                </c:pt>
                <c:pt idx="14">
                  <c:v>232759.69884994839</c:v>
                </c:pt>
                <c:pt idx="15">
                  <c:v>256725.28078094529</c:v>
                </c:pt>
                <c:pt idx="16">
                  <c:v>282128.79762780201</c:v>
                </c:pt>
                <c:pt idx="17">
                  <c:v>309056.52548547013</c:v>
                </c:pt>
                <c:pt idx="18">
                  <c:v>337599.91701459838</c:v>
                </c:pt>
                <c:pt idx="19">
                  <c:v>367855.91203547432</c:v>
                </c:pt>
                <c:pt idx="20">
                  <c:v>399927.2667576028</c:v>
                </c:pt>
                <c:pt idx="21">
                  <c:v>433922.90276305901</c:v>
                </c:pt>
                <c:pt idx="22">
                  <c:v>469958.27692884259</c:v>
                </c:pt>
                <c:pt idx="23">
                  <c:v>508155.77354457317</c:v>
                </c:pt>
                <c:pt idx="24">
                  <c:v>548645.11995724763</c:v>
                </c:pt>
                <c:pt idx="25">
                  <c:v>591563.82715468248</c:v>
                </c:pt>
                <c:pt idx="26">
                  <c:v>637057.65678396344</c:v>
                </c:pt>
                <c:pt idx="27">
                  <c:v>685281.11619100126</c:v>
                </c:pt>
                <c:pt idx="28">
                  <c:v>736397.98316246131</c:v>
                </c:pt>
                <c:pt idx="29">
                  <c:v>790581.86215220904</c:v>
                </c:pt>
                <c:pt idx="30">
                  <c:v>848016.77388134168</c:v>
                </c:pt>
                <c:pt idx="31">
                  <c:v>908897.78031422221</c:v>
                </c:pt>
                <c:pt idx="32">
                  <c:v>973431.64713307563</c:v>
                </c:pt>
                <c:pt idx="33">
                  <c:v>1041837.5459610602</c:v>
                </c:pt>
                <c:pt idx="34">
                  <c:v>1114347.7987187239</c:v>
                </c:pt>
                <c:pt idx="35">
                  <c:v>1191208.6666418475</c:v>
                </c:pt>
                <c:pt idx="36">
                  <c:v>1272681.1866403583</c:v>
                </c:pt>
                <c:pt idx="37">
                  <c:v>1359042.0578387799</c:v>
                </c:pt>
                <c:pt idx="38">
                  <c:v>1450584.5813091067</c:v>
                </c:pt>
                <c:pt idx="39">
                  <c:v>1547619.6561876531</c:v>
                </c:pt>
                <c:pt idx="40">
                  <c:v>1650476.8355589123</c:v>
                </c:pt>
                <c:pt idx="41">
                  <c:v>1759505.445692447</c:v>
                </c:pt>
                <c:pt idx="42">
                  <c:v>1875075.7724339939</c:v>
                </c:pt>
                <c:pt idx="43">
                  <c:v>1997580.3187800336</c:v>
                </c:pt>
                <c:pt idx="44">
                  <c:v>2127435.1379068359</c:v>
                </c:pt>
                <c:pt idx="45">
                  <c:v>2265081.2461812464</c:v>
                </c:pt>
                <c:pt idx="46">
                  <c:v>2410986.1209521214</c:v>
                </c:pt>
                <c:pt idx="47">
                  <c:v>2565645.2882092488</c:v>
                </c:pt>
                <c:pt idx="48">
                  <c:v>2729584.0055018039</c:v>
                </c:pt>
                <c:pt idx="49">
                  <c:v>2903359.0458319122</c:v>
                </c:pt>
                <c:pt idx="50">
                  <c:v>3087560.588581827</c:v>
                </c:pt>
                <c:pt idx="51">
                  <c:v>3282814.2238967367</c:v>
                </c:pt>
                <c:pt idx="52">
                  <c:v>3489783.0773305413</c:v>
                </c:pt>
                <c:pt idx="53">
                  <c:v>3709170.0619703741</c:v>
                </c:pt>
                <c:pt idx="54">
                  <c:v>3941720.2656885968</c:v>
                </c:pt>
                <c:pt idx="55">
                  <c:v>4188223.4816299127</c:v>
                </c:pt>
                <c:pt idx="56">
                  <c:v>4449516.8905277075</c:v>
                </c:pt>
                <c:pt idx="57">
                  <c:v>4726487.9039593702</c:v>
                </c:pt>
                <c:pt idx="58">
                  <c:v>5020077.1781969331</c:v>
                </c:pt>
                <c:pt idx="59">
                  <c:v>5331281.8088887492</c:v>
                </c:pt>
                <c:pt idx="60">
                  <c:v>5651158.7174220746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DC-4CD2-88A2-600F5FA0DEC8}"/>
            </c:ext>
          </c:extLst>
        </c:ser>
        <c:ser>
          <c:idx val="2"/>
          <c:order val="2"/>
          <c:tx>
            <c:v>$10.000 al 3%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'Renta Futura'!$B$7:$B$67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'Renta Futura'!$E$7:$E$67</c:f>
              <c:numCache>
                <c:formatCode>#,##0</c:formatCode>
                <c:ptCount val="61"/>
                <c:pt idx="0">
                  <c:v>10000</c:v>
                </c:pt>
                <c:pt idx="1">
                  <c:v>20300</c:v>
                </c:pt>
                <c:pt idx="2">
                  <c:v>30909</c:v>
                </c:pt>
                <c:pt idx="3">
                  <c:v>41836.270000000004</c:v>
                </c:pt>
                <c:pt idx="4">
                  <c:v>53091.358100000005</c:v>
                </c:pt>
                <c:pt idx="5">
                  <c:v>64684.098843000007</c:v>
                </c:pt>
                <c:pt idx="6">
                  <c:v>76624.621808290016</c:v>
                </c:pt>
                <c:pt idx="7">
                  <c:v>88923.360462538723</c:v>
                </c:pt>
                <c:pt idx="8">
                  <c:v>101591.06127641488</c:v>
                </c:pt>
                <c:pt idx="9">
                  <c:v>114638.79311470733</c:v>
                </c:pt>
                <c:pt idx="10">
                  <c:v>128077.95690814855</c:v>
                </c:pt>
                <c:pt idx="11">
                  <c:v>141920.295615393</c:v>
                </c:pt>
                <c:pt idx="12">
                  <c:v>156177.9044838548</c:v>
                </c:pt>
                <c:pt idx="13">
                  <c:v>170863.24161837043</c:v>
                </c:pt>
                <c:pt idx="14">
                  <c:v>185989.13886692154</c:v>
                </c:pt>
                <c:pt idx="15">
                  <c:v>201568.81303292917</c:v>
                </c:pt>
                <c:pt idx="16">
                  <c:v>217615.87742391706</c:v>
                </c:pt>
                <c:pt idx="17">
                  <c:v>234144.35374663459</c:v>
                </c:pt>
                <c:pt idx="18">
                  <c:v>251168.68435903362</c:v>
                </c:pt>
                <c:pt idx="19">
                  <c:v>268703.74488980463</c:v>
                </c:pt>
                <c:pt idx="20">
                  <c:v>286764.85723649879</c:v>
                </c:pt>
                <c:pt idx="21">
                  <c:v>305367.80295359378</c:v>
                </c:pt>
                <c:pt idx="22">
                  <c:v>324528.8370422016</c:v>
                </c:pt>
                <c:pt idx="23">
                  <c:v>344264.70215346763</c:v>
                </c:pt>
                <c:pt idx="24">
                  <c:v>364592.64321807167</c:v>
                </c:pt>
                <c:pt idx="25">
                  <c:v>385530.42251461383</c:v>
                </c:pt>
                <c:pt idx="26">
                  <c:v>407096.33519005228</c:v>
                </c:pt>
                <c:pt idx="27">
                  <c:v>429309.22524575389</c:v>
                </c:pt>
                <c:pt idx="28">
                  <c:v>452188.50200312649</c:v>
                </c:pt>
                <c:pt idx="29">
                  <c:v>475754.15706322028</c:v>
                </c:pt>
                <c:pt idx="30">
                  <c:v>500026.78177511692</c:v>
                </c:pt>
                <c:pt idx="31">
                  <c:v>525027.5852283705</c:v>
                </c:pt>
                <c:pt idx="32">
                  <c:v>550778.41278522159</c:v>
                </c:pt>
                <c:pt idx="33">
                  <c:v>577301.76516877825</c:v>
                </c:pt>
                <c:pt idx="34">
                  <c:v>604620.81812384166</c:v>
                </c:pt>
                <c:pt idx="35">
                  <c:v>632759.44266755693</c:v>
                </c:pt>
                <c:pt idx="36">
                  <c:v>661742.22594758368</c:v>
                </c:pt>
                <c:pt idx="37">
                  <c:v>691594.4927260112</c:v>
                </c:pt>
                <c:pt idx="38">
                  <c:v>722342.32750779158</c:v>
                </c:pt>
                <c:pt idx="39">
                  <c:v>754012.5973330253</c:v>
                </c:pt>
                <c:pt idx="40">
                  <c:v>786632.97525301611</c:v>
                </c:pt>
                <c:pt idx="41">
                  <c:v>820231.9645106066</c:v>
                </c:pt>
                <c:pt idx="42">
                  <c:v>854838.92344592477</c:v>
                </c:pt>
                <c:pt idx="43">
                  <c:v>890484.09114930255</c:v>
                </c:pt>
                <c:pt idx="44">
                  <c:v>927198.6138837816</c:v>
                </c:pt>
                <c:pt idx="45">
                  <c:v>965014.57230029511</c:v>
                </c:pt>
                <c:pt idx="46">
                  <c:v>1003965.009469304</c:v>
                </c:pt>
                <c:pt idx="47">
                  <c:v>1044083.9597533832</c:v>
                </c:pt>
                <c:pt idx="48">
                  <c:v>1085406.4785459847</c:v>
                </c:pt>
                <c:pt idx="49">
                  <c:v>1127968.6729023643</c:v>
                </c:pt>
                <c:pt idx="50">
                  <c:v>1171807.7330894351</c:v>
                </c:pt>
                <c:pt idx="51">
                  <c:v>1216961.9650821183</c:v>
                </c:pt>
                <c:pt idx="52">
                  <c:v>1263470.8240345819</c:v>
                </c:pt>
                <c:pt idx="53">
                  <c:v>1311374.9487556193</c:v>
                </c:pt>
                <c:pt idx="54">
                  <c:v>1360716.197218288</c:v>
                </c:pt>
                <c:pt idx="55">
                  <c:v>1411537.6831348366</c:v>
                </c:pt>
                <c:pt idx="56">
                  <c:v>1463883.8136288817</c:v>
                </c:pt>
                <c:pt idx="57">
                  <c:v>1517800.3280377481</c:v>
                </c:pt>
                <c:pt idx="58">
                  <c:v>1573334.3378788806</c:v>
                </c:pt>
                <c:pt idx="59">
                  <c:v>1630534.3680152469</c:v>
                </c:pt>
                <c:pt idx="60">
                  <c:v>1679450.3990557045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DC-4CD2-88A2-600F5FA0DEC8}"/>
            </c:ext>
          </c:extLst>
        </c:ser>
        <c:ser>
          <c:idx val="3"/>
          <c:order val="3"/>
          <c:tx>
            <c:v>$30.000 al 4%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'Renta Futura'!$B$7:$B$67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'Renta Futura'!$F$7:$F$67</c:f>
              <c:numCache>
                <c:formatCode>#,##0</c:formatCode>
                <c:ptCount val="61"/>
                <c:pt idx="0">
                  <c:v>30000</c:v>
                </c:pt>
                <c:pt idx="1">
                  <c:v>61200</c:v>
                </c:pt>
                <c:pt idx="2">
                  <c:v>93648</c:v>
                </c:pt>
                <c:pt idx="3">
                  <c:v>127393.92</c:v>
                </c:pt>
                <c:pt idx="4">
                  <c:v>162489.67680000002</c:v>
                </c:pt>
                <c:pt idx="5">
                  <c:v>198989.26387200001</c:v>
                </c:pt>
                <c:pt idx="6">
                  <c:v>236948.83442688003</c:v>
                </c:pt>
                <c:pt idx="7">
                  <c:v>276426.78780395526</c:v>
                </c:pt>
                <c:pt idx="8">
                  <c:v>317483.85931611346</c:v>
                </c:pt>
                <c:pt idx="9">
                  <c:v>360183.21368875803</c:v>
                </c:pt>
                <c:pt idx="10">
                  <c:v>404590.54223630833</c:v>
                </c:pt>
                <c:pt idx="11">
                  <c:v>450774.16392576066</c:v>
                </c:pt>
                <c:pt idx="12">
                  <c:v>498805.13048279111</c:v>
                </c:pt>
                <c:pt idx="13">
                  <c:v>548757.33570210275</c:v>
                </c:pt>
                <c:pt idx="14">
                  <c:v>600707.62913018686</c:v>
                </c:pt>
                <c:pt idx="15">
                  <c:v>654735.93429539434</c:v>
                </c:pt>
                <c:pt idx="16">
                  <c:v>710925.37166721013</c:v>
                </c:pt>
                <c:pt idx="17">
                  <c:v>769362.38653389853</c:v>
                </c:pt>
                <c:pt idx="18">
                  <c:v>830136.88199525455</c:v>
                </c:pt>
                <c:pt idx="19">
                  <c:v>893342.3572750648</c:v>
                </c:pt>
                <c:pt idx="20">
                  <c:v>959076.05156606738</c:v>
                </c:pt>
                <c:pt idx="21">
                  <c:v>1027439.0936287101</c:v>
                </c:pt>
                <c:pt idx="22">
                  <c:v>1098536.6573738586</c:v>
                </c:pt>
                <c:pt idx="23">
                  <c:v>1172478.1236688129</c:v>
                </c:pt>
                <c:pt idx="24">
                  <c:v>1249377.2486155655</c:v>
                </c:pt>
                <c:pt idx="25">
                  <c:v>1329352.3385601882</c:v>
                </c:pt>
                <c:pt idx="26">
                  <c:v>1412526.4321025957</c:v>
                </c:pt>
                <c:pt idx="27">
                  <c:v>1499027.4893866996</c:v>
                </c:pt>
                <c:pt idx="28">
                  <c:v>1588988.5889621677</c:v>
                </c:pt>
                <c:pt idx="29">
                  <c:v>1682548.1325206545</c:v>
                </c:pt>
                <c:pt idx="30">
                  <c:v>1779850.0578214808</c:v>
                </c:pt>
                <c:pt idx="31">
                  <c:v>1881044.0601343401</c:v>
                </c:pt>
                <c:pt idx="32">
                  <c:v>1986285.8225397137</c:v>
                </c:pt>
                <c:pt idx="33">
                  <c:v>2095737.2554413024</c:v>
                </c:pt>
                <c:pt idx="34">
                  <c:v>2209566.7456589546</c:v>
                </c:pt>
                <c:pt idx="35">
                  <c:v>2327949.4154853127</c:v>
                </c:pt>
                <c:pt idx="36">
                  <c:v>2451067.3921047254</c:v>
                </c:pt>
                <c:pt idx="37">
                  <c:v>2579110.0877889143</c:v>
                </c:pt>
                <c:pt idx="38">
                  <c:v>2712274.4913004711</c:v>
                </c:pt>
                <c:pt idx="39">
                  <c:v>2850765.4709524899</c:v>
                </c:pt>
                <c:pt idx="40">
                  <c:v>2994796.0897905896</c:v>
                </c:pt>
                <c:pt idx="41">
                  <c:v>3144587.9333822131</c:v>
                </c:pt>
                <c:pt idx="42">
                  <c:v>3300371.4507175018</c:v>
                </c:pt>
                <c:pt idx="43">
                  <c:v>3462386.3087462019</c:v>
                </c:pt>
                <c:pt idx="44">
                  <c:v>3630881.76109605</c:v>
                </c:pt>
                <c:pt idx="45">
                  <c:v>3806117.0315398923</c:v>
                </c:pt>
                <c:pt idx="46">
                  <c:v>3988361.7128014881</c:v>
                </c:pt>
                <c:pt idx="47">
                  <c:v>4177896.1813135478</c:v>
                </c:pt>
                <c:pt idx="48">
                  <c:v>4375012.0285660895</c:v>
                </c:pt>
                <c:pt idx="49">
                  <c:v>4580012.5097087333</c:v>
                </c:pt>
                <c:pt idx="50">
                  <c:v>4793213.0100970827</c:v>
                </c:pt>
                <c:pt idx="51">
                  <c:v>5014941.5305009661</c:v>
                </c:pt>
                <c:pt idx="52">
                  <c:v>5245539.1917210054</c:v>
                </c:pt>
                <c:pt idx="53">
                  <c:v>5485360.7593898457</c:v>
                </c:pt>
                <c:pt idx="54">
                  <c:v>5734775.1897654394</c:v>
                </c:pt>
                <c:pt idx="55">
                  <c:v>5994166.1973560574</c:v>
                </c:pt>
                <c:pt idx="56">
                  <c:v>6263932.8452503001</c:v>
                </c:pt>
                <c:pt idx="57">
                  <c:v>6544490.1590603124</c:v>
                </c:pt>
                <c:pt idx="58">
                  <c:v>6836269.7654227251</c:v>
                </c:pt>
                <c:pt idx="59">
                  <c:v>7139720.5560396342</c:v>
                </c:pt>
                <c:pt idx="60">
                  <c:v>7425309.3782812199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DC-4CD2-88A2-600F5FA0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396976"/>
        <c:axId val="788404192"/>
      </c:lineChart>
      <c:catAx>
        <c:axId val="78839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r>
                  <a:rPr lang="en-US" sz="1100" b="1">
                    <a:latin typeface="Montserrat" panose="00000500000000000000" pitchFamily="2" charset="0"/>
                  </a:rPr>
                  <a:t>Años</a:t>
                </a:r>
              </a:p>
            </c:rich>
          </c:tx>
          <c:layout>
            <c:manualLayout>
              <c:xMode val="edge"/>
              <c:yMode val="edge"/>
              <c:x val="0.51077435085374479"/>
              <c:y val="0.94263346288444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AR"/>
          </a:p>
        </c:txPr>
        <c:crossAx val="788404192"/>
        <c:crosses val="autoZero"/>
        <c:auto val="1"/>
        <c:lblAlgn val="ctr"/>
        <c:lblOffset val="100"/>
        <c:noMultiLvlLbl val="0"/>
      </c:catAx>
      <c:valAx>
        <c:axId val="7884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AR"/>
          </a:p>
        </c:txPr>
        <c:crossAx val="7883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73386349094423"/>
          <c:y val="0.1324274861009786"/>
          <c:w val="0.27730494509081888"/>
          <c:h val="0.44158742337718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337185</xdr:colOff>
      <xdr:row>2</xdr:row>
      <xdr:rowOff>93344</xdr:rowOff>
    </xdr:from>
    <xdr:to>
      <xdr:col>22</xdr:col>
      <xdr:colOff>137161</xdr:colOff>
      <xdr:row>13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AE2B5-FE9F-F485-9219-3ADD7B9D9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7</xdr:row>
      <xdr:rowOff>110490</xdr:rowOff>
    </xdr:from>
    <xdr:ext cx="3493905" cy="3584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6F94B06-374F-4556-92D5-90D5EB68678E}"/>
                </a:ext>
              </a:extLst>
            </xdr:cNvPr>
            <xdr:cNvSpPr txBox="1"/>
          </xdr:nvSpPr>
          <xdr:spPr>
            <a:xfrm>
              <a:off x="5242560" y="2998470"/>
              <a:ext cx="3493905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200" b="0" i="0">
                        <a:solidFill>
                          <a:srgbClr val="00B050"/>
                        </a:solidFill>
                        <a:latin typeface="Montserrat" panose="00000500000000000000" pitchFamily="2" charset="0"/>
                      </a:rPr>
                      <m:t>TEC</m:t>
                    </m:r>
                    <m:r>
                      <m:rPr>
                        <m:nor/>
                      </m:rPr>
                      <a:rPr lang="es-AR" sz="1200" b="0" i="0">
                        <a:solidFill>
                          <a:srgbClr val="00B050"/>
                        </a:solidFill>
                        <a:latin typeface="Montserrat" panose="00000500000000000000" pitchFamily="2" charset="0"/>
                      </a:rPr>
                      <m:t>=</m:t>
                    </m:r>
                    <m:r>
                      <m:rPr>
                        <m:nor/>
                      </m:rPr>
                      <a:rPr lang="es-AR" sz="1200" b="0" i="0">
                        <a:solidFill>
                          <a:srgbClr val="00B050"/>
                        </a:solidFill>
                        <a:latin typeface="Montserrat" panose="00000500000000000000" pitchFamily="2" charset="0"/>
                      </a:rPr>
                      <m:t>TNA</m:t>
                    </m:r>
                    <m:r>
                      <m:rPr>
                        <m:nor/>
                      </m:rPr>
                      <a:rPr lang="es-AR" sz="1200" b="0" i="0">
                        <a:solidFill>
                          <a:srgbClr val="00B050"/>
                        </a:solidFill>
                        <a:latin typeface="Montserrat" panose="00000500000000000000" pitchFamily="2" charset="0"/>
                      </a:rPr>
                      <m:t> ∗ </m:t>
                    </m:r>
                    <m:f>
                      <m:fPr>
                        <m:ctrlPr>
                          <a:rPr lang="es-AR" sz="12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D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as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del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per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odo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Capitalizaci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n</m:t>
                        </m:r>
                      </m:num>
                      <m:den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D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as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del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ñ</m:t>
                        </m:r>
                        <m:r>
                          <m:rPr>
                            <m:nor/>
                          </m:rPr>
                          <a:rPr lang="es-AR" sz="1200" b="0" i="0">
                            <a:solidFill>
                              <a:srgbClr val="00B050"/>
                            </a:solidFill>
                            <a:latin typeface="Montserrat" panose="00000500000000000000" pitchFamily="2" charset="0"/>
                          </a:rPr>
                          <m:t>o</m:t>
                        </m:r>
                      </m:den>
                    </m:f>
                  </m:oMath>
                </m:oMathPara>
              </a14:m>
              <a:endParaRPr lang="es-AR" sz="1100">
                <a:solidFill>
                  <a:srgbClr val="00B050"/>
                </a:solidFill>
                <a:latin typeface="Montserrat" panose="00000500000000000000" pitchFamily="2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6F94B06-374F-4556-92D5-90D5EB68678E}"/>
                </a:ext>
              </a:extLst>
            </xdr:cNvPr>
            <xdr:cNvSpPr txBox="1"/>
          </xdr:nvSpPr>
          <xdr:spPr>
            <a:xfrm>
              <a:off x="5242560" y="2998470"/>
              <a:ext cx="3493905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2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"TEC=TNA ∗ " </a:t>
              </a:r>
              <a:r>
                <a:rPr lang="es-AR" sz="1200" b="0" i="0">
                  <a:solidFill>
                    <a:srgbClr val="00B050"/>
                  </a:solidFill>
                  <a:latin typeface="Montserrat" panose="00000500000000000000" pitchFamily="2" charset="0"/>
                </a:rPr>
                <a:t> "Días del período de Capitalización</a:t>
              </a:r>
              <a:r>
                <a:rPr lang="es-AR" sz="12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" /"</a:t>
              </a:r>
              <a:r>
                <a:rPr lang="es-AR" sz="1200" b="0" i="0">
                  <a:solidFill>
                    <a:srgbClr val="00B050"/>
                  </a:solidFill>
                  <a:latin typeface="Montserrat" panose="00000500000000000000" pitchFamily="2" charset="0"/>
                </a:rPr>
                <a:t>Días del Año</a:t>
              </a:r>
              <a:r>
                <a:rPr lang="es-AR" sz="12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" </a:t>
              </a:r>
              <a:endParaRPr lang="es-AR" sz="1100">
                <a:solidFill>
                  <a:srgbClr val="00B050"/>
                </a:solidFill>
                <a:latin typeface="Montserrat" panose="00000500000000000000" pitchFamily="2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487680</xdr:colOff>
      <xdr:row>8</xdr:row>
      <xdr:rowOff>76200</xdr:rowOff>
    </xdr:from>
    <xdr:ext cx="3543300" cy="42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E95B9F-6E84-40B3-8A2B-3C80F153CD8D}"/>
                </a:ext>
              </a:extLst>
            </xdr:cNvPr>
            <xdr:cNvSpPr txBox="1"/>
          </xdr:nvSpPr>
          <xdr:spPr>
            <a:xfrm>
              <a:off x="5311140" y="3550920"/>
              <a:ext cx="3543300" cy="42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nor/>
                    </m:rPr>
                    <a:rPr lang="es-AR" sz="1400" b="0" i="0">
                      <a:solidFill>
                        <a:srgbClr val="0070C0"/>
                      </a:solidFill>
                      <a:latin typeface="Montserrat" panose="00000500000000000000" pitchFamily="2" charset="0"/>
                    </a:rPr>
                    <m:t>TE</m:t>
                  </m:r>
                  <m:r>
                    <m:rPr>
                      <m:nor/>
                    </m:rPr>
                    <a:rPr lang="es-AR" sz="1400" b="0" i="0">
                      <a:solidFill>
                        <a:srgbClr val="0070C0"/>
                      </a:solidFill>
                      <a:latin typeface="Montserrat" panose="00000500000000000000" pitchFamily="2" charset="0"/>
                    </a:rPr>
                    <m:t>=  </m:t>
                  </m:r>
                  <m:sSup>
                    <m:sSupPr>
                      <m:ctrlPr>
                        <a:rPr lang="es-AR" sz="1400" b="0" i="1">
                          <a:solidFill>
                            <a:srgbClr val="0070C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nor/>
                        </m:rPr>
                        <a:rPr lang="es-AR" sz="1200" b="0" i="0">
                          <a:solidFill>
                            <a:srgbClr val="0070C0"/>
                          </a:solidFill>
                          <a:effectLst/>
                          <a:latin typeface="Montserrat" panose="00000500000000000000" pitchFamily="2" charset="0"/>
                          <a:ea typeface="+mn-ea"/>
                          <a:cs typeface="+mn-cs"/>
                        </a:rPr>
                        <m:t>(1+</m:t>
                      </m:r>
                      <m:r>
                        <m:rPr>
                          <m:nor/>
                        </m:rPr>
                        <a:rPr lang="es-AR" sz="1200" b="0" i="0">
                          <a:solidFill>
                            <a:srgbClr val="0070C0"/>
                          </a:solidFill>
                          <a:effectLst/>
                          <a:latin typeface="Montserrat" panose="00000500000000000000" pitchFamily="2" charset="0"/>
                          <a:ea typeface="+mn-ea"/>
                          <a:cs typeface="+mn-cs"/>
                        </a:rPr>
                        <m:t>TEC</m:t>
                      </m:r>
                      <m:r>
                        <m:rPr>
                          <m:nor/>
                        </m:rPr>
                        <a:rPr lang="es-AR" sz="1200" b="0" i="0">
                          <a:solidFill>
                            <a:srgbClr val="0070C0"/>
                          </a:solidFill>
                          <a:effectLst/>
                          <a:latin typeface="Montserrat" panose="00000500000000000000" pitchFamily="2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d>
                        <m:dPr>
                          <m:ctrlPr>
                            <a:rPr lang="es-AR" sz="1400" b="0" i="1">
                              <a:solidFill>
                                <a:srgbClr val="0070C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200" i="1">
                                  <a:solidFill>
                                    <a:srgbClr val="0070C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Plazo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de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la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Inversi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ó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n</m:t>
                              </m:r>
                            </m:num>
                            <m:den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Per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í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odo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de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Capitalizaci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ó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70C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n</m:t>
                              </m:r>
                            </m:den>
                          </m:f>
                        </m:e>
                      </m:d>
                    </m:sup>
                  </m:sSup>
                </m:oMath>
              </a14:m>
              <a:r>
                <a:rPr lang="es-AR" sz="1200">
                  <a:solidFill>
                    <a:srgbClr val="0070C0"/>
                  </a:solidFill>
                  <a:latin typeface="Montserrat" panose="00000500000000000000" pitchFamily="2" charset="0"/>
                </a:rPr>
                <a:t> - 1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E95B9F-6E84-40B3-8A2B-3C80F153CD8D}"/>
                </a:ext>
              </a:extLst>
            </xdr:cNvPr>
            <xdr:cNvSpPr txBox="1"/>
          </xdr:nvSpPr>
          <xdr:spPr>
            <a:xfrm>
              <a:off x="5311140" y="3550920"/>
              <a:ext cx="3543300" cy="42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4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"TE=  " 〖</a:t>
              </a:r>
              <a:r>
                <a:rPr lang="es-AR" sz="12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200" b="0" i="0">
                  <a:solidFill>
                    <a:srgbClr val="0070C0"/>
                  </a:solidFill>
                  <a:effectLst/>
                  <a:latin typeface="Montserrat" panose="00000500000000000000" pitchFamily="2" charset="0"/>
                  <a:ea typeface="+mn-ea"/>
                  <a:cs typeface="+mn-cs"/>
                </a:rPr>
                <a:t>(1+TEC)</a:t>
              </a:r>
              <a:r>
                <a:rPr lang="es-AR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〗^((</a:t>
              </a:r>
              <a:r>
                <a:rPr lang="es-AR" sz="12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200" b="0" i="0">
                  <a:solidFill>
                    <a:srgbClr val="0070C0"/>
                  </a:solidFill>
                  <a:effectLst/>
                  <a:latin typeface="Montserrat" panose="00000500000000000000" pitchFamily="2" charset="0"/>
                  <a:ea typeface="+mn-ea"/>
                  <a:cs typeface="+mn-cs"/>
                </a:rPr>
                <a:t>Plazo de la Inversión</a:t>
              </a:r>
              <a:r>
                <a:rPr lang="es-AR" sz="1200" b="0" i="0">
                  <a:solidFill>
                    <a:srgbClr val="0070C0"/>
                  </a:solidFill>
                  <a:effectLst/>
                  <a:latin typeface="+mn-lt"/>
                  <a:ea typeface="+mn-ea"/>
                  <a:cs typeface="+mn-cs"/>
                </a:rPr>
                <a:t>" /"</a:t>
              </a:r>
              <a:r>
                <a:rPr lang="es-AR" sz="1200" b="0" i="0">
                  <a:solidFill>
                    <a:srgbClr val="0070C0"/>
                  </a:solidFill>
                  <a:effectLst/>
                  <a:latin typeface="Montserrat" panose="00000500000000000000" pitchFamily="2" charset="0"/>
                  <a:ea typeface="+mn-ea"/>
                  <a:cs typeface="+mn-cs"/>
                </a:rPr>
                <a:t>Período de Capitalización</a:t>
              </a:r>
              <a:r>
                <a:rPr lang="es-AR" sz="1200" b="0" i="0">
                  <a:solidFill>
                    <a:srgbClr val="0070C0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AR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)</a:t>
              </a:r>
              <a:r>
                <a:rPr lang="es-AR" sz="1200">
                  <a:solidFill>
                    <a:srgbClr val="0070C0"/>
                  </a:solidFill>
                  <a:latin typeface="Montserrat" panose="00000500000000000000" pitchFamily="2" charset="0"/>
                </a:rPr>
                <a:t> - 1</a:t>
              </a:r>
            </a:p>
          </xdr:txBody>
        </xdr:sp>
      </mc:Fallback>
    </mc:AlternateContent>
    <xdr:clientData/>
  </xdr:oneCellAnchor>
  <xdr:oneCellAnchor>
    <xdr:from>
      <xdr:col>3</xdr:col>
      <xdr:colOff>518160</xdr:colOff>
      <xdr:row>9</xdr:row>
      <xdr:rowOff>121920</xdr:rowOff>
    </xdr:from>
    <xdr:ext cx="3543300" cy="361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1D24C4C-E580-4139-A1D2-4C733A71217A}"/>
                </a:ext>
              </a:extLst>
            </xdr:cNvPr>
            <xdr:cNvSpPr txBox="1"/>
          </xdr:nvSpPr>
          <xdr:spPr>
            <a:xfrm>
              <a:off x="5341620" y="4183380"/>
              <a:ext cx="3543300" cy="36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nor/>
                    </m:rPr>
                    <a:rPr lang="es-AR" sz="1400" b="0" i="0">
                      <a:solidFill>
                        <a:srgbClr val="002060"/>
                      </a:solidFill>
                      <a:latin typeface="Montserrat" panose="00000500000000000000" pitchFamily="2" charset="0"/>
                    </a:rPr>
                    <m:t>TEA</m:t>
                  </m:r>
                  <m:r>
                    <m:rPr>
                      <m:nor/>
                    </m:rPr>
                    <a:rPr lang="es-AR" sz="1400" b="0" i="0">
                      <a:solidFill>
                        <a:srgbClr val="002060"/>
                      </a:solidFill>
                      <a:latin typeface="Montserrat" panose="00000500000000000000" pitchFamily="2" charset="0"/>
                    </a:rPr>
                    <m:t>=  </m:t>
                  </m:r>
                  <m:sSup>
                    <m:sSupPr>
                      <m:ctrlPr>
                        <a:rPr lang="es-AR" sz="1400" b="0" i="1">
                          <a:solidFill>
                            <a:srgbClr val="00206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nor/>
                        </m:rPr>
                        <a:rPr lang="es-AR" sz="1200" b="0" i="0">
                          <a:solidFill>
                            <a:srgbClr val="002060"/>
                          </a:solidFill>
                          <a:effectLst/>
                          <a:latin typeface="Montserrat" panose="00000500000000000000" pitchFamily="2" charset="0"/>
                          <a:ea typeface="+mn-ea"/>
                          <a:cs typeface="+mn-cs"/>
                        </a:rPr>
                        <m:t>(1+</m:t>
                      </m:r>
                      <m:r>
                        <m:rPr>
                          <m:nor/>
                        </m:rPr>
                        <a:rPr lang="es-AR" sz="1200" b="0" i="0">
                          <a:solidFill>
                            <a:srgbClr val="002060"/>
                          </a:solidFill>
                          <a:effectLst/>
                          <a:latin typeface="Montserrat" panose="00000500000000000000" pitchFamily="2" charset="0"/>
                          <a:ea typeface="+mn-ea"/>
                          <a:cs typeface="+mn-cs"/>
                        </a:rPr>
                        <m:t>TE</m:t>
                      </m:r>
                      <m:r>
                        <m:rPr>
                          <m:nor/>
                        </m:rPr>
                        <a:rPr lang="es-AR" sz="1200" b="0" i="0">
                          <a:solidFill>
                            <a:srgbClr val="002060"/>
                          </a:solidFill>
                          <a:effectLst/>
                          <a:latin typeface="Montserrat" panose="00000500000000000000" pitchFamily="2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d>
                        <m:dPr>
                          <m:ctrlPr>
                            <a:rPr lang="es-AR" sz="1400" b="0" i="1">
                              <a:solidFill>
                                <a:srgbClr val="00206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200" i="1">
                                  <a:solidFill>
                                    <a:srgbClr val="00206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D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í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as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del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A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ñ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o</m:t>
                              </m:r>
                            </m:num>
                            <m:den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Plazo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de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la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Inversi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ó</m:t>
                              </m:r>
                              <m:r>
                                <m:rPr>
                                  <m:nor/>
                                </m:rPr>
                                <a:rPr lang="es-AR" sz="1200" b="0" i="0">
                                  <a:solidFill>
                                    <a:srgbClr val="002060"/>
                                  </a:solidFill>
                                  <a:effectLst/>
                                  <a:latin typeface="Montserrat" panose="00000500000000000000" pitchFamily="2" charset="0"/>
                                  <a:ea typeface="+mn-ea"/>
                                  <a:cs typeface="+mn-cs"/>
                                </a:rPr>
                                <m:t>n</m:t>
                              </m:r>
                            </m:den>
                          </m:f>
                        </m:e>
                      </m:d>
                    </m:sup>
                  </m:sSup>
                </m:oMath>
              </a14:m>
              <a:r>
                <a:rPr lang="es-AR" sz="1200">
                  <a:solidFill>
                    <a:srgbClr val="002060"/>
                  </a:solidFill>
                  <a:latin typeface="Montserrat" panose="00000500000000000000" pitchFamily="2" charset="0"/>
                </a:rPr>
                <a:t> - 1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1D24C4C-E580-4139-A1D2-4C733A71217A}"/>
                </a:ext>
              </a:extLst>
            </xdr:cNvPr>
            <xdr:cNvSpPr txBox="1"/>
          </xdr:nvSpPr>
          <xdr:spPr>
            <a:xfrm>
              <a:off x="5341620" y="4183380"/>
              <a:ext cx="3543300" cy="36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400" b="0" i="0">
                  <a:solidFill>
                    <a:srgbClr val="002060"/>
                  </a:solidFill>
                  <a:latin typeface="Cambria Math" panose="02040503050406030204" pitchFamily="18" charset="0"/>
                </a:rPr>
                <a:t>"TEA=  " 〖</a:t>
              </a:r>
              <a:r>
                <a:rPr lang="es-AR" sz="1200" b="0" i="0">
                  <a:solidFill>
                    <a:srgbClr val="00206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200" b="0" i="0">
                  <a:solidFill>
                    <a:srgbClr val="002060"/>
                  </a:solidFill>
                  <a:effectLst/>
                  <a:latin typeface="Montserrat" panose="00000500000000000000" pitchFamily="2" charset="0"/>
                  <a:ea typeface="+mn-ea"/>
                  <a:cs typeface="+mn-cs"/>
                </a:rPr>
                <a:t>(1+TE)</a:t>
              </a:r>
              <a:r>
                <a:rPr lang="es-AR" sz="1400" b="0" i="0">
                  <a:solidFill>
                    <a:srgbClr val="00206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〗^((</a:t>
              </a:r>
              <a:r>
                <a:rPr lang="es-AR" sz="1200" b="0" i="0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"Días del Año" /"</a:t>
              </a:r>
              <a:r>
                <a:rPr lang="es-AR" sz="1200" b="0" i="0">
                  <a:solidFill>
                    <a:srgbClr val="002060"/>
                  </a:solidFill>
                  <a:effectLst/>
                  <a:latin typeface="Montserrat" panose="00000500000000000000" pitchFamily="2" charset="0"/>
                  <a:ea typeface="+mn-ea"/>
                  <a:cs typeface="+mn-cs"/>
                </a:rPr>
                <a:t>Plazo de la Inversión</a:t>
              </a:r>
              <a:r>
                <a:rPr lang="es-AR" sz="1200" b="0" i="0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AR" sz="1400" b="0" i="0">
                  <a:solidFill>
                    <a:srgbClr val="00206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)</a:t>
              </a:r>
              <a:r>
                <a:rPr lang="es-AR" sz="1200">
                  <a:solidFill>
                    <a:srgbClr val="002060"/>
                  </a:solidFill>
                  <a:latin typeface="Montserrat" panose="00000500000000000000" pitchFamily="2" charset="0"/>
                </a:rPr>
                <a:t> - 1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0</xdr:row>
      <xdr:rowOff>257174</xdr:rowOff>
    </xdr:from>
    <xdr:to>
      <xdr:col>19</xdr:col>
      <xdr:colOff>586739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49447-CF32-4D61-AA70-1634F27E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2</xdr:row>
      <xdr:rowOff>281940</xdr:rowOff>
    </xdr:from>
    <xdr:to>
      <xdr:col>5</xdr:col>
      <xdr:colOff>7620</xdr:colOff>
      <xdr:row>4</xdr:row>
      <xdr:rowOff>30480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678B605-A18A-4DEE-B742-9EC2B90125E4}"/>
            </a:ext>
          </a:extLst>
        </xdr:cNvPr>
        <xdr:cNvSpPr/>
      </xdr:nvSpPr>
      <xdr:spPr>
        <a:xfrm>
          <a:off x="2316480" y="982980"/>
          <a:ext cx="1181100" cy="342900"/>
        </a:xfrm>
        <a:prstGeom prst="round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BFED-7618-4E62-89B3-8D103E8382C4}">
  <dimension ref="B3:L19"/>
  <sheetViews>
    <sheetView showGridLines="0" tabSelected="1" workbookViewId="0">
      <selection activeCell="B1" sqref="B1"/>
    </sheetView>
  </sheetViews>
  <sheetFormatPr baseColWidth="10" defaultColWidth="8.88671875" defaultRowHeight="20.399999999999999" x14ac:dyDescent="0.3"/>
  <cols>
    <col min="1" max="1" width="2.6640625" style="17" customWidth="1"/>
    <col min="2" max="2" width="16" style="17" bestFit="1" customWidth="1"/>
    <col min="3" max="11" width="9.33203125" style="17" customWidth="1"/>
    <col min="12" max="12" width="9.88671875" style="17" bestFit="1" customWidth="1"/>
    <col min="13" max="16384" width="8.88671875" style="17"/>
  </cols>
  <sheetData>
    <row r="3" spans="2:12" ht="21" customHeight="1" x14ac:dyDescent="0.3">
      <c r="B3" s="24" t="s">
        <v>3</v>
      </c>
      <c r="C3" s="25">
        <v>100</v>
      </c>
      <c r="D3" s="25">
        <f>+C3</f>
        <v>100</v>
      </c>
      <c r="E3" s="25">
        <f t="shared" ref="E3:L3" si="0">+D3</f>
        <v>100</v>
      </c>
      <c r="F3" s="25">
        <f t="shared" si="0"/>
        <v>100</v>
      </c>
      <c r="G3" s="25">
        <f t="shared" si="0"/>
        <v>100</v>
      </c>
      <c r="H3" s="25">
        <f t="shared" si="0"/>
        <v>100</v>
      </c>
      <c r="I3" s="25">
        <f t="shared" si="0"/>
        <v>100</v>
      </c>
      <c r="J3" s="25">
        <f t="shared" si="0"/>
        <v>100</v>
      </c>
      <c r="K3" s="25">
        <f t="shared" si="0"/>
        <v>100</v>
      </c>
      <c r="L3" s="25">
        <f t="shared" si="0"/>
        <v>100</v>
      </c>
    </row>
    <row r="4" spans="2:12" ht="21" customHeight="1" x14ac:dyDescent="0.3">
      <c r="B4" s="26" t="s">
        <v>2</v>
      </c>
      <c r="C4" s="27">
        <v>7.0000000000000007E-2</v>
      </c>
      <c r="D4" s="28">
        <f>+C4</f>
        <v>7.0000000000000007E-2</v>
      </c>
      <c r="E4" s="28">
        <f t="shared" ref="E4:L4" si="1">+D4</f>
        <v>7.0000000000000007E-2</v>
      </c>
      <c r="F4" s="28">
        <f t="shared" si="1"/>
        <v>7.0000000000000007E-2</v>
      </c>
      <c r="G4" s="28">
        <f t="shared" si="1"/>
        <v>7.0000000000000007E-2</v>
      </c>
      <c r="H4" s="28">
        <f t="shared" si="1"/>
        <v>7.0000000000000007E-2</v>
      </c>
      <c r="I4" s="28">
        <f t="shared" si="1"/>
        <v>7.0000000000000007E-2</v>
      </c>
      <c r="J4" s="28">
        <f t="shared" si="1"/>
        <v>7.0000000000000007E-2</v>
      </c>
      <c r="K4" s="28">
        <f t="shared" si="1"/>
        <v>7.0000000000000007E-2</v>
      </c>
      <c r="L4" s="28">
        <f t="shared" si="1"/>
        <v>7.0000000000000007E-2</v>
      </c>
    </row>
    <row r="5" spans="2:12" ht="21" customHeight="1" x14ac:dyDescent="0.3">
      <c r="B5" s="26" t="s">
        <v>1</v>
      </c>
      <c r="C5" s="29">
        <v>5</v>
      </c>
      <c r="D5" s="29">
        <f>+C5+2</f>
        <v>7</v>
      </c>
      <c r="E5" s="29">
        <f t="shared" ref="E5:L5" si="2">+D5+2</f>
        <v>9</v>
      </c>
      <c r="F5" s="29">
        <f t="shared" si="2"/>
        <v>11</v>
      </c>
      <c r="G5" s="29">
        <f t="shared" si="2"/>
        <v>13</v>
      </c>
      <c r="H5" s="29">
        <f t="shared" si="2"/>
        <v>15</v>
      </c>
      <c r="I5" s="29">
        <f t="shared" si="2"/>
        <v>17</v>
      </c>
      <c r="J5" s="29">
        <f t="shared" si="2"/>
        <v>19</v>
      </c>
      <c r="K5" s="29">
        <f t="shared" si="2"/>
        <v>21</v>
      </c>
      <c r="L5" s="29">
        <f t="shared" si="2"/>
        <v>23</v>
      </c>
    </row>
    <row r="6" spans="2:12" ht="21" customHeight="1" x14ac:dyDescent="0.3">
      <c r="B6" s="26" t="s">
        <v>0</v>
      </c>
      <c r="C6" s="30">
        <f>C3*(1+C4)^C5</f>
        <v>140.25517307000001</v>
      </c>
      <c r="D6" s="30">
        <f t="shared" ref="D6:L6" si="3">D3*(1+D4)^D5</f>
        <v>160.57814764784302</v>
      </c>
      <c r="E6" s="30">
        <f t="shared" si="3"/>
        <v>183.84592124201549</v>
      </c>
      <c r="F6" s="30">
        <f t="shared" si="3"/>
        <v>210.48519522998356</v>
      </c>
      <c r="G6" s="30">
        <f t="shared" si="3"/>
        <v>240.98450001880815</v>
      </c>
      <c r="H6" s="30">
        <f t="shared" si="3"/>
        <v>275.90315407153344</v>
      </c>
      <c r="I6" s="30">
        <f t="shared" si="3"/>
        <v>315.8815210964986</v>
      </c>
      <c r="J6" s="30">
        <f t="shared" si="3"/>
        <v>361.65275350338129</v>
      </c>
      <c r="K6" s="30">
        <f t="shared" si="3"/>
        <v>414.05623748602125</v>
      </c>
      <c r="L6" s="30">
        <f t="shared" si="3"/>
        <v>474.05298629774569</v>
      </c>
    </row>
    <row r="7" spans="2:12" ht="21" customHeight="1" x14ac:dyDescent="0.3">
      <c r="C7" s="31">
        <f>+C6/C3</f>
        <v>1.4025517307000002</v>
      </c>
      <c r="D7" s="31">
        <f t="shared" ref="D7:L7" si="4">+D6/D3</f>
        <v>1.6057814764784302</v>
      </c>
      <c r="E7" s="31">
        <f t="shared" si="4"/>
        <v>1.8384592124201549</v>
      </c>
      <c r="F7" s="31">
        <f t="shared" si="4"/>
        <v>2.1048519522998355</v>
      </c>
      <c r="G7" s="31">
        <f t="shared" si="4"/>
        <v>2.4098450001880813</v>
      </c>
      <c r="H7" s="31">
        <f t="shared" si="4"/>
        <v>2.7590315407153345</v>
      </c>
      <c r="I7" s="31">
        <f t="shared" si="4"/>
        <v>3.1588152109649861</v>
      </c>
      <c r="J7" s="31">
        <f t="shared" si="4"/>
        <v>3.6165275350338129</v>
      </c>
      <c r="K7" s="31">
        <f t="shared" si="4"/>
        <v>4.1405623748602123</v>
      </c>
      <c r="L7" s="31">
        <f t="shared" si="4"/>
        <v>4.740529862977457</v>
      </c>
    </row>
    <row r="8" spans="2:12" ht="21" customHeight="1" x14ac:dyDescent="0.3"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2:12" ht="21" customHeight="1" x14ac:dyDescent="0.3">
      <c r="B9" s="24" t="s">
        <v>3</v>
      </c>
      <c r="C9" s="25">
        <v>100</v>
      </c>
      <c r="D9" s="25">
        <f>+C9</f>
        <v>100</v>
      </c>
      <c r="E9" s="25">
        <f t="shared" ref="E9:L9" si="5">+D9</f>
        <v>100</v>
      </c>
      <c r="F9" s="25">
        <f t="shared" si="5"/>
        <v>100</v>
      </c>
      <c r="G9" s="25">
        <f t="shared" si="5"/>
        <v>100</v>
      </c>
      <c r="H9" s="25">
        <f t="shared" si="5"/>
        <v>100</v>
      </c>
      <c r="I9" s="25">
        <f t="shared" si="5"/>
        <v>100</v>
      </c>
      <c r="J9" s="25">
        <f t="shared" si="5"/>
        <v>100</v>
      </c>
      <c r="K9" s="25">
        <f t="shared" si="5"/>
        <v>100</v>
      </c>
      <c r="L9" s="25">
        <f t="shared" si="5"/>
        <v>100</v>
      </c>
    </row>
    <row r="10" spans="2:12" ht="21" customHeight="1" x14ac:dyDescent="0.3">
      <c r="B10" s="26" t="s">
        <v>2</v>
      </c>
      <c r="C10" s="27">
        <v>0.1</v>
      </c>
      <c r="D10" s="28">
        <f>+C10</f>
        <v>0.1</v>
      </c>
      <c r="E10" s="28">
        <f t="shared" ref="E10:L10" si="6">+D10</f>
        <v>0.1</v>
      </c>
      <c r="F10" s="28">
        <f t="shared" si="6"/>
        <v>0.1</v>
      </c>
      <c r="G10" s="28">
        <f t="shared" si="6"/>
        <v>0.1</v>
      </c>
      <c r="H10" s="28">
        <f t="shared" si="6"/>
        <v>0.1</v>
      </c>
      <c r="I10" s="28">
        <f t="shared" si="6"/>
        <v>0.1</v>
      </c>
      <c r="J10" s="28">
        <f t="shared" si="6"/>
        <v>0.1</v>
      </c>
      <c r="K10" s="28">
        <f t="shared" si="6"/>
        <v>0.1</v>
      </c>
      <c r="L10" s="28">
        <f t="shared" si="6"/>
        <v>0.1</v>
      </c>
    </row>
    <row r="11" spans="2:12" ht="21" customHeight="1" x14ac:dyDescent="0.3">
      <c r="B11" s="26" t="s">
        <v>1</v>
      </c>
      <c r="C11" s="29">
        <v>5</v>
      </c>
      <c r="D11" s="29">
        <f>+C11+2</f>
        <v>7</v>
      </c>
      <c r="E11" s="29">
        <f t="shared" ref="E11:L11" si="7">+D11+2</f>
        <v>9</v>
      </c>
      <c r="F11" s="29">
        <f t="shared" si="7"/>
        <v>11</v>
      </c>
      <c r="G11" s="29">
        <f t="shared" si="7"/>
        <v>13</v>
      </c>
      <c r="H11" s="29">
        <f t="shared" si="7"/>
        <v>15</v>
      </c>
      <c r="I11" s="29">
        <f t="shared" si="7"/>
        <v>17</v>
      </c>
      <c r="J11" s="29">
        <f t="shared" si="7"/>
        <v>19</v>
      </c>
      <c r="K11" s="29">
        <f t="shared" si="7"/>
        <v>21</v>
      </c>
      <c r="L11" s="29">
        <f t="shared" si="7"/>
        <v>23</v>
      </c>
    </row>
    <row r="12" spans="2:12" ht="21" customHeight="1" x14ac:dyDescent="0.3">
      <c r="B12" s="26" t="s">
        <v>0</v>
      </c>
      <c r="C12" s="30">
        <f>C9*(1+C10)^C11</f>
        <v>161.05100000000004</v>
      </c>
      <c r="D12" s="30">
        <f t="shared" ref="D12" si="8">D9*(1+D10)^D11</f>
        <v>194.87171000000012</v>
      </c>
      <c r="E12" s="30">
        <f t="shared" ref="E12" si="9">E9*(1+E10)^E11</f>
        <v>235.79476910000014</v>
      </c>
      <c r="F12" s="30">
        <f t="shared" ref="F12" si="10">F9*(1+F10)^F11</f>
        <v>285.31167061100024</v>
      </c>
      <c r="G12" s="30">
        <f t="shared" ref="G12" si="11">G9*(1+G10)^G11</f>
        <v>345.22712143931028</v>
      </c>
      <c r="H12" s="30">
        <f t="shared" ref="H12" si="12">H9*(1+H10)^H11</f>
        <v>417.72481694156556</v>
      </c>
      <c r="I12" s="30">
        <f t="shared" ref="I12" si="13">I9*(1+I10)^I11</f>
        <v>505.44702849929433</v>
      </c>
      <c r="J12" s="30">
        <f t="shared" ref="J12" si="14">J9*(1+J10)^J11</f>
        <v>611.59090448414634</v>
      </c>
      <c r="K12" s="30">
        <f t="shared" ref="K12" si="15">K9*(1+K10)^K11</f>
        <v>740.02499442581711</v>
      </c>
      <c r="L12" s="30">
        <f t="shared" ref="L12" si="16">L9*(1+L10)^L11</f>
        <v>895.43024325523891</v>
      </c>
    </row>
    <row r="13" spans="2:12" ht="21" customHeight="1" x14ac:dyDescent="0.3">
      <c r="C13" s="31">
        <f>+C12/C9</f>
        <v>1.6105100000000006</v>
      </c>
      <c r="D13" s="31">
        <f t="shared" ref="D13" si="17">+D12/D9</f>
        <v>1.9487171000000012</v>
      </c>
      <c r="E13" s="31">
        <f t="shared" ref="E13" si="18">+E12/E9</f>
        <v>2.3579476910000015</v>
      </c>
      <c r="F13" s="31">
        <f t="shared" ref="F13" si="19">+F12/F9</f>
        <v>2.8531167061100025</v>
      </c>
      <c r="G13" s="31">
        <f t="shared" ref="G13" si="20">+G12/G9</f>
        <v>3.4522712143931029</v>
      </c>
      <c r="H13" s="31">
        <f t="shared" ref="H13" si="21">+H12/H9</f>
        <v>4.1772481694156554</v>
      </c>
      <c r="I13" s="31">
        <f t="shared" ref="I13" si="22">+I12/I9</f>
        <v>5.0544702849929433</v>
      </c>
      <c r="J13" s="31">
        <f t="shared" ref="J13" si="23">+J12/J9</f>
        <v>6.1159090448414632</v>
      </c>
      <c r="K13" s="31">
        <f t="shared" ref="K13" si="24">+K12/K9</f>
        <v>7.4002499442581708</v>
      </c>
      <c r="L13" s="31">
        <f t="shared" ref="L13" si="25">+L12/L9</f>
        <v>8.9543024325523888</v>
      </c>
    </row>
    <row r="14" spans="2:12" ht="21" customHeight="1" x14ac:dyDescent="0.3"/>
    <row r="15" spans="2:12" ht="21" customHeight="1" x14ac:dyDescent="0.3">
      <c r="B15" s="24" t="s">
        <v>3</v>
      </c>
      <c r="C15" s="25">
        <v>100</v>
      </c>
      <c r="D15" s="25">
        <f>+C15</f>
        <v>100</v>
      </c>
      <c r="E15" s="25">
        <f t="shared" ref="E15:L15" si="26">+D15</f>
        <v>100</v>
      </c>
      <c r="F15" s="25">
        <f t="shared" si="26"/>
        <v>100</v>
      </c>
      <c r="G15" s="25">
        <f t="shared" si="26"/>
        <v>100</v>
      </c>
      <c r="H15" s="25">
        <f t="shared" si="26"/>
        <v>100</v>
      </c>
      <c r="I15" s="25">
        <f t="shared" si="26"/>
        <v>100</v>
      </c>
      <c r="J15" s="25">
        <f t="shared" si="26"/>
        <v>100</v>
      </c>
      <c r="K15" s="25">
        <f t="shared" si="26"/>
        <v>100</v>
      </c>
      <c r="L15" s="25">
        <f t="shared" si="26"/>
        <v>100</v>
      </c>
    </row>
    <row r="16" spans="2:12" ht="21" customHeight="1" x14ac:dyDescent="0.3">
      <c r="B16" s="26" t="s">
        <v>2</v>
      </c>
      <c r="C16" s="27">
        <v>0.14000000000000001</v>
      </c>
      <c r="D16" s="28">
        <f>+C16</f>
        <v>0.14000000000000001</v>
      </c>
      <c r="E16" s="28">
        <f t="shared" ref="E16:L16" si="27">+D16</f>
        <v>0.14000000000000001</v>
      </c>
      <c r="F16" s="28">
        <f t="shared" si="27"/>
        <v>0.14000000000000001</v>
      </c>
      <c r="G16" s="28">
        <f t="shared" si="27"/>
        <v>0.14000000000000001</v>
      </c>
      <c r="H16" s="28">
        <f t="shared" si="27"/>
        <v>0.14000000000000001</v>
      </c>
      <c r="I16" s="28">
        <f t="shared" si="27"/>
        <v>0.14000000000000001</v>
      </c>
      <c r="J16" s="28">
        <f t="shared" si="27"/>
        <v>0.14000000000000001</v>
      </c>
      <c r="K16" s="28">
        <f t="shared" si="27"/>
        <v>0.14000000000000001</v>
      </c>
      <c r="L16" s="28">
        <f t="shared" si="27"/>
        <v>0.14000000000000001</v>
      </c>
    </row>
    <row r="17" spans="2:12" ht="21" customHeight="1" x14ac:dyDescent="0.3">
      <c r="B17" s="26" t="s">
        <v>1</v>
      </c>
      <c r="C17" s="29">
        <v>5</v>
      </c>
      <c r="D17" s="29">
        <f>+C17+2</f>
        <v>7</v>
      </c>
      <c r="E17" s="29">
        <f t="shared" ref="E17:L17" si="28">+D17+2</f>
        <v>9</v>
      </c>
      <c r="F17" s="29">
        <f t="shared" si="28"/>
        <v>11</v>
      </c>
      <c r="G17" s="29">
        <f t="shared" si="28"/>
        <v>13</v>
      </c>
      <c r="H17" s="29">
        <f t="shared" si="28"/>
        <v>15</v>
      </c>
      <c r="I17" s="29">
        <f t="shared" si="28"/>
        <v>17</v>
      </c>
      <c r="J17" s="29">
        <f t="shared" si="28"/>
        <v>19</v>
      </c>
      <c r="K17" s="29">
        <f t="shared" si="28"/>
        <v>21</v>
      </c>
      <c r="L17" s="29">
        <f t="shared" si="28"/>
        <v>23</v>
      </c>
    </row>
    <row r="18" spans="2:12" ht="21" customHeight="1" x14ac:dyDescent="0.3">
      <c r="B18" s="26" t="s">
        <v>0</v>
      </c>
      <c r="C18" s="30">
        <f>C15*(1+C16)^C17</f>
        <v>192.54145824000011</v>
      </c>
      <c r="D18" s="30">
        <f t="shared" ref="D18" si="29">D15*(1+D16)^D17</f>
        <v>250.22687912870421</v>
      </c>
      <c r="E18" s="30">
        <f t="shared" ref="E18" si="30">E15*(1+E16)^E17</f>
        <v>325.19485211566405</v>
      </c>
      <c r="F18" s="30">
        <f t="shared" ref="F18" si="31">F15*(1+F16)^F17</f>
        <v>422.62322980951711</v>
      </c>
      <c r="G18" s="30">
        <f t="shared" ref="G18" si="32">G15*(1+G16)^G17</f>
        <v>549.24114946044858</v>
      </c>
      <c r="H18" s="30">
        <f t="shared" ref="H18" si="33">H15*(1+H16)^H17</f>
        <v>713.79379783879915</v>
      </c>
      <c r="I18" s="30">
        <f t="shared" ref="I18" si="34">I15*(1+I16)^I17</f>
        <v>927.64641967130365</v>
      </c>
      <c r="J18" s="30">
        <f t="shared" ref="J18" si="35">J15*(1+J16)^J17</f>
        <v>1205.5692870048263</v>
      </c>
      <c r="K18" s="30">
        <f t="shared" ref="K18" si="36">K15*(1+K16)^K17</f>
        <v>1566.7578453914728</v>
      </c>
      <c r="L18" s="30">
        <f t="shared" ref="L18" si="37">L15*(1+L16)^L17</f>
        <v>2036.1584958707585</v>
      </c>
    </row>
    <row r="19" spans="2:12" ht="21" customHeight="1" x14ac:dyDescent="0.3">
      <c r="C19" s="31">
        <f>+C18/C15</f>
        <v>1.9254145824000011</v>
      </c>
      <c r="D19" s="31">
        <f t="shared" ref="D19" si="38">+D18/D15</f>
        <v>2.502268791287042</v>
      </c>
      <c r="E19" s="31">
        <f t="shared" ref="E19" si="39">+E18/E15</f>
        <v>3.2519485211566406</v>
      </c>
      <c r="F19" s="31">
        <f t="shared" ref="F19" si="40">+F18/F15</f>
        <v>4.2262322980951712</v>
      </c>
      <c r="G19" s="31">
        <f t="shared" ref="G19" si="41">+G18/G15</f>
        <v>5.492411494604486</v>
      </c>
      <c r="H19" s="31">
        <f t="shared" ref="H19" si="42">+H18/H15</f>
        <v>7.1379379783879919</v>
      </c>
      <c r="I19" s="31">
        <f t="shared" ref="I19" si="43">+I18/I15</f>
        <v>9.2764641967130359</v>
      </c>
      <c r="J19" s="31">
        <f t="shared" ref="J19" si="44">+J18/J15</f>
        <v>12.055692870048263</v>
      </c>
      <c r="K19" s="31">
        <f t="shared" ref="K19" si="45">+K18/K15</f>
        <v>15.667578453914727</v>
      </c>
      <c r="L19" s="31">
        <f t="shared" ref="L19" si="46">+L18/L15</f>
        <v>20.361584958707585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1F05-A207-41F0-A0D0-3D37A365F0CC}">
  <dimension ref="B2:G11"/>
  <sheetViews>
    <sheetView showGridLines="0" zoomScaleNormal="100" workbookViewId="0">
      <selection activeCell="C7" sqref="C7"/>
    </sheetView>
  </sheetViews>
  <sheetFormatPr baseColWidth="10" defaultColWidth="44.77734375" defaultRowHeight="20.399999999999999" x14ac:dyDescent="0.3"/>
  <cols>
    <col min="1" max="1" width="6.21875" style="33" customWidth="1"/>
    <col min="2" max="2" width="44.77734375" style="33"/>
    <col min="3" max="3" width="19.33203125" style="33" customWidth="1"/>
    <col min="4" max="4" width="9.21875" style="33" customWidth="1"/>
    <col min="5" max="5" width="47.88671875" style="33" customWidth="1"/>
    <col min="6" max="16384" width="44.77734375" style="33"/>
  </cols>
  <sheetData>
    <row r="2" spans="2:7" ht="30.6" x14ac:dyDescent="0.3">
      <c r="B2" s="51" t="s">
        <v>36</v>
      </c>
    </row>
    <row r="4" spans="2:7" ht="40.799999999999997" customHeight="1" x14ac:dyDescent="0.3">
      <c r="B4" s="34" t="s">
        <v>35</v>
      </c>
      <c r="C4" s="35">
        <v>30</v>
      </c>
      <c r="E4" s="36"/>
    </row>
    <row r="5" spans="2:7" ht="40.799999999999997" customHeight="1" x14ac:dyDescent="0.3">
      <c r="B5" s="34" t="s">
        <v>2</v>
      </c>
      <c r="C5" s="37">
        <v>0.8</v>
      </c>
      <c r="E5" s="52">
        <f>+TNA/12</f>
        <v>6.6666666666666666E-2</v>
      </c>
    </row>
    <row r="6" spans="2:7" ht="40.799999999999997" customHeight="1" x14ac:dyDescent="0.3">
      <c r="B6" s="34" t="s">
        <v>34</v>
      </c>
      <c r="C6" s="34">
        <v>30</v>
      </c>
      <c r="G6" s="32">
        <v>360</v>
      </c>
    </row>
    <row r="7" spans="2:7" ht="40.799999999999997" customHeight="1" x14ac:dyDescent="0.3">
      <c r="B7" s="34" t="s">
        <v>33</v>
      </c>
      <c r="C7" s="41">
        <v>365</v>
      </c>
      <c r="G7" s="32">
        <v>365</v>
      </c>
    </row>
    <row r="8" spans="2:7" ht="46.2" customHeight="1" x14ac:dyDescent="0.3">
      <c r="B8" s="34" t="s">
        <v>31</v>
      </c>
      <c r="C8" s="38">
        <f>TNA*Período_de_Capitalización__días/Días_del_Año</f>
        <v>6.575342465753424E-2</v>
      </c>
      <c r="D8" s="34"/>
      <c r="E8" s="38"/>
      <c r="G8" s="32">
        <v>366</v>
      </c>
    </row>
    <row r="9" spans="2:7" ht="46.2" customHeight="1" x14ac:dyDescent="0.3">
      <c r="B9" s="34" t="s">
        <v>37</v>
      </c>
      <c r="C9" s="38">
        <f>(1+Tasa_Efectiva_del_Período_de_Capitalización)^(Plazo_en_días/Período_de_Capitalización__días)-1</f>
        <v>6.5753424657534199E-2</v>
      </c>
      <c r="D9" s="34"/>
      <c r="E9" s="38"/>
    </row>
    <row r="10" spans="2:7" ht="46.2" customHeight="1" x14ac:dyDescent="0.3">
      <c r="B10" s="34" t="s">
        <v>32</v>
      </c>
      <c r="C10" s="38">
        <f>(1+Tasa_Efectiva_del_Período_de_Inversión)^(Días_del_Año/Plazo_en_días)-1</f>
        <v>1.1701527253848081</v>
      </c>
      <c r="D10" s="39"/>
      <c r="E10" s="39"/>
    </row>
    <row r="11" spans="2:7" ht="26.4" customHeight="1" x14ac:dyDescent="0.3">
      <c r="C11" s="40"/>
      <c r="D11" s="40"/>
      <c r="E11" s="40"/>
    </row>
  </sheetData>
  <dataValidations count="1">
    <dataValidation type="list" allowBlank="1" showInputMessage="1" showErrorMessage="1" sqref="C7 E7" xr:uid="{731A733E-98ED-428B-A1A0-EDDF849F808D}">
      <formula1>$G$6:$G$8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FCEF-DA70-49A5-A118-7D49ACB468CA}">
  <dimension ref="B3:E13"/>
  <sheetViews>
    <sheetView workbookViewId="0">
      <selection activeCell="E4" sqref="E4"/>
    </sheetView>
  </sheetViews>
  <sheetFormatPr baseColWidth="10" defaultColWidth="8.88671875" defaultRowHeight="14.4" x14ac:dyDescent="0.3"/>
  <cols>
    <col min="2" max="2" width="11.88671875" bestFit="1" customWidth="1"/>
  </cols>
  <sheetData>
    <row r="3" spans="2:5" x14ac:dyDescent="0.3">
      <c r="B3" t="s">
        <v>3</v>
      </c>
      <c r="C3" t="s">
        <v>2</v>
      </c>
      <c r="D3" t="s">
        <v>1</v>
      </c>
      <c r="E3" t="s">
        <v>0</v>
      </c>
    </row>
    <row r="4" spans="2:5" x14ac:dyDescent="0.3">
      <c r="B4">
        <v>100000</v>
      </c>
      <c r="C4">
        <v>7.0000000000000007E-2</v>
      </c>
      <c r="D4">
        <v>5</v>
      </c>
      <c r="E4">
        <v>140255.17307000002</v>
      </c>
    </row>
    <row r="5" spans="2:5" x14ac:dyDescent="0.3">
      <c r="B5">
        <v>100000</v>
      </c>
      <c r="C5">
        <v>7.0000000000000007E-2</v>
      </c>
      <c r="D5">
        <v>7</v>
      </c>
      <c r="E5">
        <v>160578.14764784303</v>
      </c>
    </row>
    <row r="6" spans="2:5" x14ac:dyDescent="0.3">
      <c r="B6">
        <v>100000</v>
      </c>
      <c r="C6">
        <v>7.0000000000000007E-2</v>
      </c>
      <c r="D6">
        <v>9</v>
      </c>
      <c r="E6">
        <v>183845.92124201549</v>
      </c>
    </row>
    <row r="7" spans="2:5" x14ac:dyDescent="0.3">
      <c r="B7">
        <v>100000</v>
      </c>
      <c r="C7">
        <v>7.0000000000000007E-2</v>
      </c>
      <c r="D7">
        <v>11</v>
      </c>
      <c r="E7">
        <v>210485.19522998354</v>
      </c>
    </row>
    <row r="8" spans="2:5" x14ac:dyDescent="0.3">
      <c r="B8">
        <v>100000</v>
      </c>
      <c r="C8">
        <v>7.0000000000000007E-2</v>
      </c>
      <c r="D8">
        <v>13</v>
      </c>
      <c r="E8">
        <v>240984.50001880815</v>
      </c>
    </row>
    <row r="9" spans="2:5" x14ac:dyDescent="0.3">
      <c r="B9">
        <v>100000</v>
      </c>
      <c r="C9">
        <v>7.0000000000000007E-2</v>
      </c>
      <c r="D9">
        <v>15</v>
      </c>
      <c r="E9">
        <v>275903.15407153347</v>
      </c>
    </row>
    <row r="10" spans="2:5" x14ac:dyDescent="0.3">
      <c r="B10">
        <v>100000</v>
      </c>
      <c r="C10">
        <v>7.0000000000000007E-2</v>
      </c>
      <c r="D10">
        <v>17</v>
      </c>
      <c r="E10">
        <v>315881.52109649859</v>
      </c>
    </row>
    <row r="11" spans="2:5" x14ac:dyDescent="0.3">
      <c r="B11">
        <v>100000</v>
      </c>
      <c r="C11">
        <v>7.0000000000000007E-2</v>
      </c>
      <c r="D11">
        <v>19</v>
      </c>
      <c r="E11">
        <v>361652.75350338127</v>
      </c>
    </row>
    <row r="12" spans="2:5" x14ac:dyDescent="0.3">
      <c r="B12">
        <v>100000</v>
      </c>
      <c r="C12">
        <v>7.0000000000000007E-2</v>
      </c>
      <c r="D12">
        <v>21</v>
      </c>
      <c r="E12">
        <v>414056.23748602124</v>
      </c>
    </row>
    <row r="13" spans="2:5" x14ac:dyDescent="0.3">
      <c r="B13">
        <v>100000</v>
      </c>
      <c r="C13">
        <v>7.0000000000000007E-2</v>
      </c>
      <c r="D13">
        <v>23</v>
      </c>
      <c r="E13">
        <v>474052.98629774572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16AA-5058-456F-A5F4-C939ABC128DE}">
  <dimension ref="A2:H67"/>
  <sheetViews>
    <sheetView showGridLines="0" workbookViewId="0">
      <selection activeCell="H22" sqref="H22:H23"/>
    </sheetView>
  </sheetViews>
  <sheetFormatPr baseColWidth="10" defaultColWidth="8.88671875" defaultRowHeight="20.399999999999999" x14ac:dyDescent="0.3"/>
  <cols>
    <col min="1" max="1" width="22.77734375" style="19" bestFit="1" customWidth="1"/>
    <col min="2" max="2" width="3.6640625" style="23" bestFit="1" customWidth="1"/>
    <col min="3" max="6" width="13.77734375" style="19" bestFit="1" customWidth="1"/>
    <col min="7" max="7" width="8.88671875" style="17"/>
    <col min="8" max="8" width="17.109375" style="17" bestFit="1" customWidth="1"/>
    <col min="9" max="16384" width="8.88671875" style="17"/>
  </cols>
  <sheetData>
    <row r="2" spans="1:8" x14ac:dyDescent="0.3">
      <c r="A2" s="44" t="s">
        <v>4</v>
      </c>
      <c r="B2" s="45"/>
      <c r="C2" s="46">
        <v>0.04</v>
      </c>
      <c r="D2" s="46">
        <v>0.06</v>
      </c>
      <c r="E2" s="46">
        <v>0.03</v>
      </c>
      <c r="F2" s="46">
        <v>0.04</v>
      </c>
    </row>
    <row r="3" spans="1:8" x14ac:dyDescent="0.3">
      <c r="A3" s="44" t="s">
        <v>5</v>
      </c>
      <c r="B3" s="45"/>
      <c r="C3" s="47">
        <v>10000</v>
      </c>
      <c r="D3" s="47">
        <v>10000</v>
      </c>
      <c r="E3" s="47">
        <v>10000</v>
      </c>
      <c r="F3" s="47">
        <v>30000</v>
      </c>
    </row>
    <row r="4" spans="1:8" x14ac:dyDescent="0.3">
      <c r="A4" s="44" t="s">
        <v>6</v>
      </c>
      <c r="B4" s="45"/>
      <c r="C4" s="48">
        <v>60</v>
      </c>
      <c r="D4" s="48">
        <f>+C4</f>
        <v>60</v>
      </c>
      <c r="E4" s="48">
        <f>+D4</f>
        <v>60</v>
      </c>
      <c r="F4" s="48">
        <f>+E4</f>
        <v>60</v>
      </c>
    </row>
    <row r="5" spans="1:8" x14ac:dyDescent="0.3">
      <c r="A5" s="44" t="s">
        <v>7</v>
      </c>
      <c r="B5" s="49"/>
      <c r="C5" s="50">
        <f>(((1+C2)^C4-1)/C2)*(1+C2)*C3</f>
        <v>2475103.1260937448</v>
      </c>
      <c r="D5" s="50">
        <f>(((1+D2)^D4-1)/D2)*(1+D2)*D3</f>
        <v>5651158.7174220793</v>
      </c>
      <c r="E5" s="50">
        <f>(((1+E2)^E4-1)/E2)*(1+E2)*E3</f>
        <v>1679450.3990557012</v>
      </c>
      <c r="F5" s="50">
        <f>(((1+F2)^F4-1)/F2)*(1+F2)*F3</f>
        <v>7425309.3782812348</v>
      </c>
    </row>
    <row r="6" spans="1:8" x14ac:dyDescent="0.3">
      <c r="C6" s="21"/>
      <c r="D6" s="21"/>
      <c r="E6" s="21"/>
      <c r="F6" s="21"/>
    </row>
    <row r="7" spans="1:8" x14ac:dyDescent="0.3">
      <c r="A7" s="22"/>
      <c r="B7" s="23">
        <v>0</v>
      </c>
      <c r="C7" s="20">
        <f>+C3</f>
        <v>10000</v>
      </c>
      <c r="D7" s="20">
        <f>+D3</f>
        <v>10000</v>
      </c>
      <c r="E7" s="20">
        <f>+E3</f>
        <v>10000</v>
      </c>
      <c r="F7" s="20">
        <f>+F3</f>
        <v>30000</v>
      </c>
    </row>
    <row r="8" spans="1:8" x14ac:dyDescent="0.3">
      <c r="B8" s="23">
        <v>1</v>
      </c>
      <c r="C8" s="20">
        <f t="shared" ref="C8:C39" si="0">C7*(1+$C$2)+$C$3</f>
        <v>20400</v>
      </c>
      <c r="D8" s="20">
        <f t="shared" ref="D8:D39" si="1">D7*(1+$D$2)+$D$3</f>
        <v>20600</v>
      </c>
      <c r="E8" s="20">
        <f t="shared" ref="E8:E39" si="2">E7*(1+$E$2)+$E$3</f>
        <v>20300</v>
      </c>
      <c r="F8" s="20">
        <f t="shared" ref="F8:F39" si="3">F7*(1+$F$2)+$F$3</f>
        <v>61200</v>
      </c>
    </row>
    <row r="9" spans="1:8" x14ac:dyDescent="0.3">
      <c r="B9" s="23">
        <v>2</v>
      </c>
      <c r="C9" s="20">
        <f t="shared" si="0"/>
        <v>31216</v>
      </c>
      <c r="D9" s="20">
        <f t="shared" si="1"/>
        <v>31836</v>
      </c>
      <c r="E9" s="20">
        <f t="shared" si="2"/>
        <v>30909</v>
      </c>
      <c r="F9" s="20">
        <f t="shared" si="3"/>
        <v>93648</v>
      </c>
    </row>
    <row r="10" spans="1:8" x14ac:dyDescent="0.3">
      <c r="B10" s="23">
        <v>3</v>
      </c>
      <c r="C10" s="20">
        <f t="shared" si="0"/>
        <v>42464.639999999999</v>
      </c>
      <c r="D10" s="20">
        <f t="shared" si="1"/>
        <v>43746.16</v>
      </c>
      <c r="E10" s="20">
        <f t="shared" si="2"/>
        <v>41836.270000000004</v>
      </c>
      <c r="F10" s="20">
        <f t="shared" si="3"/>
        <v>127393.92</v>
      </c>
      <c r="H10" s="18"/>
    </row>
    <row r="11" spans="1:8" x14ac:dyDescent="0.3">
      <c r="B11" s="23">
        <v>4</v>
      </c>
      <c r="C11" s="20">
        <f t="shared" si="0"/>
        <v>54163.225599999998</v>
      </c>
      <c r="D11" s="20">
        <f t="shared" si="1"/>
        <v>56370.929600000003</v>
      </c>
      <c r="E11" s="20">
        <f t="shared" si="2"/>
        <v>53091.358100000005</v>
      </c>
      <c r="F11" s="20">
        <f t="shared" si="3"/>
        <v>162489.67680000002</v>
      </c>
    </row>
    <row r="12" spans="1:8" x14ac:dyDescent="0.3">
      <c r="B12" s="23">
        <v>5</v>
      </c>
      <c r="C12" s="20">
        <f t="shared" si="0"/>
        <v>66329.754623999994</v>
      </c>
      <c r="D12" s="20">
        <f t="shared" si="1"/>
        <v>69753.185376000009</v>
      </c>
      <c r="E12" s="20">
        <f t="shared" si="2"/>
        <v>64684.098843000007</v>
      </c>
      <c r="F12" s="20">
        <f t="shared" si="3"/>
        <v>198989.26387200001</v>
      </c>
    </row>
    <row r="13" spans="1:8" x14ac:dyDescent="0.3">
      <c r="B13" s="23">
        <v>6</v>
      </c>
      <c r="C13" s="20">
        <f t="shared" si="0"/>
        <v>78982.94480895999</v>
      </c>
      <c r="D13" s="20">
        <f t="shared" si="1"/>
        <v>83938.376498560014</v>
      </c>
      <c r="E13" s="20">
        <f t="shared" si="2"/>
        <v>76624.621808290016</v>
      </c>
      <c r="F13" s="20">
        <f t="shared" si="3"/>
        <v>236948.83442688003</v>
      </c>
    </row>
    <row r="14" spans="1:8" x14ac:dyDescent="0.3">
      <c r="B14" s="23">
        <v>7</v>
      </c>
      <c r="C14" s="20">
        <f t="shared" si="0"/>
        <v>92142.262601318391</v>
      </c>
      <c r="D14" s="20">
        <f t="shared" si="1"/>
        <v>98974.679088473626</v>
      </c>
      <c r="E14" s="20">
        <f t="shared" si="2"/>
        <v>88923.360462538723</v>
      </c>
      <c r="F14" s="20">
        <f t="shared" si="3"/>
        <v>276426.78780395526</v>
      </c>
    </row>
    <row r="15" spans="1:8" x14ac:dyDescent="0.3">
      <c r="B15" s="23">
        <v>8</v>
      </c>
      <c r="C15" s="20">
        <f t="shared" si="0"/>
        <v>105827.95310537113</v>
      </c>
      <c r="D15" s="20">
        <f t="shared" si="1"/>
        <v>114913.15983378205</v>
      </c>
      <c r="E15" s="20">
        <f t="shared" si="2"/>
        <v>101591.06127641488</v>
      </c>
      <c r="F15" s="20">
        <f t="shared" si="3"/>
        <v>317483.85931611346</v>
      </c>
    </row>
    <row r="16" spans="1:8" x14ac:dyDescent="0.3">
      <c r="B16" s="23">
        <v>9</v>
      </c>
      <c r="C16" s="20">
        <f t="shared" si="0"/>
        <v>120061.07122958597</v>
      </c>
      <c r="D16" s="20">
        <f t="shared" si="1"/>
        <v>131807.94942380898</v>
      </c>
      <c r="E16" s="20">
        <f t="shared" si="2"/>
        <v>114638.79311470733</v>
      </c>
      <c r="F16" s="20">
        <f t="shared" si="3"/>
        <v>360183.21368875803</v>
      </c>
    </row>
    <row r="17" spans="2:8" x14ac:dyDescent="0.3">
      <c r="B17" s="23">
        <v>10</v>
      </c>
      <c r="C17" s="20">
        <f t="shared" si="0"/>
        <v>134863.51407876943</v>
      </c>
      <c r="D17" s="20">
        <f t="shared" si="1"/>
        <v>149716.42638923752</v>
      </c>
      <c r="E17" s="20">
        <f t="shared" si="2"/>
        <v>128077.95690814855</v>
      </c>
      <c r="F17" s="20">
        <f t="shared" si="3"/>
        <v>404590.54223630833</v>
      </c>
    </row>
    <row r="18" spans="2:8" x14ac:dyDescent="0.3">
      <c r="B18" s="23">
        <v>11</v>
      </c>
      <c r="C18" s="20">
        <f t="shared" si="0"/>
        <v>150258.0546419202</v>
      </c>
      <c r="D18" s="20">
        <f t="shared" si="1"/>
        <v>168699.41197259177</v>
      </c>
      <c r="E18" s="20">
        <f t="shared" si="2"/>
        <v>141920.295615393</v>
      </c>
      <c r="F18" s="20">
        <f t="shared" si="3"/>
        <v>450774.16392576066</v>
      </c>
    </row>
    <row r="19" spans="2:8" x14ac:dyDescent="0.3">
      <c r="B19" s="23">
        <v>12</v>
      </c>
      <c r="C19" s="20">
        <f t="shared" si="0"/>
        <v>166268.37682759701</v>
      </c>
      <c r="D19" s="20">
        <f t="shared" si="1"/>
        <v>188821.37669094728</v>
      </c>
      <c r="E19" s="20">
        <f t="shared" si="2"/>
        <v>156177.9044838548</v>
      </c>
      <c r="F19" s="20">
        <f t="shared" si="3"/>
        <v>498805.13048279111</v>
      </c>
    </row>
    <row r="20" spans="2:8" x14ac:dyDescent="0.3">
      <c r="B20" s="23">
        <v>13</v>
      </c>
      <c r="C20" s="20">
        <f t="shared" si="0"/>
        <v>182919.1119007009</v>
      </c>
      <c r="D20" s="20">
        <f t="shared" si="1"/>
        <v>210150.65929240413</v>
      </c>
      <c r="E20" s="20">
        <f t="shared" si="2"/>
        <v>170863.24161837043</v>
      </c>
      <c r="F20" s="20">
        <f t="shared" si="3"/>
        <v>548757.33570210275</v>
      </c>
    </row>
    <row r="21" spans="2:8" x14ac:dyDescent="0.3">
      <c r="B21" s="23">
        <v>14</v>
      </c>
      <c r="C21" s="20">
        <f t="shared" si="0"/>
        <v>200235.87637672893</v>
      </c>
      <c r="D21" s="20">
        <f t="shared" si="1"/>
        <v>232759.69884994839</v>
      </c>
      <c r="E21" s="20">
        <f t="shared" si="2"/>
        <v>185989.13886692154</v>
      </c>
      <c r="F21" s="20">
        <f t="shared" si="3"/>
        <v>600707.62913018686</v>
      </c>
    </row>
    <row r="22" spans="2:8" x14ac:dyDescent="0.3">
      <c r="B22" s="23">
        <v>15</v>
      </c>
      <c r="C22" s="20">
        <f t="shared" si="0"/>
        <v>218245.31143179809</v>
      </c>
      <c r="D22" s="20">
        <f t="shared" si="1"/>
        <v>256725.28078094529</v>
      </c>
      <c r="E22" s="20">
        <f t="shared" si="2"/>
        <v>201568.81303292917</v>
      </c>
      <c r="F22" s="20">
        <f t="shared" si="3"/>
        <v>654735.93429539434</v>
      </c>
    </row>
    <row r="23" spans="2:8" x14ac:dyDescent="0.3">
      <c r="B23" s="23">
        <v>16</v>
      </c>
      <c r="C23" s="20">
        <f t="shared" si="0"/>
        <v>236975.12388907003</v>
      </c>
      <c r="D23" s="20">
        <f t="shared" si="1"/>
        <v>282128.79762780201</v>
      </c>
      <c r="E23" s="20">
        <f t="shared" si="2"/>
        <v>217615.87742391706</v>
      </c>
      <c r="F23" s="20">
        <f t="shared" si="3"/>
        <v>710925.37166721013</v>
      </c>
      <c r="H23" s="53"/>
    </row>
    <row r="24" spans="2:8" x14ac:dyDescent="0.3">
      <c r="B24" s="23">
        <v>17</v>
      </c>
      <c r="C24" s="20">
        <f t="shared" si="0"/>
        <v>256454.12884463285</v>
      </c>
      <c r="D24" s="20">
        <f t="shared" si="1"/>
        <v>309056.52548547013</v>
      </c>
      <c r="E24" s="20">
        <f t="shared" si="2"/>
        <v>234144.35374663459</v>
      </c>
      <c r="F24" s="20">
        <f t="shared" si="3"/>
        <v>769362.38653389853</v>
      </c>
    </row>
    <row r="25" spans="2:8" x14ac:dyDescent="0.3">
      <c r="B25" s="23">
        <v>18</v>
      </c>
      <c r="C25" s="20">
        <f t="shared" si="0"/>
        <v>276712.2939984182</v>
      </c>
      <c r="D25" s="20">
        <f t="shared" si="1"/>
        <v>337599.91701459838</v>
      </c>
      <c r="E25" s="20">
        <f t="shared" si="2"/>
        <v>251168.68435903362</v>
      </c>
      <c r="F25" s="20">
        <f t="shared" si="3"/>
        <v>830136.88199525455</v>
      </c>
    </row>
    <row r="26" spans="2:8" x14ac:dyDescent="0.3">
      <c r="B26" s="23">
        <v>19</v>
      </c>
      <c r="C26" s="20">
        <f t="shared" si="0"/>
        <v>297780.78575835493</v>
      </c>
      <c r="D26" s="20">
        <f t="shared" si="1"/>
        <v>367855.91203547432</v>
      </c>
      <c r="E26" s="20">
        <f t="shared" si="2"/>
        <v>268703.74488980463</v>
      </c>
      <c r="F26" s="20">
        <f t="shared" si="3"/>
        <v>893342.3572750648</v>
      </c>
    </row>
    <row r="27" spans="2:8" x14ac:dyDescent="0.3">
      <c r="B27" s="23">
        <v>20</v>
      </c>
      <c r="C27" s="20">
        <f t="shared" si="0"/>
        <v>319692.01718868915</v>
      </c>
      <c r="D27" s="20">
        <f t="shared" si="1"/>
        <v>399927.2667576028</v>
      </c>
      <c r="E27" s="20">
        <f t="shared" si="2"/>
        <v>286764.85723649879</v>
      </c>
      <c r="F27" s="20">
        <f t="shared" si="3"/>
        <v>959076.05156606738</v>
      </c>
    </row>
    <row r="28" spans="2:8" x14ac:dyDescent="0.3">
      <c r="B28" s="23">
        <v>21</v>
      </c>
      <c r="C28" s="20">
        <f t="shared" si="0"/>
        <v>342479.69787623675</v>
      </c>
      <c r="D28" s="20">
        <f t="shared" si="1"/>
        <v>433922.90276305901</v>
      </c>
      <c r="E28" s="20">
        <f t="shared" si="2"/>
        <v>305367.80295359378</v>
      </c>
      <c r="F28" s="20">
        <f t="shared" si="3"/>
        <v>1027439.0936287101</v>
      </c>
    </row>
    <row r="29" spans="2:8" x14ac:dyDescent="0.3">
      <c r="B29" s="23">
        <v>22</v>
      </c>
      <c r="C29" s="20">
        <f t="shared" si="0"/>
        <v>366178.88579128624</v>
      </c>
      <c r="D29" s="20">
        <f t="shared" si="1"/>
        <v>469958.27692884259</v>
      </c>
      <c r="E29" s="20">
        <f t="shared" si="2"/>
        <v>324528.8370422016</v>
      </c>
      <c r="F29" s="20">
        <f t="shared" si="3"/>
        <v>1098536.6573738586</v>
      </c>
    </row>
    <row r="30" spans="2:8" x14ac:dyDescent="0.3">
      <c r="B30" s="23">
        <v>23</v>
      </c>
      <c r="C30" s="20">
        <f t="shared" si="0"/>
        <v>390826.0412229377</v>
      </c>
      <c r="D30" s="20">
        <f t="shared" si="1"/>
        <v>508155.77354457317</v>
      </c>
      <c r="E30" s="20">
        <f t="shared" si="2"/>
        <v>344264.70215346763</v>
      </c>
      <c r="F30" s="20">
        <f t="shared" si="3"/>
        <v>1172478.1236688129</v>
      </c>
    </row>
    <row r="31" spans="2:8" x14ac:dyDescent="0.3">
      <c r="B31" s="23">
        <v>24</v>
      </c>
      <c r="C31" s="20">
        <f t="shared" si="0"/>
        <v>416459.08287185524</v>
      </c>
      <c r="D31" s="20">
        <f t="shared" si="1"/>
        <v>548645.11995724763</v>
      </c>
      <c r="E31" s="20">
        <f t="shared" si="2"/>
        <v>364592.64321807167</v>
      </c>
      <c r="F31" s="20">
        <f t="shared" si="3"/>
        <v>1249377.2486155655</v>
      </c>
    </row>
    <row r="32" spans="2:8" x14ac:dyDescent="0.3">
      <c r="B32" s="23">
        <v>25</v>
      </c>
      <c r="C32" s="20">
        <f t="shared" si="0"/>
        <v>443117.44618672947</v>
      </c>
      <c r="D32" s="20">
        <f t="shared" si="1"/>
        <v>591563.82715468248</v>
      </c>
      <c r="E32" s="20">
        <f t="shared" si="2"/>
        <v>385530.42251461383</v>
      </c>
      <c r="F32" s="20">
        <f t="shared" si="3"/>
        <v>1329352.3385601882</v>
      </c>
    </row>
    <row r="33" spans="2:6" x14ac:dyDescent="0.3">
      <c r="B33" s="23">
        <v>26</v>
      </c>
      <c r="C33" s="20">
        <f t="shared" si="0"/>
        <v>470842.14403419866</v>
      </c>
      <c r="D33" s="20">
        <f t="shared" si="1"/>
        <v>637057.65678396344</v>
      </c>
      <c r="E33" s="20">
        <f t="shared" si="2"/>
        <v>407096.33519005228</v>
      </c>
      <c r="F33" s="20">
        <f t="shared" si="3"/>
        <v>1412526.4321025957</v>
      </c>
    </row>
    <row r="34" spans="2:6" x14ac:dyDescent="0.3">
      <c r="B34" s="23">
        <v>27</v>
      </c>
      <c r="C34" s="20">
        <f t="shared" si="0"/>
        <v>499675.82979556662</v>
      </c>
      <c r="D34" s="20">
        <f t="shared" si="1"/>
        <v>685281.11619100126</v>
      </c>
      <c r="E34" s="20">
        <f t="shared" si="2"/>
        <v>429309.22524575389</v>
      </c>
      <c r="F34" s="20">
        <f t="shared" si="3"/>
        <v>1499027.4893866996</v>
      </c>
    </row>
    <row r="35" spans="2:6" x14ac:dyDescent="0.3">
      <c r="B35" s="23">
        <v>28</v>
      </c>
      <c r="C35" s="20">
        <f t="shared" si="0"/>
        <v>529662.86298738932</v>
      </c>
      <c r="D35" s="20">
        <f t="shared" si="1"/>
        <v>736397.98316246131</v>
      </c>
      <c r="E35" s="20">
        <f t="shared" si="2"/>
        <v>452188.50200312649</v>
      </c>
      <c r="F35" s="20">
        <f t="shared" si="3"/>
        <v>1588988.5889621677</v>
      </c>
    </row>
    <row r="36" spans="2:6" x14ac:dyDescent="0.3">
      <c r="B36" s="23">
        <v>29</v>
      </c>
      <c r="C36" s="20">
        <f t="shared" si="0"/>
        <v>560849.37750688486</v>
      </c>
      <c r="D36" s="20">
        <f t="shared" si="1"/>
        <v>790581.86215220904</v>
      </c>
      <c r="E36" s="20">
        <f t="shared" si="2"/>
        <v>475754.15706322028</v>
      </c>
      <c r="F36" s="20">
        <f t="shared" si="3"/>
        <v>1682548.1325206545</v>
      </c>
    </row>
    <row r="37" spans="2:6" x14ac:dyDescent="0.3">
      <c r="B37" s="23">
        <v>30</v>
      </c>
      <c r="C37" s="20">
        <f t="shared" si="0"/>
        <v>593283.35260716022</v>
      </c>
      <c r="D37" s="20">
        <f t="shared" si="1"/>
        <v>848016.77388134168</v>
      </c>
      <c r="E37" s="20">
        <f t="shared" si="2"/>
        <v>500026.78177511692</v>
      </c>
      <c r="F37" s="20">
        <f t="shared" si="3"/>
        <v>1779850.0578214808</v>
      </c>
    </row>
    <row r="38" spans="2:6" x14ac:dyDescent="0.3">
      <c r="B38" s="23">
        <v>31</v>
      </c>
      <c r="C38" s="20">
        <f t="shared" si="0"/>
        <v>627014.68671144661</v>
      </c>
      <c r="D38" s="20">
        <f t="shared" si="1"/>
        <v>908897.78031422221</v>
      </c>
      <c r="E38" s="20">
        <f t="shared" si="2"/>
        <v>525027.5852283705</v>
      </c>
      <c r="F38" s="20">
        <f t="shared" si="3"/>
        <v>1881044.0601343401</v>
      </c>
    </row>
    <row r="39" spans="2:6" x14ac:dyDescent="0.3">
      <c r="B39" s="23">
        <v>32</v>
      </c>
      <c r="C39" s="20">
        <f t="shared" si="0"/>
        <v>662095.27417990449</v>
      </c>
      <c r="D39" s="20">
        <f t="shared" si="1"/>
        <v>973431.64713307563</v>
      </c>
      <c r="E39" s="20">
        <f t="shared" si="2"/>
        <v>550778.41278522159</v>
      </c>
      <c r="F39" s="20">
        <f t="shared" si="3"/>
        <v>1986285.8225397137</v>
      </c>
    </row>
    <row r="40" spans="2:6" x14ac:dyDescent="0.3">
      <c r="B40" s="23">
        <v>33</v>
      </c>
      <c r="C40" s="20">
        <f t="shared" ref="C40:C66" si="4">C39*(1+$C$2)+$C$3</f>
        <v>698579.08514710073</v>
      </c>
      <c r="D40" s="20">
        <f t="shared" ref="D40:D66" si="5">D39*(1+$D$2)+$D$3</f>
        <v>1041837.5459610602</v>
      </c>
      <c r="E40" s="20">
        <f t="shared" ref="E40:E66" si="6">E39*(1+$E$2)+$E$3</f>
        <v>577301.76516877825</v>
      </c>
      <c r="F40" s="20">
        <f t="shared" ref="F40:F66" si="7">F39*(1+$F$2)+$F$3</f>
        <v>2095737.2554413024</v>
      </c>
    </row>
    <row r="41" spans="2:6" x14ac:dyDescent="0.3">
      <c r="B41" s="23">
        <v>34</v>
      </c>
      <c r="C41" s="20">
        <f t="shared" si="4"/>
        <v>736522.24855298479</v>
      </c>
      <c r="D41" s="20">
        <f t="shared" si="5"/>
        <v>1114347.7987187239</v>
      </c>
      <c r="E41" s="20">
        <f t="shared" si="6"/>
        <v>604620.81812384166</v>
      </c>
      <c r="F41" s="20">
        <f t="shared" si="7"/>
        <v>2209566.7456589546</v>
      </c>
    </row>
    <row r="42" spans="2:6" x14ac:dyDescent="0.3">
      <c r="B42" s="23">
        <v>35</v>
      </c>
      <c r="C42" s="20">
        <f t="shared" si="4"/>
        <v>775983.13849510415</v>
      </c>
      <c r="D42" s="20">
        <f t="shared" si="5"/>
        <v>1191208.6666418475</v>
      </c>
      <c r="E42" s="20">
        <f t="shared" si="6"/>
        <v>632759.44266755693</v>
      </c>
      <c r="F42" s="20">
        <f t="shared" si="7"/>
        <v>2327949.4154853127</v>
      </c>
    </row>
    <row r="43" spans="2:6" x14ac:dyDescent="0.3">
      <c r="B43" s="23">
        <v>36</v>
      </c>
      <c r="C43" s="20">
        <f t="shared" si="4"/>
        <v>817022.46403490833</v>
      </c>
      <c r="D43" s="20">
        <f t="shared" si="5"/>
        <v>1272681.1866403583</v>
      </c>
      <c r="E43" s="20">
        <f t="shared" si="6"/>
        <v>661742.22594758368</v>
      </c>
      <c r="F43" s="20">
        <f t="shared" si="7"/>
        <v>2451067.3921047254</v>
      </c>
    </row>
    <row r="44" spans="2:6" x14ac:dyDescent="0.3">
      <c r="B44" s="23">
        <v>37</v>
      </c>
      <c r="C44" s="20">
        <f t="shared" si="4"/>
        <v>859703.36259630474</v>
      </c>
      <c r="D44" s="20">
        <f t="shared" si="5"/>
        <v>1359042.0578387799</v>
      </c>
      <c r="E44" s="20">
        <f t="shared" si="6"/>
        <v>691594.4927260112</v>
      </c>
      <c r="F44" s="20">
        <f t="shared" si="7"/>
        <v>2579110.0877889143</v>
      </c>
    </row>
    <row r="45" spans="2:6" x14ac:dyDescent="0.3">
      <c r="B45" s="23">
        <v>38</v>
      </c>
      <c r="C45" s="20">
        <f t="shared" si="4"/>
        <v>904091.49710015696</v>
      </c>
      <c r="D45" s="20">
        <f t="shared" si="5"/>
        <v>1450584.5813091067</v>
      </c>
      <c r="E45" s="20">
        <f t="shared" si="6"/>
        <v>722342.32750779158</v>
      </c>
      <c r="F45" s="20">
        <f t="shared" si="7"/>
        <v>2712274.4913004711</v>
      </c>
    </row>
    <row r="46" spans="2:6" x14ac:dyDescent="0.3">
      <c r="B46" s="23">
        <v>39</v>
      </c>
      <c r="C46" s="20">
        <f t="shared" si="4"/>
        <v>950255.15698416333</v>
      </c>
      <c r="D46" s="20">
        <f t="shared" si="5"/>
        <v>1547619.6561876531</v>
      </c>
      <c r="E46" s="20">
        <f t="shared" si="6"/>
        <v>754012.5973330253</v>
      </c>
      <c r="F46" s="20">
        <f t="shared" si="7"/>
        <v>2850765.4709524899</v>
      </c>
    </row>
    <row r="47" spans="2:6" x14ac:dyDescent="0.3">
      <c r="B47" s="23">
        <v>40</v>
      </c>
      <c r="C47" s="20">
        <f t="shared" si="4"/>
        <v>998265.36326352984</v>
      </c>
      <c r="D47" s="20">
        <f t="shared" si="5"/>
        <v>1650476.8355589123</v>
      </c>
      <c r="E47" s="20">
        <f t="shared" si="6"/>
        <v>786632.97525301611</v>
      </c>
      <c r="F47" s="20">
        <f t="shared" si="7"/>
        <v>2994796.0897905896</v>
      </c>
    </row>
    <row r="48" spans="2:6" x14ac:dyDescent="0.3">
      <c r="B48" s="23">
        <v>41</v>
      </c>
      <c r="C48" s="20">
        <f t="shared" si="4"/>
        <v>1048195.9777940711</v>
      </c>
      <c r="D48" s="20">
        <f t="shared" si="5"/>
        <v>1759505.445692447</v>
      </c>
      <c r="E48" s="20">
        <f t="shared" si="6"/>
        <v>820231.9645106066</v>
      </c>
      <c r="F48" s="20">
        <f t="shared" si="7"/>
        <v>3144587.9333822131</v>
      </c>
    </row>
    <row r="49" spans="2:6" x14ac:dyDescent="0.3">
      <c r="B49" s="23">
        <v>42</v>
      </c>
      <c r="C49" s="20">
        <f t="shared" si="4"/>
        <v>1100123.816905834</v>
      </c>
      <c r="D49" s="20">
        <f t="shared" si="5"/>
        <v>1875075.7724339939</v>
      </c>
      <c r="E49" s="20">
        <f t="shared" si="6"/>
        <v>854838.92344592477</v>
      </c>
      <c r="F49" s="20">
        <f t="shared" si="7"/>
        <v>3300371.4507175018</v>
      </c>
    </row>
    <row r="50" spans="2:6" x14ac:dyDescent="0.3">
      <c r="B50" s="23">
        <v>43</v>
      </c>
      <c r="C50" s="20">
        <f t="shared" si="4"/>
        <v>1154128.7695820674</v>
      </c>
      <c r="D50" s="20">
        <f t="shared" si="5"/>
        <v>1997580.3187800336</v>
      </c>
      <c r="E50" s="20">
        <f t="shared" si="6"/>
        <v>890484.09114930255</v>
      </c>
      <c r="F50" s="20">
        <f t="shared" si="7"/>
        <v>3462386.3087462019</v>
      </c>
    </row>
    <row r="51" spans="2:6" x14ac:dyDescent="0.3">
      <c r="B51" s="23">
        <v>44</v>
      </c>
      <c r="C51" s="20">
        <f t="shared" si="4"/>
        <v>1210293.9203653501</v>
      </c>
      <c r="D51" s="20">
        <f t="shared" si="5"/>
        <v>2127435.1379068359</v>
      </c>
      <c r="E51" s="20">
        <f t="shared" si="6"/>
        <v>927198.6138837816</v>
      </c>
      <c r="F51" s="20">
        <f t="shared" si="7"/>
        <v>3630881.76109605</v>
      </c>
    </row>
    <row r="52" spans="2:6" x14ac:dyDescent="0.3">
      <c r="B52" s="23">
        <v>45</v>
      </c>
      <c r="C52" s="20">
        <f t="shared" si="4"/>
        <v>1268705.677179964</v>
      </c>
      <c r="D52" s="20">
        <f t="shared" si="5"/>
        <v>2265081.2461812464</v>
      </c>
      <c r="E52" s="20">
        <f t="shared" si="6"/>
        <v>965014.57230029511</v>
      </c>
      <c r="F52" s="20">
        <f t="shared" si="7"/>
        <v>3806117.0315398923</v>
      </c>
    </row>
    <row r="53" spans="2:6" x14ac:dyDescent="0.3">
      <c r="B53" s="23">
        <v>46</v>
      </c>
      <c r="C53" s="20">
        <f t="shared" si="4"/>
        <v>1329453.9042671626</v>
      </c>
      <c r="D53" s="20">
        <f t="shared" si="5"/>
        <v>2410986.1209521214</v>
      </c>
      <c r="E53" s="20">
        <f t="shared" si="6"/>
        <v>1003965.009469304</v>
      </c>
      <c r="F53" s="20">
        <f t="shared" si="7"/>
        <v>3988361.7128014881</v>
      </c>
    </row>
    <row r="54" spans="2:6" x14ac:dyDescent="0.3">
      <c r="B54" s="23">
        <v>47</v>
      </c>
      <c r="C54" s="20">
        <f t="shared" si="4"/>
        <v>1392632.060437849</v>
      </c>
      <c r="D54" s="20">
        <f t="shared" si="5"/>
        <v>2565645.2882092488</v>
      </c>
      <c r="E54" s="20">
        <f t="shared" si="6"/>
        <v>1044083.9597533832</v>
      </c>
      <c r="F54" s="20">
        <f t="shared" si="7"/>
        <v>4177896.1813135478</v>
      </c>
    </row>
    <row r="55" spans="2:6" x14ac:dyDescent="0.3">
      <c r="B55" s="23">
        <v>48</v>
      </c>
      <c r="C55" s="20">
        <f t="shared" si="4"/>
        <v>1458337.3428553629</v>
      </c>
      <c r="D55" s="20">
        <f t="shared" si="5"/>
        <v>2729584.0055018039</v>
      </c>
      <c r="E55" s="20">
        <f t="shared" si="6"/>
        <v>1085406.4785459847</v>
      </c>
      <c r="F55" s="20">
        <f t="shared" si="7"/>
        <v>4375012.0285660895</v>
      </c>
    </row>
    <row r="56" spans="2:6" x14ac:dyDescent="0.3">
      <c r="B56" s="23">
        <v>49</v>
      </c>
      <c r="C56" s="20">
        <f t="shared" si="4"/>
        <v>1526670.8365695775</v>
      </c>
      <c r="D56" s="20">
        <f t="shared" si="5"/>
        <v>2903359.0458319122</v>
      </c>
      <c r="E56" s="20">
        <f t="shared" si="6"/>
        <v>1127968.6729023643</v>
      </c>
      <c r="F56" s="20">
        <f t="shared" si="7"/>
        <v>4580012.5097087333</v>
      </c>
    </row>
    <row r="57" spans="2:6" x14ac:dyDescent="0.3">
      <c r="B57" s="23">
        <v>50</v>
      </c>
      <c r="C57" s="20">
        <f t="shared" si="4"/>
        <v>1597737.6700323606</v>
      </c>
      <c r="D57" s="20">
        <f t="shared" si="5"/>
        <v>3087560.588581827</v>
      </c>
      <c r="E57" s="20">
        <f t="shared" si="6"/>
        <v>1171807.7330894351</v>
      </c>
      <c r="F57" s="20">
        <f t="shared" si="7"/>
        <v>4793213.0100970827</v>
      </c>
    </row>
    <row r="58" spans="2:6" x14ac:dyDescent="0.3">
      <c r="B58" s="23">
        <v>51</v>
      </c>
      <c r="C58" s="20">
        <f t="shared" si="4"/>
        <v>1671647.176833655</v>
      </c>
      <c r="D58" s="20">
        <f t="shared" si="5"/>
        <v>3282814.2238967367</v>
      </c>
      <c r="E58" s="20">
        <f t="shared" si="6"/>
        <v>1216961.9650821183</v>
      </c>
      <c r="F58" s="20">
        <f t="shared" si="7"/>
        <v>5014941.5305009661</v>
      </c>
    </row>
    <row r="59" spans="2:6" x14ac:dyDescent="0.3">
      <c r="B59" s="23">
        <v>52</v>
      </c>
      <c r="C59" s="20">
        <f t="shared" si="4"/>
        <v>1748513.0639070012</v>
      </c>
      <c r="D59" s="20">
        <f t="shared" si="5"/>
        <v>3489783.0773305413</v>
      </c>
      <c r="E59" s="20">
        <f t="shared" si="6"/>
        <v>1263470.8240345819</v>
      </c>
      <c r="F59" s="20">
        <f t="shared" si="7"/>
        <v>5245539.1917210054</v>
      </c>
    </row>
    <row r="60" spans="2:6" x14ac:dyDescent="0.3">
      <c r="B60" s="23">
        <v>53</v>
      </c>
      <c r="C60" s="20">
        <f t="shared" si="4"/>
        <v>1828453.5864632812</v>
      </c>
      <c r="D60" s="20">
        <f t="shared" si="5"/>
        <v>3709170.0619703741</v>
      </c>
      <c r="E60" s="20">
        <f t="shared" si="6"/>
        <v>1311374.9487556193</v>
      </c>
      <c r="F60" s="20">
        <f t="shared" si="7"/>
        <v>5485360.7593898457</v>
      </c>
    </row>
    <row r="61" spans="2:6" x14ac:dyDescent="0.3">
      <c r="B61" s="23">
        <v>54</v>
      </c>
      <c r="C61" s="20">
        <f t="shared" si="4"/>
        <v>1911591.7299218124</v>
      </c>
      <c r="D61" s="20">
        <f t="shared" si="5"/>
        <v>3941720.2656885968</v>
      </c>
      <c r="E61" s="20">
        <f t="shared" si="6"/>
        <v>1360716.197218288</v>
      </c>
      <c r="F61" s="20">
        <f t="shared" si="7"/>
        <v>5734775.1897654394</v>
      </c>
    </row>
    <row r="62" spans="2:6" x14ac:dyDescent="0.3">
      <c r="B62" s="23">
        <v>55</v>
      </c>
      <c r="C62" s="20">
        <f t="shared" si="4"/>
        <v>1998055.3991186849</v>
      </c>
      <c r="D62" s="20">
        <f t="shared" si="5"/>
        <v>4188223.4816299127</v>
      </c>
      <c r="E62" s="20">
        <f t="shared" si="6"/>
        <v>1411537.6831348366</v>
      </c>
      <c r="F62" s="20">
        <f t="shared" si="7"/>
        <v>5994166.1973560574</v>
      </c>
    </row>
    <row r="63" spans="2:6" x14ac:dyDescent="0.3">
      <c r="B63" s="23">
        <v>56</v>
      </c>
      <c r="C63" s="20">
        <f t="shared" si="4"/>
        <v>2087977.6150834323</v>
      </c>
      <c r="D63" s="20">
        <f t="shared" si="5"/>
        <v>4449516.8905277075</v>
      </c>
      <c r="E63" s="20">
        <f t="shared" si="6"/>
        <v>1463883.8136288817</v>
      </c>
      <c r="F63" s="20">
        <f t="shared" si="7"/>
        <v>6263932.8452503001</v>
      </c>
    </row>
    <row r="64" spans="2:6" x14ac:dyDescent="0.3">
      <c r="B64" s="23">
        <v>57</v>
      </c>
      <c r="C64" s="20">
        <f t="shared" si="4"/>
        <v>2181496.7196867699</v>
      </c>
      <c r="D64" s="20">
        <f t="shared" si="5"/>
        <v>4726487.9039593702</v>
      </c>
      <c r="E64" s="20">
        <f t="shared" si="6"/>
        <v>1517800.3280377481</v>
      </c>
      <c r="F64" s="20">
        <f t="shared" si="7"/>
        <v>6544490.1590603124</v>
      </c>
    </row>
    <row r="65" spans="2:6" x14ac:dyDescent="0.3">
      <c r="B65" s="23">
        <v>58</v>
      </c>
      <c r="C65" s="20">
        <f t="shared" si="4"/>
        <v>2278756.5884742406</v>
      </c>
      <c r="D65" s="20">
        <f t="shared" si="5"/>
        <v>5020077.1781969331</v>
      </c>
      <c r="E65" s="20">
        <f t="shared" si="6"/>
        <v>1573334.3378788806</v>
      </c>
      <c r="F65" s="20">
        <f t="shared" si="7"/>
        <v>6836269.7654227251</v>
      </c>
    </row>
    <row r="66" spans="2:6" x14ac:dyDescent="0.3">
      <c r="B66" s="23">
        <v>59</v>
      </c>
      <c r="C66" s="20">
        <f t="shared" si="4"/>
        <v>2379906.8520132103</v>
      </c>
      <c r="D66" s="20">
        <f t="shared" si="5"/>
        <v>5331281.8088887492</v>
      </c>
      <c r="E66" s="20">
        <f t="shared" si="6"/>
        <v>1630534.3680152469</v>
      </c>
      <c r="F66" s="20">
        <f t="shared" si="7"/>
        <v>7139720.5560396342</v>
      </c>
    </row>
    <row r="67" spans="2:6" x14ac:dyDescent="0.3">
      <c r="B67" s="23">
        <v>60</v>
      </c>
      <c r="C67" s="20">
        <f>C66*(1+$C$2)</f>
        <v>2475103.1260937387</v>
      </c>
      <c r="D67" s="20">
        <f>D66*(1+$D$2)</f>
        <v>5651158.7174220746</v>
      </c>
      <c r="E67" s="20">
        <f>E66*(1+$E$2)</f>
        <v>1679450.3990557045</v>
      </c>
      <c r="F67" s="20">
        <f>F66*(1+$F$2)</f>
        <v>7425309.3782812199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2D3A-ECEF-4362-88FF-95D8A5D1C2C9}">
  <dimension ref="A1:W19"/>
  <sheetViews>
    <sheetView showGridLines="0" workbookViewId="0">
      <selection sqref="A1:Q1"/>
    </sheetView>
  </sheetViews>
  <sheetFormatPr baseColWidth="10" defaultColWidth="8.88671875" defaultRowHeight="20.399999999999999" x14ac:dyDescent="0.65"/>
  <cols>
    <col min="1" max="1" width="9" style="3" bestFit="1" customWidth="1"/>
    <col min="2" max="2" width="9.21875" style="3" bestFit="1" customWidth="1"/>
    <col min="3" max="3" width="10.88671875" style="3" customWidth="1"/>
    <col min="4" max="4" width="8.88671875" style="3"/>
    <col min="5" max="5" width="12.88671875" style="3" customWidth="1"/>
    <col min="6" max="17" width="10.33203125" style="3" customWidth="1"/>
    <col min="18" max="16384" width="8.88671875" style="3"/>
  </cols>
  <sheetData>
    <row r="1" spans="1:23" ht="28.2" customHeight="1" x14ac:dyDescent="0.8">
      <c r="A1" s="74" t="s">
        <v>22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23" s="4" customFormat="1" ht="27" x14ac:dyDescent="0.8">
      <c r="A2" s="42">
        <v>0</v>
      </c>
      <c r="F2" s="75" t="s">
        <v>25</v>
      </c>
      <c r="G2" s="76"/>
      <c r="H2" s="75" t="s">
        <v>26</v>
      </c>
      <c r="I2" s="76"/>
      <c r="J2" s="75" t="s">
        <v>27</v>
      </c>
      <c r="K2" s="76"/>
      <c r="L2" s="75" t="s">
        <v>28</v>
      </c>
      <c r="M2" s="76"/>
      <c r="N2" s="75" t="s">
        <v>29</v>
      </c>
      <c r="O2" s="76"/>
      <c r="P2" s="75" t="s">
        <v>30</v>
      </c>
      <c r="Q2" s="76"/>
    </row>
    <row r="3" spans="1:23" ht="23.4" x14ac:dyDescent="0.75">
      <c r="E3" s="1" t="s">
        <v>24</v>
      </c>
      <c r="F3" s="70" t="s">
        <v>14</v>
      </c>
      <c r="G3" s="71"/>
      <c r="H3" s="70" t="s">
        <v>15</v>
      </c>
      <c r="I3" s="71"/>
      <c r="J3" s="70" t="s">
        <v>16</v>
      </c>
      <c r="K3" s="71"/>
      <c r="L3" s="70" t="s">
        <v>17</v>
      </c>
      <c r="M3" s="71"/>
      <c r="N3" s="70" t="s">
        <v>18</v>
      </c>
      <c r="O3" s="71"/>
      <c r="P3" s="70" t="s">
        <v>19</v>
      </c>
      <c r="Q3" s="71"/>
    </row>
    <row r="4" spans="1:23" ht="23.4" x14ac:dyDescent="0.75">
      <c r="E4" s="43">
        <f>+C8+C10+C12+C14+C16+C18</f>
        <v>4355.2606994622247</v>
      </c>
      <c r="F4" s="72">
        <v>1000</v>
      </c>
      <c r="G4" s="73"/>
      <c r="H4" s="72">
        <v>1000</v>
      </c>
      <c r="I4" s="73"/>
      <c r="J4" s="72">
        <v>1000</v>
      </c>
      <c r="K4" s="73"/>
      <c r="L4" s="72">
        <v>1000</v>
      </c>
      <c r="M4" s="73"/>
      <c r="N4" s="72">
        <v>1000</v>
      </c>
      <c r="O4" s="73"/>
      <c r="P4" s="72">
        <v>1000</v>
      </c>
      <c r="Q4" s="73"/>
    </row>
    <row r="5" spans="1:23" ht="13.8" customHeight="1" thickBot="1" x14ac:dyDescent="0.7">
      <c r="E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23" ht="21" thickTop="1" x14ac:dyDescent="0.65">
      <c r="E6" s="5"/>
      <c r="F6" s="6"/>
      <c r="G6" s="5"/>
      <c r="H6" s="6"/>
      <c r="I6" s="5"/>
      <c r="J6" s="6"/>
      <c r="K6" s="5"/>
      <c r="L6" s="6"/>
      <c r="M6" s="5"/>
      <c r="N6" s="6"/>
      <c r="O6" s="5"/>
      <c r="P6" s="6"/>
      <c r="Q6" s="5"/>
    </row>
    <row r="7" spans="1:23" x14ac:dyDescent="0.65">
      <c r="A7" s="12" t="s">
        <v>20</v>
      </c>
      <c r="B7" s="12" t="s">
        <v>21</v>
      </c>
      <c r="C7" s="12" t="s">
        <v>23</v>
      </c>
      <c r="F7" s="7"/>
      <c r="H7" s="7"/>
      <c r="J7" s="7"/>
      <c r="L7" s="7"/>
      <c r="N7" s="7"/>
      <c r="P7" s="7"/>
      <c r="W7" s="8"/>
    </row>
    <row r="8" spans="1:23" ht="24" x14ac:dyDescent="0.75">
      <c r="A8" s="15">
        <v>1</v>
      </c>
      <c r="B8" s="16">
        <v>0.1</v>
      </c>
      <c r="C8" s="15">
        <f>F4/(1+$B$8)^A8</f>
        <v>909.09090909090901</v>
      </c>
      <c r="E8" s="1" t="s">
        <v>8</v>
      </c>
      <c r="F8" s="2"/>
      <c r="H8" s="7"/>
      <c r="J8" s="7"/>
      <c r="L8" s="7"/>
      <c r="N8" s="7"/>
      <c r="P8" s="7"/>
      <c r="W8" s="8"/>
    </row>
    <row r="9" spans="1:23" ht="13.8" customHeight="1" x14ac:dyDescent="0.75">
      <c r="A9" s="15"/>
      <c r="B9" s="16"/>
      <c r="C9" s="15"/>
      <c r="H9" s="7"/>
      <c r="J9" s="7"/>
      <c r="L9" s="7"/>
      <c r="N9" s="7"/>
      <c r="P9" s="7"/>
      <c r="W9" s="8"/>
    </row>
    <row r="10" spans="1:23" ht="24" x14ac:dyDescent="0.75">
      <c r="A10" s="15">
        <v>2</v>
      </c>
      <c r="B10" s="16">
        <v>0.1</v>
      </c>
      <c r="C10" s="15">
        <f>H4/(1+$B$10)^A10</f>
        <v>826.44628099173542</v>
      </c>
      <c r="E10" s="1" t="s">
        <v>9</v>
      </c>
      <c r="F10" s="9"/>
      <c r="G10" s="9"/>
      <c r="H10" s="10"/>
      <c r="J10" s="7"/>
      <c r="L10" s="7"/>
      <c r="N10" s="7"/>
      <c r="P10" s="7"/>
      <c r="W10" s="8"/>
    </row>
    <row r="11" spans="1:23" ht="13.8" customHeight="1" x14ac:dyDescent="0.75">
      <c r="A11" s="15"/>
      <c r="B11" s="16"/>
      <c r="C11" s="15"/>
      <c r="H11" s="13"/>
      <c r="J11" s="7"/>
      <c r="L11" s="7"/>
      <c r="N11" s="7"/>
      <c r="P11" s="7"/>
      <c r="W11" s="8"/>
    </row>
    <row r="12" spans="1:23" ht="24" x14ac:dyDescent="0.75">
      <c r="A12" s="15">
        <v>3</v>
      </c>
      <c r="B12" s="16">
        <v>0.1</v>
      </c>
      <c r="C12" s="15">
        <f>J4/(1+$B$12)^A12</f>
        <v>751.31480090157754</v>
      </c>
      <c r="E12" s="1" t="s">
        <v>10</v>
      </c>
      <c r="F12" s="9"/>
      <c r="G12" s="9"/>
      <c r="H12" s="9"/>
      <c r="I12" s="9"/>
      <c r="J12" s="10"/>
      <c r="L12" s="7"/>
      <c r="N12" s="7"/>
      <c r="P12" s="7"/>
      <c r="W12" s="8"/>
    </row>
    <row r="13" spans="1:23" ht="13.8" customHeight="1" x14ac:dyDescent="0.75">
      <c r="A13" s="15"/>
      <c r="B13" s="16"/>
      <c r="C13" s="15"/>
      <c r="I13" s="13"/>
      <c r="J13" s="13"/>
      <c r="L13" s="7"/>
      <c r="N13" s="7"/>
      <c r="P13" s="7"/>
      <c r="W13" s="8"/>
    </row>
    <row r="14" spans="1:23" ht="24" x14ac:dyDescent="0.75">
      <c r="A14" s="15">
        <v>4</v>
      </c>
      <c r="B14" s="16">
        <v>0.1</v>
      </c>
      <c r="C14" s="15">
        <f>L4/(1+$B$14)^A14</f>
        <v>683.01345536507051</v>
      </c>
      <c r="E14" s="1" t="s">
        <v>11</v>
      </c>
      <c r="F14" s="9"/>
      <c r="G14" s="9"/>
      <c r="H14" s="9"/>
      <c r="I14" s="9"/>
      <c r="J14" s="9"/>
      <c r="K14" s="9"/>
      <c r="L14" s="10"/>
      <c r="N14" s="7"/>
      <c r="P14" s="7"/>
      <c r="W14" s="8"/>
    </row>
    <row r="15" spans="1:23" ht="13.8" customHeight="1" x14ac:dyDescent="0.75">
      <c r="A15" s="15"/>
      <c r="B15" s="16"/>
      <c r="C15" s="15"/>
      <c r="I15" s="13"/>
      <c r="J15" s="13"/>
      <c r="K15" s="13"/>
      <c r="L15" s="13"/>
      <c r="N15" s="7"/>
      <c r="P15" s="7"/>
      <c r="W15" s="8"/>
    </row>
    <row r="16" spans="1:23" ht="24" x14ac:dyDescent="0.75">
      <c r="A16" s="15">
        <v>5</v>
      </c>
      <c r="B16" s="16">
        <v>0.1</v>
      </c>
      <c r="C16" s="15">
        <f>N4/(1+$B$16)^A16</f>
        <v>620.92132305915493</v>
      </c>
      <c r="E16" s="1" t="s">
        <v>12</v>
      </c>
      <c r="F16" s="9"/>
      <c r="G16" s="9"/>
      <c r="H16" s="9"/>
      <c r="I16" s="9"/>
      <c r="J16" s="9"/>
      <c r="K16" s="9"/>
      <c r="L16" s="9"/>
      <c r="M16" s="9"/>
      <c r="N16" s="10"/>
      <c r="P16" s="7"/>
      <c r="W16" s="8"/>
    </row>
    <row r="17" spans="1:23" ht="13.8" customHeight="1" x14ac:dyDescent="0.75">
      <c r="A17" s="15"/>
      <c r="B17" s="16"/>
      <c r="C17" s="15"/>
      <c r="I17" s="13"/>
      <c r="J17" s="13"/>
      <c r="K17" s="13"/>
      <c r="L17" s="13"/>
      <c r="M17" s="13"/>
      <c r="N17" s="13"/>
      <c r="P17" s="7"/>
      <c r="W17" s="8"/>
    </row>
    <row r="18" spans="1:23" ht="24" x14ac:dyDescent="0.75">
      <c r="A18" s="15">
        <v>6</v>
      </c>
      <c r="B18" s="16">
        <v>0.1</v>
      </c>
      <c r="C18" s="15">
        <f>P4/(1+$B$18)^A18</f>
        <v>564.47393005377717</v>
      </c>
      <c r="E18" s="1" t="s">
        <v>13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W18" s="8"/>
    </row>
    <row r="19" spans="1:23" ht="10.199999999999999" customHeight="1" x14ac:dyDescent="0.65">
      <c r="W19" s="8"/>
    </row>
  </sheetData>
  <mergeCells count="19">
    <mergeCell ref="A1:Q1"/>
    <mergeCell ref="N4:O4"/>
    <mergeCell ref="P4:Q4"/>
    <mergeCell ref="F2:G2"/>
    <mergeCell ref="H2:I2"/>
    <mergeCell ref="J2:K2"/>
    <mergeCell ref="L2:M2"/>
    <mergeCell ref="N2:O2"/>
    <mergeCell ref="P2:Q2"/>
    <mergeCell ref="F4:G4"/>
    <mergeCell ref="H3:I3"/>
    <mergeCell ref="J3:K3"/>
    <mergeCell ref="L3:M3"/>
    <mergeCell ref="N3:O3"/>
    <mergeCell ref="P3:Q3"/>
    <mergeCell ref="F3:G3"/>
    <mergeCell ref="H4:I4"/>
    <mergeCell ref="J4:K4"/>
    <mergeCell ref="L4:M4"/>
  </mergeCells>
  <phoneticPr fontId="2" type="noConversion"/>
  <conditionalFormatting sqref="B8:C18">
    <cfRule type="expression" dxfId="2" priority="3">
      <formula>$A$2=1</formula>
    </cfRule>
  </conditionalFormatting>
  <conditionalFormatting sqref="E4">
    <cfRule type="expression" dxfId="1" priority="1">
      <formula>$A$2=0</formula>
    </cfRule>
    <cfRule type="expression" dxfId="0" priority="2">
      <formula>$A$2=1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13A2-332A-48A3-8880-9A521F1C2855}">
  <dimension ref="B2:L18"/>
  <sheetViews>
    <sheetView showGridLines="0" workbookViewId="0">
      <selection activeCell="B23" sqref="B23"/>
    </sheetView>
  </sheetViews>
  <sheetFormatPr baseColWidth="10" defaultColWidth="12.6640625" defaultRowHeight="20.399999999999999" x14ac:dyDescent="0.3"/>
  <cols>
    <col min="1" max="1" width="12.6640625" style="54"/>
    <col min="2" max="2" width="46.77734375" style="54" bestFit="1" customWidth="1"/>
    <col min="3" max="3" width="14.44140625" style="54" customWidth="1"/>
    <col min="4" max="9" width="12.6640625" style="54"/>
    <col min="10" max="12" width="12.6640625" style="68"/>
    <col min="13" max="16384" width="12.6640625" style="54"/>
  </cols>
  <sheetData>
    <row r="2" spans="2:11" ht="20.399999999999999" customHeight="1" x14ac:dyDescent="0.3">
      <c r="B2" s="54" t="s">
        <v>41</v>
      </c>
      <c r="C2" s="55" t="s">
        <v>40</v>
      </c>
    </row>
    <row r="3" spans="2:11" ht="11.4" customHeight="1" x14ac:dyDescent="0.3"/>
    <row r="4" spans="2:11" ht="22.8" customHeight="1" x14ac:dyDescent="0.3">
      <c r="B4" s="54" t="s">
        <v>38</v>
      </c>
      <c r="C4" s="56">
        <v>15.5</v>
      </c>
      <c r="K4" s="69" t="s">
        <v>40</v>
      </c>
    </row>
    <row r="5" spans="2:11" ht="11.4" customHeight="1" x14ac:dyDescent="0.3">
      <c r="K5" s="69" t="s">
        <v>42</v>
      </c>
    </row>
    <row r="6" spans="2:11" ht="20.399999999999999" customHeight="1" x14ac:dyDescent="0.3">
      <c r="B6" s="54" t="s">
        <v>39</v>
      </c>
      <c r="C6" s="54">
        <v>19.75</v>
      </c>
    </row>
    <row r="7" spans="2:11" ht="11.4" customHeight="1" x14ac:dyDescent="0.3"/>
    <row r="8" spans="2:11" ht="20.399999999999999" customHeight="1" x14ac:dyDescent="0.3">
      <c r="B8" s="59" t="str">
        <f>"Rendimiento Nominal en "&amp;C2</f>
        <v>Rendimiento Nominal en Pesos</v>
      </c>
      <c r="C8" s="60">
        <f>C6/C4-1</f>
        <v>0.27419354838709675</v>
      </c>
    </row>
    <row r="9" spans="2:11" ht="11.4" customHeight="1" x14ac:dyDescent="0.3"/>
    <row r="10" spans="2:11" ht="20.399999999999999" customHeight="1" x14ac:dyDescent="0.3">
      <c r="B10" s="54" t="s">
        <v>43</v>
      </c>
      <c r="C10" s="57">
        <v>0.03</v>
      </c>
    </row>
    <row r="11" spans="2:11" ht="11.4" customHeight="1" x14ac:dyDescent="0.3">
      <c r="C11" s="57"/>
    </row>
    <row r="12" spans="2:11" ht="20.399999999999999" customHeight="1" x14ac:dyDescent="0.3">
      <c r="B12" s="61" t="s">
        <v>44</v>
      </c>
      <c r="C12" s="62">
        <f>(1+C8)/(1+C10)-1</f>
        <v>0.23708111493892892</v>
      </c>
    </row>
    <row r="13" spans="2:11" ht="11.4" customHeight="1" x14ac:dyDescent="0.3"/>
    <row r="14" spans="2:11" ht="20.399999999999999" customHeight="1" x14ac:dyDescent="0.3">
      <c r="B14" s="64" t="s">
        <v>45</v>
      </c>
      <c r="C14" s="65">
        <f>C16/C15-1</f>
        <v>2.9411764705882248E-2</v>
      </c>
    </row>
    <row r="15" spans="2:11" x14ac:dyDescent="0.3">
      <c r="B15" s="58" t="s">
        <v>47</v>
      </c>
      <c r="C15" s="54">
        <v>850</v>
      </c>
    </row>
    <row r="16" spans="2:11" x14ac:dyDescent="0.3">
      <c r="B16" s="58" t="s">
        <v>48</v>
      </c>
      <c r="C16" s="54">
        <v>875</v>
      </c>
    </row>
    <row r="17" spans="2:4" ht="11.4" customHeight="1" x14ac:dyDescent="0.3"/>
    <row r="18" spans="2:4" x14ac:dyDescent="0.3">
      <c r="B18" s="66" t="s">
        <v>46</v>
      </c>
      <c r="C18" s="67">
        <f>IF(C2="Dólares", "", (1+C8)/(1+C14)-1)</f>
        <v>0.23778801843317976</v>
      </c>
      <c r="D18" s="63"/>
    </row>
  </sheetData>
  <dataValidations disablePrompts="1" count="1">
    <dataValidation type="list" allowBlank="1" showInputMessage="1" showErrorMessage="1" sqref="C2" xr:uid="{2E046A6C-6941-4E5B-B241-73528FE19618}">
      <formula1>$K$4:$K$5</formula1>
    </dataValidation>
  </dataValidation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93EF1B1D78740BD3AFA6A7CB03331" ma:contentTypeVersion="19" ma:contentTypeDescription="Create a new document." ma:contentTypeScope="" ma:versionID="ab9657b674a2dcb773a5c3bb190b58f9">
  <xsd:schema xmlns:xsd="http://www.w3.org/2001/XMLSchema" xmlns:xs="http://www.w3.org/2001/XMLSchema" xmlns:p="http://schemas.microsoft.com/office/2006/metadata/properties" xmlns:ns2="050699ff-5754-4c0d-9b4d-75a2ccd3ed5e" xmlns:ns3="0f181795-59c3-4c41-96b7-fd627758a741" targetNamespace="http://schemas.microsoft.com/office/2006/metadata/properties" ma:root="true" ma:fieldsID="96a267620a9bf511f7d610ac2d47e408" ns2:_="" ns3:_="">
    <xsd:import namespace="050699ff-5754-4c0d-9b4d-75a2ccd3ed5e"/>
    <xsd:import namespace="0f181795-59c3-4c41-96b7-fd627758a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Ord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699ff-5754-4c0d-9b4d-75a2ccd3ed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ff685e2-b0e8-4fcc-828f-9d8148f333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rden" ma:index="24" nillable="true" ma:displayName="Orden" ma:decimals="0" ma:format="Dropdown" ma:internalName="Orden" ma:percentage="FALSE">
      <xsd:simpleType>
        <xsd:restriction base="dms:Number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81795-59c3-4c41-96b7-fd627758a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d93e18-b289-47e3-9a06-38ee0e826189}" ma:internalName="TaxCatchAll" ma:showField="CatchAllData" ma:web="0f181795-59c3-4c41-96b7-fd627758a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0699ff-5754-4c0d-9b4d-75a2ccd3ed5e">
      <Terms xmlns="http://schemas.microsoft.com/office/infopath/2007/PartnerControls"/>
    </lcf76f155ced4ddcb4097134ff3c332f>
    <Orden xmlns="050699ff-5754-4c0d-9b4d-75a2ccd3ed5e" xsi:nil="true"/>
    <TaxCatchAll xmlns="0f181795-59c3-4c41-96b7-fd627758a741" xsi:nil="true"/>
  </documentManagement>
</p:properties>
</file>

<file path=customXml/itemProps1.xml><?xml version="1.0" encoding="utf-8"?>
<ds:datastoreItem xmlns:ds="http://schemas.openxmlformats.org/officeDocument/2006/customXml" ds:itemID="{4B9A8B8A-BC95-4728-8236-765F31472E56}"/>
</file>

<file path=customXml/itemProps2.xml><?xml version="1.0" encoding="utf-8"?>
<ds:datastoreItem xmlns:ds="http://schemas.openxmlformats.org/officeDocument/2006/customXml" ds:itemID="{6552654C-722D-42D8-8DA7-C75BC649606A}"/>
</file>

<file path=customXml/itemProps3.xml><?xml version="1.0" encoding="utf-8"?>
<ds:datastoreItem xmlns:ds="http://schemas.openxmlformats.org/officeDocument/2006/customXml" ds:itemID="{4384E6BD-2D08-4212-9E4D-5E85A19318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Interés Compuesto</vt:lpstr>
      <vt:lpstr>Tasas</vt:lpstr>
      <vt:lpstr>Sheet2</vt:lpstr>
      <vt:lpstr>Renta Futura</vt:lpstr>
      <vt:lpstr>Valor Tiempo</vt:lpstr>
      <vt:lpstr>Rendimiento</vt:lpstr>
      <vt:lpstr>Días_del_Año</vt:lpstr>
      <vt:lpstr>Período_de_Capitalización__días</vt:lpstr>
      <vt:lpstr>Plazo_en_días</vt:lpstr>
      <vt:lpstr>Tasa_Efectiva_del_Período_de_Capitalización</vt:lpstr>
      <vt:lpstr>Tasa_Efectiva_del_Período_de_Inversión</vt:lpstr>
      <vt:lpstr>TNA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 - Maydana Mario</dc:creator>
  <cp:lastModifiedBy>BYMA - Sanchez Marcelo</cp:lastModifiedBy>
  <dcterms:created xsi:type="dcterms:W3CDTF">2023-09-29T10:51:28Z</dcterms:created>
  <dcterms:modified xsi:type="dcterms:W3CDTF">2024-04-19T19:22:55Z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0x01010071893EF1B1D78740BD3AFA6A7CB03331</vt:lpwstr>
  </property>
</Properties>
</file>