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f25\Desktop\"/>
    </mc:Choice>
  </mc:AlternateContent>
  <bookViews>
    <workbookView xWindow="0" yWindow="0" windowWidth="15360" windowHeight="762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E4" i="2"/>
  <c r="E5" i="2" s="1"/>
  <c r="C3" i="2"/>
  <c r="J2" i="2"/>
  <c r="J3" i="2" s="1"/>
  <c r="M2" i="1"/>
  <c r="C3" i="1"/>
  <c r="E3" i="1"/>
  <c r="F3" i="1" s="1"/>
  <c r="E6" i="2" l="1"/>
  <c r="F4" i="2"/>
  <c r="F5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E4" i="1"/>
  <c r="M3" i="1"/>
  <c r="C4" i="1"/>
  <c r="E5" i="1" l="1"/>
  <c r="F6" i="2"/>
  <c r="E7" i="2"/>
  <c r="F4" i="1"/>
  <c r="H4" i="1" s="1"/>
  <c r="C5" i="1"/>
  <c r="F5" i="1" l="1"/>
  <c r="G5" i="1" s="1"/>
  <c r="G4" i="1"/>
  <c r="I4" i="1" s="1"/>
  <c r="E6" i="1"/>
  <c r="F7" i="2"/>
  <c r="E8" i="2"/>
  <c r="C6" i="1"/>
  <c r="H5" i="1" l="1"/>
  <c r="I5" i="1" s="1"/>
  <c r="E7" i="1"/>
  <c r="F6" i="1"/>
  <c r="G6" i="1" s="1"/>
  <c r="E9" i="2"/>
  <c r="F8" i="2"/>
  <c r="C7" i="1"/>
  <c r="H6" i="1" l="1"/>
  <c r="I6" i="1" s="1"/>
  <c r="E8" i="1"/>
  <c r="F7" i="1"/>
  <c r="G7" i="1" s="1"/>
  <c r="E10" i="2"/>
  <c r="F9" i="2"/>
  <c r="C8" i="1"/>
  <c r="H7" i="1" l="1"/>
  <c r="I7" i="1" s="1"/>
  <c r="E9" i="1"/>
  <c r="F8" i="1"/>
  <c r="H8" i="1" s="1"/>
  <c r="F10" i="2"/>
  <c r="E11" i="2"/>
  <c r="C9" i="1"/>
  <c r="F9" i="1" l="1"/>
  <c r="G9" i="1" s="1"/>
  <c r="G8" i="1"/>
  <c r="I8" i="1" s="1"/>
  <c r="E10" i="1"/>
  <c r="F11" i="2"/>
  <c r="E12" i="2"/>
  <c r="C10" i="1"/>
  <c r="H9" i="1" l="1"/>
  <c r="I9" i="1" s="1"/>
  <c r="F10" i="1"/>
  <c r="G10" i="1" s="1"/>
  <c r="E11" i="1"/>
  <c r="F12" i="2"/>
  <c r="E13" i="2"/>
  <c r="C11" i="1"/>
  <c r="H10" i="1" l="1"/>
  <c r="I10" i="1" s="1"/>
  <c r="E12" i="1"/>
  <c r="F11" i="1"/>
  <c r="G11" i="1" s="1"/>
  <c r="F13" i="2"/>
  <c r="E14" i="2"/>
  <c r="C12" i="1"/>
  <c r="H11" i="1" l="1"/>
  <c r="I11" i="1" s="1"/>
  <c r="E13" i="1"/>
  <c r="F12" i="1"/>
  <c r="G12" i="1" s="1"/>
  <c r="E15" i="2"/>
  <c r="F14" i="2"/>
  <c r="C13" i="1"/>
  <c r="H12" i="1" l="1"/>
  <c r="I12" i="1" s="1"/>
  <c r="E14" i="1"/>
  <c r="F13" i="1"/>
  <c r="F15" i="2"/>
  <c r="E16" i="2"/>
  <c r="C14" i="1"/>
  <c r="F14" i="1" l="1"/>
  <c r="H14" i="1"/>
  <c r="H13" i="1"/>
  <c r="G13" i="1"/>
  <c r="E15" i="1"/>
  <c r="G14" i="1"/>
  <c r="F16" i="2"/>
  <c r="E17" i="2"/>
  <c r="F17" i="2" s="1"/>
  <c r="C15" i="1"/>
  <c r="I14" i="1" l="1"/>
  <c r="I13" i="1"/>
  <c r="E16" i="1"/>
  <c r="F15" i="1"/>
  <c r="G15" i="1" s="1"/>
  <c r="C16" i="1"/>
  <c r="H15" i="1" l="1"/>
  <c r="I15" i="1" s="1"/>
  <c r="E17" i="1"/>
  <c r="F16" i="1"/>
  <c r="H16" i="1" s="1"/>
  <c r="F17" i="1" l="1"/>
  <c r="G17" i="1" s="1"/>
  <c r="G16" i="1"/>
  <c r="I16" i="1" s="1"/>
  <c r="H17" i="1" l="1"/>
  <c r="I17" i="1" s="1"/>
</calcChain>
</file>

<file path=xl/comments1.xml><?xml version="1.0" encoding="utf-8"?>
<comments xmlns="http://schemas.openxmlformats.org/spreadsheetml/2006/main">
  <authors>
    <author>3f25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단순지수평활법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트렌드를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변화해가면서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감쇠인수이다</t>
        </r>
        <r>
          <rPr>
            <sz val="9"/>
            <color indexed="81"/>
            <rFont val="Tahoma"/>
            <family val="2"/>
          </rPr>
          <t>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매출액과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좋은값이다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그런건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정확도판별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잔차같은것들이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
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되겠지</t>
        </r>
        <r>
          <rPr>
            <sz val="9"/>
            <color indexed="81"/>
            <rFont val="Tahoma"/>
            <family val="2"/>
          </rPr>
          <t>.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2003</t>
        </r>
        <r>
          <rPr>
            <sz val="9"/>
            <color indexed="81"/>
            <rFont val="돋움"/>
            <family val="3"/>
            <charset val="129"/>
          </rPr>
          <t>년도에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원래매출액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돋움"/>
            <family val="3"/>
            <charset val="129"/>
          </rPr>
          <t>가중치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감쇠인수</t>
        </r>
        <r>
          <rPr>
            <sz val="9"/>
            <color indexed="81"/>
            <rFont val="Tahoma"/>
            <family val="2"/>
          </rPr>
          <t xml:space="preserve">)+ </t>
        </r>
        <r>
          <rPr>
            <sz val="9"/>
            <color indexed="81"/>
            <rFont val="돋움"/>
            <family val="3"/>
            <charset val="129"/>
          </rPr>
          <t>예측액</t>
        </r>
        <r>
          <rPr>
            <sz val="9"/>
            <color indexed="81"/>
            <rFont val="Tahoma"/>
            <family val="2"/>
          </rPr>
          <t>*(1-</t>
        </r>
        <r>
          <rPr>
            <sz val="9"/>
            <color indexed="81"/>
            <rFont val="돋움"/>
            <family val="3"/>
            <charset val="129"/>
          </rPr>
          <t>감쇠인수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3f25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단순지수평활법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single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매출액과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상황이네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증가하는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
감쇠인수와</t>
        </r>
        <r>
          <rPr>
            <sz val="9"/>
            <color indexed="81"/>
            <rFont val="Tahoma"/>
            <family val="2"/>
          </rPr>
          <t xml:space="preserve"> s, 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
보여주는거
고정값으로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기울기같은걸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곱해준거라고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추세의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a+b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트렌드를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변화해가면서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감쇠인수이다</t>
        </r>
        <r>
          <rPr>
            <sz val="9"/>
            <color indexed="81"/>
            <rFont val="Tahoma"/>
            <family val="2"/>
          </rPr>
          <t>.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매출액과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좋은값이다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그런건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정확도판별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잔차같은것들이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
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되겠지</t>
        </r>
        <r>
          <rPr>
            <sz val="9"/>
            <color indexed="81"/>
            <rFont val="Tahoma"/>
            <family val="2"/>
          </rPr>
          <t>.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2003</t>
        </r>
        <r>
          <rPr>
            <sz val="9"/>
            <color indexed="81"/>
            <rFont val="돋움"/>
            <family val="3"/>
            <charset val="129"/>
          </rPr>
          <t>년도에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원래매출액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돋움"/>
            <family val="3"/>
            <charset val="129"/>
          </rPr>
          <t>가중치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감쇠인수</t>
        </r>
        <r>
          <rPr>
            <sz val="9"/>
            <color indexed="81"/>
            <rFont val="Tahoma"/>
            <family val="2"/>
          </rPr>
          <t xml:space="preserve">)+ </t>
        </r>
        <r>
          <rPr>
            <sz val="9"/>
            <color indexed="81"/>
            <rFont val="돋움"/>
            <family val="3"/>
            <charset val="129"/>
          </rPr>
          <t>예측액</t>
        </r>
        <r>
          <rPr>
            <sz val="9"/>
            <color indexed="81"/>
            <rFont val="Tahoma"/>
            <family val="2"/>
          </rPr>
          <t>*(1-</t>
        </r>
        <r>
          <rPr>
            <sz val="9"/>
            <color indexed="81"/>
            <rFont val="돋움"/>
            <family val="3"/>
            <charset val="129"/>
          </rPr>
          <t>감쇠인수</t>
        </r>
        <r>
          <rPr>
            <sz val="9"/>
            <color indexed="81"/>
            <rFont val="Tahoma"/>
            <family val="2"/>
          </rPr>
          <t>)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추세를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나타냄</t>
        </r>
      </text>
    </comment>
  </commentList>
</comments>
</file>

<file path=xl/sharedStrings.xml><?xml version="1.0" encoding="utf-8"?>
<sst xmlns="http://schemas.openxmlformats.org/spreadsheetml/2006/main" count="50" uniqueCount="45">
  <si>
    <t>매출액</t>
    <phoneticPr fontId="1" type="noConversion"/>
  </si>
  <si>
    <t>지수평활법(single)</t>
    <phoneticPr fontId="1" type="noConversion"/>
  </si>
  <si>
    <t>Single</t>
    <phoneticPr fontId="1" type="noConversion"/>
  </si>
  <si>
    <t>Double</t>
    <phoneticPr fontId="1" type="noConversion"/>
  </si>
  <si>
    <t>감쇄인수</t>
    <phoneticPr fontId="1" type="noConversion"/>
  </si>
  <si>
    <t>1-감쇄인수</t>
    <phoneticPr fontId="1" type="noConversion"/>
  </si>
  <si>
    <t>합</t>
    <phoneticPr fontId="1" type="noConversion"/>
  </si>
  <si>
    <t>감쇄인수가 커질수록 선형으로 증가하는 추세형태를 볼 수 있다(직접변화시켜봐)</t>
    <phoneticPr fontId="1" type="noConversion"/>
  </si>
  <si>
    <t>&gt;왜냐면 초기값에 영향을 더 받고 그 갚으로 영향을 받으니까</t>
    <phoneticPr fontId="1" type="noConversion"/>
  </si>
  <si>
    <t>&gt;만약 0.9로 보면 초기값에 영향을 더 많이 받는다는거임</t>
    <phoneticPr fontId="1" type="noConversion"/>
  </si>
  <si>
    <t>&gt;그래서 지수평활법은 감쇄인수가 커질수록 첫번째 값에 매우 영향을 많이 받는다는 뜻</t>
    <phoneticPr fontId="1" type="noConversion"/>
  </si>
  <si>
    <t>우향되서 그림 그려져서 그냥 기본매출액 형태로 그려짐(감쇠인수가 작아서)</t>
    <phoneticPr fontId="1" type="noConversion"/>
  </si>
  <si>
    <t>감쇠인수가 커지면 점차 증가하는 상승하는 패턴으로 보여짐</t>
    <phoneticPr fontId="1" type="noConversion"/>
  </si>
  <si>
    <t>2007년과 2011년에 90, 380 대입</t>
    <phoneticPr fontId="1" type="noConversion"/>
  </si>
  <si>
    <t>자료가 옆으로 이동하는 모양</t>
    <phoneticPr fontId="1" type="noConversion"/>
  </si>
  <si>
    <t>&gt;감쇠인수 변화</t>
    <phoneticPr fontId="1" type="noConversion"/>
  </si>
  <si>
    <t>Double을 해도 감쇠인수에 영향을 받아서 감쇠인수가 커지면 초기값에 영향을 받으면서 움직이고</t>
    <phoneticPr fontId="1" type="noConversion"/>
  </si>
  <si>
    <t>원래 값에 주고 받으니까, 아래와 같은 형태가 됨(감쇠인수 0,1)일때</t>
    <phoneticPr fontId="1" type="noConversion"/>
  </si>
  <si>
    <t>만약  0.9면 커질수록 Double곡선이 상승하는 모양.</t>
    <phoneticPr fontId="1" type="noConversion"/>
  </si>
  <si>
    <t>그니까 single에 받는게 영향이 작</t>
    <phoneticPr fontId="1" type="noConversion"/>
  </si>
  <si>
    <t>0.1이면 상승하는데 영향을 많이 받냐 &gt;싱글값과 더블값이 매우매우 유사해짐</t>
    <phoneticPr fontId="1" type="noConversion"/>
  </si>
  <si>
    <t>즉, 감쇠인수가 작아질수록 싱글과 더블의 차이가 별로 안나고</t>
    <phoneticPr fontId="1" type="noConversion"/>
  </si>
  <si>
    <t>감쇠인수가 커질수록 싱글과 더블의 차이가 매우 커짐</t>
    <phoneticPr fontId="1" type="noConversion"/>
  </si>
  <si>
    <t>데이터 변화하고 그래프보면 변화가 거의없음</t>
    <phoneticPr fontId="1" type="noConversion"/>
  </si>
  <si>
    <t>상승도가 커질수록 저 갭이 커질수 밖에 없음</t>
    <phoneticPr fontId="1" type="noConversion"/>
  </si>
  <si>
    <t>가빠름</t>
    <phoneticPr fontId="1" type="noConversion"/>
  </si>
  <si>
    <t>얼마나 빨리 올라가냐 늦게 올라가냐의 차이</t>
    <phoneticPr fontId="1" type="noConversion"/>
  </si>
  <si>
    <t>(single이 더 반응이 빠르다)</t>
    <phoneticPr fontId="1" type="noConversion"/>
  </si>
  <si>
    <t>Double과 single은 추세!</t>
    <phoneticPr fontId="1" type="noConversion"/>
  </si>
  <si>
    <t>single과 double의 차이는 추세를 보여준다</t>
    <phoneticPr fontId="1" type="noConversion"/>
  </si>
  <si>
    <t>추세의 기울기와 연관된다.</t>
    <phoneticPr fontId="1" type="noConversion"/>
  </si>
  <si>
    <t>추세가 없을 경우 single과 double의 차이는 없다</t>
    <phoneticPr fontId="1" type="noConversion"/>
  </si>
  <si>
    <t>a</t>
    <phoneticPr fontId="1" type="noConversion"/>
  </si>
  <si>
    <t>감쇠인수</t>
    <phoneticPr fontId="1" type="noConversion"/>
  </si>
  <si>
    <t>1-감쇠인수</t>
    <phoneticPr fontId="1" type="noConversion"/>
  </si>
  <si>
    <t>* 감쇠인수가 작을 수록 차이가 없음</t>
    <phoneticPr fontId="1" type="noConversion"/>
  </si>
  <si>
    <t>* 감쇠인수가 클수록 차이가 많음</t>
    <phoneticPr fontId="1" type="noConversion"/>
  </si>
  <si>
    <t>0.9/0.1</t>
    <phoneticPr fontId="1" type="noConversion"/>
  </si>
  <si>
    <t>0.1/0.9</t>
    <phoneticPr fontId="1" type="noConversion"/>
  </si>
  <si>
    <t xml:space="preserve"> 차이가 분명히 있어</t>
    <phoneticPr fontId="1" type="noConversion"/>
  </si>
  <si>
    <t xml:space="preserve"> 이렇게 보면 차이가 없어보이나</t>
    <phoneticPr fontId="1" type="noConversion"/>
  </si>
  <si>
    <t>비율차이가 커질수록 추세의 변화를 강하게 나타냄</t>
    <phoneticPr fontId="1" type="noConversion"/>
  </si>
  <si>
    <t>*감쇠인수는 추세를 뚜렷하게 보여준다고 할 수 있다</t>
    <phoneticPr fontId="1" type="noConversion"/>
  </si>
  <si>
    <t>b(추세)</t>
    <phoneticPr fontId="1" type="noConversion"/>
  </si>
  <si>
    <t>S+D를 이용한 예측치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</si>
</sst>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07517096695092E-2"/>
          <c:y val="7.7601367828261561E-2"/>
          <c:w val="0.90881399340653357"/>
          <c:h val="0.59736610847749116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매출액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39.520000000000003</c:v>
                </c:pt>
                <c:pt idx="1">
                  <c:v>39.92</c:v>
                </c:pt>
                <c:pt idx="2">
                  <c:v>43.65</c:v>
                </c:pt>
                <c:pt idx="3">
                  <c:v>42.78</c:v>
                </c:pt>
                <c:pt idx="4">
                  <c:v>54.79</c:v>
                </c:pt>
                <c:pt idx="5">
                  <c:v>69.040000000000006</c:v>
                </c:pt>
                <c:pt idx="6">
                  <c:v>79.959999999999994</c:v>
                </c:pt>
                <c:pt idx="7">
                  <c:v>106.01</c:v>
                </c:pt>
                <c:pt idx="8">
                  <c:v>142.44</c:v>
                </c:pt>
                <c:pt idx="9">
                  <c:v>206.64</c:v>
                </c:pt>
                <c:pt idx="10">
                  <c:v>269.55</c:v>
                </c:pt>
                <c:pt idx="11">
                  <c:v>402.29</c:v>
                </c:pt>
                <c:pt idx="12">
                  <c:v>553.92999999999995</c:v>
                </c:pt>
                <c:pt idx="13">
                  <c:v>696.04</c:v>
                </c:pt>
                <c:pt idx="1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B-41E3-838B-7DB9D14DC49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1">
                  <c:v>39.520000000000003</c:v>
                </c:pt>
                <c:pt idx="2">
                  <c:v>39.6</c:v>
                </c:pt>
                <c:pt idx="3">
                  <c:v>40.410000000000004</c:v>
                </c:pt>
                <c:pt idx="4">
                  <c:v>40.884</c:v>
                </c:pt>
                <c:pt idx="5">
                  <c:v>43.665199999999999</c:v>
                </c:pt>
                <c:pt idx="6">
                  <c:v>48.740160000000003</c:v>
                </c:pt>
                <c:pt idx="7">
                  <c:v>54.984128000000005</c:v>
                </c:pt>
                <c:pt idx="8">
                  <c:v>65.189302400000003</c:v>
                </c:pt>
                <c:pt idx="9">
                  <c:v>80.639441919999996</c:v>
                </c:pt>
                <c:pt idx="10">
                  <c:v>105.83955353599998</c:v>
                </c:pt>
                <c:pt idx="11">
                  <c:v>138.58164282879997</c:v>
                </c:pt>
                <c:pt idx="12">
                  <c:v>191.32331426303995</c:v>
                </c:pt>
                <c:pt idx="13">
                  <c:v>263.84465141043194</c:v>
                </c:pt>
                <c:pt idx="14">
                  <c:v>350.28372112834552</c:v>
                </c:pt>
                <c:pt idx="15">
                  <c:v>380.22697690267637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B-41E3-838B-7DB9D14DC49C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Double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Sheet1!$F$2:$F$17</c:f>
              <c:numCache>
                <c:formatCode>General</c:formatCode>
                <c:ptCount val="16"/>
                <c:pt idx="1">
                  <c:v>39.520000000000003</c:v>
                </c:pt>
                <c:pt idx="2">
                  <c:v>39.536000000000001</c:v>
                </c:pt>
                <c:pt idx="3">
                  <c:v>39.710799999999999</c:v>
                </c:pt>
                <c:pt idx="4">
                  <c:v>39.945439999999998</c:v>
                </c:pt>
                <c:pt idx="5">
                  <c:v>40.689391999999998</c:v>
                </c:pt>
                <c:pt idx="6">
                  <c:v>42.299545600000002</c:v>
                </c:pt>
                <c:pt idx="7">
                  <c:v>44.836462080000004</c:v>
                </c:pt>
                <c:pt idx="8">
                  <c:v>48.907030144000004</c:v>
                </c:pt>
                <c:pt idx="9">
                  <c:v>55.253512499199999</c:v>
                </c:pt>
                <c:pt idx="10">
                  <c:v>65.370720706559993</c:v>
                </c:pt>
                <c:pt idx="11">
                  <c:v>80.012905131007983</c:v>
                </c:pt>
                <c:pt idx="12">
                  <c:v>102.27498695741437</c:v>
                </c:pt>
                <c:pt idx="13">
                  <c:v>134.58891984801789</c:v>
                </c:pt>
                <c:pt idx="14">
                  <c:v>177.7278801040834</c:v>
                </c:pt>
                <c:pt idx="15">
                  <c:v>218.22769946380197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4B-41E3-838B-7DB9D14DC49C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Sheet1!$G$3:$G$16</c:f>
              <c:numCache>
                <c:formatCode>General</c:formatCode>
                <c:ptCount val="14"/>
                <c:pt idx="1">
                  <c:v>39.664000000000001</c:v>
                </c:pt>
                <c:pt idx="2">
                  <c:v>41.109200000000008</c:v>
                </c:pt>
                <c:pt idx="3">
                  <c:v>41.822560000000003</c:v>
                </c:pt>
                <c:pt idx="4">
                  <c:v>46.641007999999999</c:v>
                </c:pt>
                <c:pt idx="5">
                  <c:v>55.180774400000004</c:v>
                </c:pt>
                <c:pt idx="6">
                  <c:v>65.131793920000007</c:v>
                </c:pt>
                <c:pt idx="7">
                  <c:v>81.471574656000001</c:v>
                </c:pt>
                <c:pt idx="8">
                  <c:v>106.02537134079999</c:v>
                </c:pt>
                <c:pt idx="9">
                  <c:v>146.30838636543996</c:v>
                </c:pt>
                <c:pt idx="10">
                  <c:v>197.15038052659196</c:v>
                </c:pt>
                <c:pt idx="11">
                  <c:v>280.3716415686655</c:v>
                </c:pt>
                <c:pt idx="12">
                  <c:v>393.10038297284598</c:v>
                </c:pt>
                <c:pt idx="13">
                  <c:v>522.83956215260764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4B-41E3-838B-7DB9D14DC49C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S+D를 이용한 예측치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Sheet1!$I$4:$I$17</c:f>
              <c:numCache>
                <c:formatCode>General</c:formatCode>
                <c:ptCount val="14"/>
                <c:pt idx="0">
                  <c:v>39.92</c:v>
                </c:pt>
                <c:pt idx="1">
                  <c:v>43.906000000000027</c:v>
                </c:pt>
                <c:pt idx="2">
                  <c:v>45.576800000000013</c:v>
                </c:pt>
                <c:pt idx="3">
                  <c:v>58.544240000000002</c:v>
                </c:pt>
                <c:pt idx="4">
                  <c:v>80.943232000000023</c:v>
                </c:pt>
                <c:pt idx="5">
                  <c:v>105.72245760000001</c:v>
                </c:pt>
                <c:pt idx="6">
                  <c:v>146.60066368000003</c:v>
                </c:pt>
                <c:pt idx="7">
                  <c:v>207.56908902399999</c:v>
                </c:pt>
                <c:pt idx="8">
                  <c:v>308.18371768319992</c:v>
                </c:pt>
                <c:pt idx="9">
                  <c:v>431.42533131775997</c:v>
                </c:pt>
                <c:pt idx="10">
                  <c:v>636.5649507911678</c:v>
                </c:pt>
                <c:pt idx="11">
                  <c:v>910.12330922250226</c:v>
                </c:pt>
                <c:pt idx="12">
                  <c:v>1213.0629262496564</c:v>
                </c:pt>
                <c:pt idx="13">
                  <c:v>1190.2233640970485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4B-41E3-838B-7DB9D14DC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87704"/>
        <c:axId val="200189344"/>
      </c:lineChart>
      <c:catAx>
        <c:axId val="20018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189344"/>
        <c:crosses val="autoZero"/>
        <c:auto val="1"/>
        <c:lblAlgn val="ctr"/>
        <c:lblOffset val="100"/>
        <c:noMultiLvlLbl val="0"/>
      </c:catAx>
      <c:valAx>
        <c:axId val="2001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1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9</xdr:row>
      <xdr:rowOff>161926</xdr:rowOff>
    </xdr:from>
    <xdr:to>
      <xdr:col>18</xdr:col>
      <xdr:colOff>276225</xdr:colOff>
      <xdr:row>28</xdr:row>
      <xdr:rowOff>180976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workbookViewId="0">
      <selection activeCell="B2" sqref="B2:B16"/>
    </sheetView>
  </sheetViews>
  <sheetFormatPr defaultRowHeight="16.5" x14ac:dyDescent="0.3"/>
  <sheetData>
    <row r="1" spans="1:10" x14ac:dyDescent="0.3">
      <c r="A1" s="3"/>
      <c r="B1" s="4" t="s">
        <v>0</v>
      </c>
      <c r="C1" s="2" t="s">
        <v>1</v>
      </c>
      <c r="D1" s="2"/>
      <c r="E1" s="2" t="s">
        <v>2</v>
      </c>
      <c r="F1" s="2" t="s">
        <v>3</v>
      </c>
      <c r="G1" s="2"/>
      <c r="H1" s="2"/>
      <c r="I1" s="2" t="s">
        <v>4</v>
      </c>
      <c r="J1" s="2">
        <v>0.9</v>
      </c>
    </row>
    <row r="2" spans="1:10" x14ac:dyDescent="0.3">
      <c r="A2" s="5">
        <v>2002</v>
      </c>
      <c r="B2" s="1">
        <v>39.520000000000003</v>
      </c>
      <c r="C2" s="2"/>
      <c r="D2" s="2"/>
      <c r="E2" s="2"/>
      <c r="F2" s="2"/>
      <c r="G2" s="2"/>
      <c r="H2" s="2"/>
      <c r="I2" s="2" t="s">
        <v>5</v>
      </c>
      <c r="J2" s="2">
        <f>1-J1</f>
        <v>9.9999999999999978E-2</v>
      </c>
    </row>
    <row r="3" spans="1:10" x14ac:dyDescent="0.3">
      <c r="A3" s="5">
        <v>2003</v>
      </c>
      <c r="B3" s="1">
        <v>39.92</v>
      </c>
      <c r="C3" s="2">
        <f>B2</f>
        <v>39.520000000000003</v>
      </c>
      <c r="D3" s="2"/>
      <c r="E3" s="2">
        <f>B2</f>
        <v>39.520000000000003</v>
      </c>
      <c r="F3" s="2">
        <f>E3</f>
        <v>39.520000000000003</v>
      </c>
      <c r="G3" s="2"/>
      <c r="H3" s="2"/>
      <c r="I3" s="2" t="s">
        <v>6</v>
      </c>
      <c r="J3" s="2">
        <f>SUM(J1:J2)</f>
        <v>1</v>
      </c>
    </row>
    <row r="4" spans="1:10" x14ac:dyDescent="0.3">
      <c r="A4" s="5">
        <v>2004</v>
      </c>
      <c r="B4" s="1">
        <v>43.65</v>
      </c>
      <c r="C4" s="2">
        <f>$J$1*C3+$J$2*B3</f>
        <v>39.56</v>
      </c>
      <c r="D4" s="2"/>
      <c r="E4" s="2">
        <f>B3*$J$2+E3*$J$1</f>
        <v>39.56</v>
      </c>
      <c r="F4" s="2">
        <f>E4*$J$2+F3*$J$1</f>
        <v>39.524000000000001</v>
      </c>
      <c r="G4" s="2"/>
      <c r="H4" s="2"/>
      <c r="I4" s="2"/>
      <c r="J4" s="2"/>
    </row>
    <row r="5" spans="1:10" x14ac:dyDescent="0.3">
      <c r="A5" s="5">
        <v>2005</v>
      </c>
      <c r="B5" s="6">
        <v>42.78</v>
      </c>
      <c r="C5" s="2">
        <f t="shared" ref="C5:C16" si="0">$J$1*C4+$J$2*B4</f>
        <v>39.969000000000008</v>
      </c>
      <c r="D5" s="2"/>
      <c r="E5" s="2">
        <f>B4*$J$2+E4*$J$1</f>
        <v>39.969000000000008</v>
      </c>
      <c r="F5" s="2">
        <f t="shared" ref="F5:F17" si="1">E5*$J$2+F4*$J$1</f>
        <v>39.5685</v>
      </c>
      <c r="G5" s="2"/>
      <c r="H5" s="2"/>
      <c r="I5" s="2"/>
      <c r="J5" s="2"/>
    </row>
    <row r="6" spans="1:10" x14ac:dyDescent="0.3">
      <c r="A6" s="5">
        <v>2006</v>
      </c>
      <c r="B6" s="6">
        <v>54.79</v>
      </c>
      <c r="C6" s="2">
        <f t="shared" si="0"/>
        <v>40.25010000000001</v>
      </c>
      <c r="D6" s="2"/>
      <c r="E6" s="2">
        <f>B5*$J$2+E5*$J$1</f>
        <v>40.25010000000001</v>
      </c>
      <c r="F6" s="2">
        <f t="shared" si="1"/>
        <v>39.636660000000006</v>
      </c>
      <c r="G6" s="2"/>
      <c r="H6" s="2"/>
      <c r="I6" s="2"/>
      <c r="J6" s="2"/>
    </row>
    <row r="7" spans="1:10" x14ac:dyDescent="0.3">
      <c r="A7" s="5">
        <v>2007</v>
      </c>
      <c r="B7" s="6">
        <v>90</v>
      </c>
      <c r="C7" s="2">
        <f t="shared" si="0"/>
        <v>41.704090000000008</v>
      </c>
      <c r="D7" s="2"/>
      <c r="E7" s="2">
        <f>B6*$J$2+E6*$J$1</f>
        <v>41.704090000000008</v>
      </c>
      <c r="F7" s="2">
        <f t="shared" si="1"/>
        <v>39.843403000000009</v>
      </c>
      <c r="G7" s="2"/>
      <c r="H7" s="2"/>
      <c r="I7" s="2"/>
      <c r="J7" s="2"/>
    </row>
    <row r="8" spans="1:10" x14ac:dyDescent="0.3">
      <c r="A8" s="5">
        <v>2008</v>
      </c>
      <c r="B8" s="6">
        <v>79.959999999999994</v>
      </c>
      <c r="C8" s="2">
        <f t="shared" si="0"/>
        <v>46.533681000000009</v>
      </c>
      <c r="D8" s="2"/>
      <c r="E8" s="2">
        <f>B7*$J$2+E7*$J$1</f>
        <v>46.533681000000009</v>
      </c>
      <c r="F8" s="2">
        <f t="shared" si="1"/>
        <v>40.512430800000011</v>
      </c>
      <c r="G8" s="2"/>
      <c r="H8" s="2"/>
      <c r="I8" s="2"/>
      <c r="J8" s="2"/>
    </row>
    <row r="9" spans="1:10" x14ac:dyDescent="0.3">
      <c r="A9" s="5">
        <v>2009</v>
      </c>
      <c r="B9" s="6">
        <v>106.01</v>
      </c>
      <c r="C9" s="2">
        <f t="shared" si="0"/>
        <v>49.876312900000002</v>
      </c>
      <c r="D9" s="2"/>
      <c r="E9" s="2">
        <f>B8*$J$2+E8*$J$1</f>
        <v>49.876312900000002</v>
      </c>
      <c r="F9" s="2">
        <f t="shared" si="1"/>
        <v>41.448819010000008</v>
      </c>
      <c r="G9" s="2"/>
      <c r="H9" s="2"/>
      <c r="I9" s="2"/>
      <c r="J9" s="2"/>
    </row>
    <row r="10" spans="1:10" x14ac:dyDescent="0.3">
      <c r="A10" s="5">
        <v>2010</v>
      </c>
      <c r="B10" s="6">
        <v>142.44</v>
      </c>
      <c r="C10" s="2">
        <f t="shared" si="0"/>
        <v>55.489681610000005</v>
      </c>
      <c r="D10" s="2"/>
      <c r="E10" s="2">
        <f>B9*$J$2+E9*$J$1</f>
        <v>55.489681610000005</v>
      </c>
      <c r="F10" s="2">
        <f t="shared" si="1"/>
        <v>42.852905270000008</v>
      </c>
      <c r="G10" s="2"/>
      <c r="H10" s="2"/>
      <c r="I10" s="2"/>
      <c r="J10" s="2"/>
    </row>
    <row r="11" spans="1:10" x14ac:dyDescent="0.3">
      <c r="A11" s="5">
        <v>2011</v>
      </c>
      <c r="B11" s="6">
        <v>380</v>
      </c>
      <c r="C11" s="2">
        <f t="shared" si="0"/>
        <v>64.184713449</v>
      </c>
      <c r="D11" s="2"/>
      <c r="E11" s="2">
        <f>B10*$J$2+E10*$J$1</f>
        <v>64.184713449</v>
      </c>
      <c r="F11" s="2">
        <f t="shared" si="1"/>
        <v>44.986086087900006</v>
      </c>
      <c r="G11" s="2"/>
      <c r="H11" s="2"/>
      <c r="I11" s="2"/>
      <c r="J11" s="2"/>
    </row>
    <row r="12" spans="1:10" x14ac:dyDescent="0.3">
      <c r="A12" s="5">
        <v>2012</v>
      </c>
      <c r="B12" s="6">
        <v>269.55</v>
      </c>
      <c r="C12" s="2">
        <f t="shared" si="0"/>
        <v>95.766242104100002</v>
      </c>
      <c r="D12" s="2"/>
      <c r="E12" s="2">
        <f>B11*$J$2+E11*$J$1</f>
        <v>95.766242104100002</v>
      </c>
      <c r="F12" s="2">
        <f t="shared" si="1"/>
        <v>50.064101689520001</v>
      </c>
      <c r="G12" s="2"/>
      <c r="H12" s="2"/>
      <c r="I12" s="2"/>
      <c r="J12" s="2"/>
    </row>
    <row r="13" spans="1:10" x14ac:dyDescent="0.3">
      <c r="A13" s="5">
        <v>2013</v>
      </c>
      <c r="B13" s="6">
        <v>402.29</v>
      </c>
      <c r="C13" s="2">
        <f t="shared" si="0"/>
        <v>113.14461789369</v>
      </c>
      <c r="D13" s="2"/>
      <c r="E13" s="2">
        <f>B12*$J$2+E12*$J$1</f>
        <v>113.14461789369</v>
      </c>
      <c r="F13" s="2">
        <f t="shared" si="1"/>
        <v>56.372153309936998</v>
      </c>
      <c r="G13" s="2"/>
      <c r="H13" s="2"/>
      <c r="I13" s="2"/>
      <c r="J13" s="2"/>
    </row>
    <row r="14" spans="1:10" x14ac:dyDescent="0.3">
      <c r="A14" s="5">
        <v>2014</v>
      </c>
      <c r="B14" s="6">
        <v>553.92999999999995</v>
      </c>
      <c r="C14" s="2">
        <f t="shared" si="0"/>
        <v>142.059156104321</v>
      </c>
      <c r="D14" s="2"/>
      <c r="E14" s="2">
        <f>B13*$J$2+E13*$J$1</f>
        <v>142.059156104321</v>
      </c>
      <c r="F14" s="2">
        <f t="shared" si="1"/>
        <v>64.940853589375394</v>
      </c>
      <c r="G14" s="2"/>
      <c r="H14" s="2"/>
      <c r="I14" s="2"/>
      <c r="J14" s="2"/>
    </row>
    <row r="15" spans="1:10" x14ac:dyDescent="0.3">
      <c r="A15" s="5">
        <v>2015</v>
      </c>
      <c r="B15" s="6">
        <v>696.04</v>
      </c>
      <c r="C15" s="2">
        <f t="shared" si="0"/>
        <v>183.24624049388888</v>
      </c>
      <c r="D15" s="2"/>
      <c r="E15" s="2">
        <f>B14*$J$2+E14*$J$1</f>
        <v>183.24624049388888</v>
      </c>
      <c r="F15" s="2">
        <f t="shared" si="1"/>
        <v>76.771392279826742</v>
      </c>
      <c r="G15" s="2"/>
      <c r="H15" s="2"/>
      <c r="I15" s="2"/>
      <c r="J15" s="2"/>
    </row>
    <row r="16" spans="1:10" x14ac:dyDescent="0.3">
      <c r="A16" s="5">
        <v>2016</v>
      </c>
      <c r="B16" s="6">
        <v>569.9</v>
      </c>
      <c r="C16" s="2">
        <f t="shared" si="0"/>
        <v>234.52561644449997</v>
      </c>
      <c r="D16" s="2"/>
      <c r="E16" s="2">
        <f>B15*$J$2+E15*$J$1</f>
        <v>234.52561644449997</v>
      </c>
      <c r="F16" s="2">
        <f t="shared" si="1"/>
        <v>92.546814696294064</v>
      </c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>
        <f>B16*$J$2+E16*$J$1</f>
        <v>268.06305480005</v>
      </c>
      <c r="F17" s="2">
        <f t="shared" si="1"/>
        <v>110.09843870666965</v>
      </c>
      <c r="G17" s="2"/>
      <c r="H17" s="2"/>
      <c r="I17" s="2"/>
      <c r="J17" s="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topLeftCell="A7" workbookViewId="0">
      <selection activeCell="I34" sqref="I34"/>
    </sheetView>
  </sheetViews>
  <sheetFormatPr defaultRowHeight="16.5" x14ac:dyDescent="0.3"/>
  <cols>
    <col min="1" max="2" width="9" style="2"/>
    <col min="3" max="3" width="5.5" style="2" customWidth="1"/>
    <col min="4" max="4" width="3.25" style="2" customWidth="1"/>
    <col min="5" max="5" width="6.625" style="2" customWidth="1"/>
    <col min="6" max="6" width="5.25" style="2" customWidth="1"/>
    <col min="7" max="7" width="4.75" style="2" customWidth="1"/>
    <col min="8" max="16384" width="9" style="2"/>
  </cols>
  <sheetData>
    <row r="1" spans="1:17" x14ac:dyDescent="0.3">
      <c r="A1" s="3"/>
      <c r="B1" s="4" t="s">
        <v>0</v>
      </c>
      <c r="C1" s="2" t="s">
        <v>1</v>
      </c>
      <c r="E1" s="2" t="s">
        <v>2</v>
      </c>
      <c r="F1" s="2" t="s">
        <v>3</v>
      </c>
      <c r="G1" s="7" t="s">
        <v>32</v>
      </c>
      <c r="H1" s="7" t="s">
        <v>43</v>
      </c>
      <c r="I1" s="7" t="s">
        <v>44</v>
      </c>
      <c r="J1" s="7"/>
      <c r="L1" s="2" t="s">
        <v>33</v>
      </c>
      <c r="M1" s="8">
        <v>0.8</v>
      </c>
      <c r="O1" s="2" t="s">
        <v>35</v>
      </c>
    </row>
    <row r="2" spans="1:17" x14ac:dyDescent="0.3">
      <c r="A2" s="5">
        <v>2002</v>
      </c>
      <c r="B2" s="1">
        <v>39.520000000000003</v>
      </c>
      <c r="L2" s="2" t="s">
        <v>34</v>
      </c>
      <c r="M2" s="2">
        <f>1-M1</f>
        <v>0.19999999999999996</v>
      </c>
      <c r="O2" s="2" t="s">
        <v>36</v>
      </c>
    </row>
    <row r="3" spans="1:17" x14ac:dyDescent="0.3">
      <c r="A3" s="5">
        <v>2003</v>
      </c>
      <c r="B3" s="1">
        <v>39.92</v>
      </c>
      <c r="C3" s="2">
        <f>B2</f>
        <v>39.520000000000003</v>
      </c>
      <c r="E3" s="2">
        <f>B2</f>
        <v>39.520000000000003</v>
      </c>
      <c r="F3" s="2">
        <f>E3</f>
        <v>39.520000000000003</v>
      </c>
      <c r="L3" s="2" t="s">
        <v>6</v>
      </c>
      <c r="M3" s="2">
        <f>SUM(M1:M2)</f>
        <v>1</v>
      </c>
    </row>
    <row r="4" spans="1:17" x14ac:dyDescent="0.3">
      <c r="A4" s="5">
        <v>2004</v>
      </c>
      <c r="B4" s="1">
        <v>43.65</v>
      </c>
      <c r="C4" s="2">
        <f>$M$1*C3+$M$2*B3</f>
        <v>39.6</v>
      </c>
      <c r="E4" s="2">
        <f>B3*$M$2+E3*$M$1</f>
        <v>39.6</v>
      </c>
      <c r="F4" s="2">
        <f>E4*$M$2+F3*$M$1</f>
        <v>39.536000000000001</v>
      </c>
      <c r="G4" s="2">
        <f>E4+(E4-F4)</f>
        <v>39.664000000000001</v>
      </c>
      <c r="H4" s="2">
        <f>($M$1/$M$2)*(E4-F4)</f>
        <v>0.25600000000000028</v>
      </c>
      <c r="I4" s="2">
        <f>G4+H4</f>
        <v>39.92</v>
      </c>
      <c r="O4" s="2">
        <v>0.9</v>
      </c>
      <c r="P4" s="8">
        <v>0.1</v>
      </c>
    </row>
    <row r="5" spans="1:17" x14ac:dyDescent="0.3">
      <c r="A5" s="5">
        <v>2005</v>
      </c>
      <c r="B5" s="6">
        <v>42.78</v>
      </c>
      <c r="C5" s="2">
        <f t="shared" ref="C5:C16" si="0">$M$1*C4+$M$2*B4</f>
        <v>40.410000000000004</v>
      </c>
      <c r="E5" s="2">
        <f>B4*$M$2+E4*$M$1</f>
        <v>40.410000000000004</v>
      </c>
      <c r="F5" s="2">
        <f t="shared" ref="F5:F17" si="1">E5*$M$2+F4*$M$1</f>
        <v>39.710799999999999</v>
      </c>
      <c r="G5" s="2">
        <f>E5+(E5-F5)</f>
        <v>41.109200000000008</v>
      </c>
      <c r="H5" s="2">
        <f t="shared" ref="H5:H17" si="2">($M$1/$M$2)*(E5-F5)</f>
        <v>2.7968000000000193</v>
      </c>
      <c r="I5" s="2">
        <f t="shared" ref="I5:I17" si="3">G5+H5</f>
        <v>43.906000000000027</v>
      </c>
      <c r="O5" s="2">
        <v>0.1</v>
      </c>
      <c r="P5" s="8">
        <v>0.9</v>
      </c>
      <c r="Q5" s="2" t="s">
        <v>40</v>
      </c>
    </row>
    <row r="6" spans="1:17" x14ac:dyDescent="0.3">
      <c r="A6" s="5">
        <v>2006</v>
      </c>
      <c r="B6" s="6">
        <v>54.79</v>
      </c>
      <c r="C6" s="2">
        <f t="shared" si="0"/>
        <v>40.884</v>
      </c>
      <c r="E6" s="2">
        <f>B5*$M$2+E5*$M$1</f>
        <v>40.884</v>
      </c>
      <c r="F6" s="2">
        <f t="shared" si="1"/>
        <v>39.945439999999998</v>
      </c>
      <c r="G6" s="2">
        <f>E6+(E6-F6)</f>
        <v>41.822560000000003</v>
      </c>
      <c r="H6" s="2">
        <f t="shared" si="2"/>
        <v>3.7542400000000109</v>
      </c>
      <c r="I6" s="2">
        <f t="shared" si="3"/>
        <v>45.576800000000013</v>
      </c>
      <c r="P6" s="8"/>
    </row>
    <row r="7" spans="1:17" x14ac:dyDescent="0.3">
      <c r="A7" s="5">
        <v>2007</v>
      </c>
      <c r="B7" s="6">
        <v>69.040000000000006</v>
      </c>
      <c r="C7" s="2">
        <f t="shared" si="0"/>
        <v>43.665199999999999</v>
      </c>
      <c r="E7" s="2">
        <f>B6*$M$2+E6*$M$1</f>
        <v>43.665199999999999</v>
      </c>
      <c r="F7" s="2">
        <f t="shared" si="1"/>
        <v>40.689391999999998</v>
      </c>
      <c r="G7" s="2">
        <f>E7+(E7-F7)</f>
        <v>46.641007999999999</v>
      </c>
      <c r="H7" s="2">
        <f t="shared" si="2"/>
        <v>11.903232000000004</v>
      </c>
      <c r="I7" s="2">
        <f t="shared" si="3"/>
        <v>58.544240000000002</v>
      </c>
      <c r="O7" s="2" t="s">
        <v>37</v>
      </c>
      <c r="P7" s="8" t="s">
        <v>38</v>
      </c>
      <c r="Q7" s="2" t="s">
        <v>39</v>
      </c>
    </row>
    <row r="8" spans="1:17" x14ac:dyDescent="0.3">
      <c r="A8" s="5">
        <v>2008</v>
      </c>
      <c r="B8" s="6">
        <v>79.959999999999994</v>
      </c>
      <c r="C8" s="2">
        <f t="shared" si="0"/>
        <v>48.740160000000003</v>
      </c>
      <c r="E8" s="2">
        <f>B7*$M$2+E7*$M$1</f>
        <v>48.740160000000003</v>
      </c>
      <c r="F8" s="2">
        <f t="shared" si="1"/>
        <v>42.299545600000002</v>
      </c>
      <c r="G8" s="2">
        <f>E8+(E8-F8)</f>
        <v>55.180774400000004</v>
      </c>
      <c r="H8" s="2">
        <f t="shared" si="2"/>
        <v>25.762457600000012</v>
      </c>
      <c r="I8" s="2">
        <f t="shared" si="3"/>
        <v>80.943232000000023</v>
      </c>
      <c r="Q8" s="2" t="s">
        <v>41</v>
      </c>
    </row>
    <row r="9" spans="1:17" x14ac:dyDescent="0.3">
      <c r="A9" s="5">
        <v>2009</v>
      </c>
      <c r="B9" s="6">
        <v>106.01</v>
      </c>
      <c r="C9" s="2">
        <f t="shared" si="0"/>
        <v>54.984128000000005</v>
      </c>
      <c r="E9" s="2">
        <f>B8*$M$2+E8*$M$1</f>
        <v>54.984128000000005</v>
      </c>
      <c r="F9" s="2">
        <f t="shared" si="1"/>
        <v>44.836462080000004</v>
      </c>
      <c r="G9" s="2">
        <f>E9+(E9-F9)</f>
        <v>65.131793920000007</v>
      </c>
      <c r="H9" s="2">
        <f t="shared" si="2"/>
        <v>40.590663680000013</v>
      </c>
      <c r="I9" s="2">
        <f t="shared" si="3"/>
        <v>105.72245760000001</v>
      </c>
    </row>
    <row r="10" spans="1:17" x14ac:dyDescent="0.3">
      <c r="A10" s="5">
        <v>2010</v>
      </c>
      <c r="B10" s="6">
        <v>142.44</v>
      </c>
      <c r="C10" s="2">
        <f t="shared" si="0"/>
        <v>65.189302400000003</v>
      </c>
      <c r="E10" s="2">
        <f>B9*$M$2+E9*$M$1</f>
        <v>65.189302400000003</v>
      </c>
      <c r="F10" s="2">
        <f t="shared" si="1"/>
        <v>48.907030144000004</v>
      </c>
      <c r="G10" s="2">
        <f>E10+(E10-F10)</f>
        <v>81.471574656000001</v>
      </c>
      <c r="H10" s="2">
        <f t="shared" si="2"/>
        <v>65.12908902400001</v>
      </c>
      <c r="I10" s="2">
        <f t="shared" si="3"/>
        <v>146.60066368000003</v>
      </c>
      <c r="O10" s="2" t="s">
        <v>42</v>
      </c>
    </row>
    <row r="11" spans="1:17" x14ac:dyDescent="0.3">
      <c r="A11" s="5">
        <v>2011</v>
      </c>
      <c r="B11" s="6">
        <v>206.64</v>
      </c>
      <c r="C11" s="2">
        <f t="shared" si="0"/>
        <v>80.639441919999996</v>
      </c>
      <c r="E11" s="2">
        <f>B10*$M$2+E10*$M$1</f>
        <v>80.639441919999996</v>
      </c>
      <c r="F11" s="2">
        <f t="shared" si="1"/>
        <v>55.253512499199999</v>
      </c>
      <c r="G11" s="2">
        <f>E11+(E11-F11)</f>
        <v>106.02537134079999</v>
      </c>
      <c r="H11" s="2">
        <f t="shared" si="2"/>
        <v>101.54371768320001</v>
      </c>
      <c r="I11" s="2">
        <f t="shared" si="3"/>
        <v>207.56908902399999</v>
      </c>
    </row>
    <row r="12" spans="1:17" x14ac:dyDescent="0.3">
      <c r="A12" s="5">
        <v>2012</v>
      </c>
      <c r="B12" s="6">
        <v>269.55</v>
      </c>
      <c r="C12" s="2">
        <f t="shared" si="0"/>
        <v>105.83955353599998</v>
      </c>
      <c r="E12" s="2">
        <f>B11*$M$2+E11*$M$1</f>
        <v>105.83955353599998</v>
      </c>
      <c r="F12" s="2">
        <f t="shared" si="1"/>
        <v>65.370720706559993</v>
      </c>
      <c r="G12" s="2">
        <f>E12+(E12-F12)</f>
        <v>146.30838636543996</v>
      </c>
      <c r="H12" s="2">
        <f t="shared" si="2"/>
        <v>161.87533131775999</v>
      </c>
      <c r="I12" s="2">
        <f t="shared" si="3"/>
        <v>308.18371768319992</v>
      </c>
    </row>
    <row r="13" spans="1:17" x14ac:dyDescent="0.3">
      <c r="A13" s="5">
        <v>2013</v>
      </c>
      <c r="B13" s="6">
        <v>402.29</v>
      </c>
      <c r="C13" s="2">
        <f t="shared" si="0"/>
        <v>138.58164282879997</v>
      </c>
      <c r="E13" s="2">
        <f>B12*$M$2+E12*$M$1</f>
        <v>138.58164282879997</v>
      </c>
      <c r="F13" s="2">
        <f t="shared" si="1"/>
        <v>80.012905131007983</v>
      </c>
      <c r="G13" s="2">
        <f>E13+(E13-F13)</f>
        <v>197.15038052659196</v>
      </c>
      <c r="H13" s="2">
        <f t="shared" si="2"/>
        <v>234.27495079116801</v>
      </c>
      <c r="I13" s="2">
        <f t="shared" si="3"/>
        <v>431.42533131775997</v>
      </c>
    </row>
    <row r="14" spans="1:17" x14ac:dyDescent="0.3">
      <c r="A14" s="5">
        <v>2014</v>
      </c>
      <c r="B14" s="6">
        <v>553.92999999999995</v>
      </c>
      <c r="C14" s="2">
        <f t="shared" si="0"/>
        <v>191.32331426303995</v>
      </c>
      <c r="E14" s="2">
        <f>B13*$M$2+E13*$M$1</f>
        <v>191.32331426303995</v>
      </c>
      <c r="F14" s="2">
        <f t="shared" si="1"/>
        <v>102.27498695741437</v>
      </c>
      <c r="G14" s="2">
        <f>E14+(E14-F14)</f>
        <v>280.3716415686655</v>
      </c>
      <c r="H14" s="2">
        <f t="shared" si="2"/>
        <v>356.19330922250236</v>
      </c>
      <c r="I14" s="2">
        <f t="shared" si="3"/>
        <v>636.5649507911678</v>
      </c>
    </row>
    <row r="15" spans="1:17" x14ac:dyDescent="0.3">
      <c r="A15" s="5">
        <v>2015</v>
      </c>
      <c r="B15" s="6">
        <v>696.04</v>
      </c>
      <c r="C15" s="2">
        <f t="shared" si="0"/>
        <v>263.84465141043194</v>
      </c>
      <c r="E15" s="2">
        <f>B14*$M$2+E14*$M$1</f>
        <v>263.84465141043194</v>
      </c>
      <c r="F15" s="2">
        <f t="shared" si="1"/>
        <v>134.58891984801789</v>
      </c>
      <c r="G15" s="2">
        <f>E15+(E15-F15)</f>
        <v>393.10038297284598</v>
      </c>
      <c r="H15" s="2">
        <f t="shared" si="2"/>
        <v>517.02292624965628</v>
      </c>
      <c r="I15" s="2">
        <f t="shared" si="3"/>
        <v>910.12330922250226</v>
      </c>
    </row>
    <row r="16" spans="1:17" x14ac:dyDescent="0.3">
      <c r="A16" s="5">
        <v>2016</v>
      </c>
      <c r="B16" s="6">
        <v>500</v>
      </c>
      <c r="C16" s="2">
        <f t="shared" si="0"/>
        <v>350.28372112834552</v>
      </c>
      <c r="E16" s="2">
        <f>B15*$M$2+E15*$M$1</f>
        <v>350.28372112834552</v>
      </c>
      <c r="F16" s="2">
        <f t="shared" si="1"/>
        <v>177.7278801040834</v>
      </c>
      <c r="G16" s="2">
        <f>E16+(E16-F16)</f>
        <v>522.83956215260764</v>
      </c>
      <c r="H16" s="2">
        <f t="shared" si="2"/>
        <v>690.2233640970486</v>
      </c>
      <c r="I16" s="2">
        <f t="shared" si="3"/>
        <v>1213.0629262496564</v>
      </c>
    </row>
    <row r="17" spans="3:11" x14ac:dyDescent="0.3">
      <c r="E17" s="2">
        <f>B16*$M$2+E16*$M$1</f>
        <v>380.22697690267637</v>
      </c>
      <c r="F17" s="2">
        <f t="shared" si="1"/>
        <v>218.22769946380197</v>
      </c>
      <c r="G17" s="2">
        <f>E17+(E17-F17)</f>
        <v>542.22625434155077</v>
      </c>
      <c r="H17" s="2">
        <f t="shared" si="2"/>
        <v>647.99710975549772</v>
      </c>
      <c r="I17" s="2">
        <f t="shared" si="3"/>
        <v>1190.2233640970485</v>
      </c>
    </row>
    <row r="19" spans="3:11" x14ac:dyDescent="0.3">
      <c r="C19" s="2" t="s">
        <v>29</v>
      </c>
      <c r="K19" s="2" t="s">
        <v>7</v>
      </c>
    </row>
    <row r="20" spans="3:11" x14ac:dyDescent="0.3">
      <c r="C20" s="2" t="s">
        <v>30</v>
      </c>
      <c r="K20" s="2" t="s">
        <v>8</v>
      </c>
    </row>
    <row r="21" spans="3:11" x14ac:dyDescent="0.3">
      <c r="C21" s="2" t="s">
        <v>31</v>
      </c>
      <c r="K21" s="2" t="s">
        <v>9</v>
      </c>
    </row>
    <row r="22" spans="3:11" x14ac:dyDescent="0.3">
      <c r="K22" s="2" t="s">
        <v>10</v>
      </c>
    </row>
    <row r="24" spans="3:11" x14ac:dyDescent="0.3">
      <c r="K24" s="2" t="s">
        <v>11</v>
      </c>
    </row>
    <row r="25" spans="3:11" x14ac:dyDescent="0.3">
      <c r="K25" s="2" t="s">
        <v>12</v>
      </c>
    </row>
    <row r="28" spans="3:11" x14ac:dyDescent="0.3">
      <c r="K28" s="2" t="s">
        <v>13</v>
      </c>
    </row>
    <row r="29" spans="3:11" x14ac:dyDescent="0.3">
      <c r="K29" s="2" t="s">
        <v>14</v>
      </c>
    </row>
    <row r="30" spans="3:11" x14ac:dyDescent="0.3">
      <c r="K30" s="2" t="s">
        <v>15</v>
      </c>
    </row>
    <row r="32" spans="3:11" x14ac:dyDescent="0.3">
      <c r="K32" s="2" t="s">
        <v>16</v>
      </c>
    </row>
    <row r="33" spans="11:11" x14ac:dyDescent="0.3">
      <c r="K33" s="2" t="s">
        <v>17</v>
      </c>
    </row>
    <row r="34" spans="11:11" x14ac:dyDescent="0.3">
      <c r="K34" s="2" t="s">
        <v>18</v>
      </c>
    </row>
    <row r="35" spans="11:11" x14ac:dyDescent="0.3">
      <c r="K35" s="2" t="s">
        <v>19</v>
      </c>
    </row>
    <row r="36" spans="11:11" x14ac:dyDescent="0.3">
      <c r="K36" s="2" t="s">
        <v>20</v>
      </c>
    </row>
    <row r="39" spans="11:11" x14ac:dyDescent="0.3">
      <c r="K39" s="2" t="s">
        <v>21</v>
      </c>
    </row>
    <row r="40" spans="11:11" x14ac:dyDescent="0.3">
      <c r="K40" s="2" t="s">
        <v>22</v>
      </c>
    </row>
    <row r="44" spans="11:11" x14ac:dyDescent="0.3">
      <c r="K44" s="2" t="s">
        <v>23</v>
      </c>
    </row>
    <row r="45" spans="11:11" x14ac:dyDescent="0.3">
      <c r="K45" s="2" t="s">
        <v>24</v>
      </c>
    </row>
    <row r="48" spans="11:11" x14ac:dyDescent="0.3">
      <c r="K48" s="2" t="s">
        <v>28</v>
      </c>
    </row>
    <row r="49" spans="11:11" x14ac:dyDescent="0.3">
      <c r="K49" s="2" t="s">
        <v>25</v>
      </c>
    </row>
    <row r="50" spans="11:11" x14ac:dyDescent="0.3">
      <c r="K50" s="2" t="s">
        <v>26</v>
      </c>
    </row>
    <row r="51" spans="11:11" x14ac:dyDescent="0.3">
      <c r="K51" s="2" t="s">
        <v>27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3f25</dc:creator>
  <cp:lastModifiedBy>3f25</cp:lastModifiedBy>
  <dcterms:created xsi:type="dcterms:W3CDTF">2018-04-20T04:02:33Z</dcterms:created>
  <dcterms:modified xsi:type="dcterms:W3CDTF">2018-04-20T04:47:34Z</dcterms:modified>
</cp:coreProperties>
</file>