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esktop\새 폴더 (2)\"/>
    </mc:Choice>
  </mc:AlternateContent>
  <bookViews>
    <workbookView xWindow="0" yWindow="0" windowWidth="15360" windowHeight="7620"/>
  </bookViews>
  <sheets>
    <sheet name="Sheet1" sheetId="1" r:id="rId1"/>
    <sheet name="Sheet2" sheetId="2" r:id="rId2"/>
    <sheet name="Sheet3" sheetId="3" r:id="rId3"/>
  </sheets>
  <definedNames>
    <definedName name="solver_adj" localSheetId="2" hidden="1">Sheet3!$I$1:$I$2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Sheet3!$H$3</definedName>
    <definedName name="solver_lhs2" localSheetId="2" hidden="1">Sheet3!$I$1:$I$2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2</definedName>
    <definedName name="solver_rhs1" localSheetId="2" hidden="1">1</definedName>
    <definedName name="solver_rhs2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1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C4" i="3" s="1"/>
  <c r="C5" i="3" s="1"/>
  <c r="D3" i="3"/>
  <c r="C3" i="3"/>
  <c r="I4" i="2"/>
  <c r="K3" i="2"/>
  <c r="J3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H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3" i="2"/>
  <c r="G4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3" i="2"/>
  <c r="F7" i="2"/>
  <c r="F8" i="2"/>
  <c r="F9" i="2" s="1"/>
  <c r="F10" i="2" s="1"/>
  <c r="F11" i="2" s="1"/>
  <c r="F12" i="2" s="1"/>
  <c r="F13" i="2" s="1"/>
  <c r="F14" i="2" s="1"/>
  <c r="F15" i="2" s="1"/>
  <c r="F16" i="2" s="1"/>
  <c r="F6" i="2"/>
  <c r="F5" i="2"/>
  <c r="F4" i="2"/>
  <c r="E3" i="2"/>
  <c r="F3" i="2"/>
  <c r="E5" i="2"/>
  <c r="E6" i="2"/>
  <c r="E7" i="2"/>
  <c r="E8" i="2"/>
  <c r="E9" i="2"/>
  <c r="E10" i="2"/>
  <c r="E11" i="2"/>
  <c r="E12" i="2"/>
  <c r="E13" i="2"/>
  <c r="E14" i="2"/>
  <c r="E15" i="2"/>
  <c r="E16" i="2"/>
  <c r="E4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I3" i="3" l="1"/>
  <c r="D5" i="3"/>
  <c r="C6" i="3"/>
  <c r="D4" i="3"/>
  <c r="C7" i="3" l="1"/>
  <c r="D6" i="3"/>
  <c r="C8" i="3" l="1"/>
  <c r="D7" i="3"/>
  <c r="C9" i="3" l="1"/>
  <c r="D8" i="3"/>
  <c r="C10" i="3" l="1"/>
  <c r="D9" i="3"/>
  <c r="I6" i="1"/>
  <c r="I7" i="1"/>
  <c r="I8" i="1"/>
  <c r="I9" i="1"/>
  <c r="I10" i="1"/>
  <c r="I11" i="1"/>
  <c r="I12" i="1"/>
  <c r="I13" i="1"/>
  <c r="I14" i="1"/>
  <c r="I15" i="1"/>
  <c r="I16" i="1"/>
  <c r="I5" i="1"/>
  <c r="F21" i="1"/>
  <c r="H19" i="1"/>
  <c r="H6" i="1"/>
  <c r="H7" i="1"/>
  <c r="H8" i="1"/>
  <c r="H9" i="1"/>
  <c r="H10" i="1"/>
  <c r="H11" i="1"/>
  <c r="H12" i="1"/>
  <c r="H13" i="1"/>
  <c r="H14" i="1"/>
  <c r="H15" i="1"/>
  <c r="H16" i="1"/>
  <c r="H5" i="1"/>
  <c r="G6" i="1"/>
  <c r="G7" i="1"/>
  <c r="G8" i="1"/>
  <c r="G9" i="1"/>
  <c r="G10" i="1"/>
  <c r="G11" i="1"/>
  <c r="G12" i="1"/>
  <c r="G13" i="1"/>
  <c r="G14" i="1"/>
  <c r="G15" i="1"/>
  <c r="G16" i="1"/>
  <c r="G5" i="1"/>
  <c r="E19" i="1"/>
  <c r="E18" i="1"/>
  <c r="E6" i="1"/>
  <c r="E7" i="1"/>
  <c r="E8" i="1"/>
  <c r="E9" i="1"/>
  <c r="E10" i="1"/>
  <c r="E11" i="1"/>
  <c r="E12" i="1"/>
  <c r="E13" i="1"/>
  <c r="E14" i="1"/>
  <c r="E15" i="1"/>
  <c r="E16" i="1"/>
  <c r="E5" i="1"/>
  <c r="D6" i="1"/>
  <c r="D7" i="1"/>
  <c r="D8" i="1"/>
  <c r="D9" i="1"/>
  <c r="D10" i="1"/>
  <c r="D11" i="1"/>
  <c r="D12" i="1"/>
  <c r="D13" i="1"/>
  <c r="D14" i="1"/>
  <c r="D15" i="1"/>
  <c r="D16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C11" i="3" l="1"/>
  <c r="D10" i="3"/>
  <c r="G19" i="1"/>
  <c r="G18" i="1"/>
  <c r="C12" i="3" l="1"/>
  <c r="D11" i="3"/>
  <c r="C13" i="3" l="1"/>
  <c r="D12" i="3"/>
  <c r="C14" i="3" l="1"/>
  <c r="D13" i="3"/>
  <c r="C15" i="3" l="1"/>
  <c r="D14" i="3"/>
  <c r="C16" i="3" l="1"/>
  <c r="D16" i="3" s="1"/>
  <c r="D15" i="3"/>
  <c r="D18" i="3" l="1"/>
</calcChain>
</file>

<file path=xl/comments1.xml><?xml version="1.0" encoding="utf-8"?>
<comments xmlns="http://schemas.openxmlformats.org/spreadsheetml/2006/main">
  <authors>
    <author>3f25</author>
  </authors>
  <commentList>
    <comment ref="L20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MA(3) </t>
        </r>
        <r>
          <rPr>
            <sz val="9"/>
            <color indexed="81"/>
            <rFont val="돋움"/>
            <family val="3"/>
            <charset val="129"/>
          </rPr>
          <t>루트씌운거나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절대값이나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같지
실질적으로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있는건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가지고
세가지의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유사할거지만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마지막의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보면</t>
        </r>
        <r>
          <rPr>
            <sz val="9"/>
            <color indexed="81"/>
            <rFont val="Tahoma"/>
            <family val="2"/>
          </rPr>
          <t>, 
MA(2)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비가</t>
        </r>
        <r>
          <rPr>
            <sz val="9"/>
            <color indexed="81"/>
            <rFont val="Tahoma"/>
            <family val="2"/>
          </rPr>
          <t xml:space="preserve"> 1.4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나오고
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예측값이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40% point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MA(3)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1.6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나옴
</t>
        </r>
        <r>
          <rPr>
            <sz val="9"/>
            <color indexed="81"/>
            <rFont val="Tahoma"/>
            <family val="2"/>
          </rPr>
          <t xml:space="preserve">***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굉장히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있겠지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정확도</t>
        </r>
        <r>
          <rPr>
            <sz val="9"/>
            <color indexed="81"/>
            <rFont val="Tahoma"/>
            <family val="2"/>
          </rPr>
          <t xml:space="preserve">(3) </t>
        </r>
        <r>
          <rPr>
            <sz val="9"/>
            <color indexed="81"/>
            <rFont val="돋움"/>
            <family val="3"/>
            <charset val="129"/>
          </rPr>
          <t>보면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실제보다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몇퍼센트씩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있지
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실제보다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몇퍼센트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정확도</t>
        </r>
        <r>
          <rPr>
            <sz val="9"/>
            <color indexed="81"/>
            <rFont val="Tahoma"/>
            <family val="2"/>
          </rPr>
          <t>(1)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비고</t>
        </r>
        <r>
          <rPr>
            <sz val="9"/>
            <color indexed="81"/>
            <rFont val="Tahoma"/>
            <family val="2"/>
          </rPr>
          <t>,
(2)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몇퍼센트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단순차이를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볼까</t>
        </r>
        <r>
          <rPr>
            <sz val="9"/>
            <color indexed="81"/>
            <rFont val="Tahoma"/>
            <family val="2"/>
          </rPr>
          <t>?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단순차이보면</t>
        </r>
        <r>
          <rPr>
            <sz val="9"/>
            <color indexed="81"/>
            <rFont val="Tahoma"/>
            <family val="2"/>
          </rPr>
          <t xml:space="preserve">_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회귀분석해보면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그려지니까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단순차이들의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이되진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단순한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단순차이로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네번째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</t>
        </r>
      </text>
    </comment>
  </commentList>
</comments>
</file>

<file path=xl/comments2.xml><?xml version="1.0" encoding="utf-8"?>
<comments xmlns="http://schemas.openxmlformats.org/spreadsheetml/2006/main">
  <authors>
    <author>3f25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예측모형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이동평균법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지수평활법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지수평활법과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감쇄인수</t>
        </r>
        <r>
          <rPr>
            <sz val="9"/>
            <color indexed="81"/>
            <rFont val="Tahoma"/>
            <family val="2"/>
          </rPr>
          <t xml:space="preserve">0.8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감쇄인수</t>
        </r>
        <r>
          <rPr>
            <sz val="9"/>
            <color indexed="81"/>
            <rFont val="Tahoma"/>
            <family val="2"/>
          </rPr>
          <t xml:space="preserve">0.2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감쇄인수</t>
        </r>
        <r>
          <rPr>
            <sz val="9"/>
            <color indexed="81"/>
            <rFont val="Tahoma"/>
            <family val="2"/>
          </rPr>
          <t xml:space="preserve">_
</t>
        </r>
        <r>
          <rPr>
            <sz val="9"/>
            <color indexed="81"/>
            <rFont val="돋움"/>
            <family val="3"/>
            <charset val="129"/>
          </rPr>
          <t>전년도꺼를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반영할거냐의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직전년도꺼를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예측된걸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쓴다는게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column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
상승세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하락세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
다음년도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편해짐
</t>
        </r>
        <r>
          <rPr>
            <sz val="9"/>
            <color indexed="81"/>
            <rFont val="Tahoma"/>
            <family val="2"/>
          </rPr>
          <t>*****</t>
        </r>
        <r>
          <rPr>
            <sz val="9"/>
            <color indexed="81"/>
            <rFont val="돋움"/>
            <family val="3"/>
            <charset val="129"/>
          </rPr>
          <t>지수평활법하려면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있어야함
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첫번째꺼만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직적년도의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</text>
    </comment>
  </commentList>
</comments>
</file>

<file path=xl/comments3.xml><?xml version="1.0" encoding="utf-8"?>
<comments xmlns="http://schemas.openxmlformats.org/spreadsheetml/2006/main">
  <authors>
    <author>3f25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트렌드를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변화해가면서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감쇠인수이다</t>
        </r>
        <r>
          <rPr>
            <sz val="9"/>
            <color indexed="81"/>
            <rFont val="Tahoma"/>
            <family val="2"/>
          </rPr>
          <t>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매출액과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좋은값이다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그런건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정확도판별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
잔차같은것들이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
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바람직한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되겠지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<sst xmlns="http://schemas.openxmlformats.org/spreadsheetml/2006/main" count="33" uniqueCount="27">
  <si>
    <t>연도</t>
    <phoneticPr fontId="1" type="noConversion"/>
  </si>
  <si>
    <t>매출액</t>
    <phoneticPr fontId="1" type="noConversion"/>
  </si>
  <si>
    <t>1. 매출액의 트렌드를 보자</t>
    <phoneticPr fontId="1" type="noConversion"/>
  </si>
  <si>
    <t>MA(2)</t>
    <phoneticPr fontId="1" type="noConversion"/>
  </si>
  <si>
    <t>MA(3)</t>
    <phoneticPr fontId="1" type="noConversion"/>
  </si>
  <si>
    <t>2. 단순이동평균법 이용 MA(2), MA(3)</t>
    <phoneticPr fontId="1" type="noConversion"/>
  </si>
  <si>
    <t>합계</t>
    <phoneticPr fontId="1" type="noConversion"/>
  </si>
  <si>
    <t>평균</t>
    <phoneticPr fontId="1" type="noConversion"/>
  </si>
  <si>
    <t>정확도(1)</t>
    <phoneticPr fontId="1" type="noConversion"/>
  </si>
  <si>
    <t>정확도(1-1)</t>
    <phoneticPr fontId="1" type="noConversion"/>
  </si>
  <si>
    <t>정확도(2)</t>
    <phoneticPr fontId="1" type="noConversion"/>
  </si>
  <si>
    <t>정확도(3)</t>
    <phoneticPr fontId="1" type="noConversion"/>
  </si>
  <si>
    <t>3. 한글파일처럼 정확도(1), (1-1) (2) (3) 구함</t>
    <phoneticPr fontId="1" type="noConversion"/>
  </si>
  <si>
    <t>정확도(4)</t>
    <phoneticPr fontId="1" type="noConversion"/>
  </si>
  <si>
    <t>지수평활법</t>
    <phoneticPr fontId="1" type="noConversion"/>
  </si>
  <si>
    <t>이동평균법</t>
    <phoneticPr fontId="1" type="noConversion"/>
  </si>
  <si>
    <t>첫번째 차시의 예측은 그 전년값과 동일</t>
    <phoneticPr fontId="1" type="noConversion"/>
  </si>
  <si>
    <t>두번째 차시의 예측은 그 전년도의 예측값과 전년도 실제값을 이용</t>
    <phoneticPr fontId="1" type="noConversion"/>
  </si>
  <si>
    <t>감쇠인수 : 그 전년도의 예측치를 얼마나 반영할지</t>
    <phoneticPr fontId="1" type="noConversion"/>
  </si>
  <si>
    <t>0.5 : 예측치와 그 전년도 값을 동일한 가중치로</t>
    <phoneticPr fontId="1" type="noConversion"/>
  </si>
  <si>
    <t>0.8 : 예측치를 그 전년도 값보다 중요하게 여김</t>
    <phoneticPr fontId="1" type="noConversion"/>
  </si>
  <si>
    <t>0.2 : 예측치보다 그 전년도 실제값을 중요하게 여김</t>
    <phoneticPr fontId="1" type="noConversion"/>
  </si>
  <si>
    <t>&gt;감쇠인수의 수치를 정하는 문제도 매우 중요하게 됨</t>
    <phoneticPr fontId="1" type="noConversion"/>
  </si>
  <si>
    <t>감쇄인수</t>
    <phoneticPr fontId="1" type="noConversion"/>
  </si>
  <si>
    <t>1-감쇄인수</t>
    <phoneticPr fontId="1" type="noConversion"/>
  </si>
  <si>
    <t>합</t>
    <phoneticPr fontId="1" type="noConversion"/>
  </si>
  <si>
    <t>정확도(3)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</si>
</sst>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5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39.520000000000003</c:v>
                </c:pt>
                <c:pt idx="1">
                  <c:v>39.92</c:v>
                </c:pt>
                <c:pt idx="2">
                  <c:v>43.65</c:v>
                </c:pt>
                <c:pt idx="3">
                  <c:v>42.78</c:v>
                </c:pt>
                <c:pt idx="4">
                  <c:v>54.79</c:v>
                </c:pt>
                <c:pt idx="5">
                  <c:v>69.040000000000006</c:v>
                </c:pt>
                <c:pt idx="6">
                  <c:v>79.959999999999994</c:v>
                </c:pt>
                <c:pt idx="7">
                  <c:v>106.01</c:v>
                </c:pt>
                <c:pt idx="8">
                  <c:v>142.44</c:v>
                </c:pt>
                <c:pt idx="9">
                  <c:v>206.64</c:v>
                </c:pt>
                <c:pt idx="10">
                  <c:v>269.55</c:v>
                </c:pt>
                <c:pt idx="11">
                  <c:v>402.29</c:v>
                </c:pt>
                <c:pt idx="12">
                  <c:v>553.92999999999995</c:v>
                </c:pt>
                <c:pt idx="13">
                  <c:v>696.04</c:v>
                </c:pt>
                <c:pt idx="14">
                  <c:v>569.9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E-4633-8536-AE20DDD7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56392"/>
        <c:axId val="280356720"/>
      </c:lineChart>
      <c:catAx>
        <c:axId val="28035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356720"/>
        <c:crosses val="autoZero"/>
        <c:auto val="1"/>
        <c:lblAlgn val="ctr"/>
        <c:lblOffset val="100"/>
        <c:noMultiLvlLbl val="0"/>
      </c:catAx>
      <c:valAx>
        <c:axId val="2803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35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2</xdr:row>
      <xdr:rowOff>9525</xdr:rowOff>
    </xdr:from>
    <xdr:to>
      <xdr:col>17</xdr:col>
      <xdr:colOff>9526</xdr:colOff>
      <xdr:row>15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R6" sqref="R6"/>
    </sheetView>
  </sheetViews>
  <sheetFormatPr defaultRowHeight="16.5" x14ac:dyDescent="0.3"/>
  <cols>
    <col min="5" max="5" width="9.5" bestFit="1" customWidth="1"/>
    <col min="6" max="6" width="11.375" customWidth="1"/>
    <col min="7" max="8" width="9.125" bestFit="1" customWidth="1"/>
    <col min="9" max="10" width="9.125" customWidth="1"/>
  </cols>
  <sheetData>
    <row r="1" spans="1:17" x14ac:dyDescent="0.3">
      <c r="A1" s="2" t="s">
        <v>0</v>
      </c>
      <c r="B1" s="3" t="s">
        <v>1</v>
      </c>
      <c r="C1" s="1" t="s">
        <v>3</v>
      </c>
      <c r="D1" s="9" t="s">
        <v>4</v>
      </c>
      <c r="E1" s="9"/>
      <c r="F1" s="9"/>
      <c r="G1" s="9"/>
      <c r="H1" s="9"/>
      <c r="I1" s="1"/>
      <c r="J1" s="1"/>
    </row>
    <row r="2" spans="1:17" x14ac:dyDescent="0.3">
      <c r="A2" s="4">
        <v>2002</v>
      </c>
      <c r="B2" s="5">
        <v>39.520000000000003</v>
      </c>
      <c r="C2" s="1"/>
      <c r="D2" s="1"/>
      <c r="E2" s="1" t="s">
        <v>8</v>
      </c>
      <c r="F2" s="1" t="s">
        <v>9</v>
      </c>
      <c r="G2" s="1" t="s">
        <v>10</v>
      </c>
      <c r="H2" s="1" t="s">
        <v>11</v>
      </c>
      <c r="I2" s="1" t="s">
        <v>13</v>
      </c>
      <c r="J2" s="1"/>
      <c r="K2" s="9" t="s">
        <v>2</v>
      </c>
      <c r="L2" s="9"/>
      <c r="M2" s="9"/>
      <c r="N2" s="9"/>
      <c r="O2" s="9"/>
      <c r="P2" s="9"/>
      <c r="Q2" s="9"/>
    </row>
    <row r="3" spans="1:17" x14ac:dyDescent="0.3">
      <c r="A3" s="4">
        <v>2003</v>
      </c>
      <c r="B3" s="5">
        <v>39.92</v>
      </c>
      <c r="C3" s="1"/>
      <c r="D3" s="1"/>
      <c r="E3" s="1"/>
      <c r="F3" s="1"/>
      <c r="G3" s="1"/>
      <c r="H3" s="1"/>
      <c r="I3" s="1"/>
      <c r="J3" s="1"/>
    </row>
    <row r="4" spans="1:17" x14ac:dyDescent="0.3">
      <c r="A4" s="4">
        <v>2004</v>
      </c>
      <c r="B4" s="5">
        <v>43.65</v>
      </c>
      <c r="C4" s="1">
        <f>AVERAGE(B2:B3)</f>
        <v>39.72</v>
      </c>
      <c r="D4" s="1"/>
      <c r="E4" s="1"/>
      <c r="F4" s="1"/>
      <c r="G4" s="1"/>
      <c r="H4" s="1"/>
      <c r="I4" s="1"/>
      <c r="J4" s="1"/>
    </row>
    <row r="5" spans="1:17" x14ac:dyDescent="0.3">
      <c r="A5" s="4">
        <v>2005</v>
      </c>
      <c r="B5" s="5">
        <v>42.78</v>
      </c>
      <c r="C5" s="1">
        <f t="shared" ref="C5:C16" si="0">AVERAGE(B3:B4)</f>
        <v>41.784999999999997</v>
      </c>
      <c r="D5" s="1">
        <f>AVERAGE(B2:B4)</f>
        <v>41.03</v>
      </c>
      <c r="E5" s="6">
        <f>($B5-D5)^2</f>
        <v>3.0625</v>
      </c>
      <c r="F5" s="6"/>
      <c r="G5" s="6">
        <f>ABS($B5-D5)</f>
        <v>1.75</v>
      </c>
      <c r="H5" s="6">
        <f>B5/D5</f>
        <v>1.0426517182549355</v>
      </c>
      <c r="I5" s="6">
        <f>B5-D5</f>
        <v>1.75</v>
      </c>
      <c r="J5" s="6"/>
    </row>
    <row r="6" spans="1:17" x14ac:dyDescent="0.3">
      <c r="A6" s="4">
        <v>2006</v>
      </c>
      <c r="B6" s="5">
        <v>54.79</v>
      </c>
      <c r="C6" s="1">
        <f t="shared" si="0"/>
        <v>43.215000000000003</v>
      </c>
      <c r="D6" s="1">
        <f t="shared" ref="D6:D16" si="1">AVERAGE(B3:B5)</f>
        <v>42.116666666666667</v>
      </c>
      <c r="E6" s="6">
        <f t="shared" ref="E6:E16" si="2">($B6-D6)^2</f>
        <v>160.61337777777774</v>
      </c>
      <c r="F6" s="6"/>
      <c r="G6" s="6">
        <f t="shared" ref="G6:G16" si="3">ABS($B6-D6)</f>
        <v>12.673333333333332</v>
      </c>
      <c r="H6" s="6">
        <f t="shared" ref="H6:H16" si="4">B6/D6</f>
        <v>1.3009101701622476</v>
      </c>
      <c r="I6" s="6">
        <f t="shared" ref="I6:I16" si="5">B6-D6</f>
        <v>12.673333333333332</v>
      </c>
      <c r="J6" s="6"/>
    </row>
    <row r="7" spans="1:17" x14ac:dyDescent="0.3">
      <c r="A7" s="4">
        <v>2007</v>
      </c>
      <c r="B7" s="5">
        <v>69.040000000000006</v>
      </c>
      <c r="C7" s="1">
        <f t="shared" si="0"/>
        <v>48.784999999999997</v>
      </c>
      <c r="D7" s="1">
        <f t="shared" si="1"/>
        <v>47.073333333333331</v>
      </c>
      <c r="E7" s="6">
        <f t="shared" si="2"/>
        <v>482.53444444444483</v>
      </c>
      <c r="F7" s="6"/>
      <c r="G7" s="6">
        <f t="shared" si="3"/>
        <v>21.966666666666676</v>
      </c>
      <c r="H7" s="6">
        <f t="shared" si="4"/>
        <v>1.4666477836000569</v>
      </c>
      <c r="I7" s="6">
        <f t="shared" si="5"/>
        <v>21.966666666666676</v>
      </c>
      <c r="J7" s="6"/>
    </row>
    <row r="8" spans="1:17" x14ac:dyDescent="0.3">
      <c r="A8" s="4">
        <v>2008</v>
      </c>
      <c r="B8" s="5">
        <v>79.959999999999994</v>
      </c>
      <c r="C8" s="1">
        <f t="shared" si="0"/>
        <v>61.915000000000006</v>
      </c>
      <c r="D8" s="1">
        <f t="shared" si="1"/>
        <v>55.536666666666669</v>
      </c>
      <c r="E8" s="6">
        <f t="shared" si="2"/>
        <v>596.49921111111075</v>
      </c>
      <c r="F8" s="6"/>
      <c r="G8" s="6">
        <f t="shared" si="3"/>
        <v>24.423333333333325</v>
      </c>
      <c r="H8" s="6">
        <f t="shared" si="4"/>
        <v>1.4397695216373565</v>
      </c>
      <c r="I8" s="6">
        <f t="shared" si="5"/>
        <v>24.423333333333325</v>
      </c>
      <c r="J8" s="6"/>
    </row>
    <row r="9" spans="1:17" x14ac:dyDescent="0.3">
      <c r="A9" s="4">
        <v>2009</v>
      </c>
      <c r="B9" s="5">
        <v>106.01</v>
      </c>
      <c r="C9" s="1">
        <f t="shared" si="0"/>
        <v>74.5</v>
      </c>
      <c r="D9" s="1">
        <f t="shared" si="1"/>
        <v>67.930000000000007</v>
      </c>
      <c r="E9" s="6">
        <f t="shared" si="2"/>
        <v>1450.0863999999999</v>
      </c>
      <c r="F9" s="6"/>
      <c r="G9" s="6">
        <f t="shared" si="3"/>
        <v>38.08</v>
      </c>
      <c r="H9" s="6">
        <f t="shared" si="4"/>
        <v>1.5605770646253496</v>
      </c>
      <c r="I9" s="6">
        <f t="shared" si="5"/>
        <v>38.08</v>
      </c>
      <c r="J9" s="6"/>
    </row>
    <row r="10" spans="1:17" x14ac:dyDescent="0.3">
      <c r="A10" s="4">
        <v>2010</v>
      </c>
      <c r="B10" s="5">
        <v>142.44</v>
      </c>
      <c r="C10" s="1">
        <f t="shared" si="0"/>
        <v>92.984999999999999</v>
      </c>
      <c r="D10" s="1">
        <f t="shared" si="1"/>
        <v>85.00333333333333</v>
      </c>
      <c r="E10" s="6">
        <f t="shared" si="2"/>
        <v>3298.9706777777778</v>
      </c>
      <c r="F10" s="6"/>
      <c r="G10" s="6">
        <f t="shared" si="3"/>
        <v>57.436666666666667</v>
      </c>
      <c r="H10" s="6">
        <f t="shared" si="4"/>
        <v>1.6756989921963845</v>
      </c>
      <c r="I10" s="6">
        <f t="shared" si="5"/>
        <v>57.436666666666667</v>
      </c>
      <c r="J10" s="6"/>
    </row>
    <row r="11" spans="1:17" x14ac:dyDescent="0.3">
      <c r="A11" s="4">
        <v>2011</v>
      </c>
      <c r="B11" s="5">
        <v>206.64</v>
      </c>
      <c r="C11" s="1">
        <f t="shared" si="0"/>
        <v>124.22499999999999</v>
      </c>
      <c r="D11" s="1">
        <f t="shared" si="1"/>
        <v>109.46999999999998</v>
      </c>
      <c r="E11" s="6">
        <f t="shared" si="2"/>
        <v>9442.0089000000007</v>
      </c>
      <c r="F11" s="6"/>
      <c r="G11" s="6">
        <f t="shared" si="3"/>
        <v>97.17</v>
      </c>
      <c r="H11" s="6">
        <f t="shared" si="4"/>
        <v>1.8876404494382024</v>
      </c>
      <c r="I11" s="6">
        <f t="shared" si="5"/>
        <v>97.17</v>
      </c>
      <c r="J11" s="6"/>
    </row>
    <row r="12" spans="1:17" x14ac:dyDescent="0.3">
      <c r="A12" s="4">
        <v>2012</v>
      </c>
      <c r="B12" s="5">
        <v>269.55</v>
      </c>
      <c r="C12" s="1">
        <f t="shared" si="0"/>
        <v>174.54</v>
      </c>
      <c r="D12" s="1">
        <f t="shared" si="1"/>
        <v>151.69666666666666</v>
      </c>
      <c r="E12" s="6">
        <f t="shared" si="2"/>
        <v>13889.408177777783</v>
      </c>
      <c r="F12" s="6"/>
      <c r="G12" s="6">
        <f t="shared" si="3"/>
        <v>117.85333333333335</v>
      </c>
      <c r="H12" s="6">
        <f t="shared" si="4"/>
        <v>1.7769012722758137</v>
      </c>
      <c r="I12" s="6">
        <f t="shared" si="5"/>
        <v>117.85333333333335</v>
      </c>
      <c r="J12" s="6"/>
    </row>
    <row r="13" spans="1:17" x14ac:dyDescent="0.3">
      <c r="A13" s="4">
        <v>2013</v>
      </c>
      <c r="B13" s="5">
        <v>402.29</v>
      </c>
      <c r="C13" s="1">
        <f t="shared" si="0"/>
        <v>238.095</v>
      </c>
      <c r="D13" s="1">
        <f t="shared" si="1"/>
        <v>206.21</v>
      </c>
      <c r="E13" s="6">
        <f t="shared" si="2"/>
        <v>38447.366400000006</v>
      </c>
      <c r="F13" s="6"/>
      <c r="G13" s="6">
        <f t="shared" si="3"/>
        <v>196.08</v>
      </c>
      <c r="H13" s="6">
        <f t="shared" si="4"/>
        <v>1.950875321274429</v>
      </c>
      <c r="I13" s="6">
        <f t="shared" si="5"/>
        <v>196.08</v>
      </c>
      <c r="J13" s="6"/>
    </row>
    <row r="14" spans="1:17" x14ac:dyDescent="0.3">
      <c r="A14" s="4">
        <v>2014</v>
      </c>
      <c r="B14" s="5">
        <v>553.92999999999995</v>
      </c>
      <c r="C14" s="1">
        <f t="shared" si="0"/>
        <v>335.92</v>
      </c>
      <c r="D14" s="1">
        <f t="shared" si="1"/>
        <v>292.82666666666665</v>
      </c>
      <c r="E14" s="6">
        <f t="shared" si="2"/>
        <v>68174.950677777757</v>
      </c>
      <c r="F14" s="6"/>
      <c r="G14" s="6">
        <f t="shared" si="3"/>
        <v>261.1033333333333</v>
      </c>
      <c r="H14" s="6">
        <f t="shared" si="4"/>
        <v>1.8916651488935432</v>
      </c>
      <c r="I14" s="6">
        <f t="shared" si="5"/>
        <v>261.1033333333333</v>
      </c>
      <c r="J14" s="6"/>
    </row>
    <row r="15" spans="1:17" x14ac:dyDescent="0.3">
      <c r="A15" s="4">
        <v>2015</v>
      </c>
      <c r="B15" s="5">
        <v>696.04</v>
      </c>
      <c r="C15" s="1">
        <f t="shared" si="0"/>
        <v>478.11</v>
      </c>
      <c r="D15" s="1">
        <f t="shared" si="1"/>
        <v>408.59</v>
      </c>
      <c r="E15" s="6">
        <f t="shared" si="2"/>
        <v>82627.502499999988</v>
      </c>
      <c r="F15" s="6"/>
      <c r="G15" s="6">
        <f t="shared" si="3"/>
        <v>287.45</v>
      </c>
      <c r="H15" s="6">
        <f t="shared" si="4"/>
        <v>1.7035169730047235</v>
      </c>
      <c r="I15" s="6">
        <f t="shared" si="5"/>
        <v>287.45</v>
      </c>
      <c r="J15" s="6"/>
    </row>
    <row r="16" spans="1:17" x14ac:dyDescent="0.3">
      <c r="A16" s="17">
        <v>2016</v>
      </c>
      <c r="B16" s="10">
        <v>569.9</v>
      </c>
      <c r="C16" s="18">
        <f t="shared" si="0"/>
        <v>624.9849999999999</v>
      </c>
      <c r="D16" s="18">
        <f t="shared" si="1"/>
        <v>550.75333333333333</v>
      </c>
      <c r="E16" s="19">
        <f t="shared" si="2"/>
        <v>366.59484444444371</v>
      </c>
      <c r="F16" s="19"/>
      <c r="G16" s="19">
        <f t="shared" si="3"/>
        <v>19.146666666666647</v>
      </c>
      <c r="H16" s="19">
        <f t="shared" si="4"/>
        <v>1.0347645043758247</v>
      </c>
      <c r="I16" s="19">
        <f t="shared" si="5"/>
        <v>19.146666666666647</v>
      </c>
      <c r="J16" s="6"/>
    </row>
    <row r="17" spans="1:17" x14ac:dyDescent="0.3">
      <c r="A17" s="7"/>
      <c r="B17" s="8"/>
      <c r="C17" s="1"/>
      <c r="D17" s="1"/>
      <c r="E17" s="6"/>
      <c r="F17" s="6"/>
      <c r="G17" s="6"/>
      <c r="H17" s="6"/>
      <c r="I17" s="6"/>
      <c r="J17" s="6"/>
      <c r="K17" s="9" t="s">
        <v>5</v>
      </c>
      <c r="L17" s="9"/>
      <c r="M17" s="9"/>
      <c r="N17" s="9"/>
      <c r="O17" s="9"/>
      <c r="P17" s="9"/>
      <c r="Q17" s="9"/>
    </row>
    <row r="18" spans="1:17" x14ac:dyDescent="0.3">
      <c r="A18" s="1"/>
      <c r="B18" s="1"/>
      <c r="C18" s="1"/>
      <c r="D18" s="1" t="s">
        <v>6</v>
      </c>
      <c r="E18" s="6">
        <f>SUM(E5:E16)</f>
        <v>218939.59811111112</v>
      </c>
      <c r="F18" s="6"/>
      <c r="G18" s="6">
        <f>SUM(G5:G16)</f>
        <v>1135.1333333333332</v>
      </c>
      <c r="H18" s="6"/>
      <c r="I18" s="6"/>
      <c r="J18" s="6"/>
    </row>
    <row r="19" spans="1:17" x14ac:dyDescent="0.3">
      <c r="A19" s="1"/>
      <c r="B19" s="1"/>
      <c r="C19" s="1"/>
      <c r="D19" s="1" t="s">
        <v>7</v>
      </c>
      <c r="E19" s="6">
        <f>AVERAGE(E5:E16)</f>
        <v>18244.966509259259</v>
      </c>
      <c r="F19" s="6"/>
      <c r="G19" s="6">
        <f>AVERAGE(G5:G16)</f>
        <v>94.594444444444434</v>
      </c>
      <c r="H19" s="6">
        <f>AVERAGE(H5:H16)</f>
        <v>1.5609682433115724</v>
      </c>
      <c r="I19" s="6"/>
      <c r="J19" s="6"/>
      <c r="L19" s="9" t="s">
        <v>12</v>
      </c>
      <c r="M19" s="9"/>
      <c r="N19" s="9"/>
      <c r="O19" s="9"/>
      <c r="P19" s="9"/>
      <c r="Q19" s="9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7" x14ac:dyDescent="0.3">
      <c r="A21" s="1"/>
      <c r="B21" s="1"/>
      <c r="C21" s="1"/>
      <c r="D21" s="9" t="s">
        <v>9</v>
      </c>
      <c r="E21" s="9"/>
      <c r="F21" s="1">
        <f>SQRT(E19)</f>
        <v>135.0739297912786</v>
      </c>
      <c r="G21" s="1"/>
      <c r="H21" s="1"/>
      <c r="I21" s="1"/>
      <c r="J21" s="1"/>
    </row>
  </sheetData>
  <mergeCells count="5">
    <mergeCell ref="K2:Q2"/>
    <mergeCell ref="K17:Q17"/>
    <mergeCell ref="D21:E21"/>
    <mergeCell ref="L19:Q19"/>
    <mergeCell ref="D1:H1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opLeftCell="B1" workbookViewId="0">
      <selection activeCell="L11" sqref="L11"/>
    </sheetView>
  </sheetViews>
  <sheetFormatPr defaultRowHeight="16.5" x14ac:dyDescent="0.3"/>
  <sheetData>
    <row r="1" spans="1:12" x14ac:dyDescent="0.3">
      <c r="A1" s="2" t="s">
        <v>0</v>
      </c>
      <c r="B1" s="3" t="s">
        <v>1</v>
      </c>
      <c r="C1" t="s">
        <v>15</v>
      </c>
      <c r="D1" t="s">
        <v>14</v>
      </c>
      <c r="F1">
        <v>0.5</v>
      </c>
      <c r="G1">
        <v>0.8</v>
      </c>
      <c r="H1">
        <v>0.2</v>
      </c>
    </row>
    <row r="2" spans="1:12" x14ac:dyDescent="0.3">
      <c r="A2" s="4">
        <v>2002</v>
      </c>
      <c r="B2" s="10">
        <v>39.520000000000003</v>
      </c>
      <c r="D2" t="e">
        <v>#N/A</v>
      </c>
      <c r="G2" t="e">
        <v>#N/A</v>
      </c>
      <c r="H2" t="e">
        <v>#N/A</v>
      </c>
    </row>
    <row r="3" spans="1:12" x14ac:dyDescent="0.3">
      <c r="A3" s="4">
        <v>2003</v>
      </c>
      <c r="B3" s="13">
        <v>39.92</v>
      </c>
      <c r="C3" t="e">
        <v>#N/A</v>
      </c>
      <c r="D3" s="11">
        <f>B2</f>
        <v>39.520000000000003</v>
      </c>
      <c r="E3" s="11">
        <f>B2</f>
        <v>39.520000000000003</v>
      </c>
      <c r="F3" s="12">
        <f>B2</f>
        <v>39.520000000000003</v>
      </c>
      <c r="G3">
        <f>B2</f>
        <v>39.520000000000003</v>
      </c>
      <c r="H3">
        <f>B2</f>
        <v>39.520000000000003</v>
      </c>
      <c r="I3">
        <f>B2</f>
        <v>39.520000000000003</v>
      </c>
      <c r="J3">
        <f>B2</f>
        <v>39.520000000000003</v>
      </c>
      <c r="K3">
        <f>B2</f>
        <v>39.520000000000003</v>
      </c>
    </row>
    <row r="4" spans="1:12" x14ac:dyDescent="0.3">
      <c r="A4" s="4">
        <v>2004</v>
      </c>
      <c r="B4" s="15">
        <v>43.65</v>
      </c>
      <c r="C4" t="e">
        <v>#N/A</v>
      </c>
      <c r="D4">
        <f>0.5*B3+0.5*D3</f>
        <v>39.72</v>
      </c>
      <c r="E4">
        <f>0.5*B3+0.5*B2</f>
        <v>39.72</v>
      </c>
      <c r="F4" s="14">
        <f>0.5*F3+0.5*B3</f>
        <v>39.72</v>
      </c>
      <c r="G4">
        <f t="shared" ref="G4:G16" si="0">0.2*B3+0.8*G3</f>
        <v>39.6</v>
      </c>
      <c r="H4">
        <f t="shared" ref="H4:H16" si="1">0.8*B3+0.2*H3</f>
        <v>39.840000000000003</v>
      </c>
      <c r="I4">
        <f>B3*0.2+F4*0.8</f>
        <v>39.76</v>
      </c>
    </row>
    <row r="5" spans="1:12" x14ac:dyDescent="0.3">
      <c r="A5" s="4">
        <v>2005</v>
      </c>
      <c r="B5" s="5">
        <v>42.78</v>
      </c>
      <c r="C5">
        <f>AVERAGE(B2:B4)</f>
        <v>41.03</v>
      </c>
      <c r="D5">
        <f>0.5*B4+0.5*D4</f>
        <v>41.685000000000002</v>
      </c>
      <c r="E5">
        <f t="shared" ref="E5:E16" si="2">0.5*B4+0.5*B3</f>
        <v>41.784999999999997</v>
      </c>
      <c r="F5" s="14">
        <f>0.5*F4+0.5*B4</f>
        <v>41.685000000000002</v>
      </c>
      <c r="G5">
        <f t="shared" si="0"/>
        <v>40.410000000000004</v>
      </c>
      <c r="H5">
        <f t="shared" si="1"/>
        <v>42.888000000000005</v>
      </c>
      <c r="I5">
        <f t="shared" ref="I5:I16" si="3">B4*0.2+G5*0.8</f>
        <v>41.058000000000007</v>
      </c>
    </row>
    <row r="6" spans="1:12" x14ac:dyDescent="0.3">
      <c r="A6" s="4">
        <v>2006</v>
      </c>
      <c r="B6" s="5">
        <v>54.79</v>
      </c>
      <c r="C6">
        <f>AVERAGE(B3:B5)</f>
        <v>42.116666666666667</v>
      </c>
      <c r="D6">
        <f>0.5*B5+0.5*D5</f>
        <v>42.232500000000002</v>
      </c>
      <c r="E6">
        <f t="shared" si="2"/>
        <v>43.215000000000003</v>
      </c>
      <c r="F6">
        <f>0.5*F5+0.5*B5</f>
        <v>42.232500000000002</v>
      </c>
      <c r="G6">
        <f t="shared" si="0"/>
        <v>40.884</v>
      </c>
      <c r="H6">
        <f t="shared" si="1"/>
        <v>42.801600000000008</v>
      </c>
      <c r="I6">
        <f t="shared" si="3"/>
        <v>41.263199999999998</v>
      </c>
      <c r="L6" t="s">
        <v>16</v>
      </c>
    </row>
    <row r="7" spans="1:12" x14ac:dyDescent="0.3">
      <c r="A7" s="4">
        <v>2007</v>
      </c>
      <c r="B7" s="5">
        <v>69.040000000000006</v>
      </c>
      <c r="C7">
        <f>AVERAGE(B4:B6)</f>
        <v>47.073333333333331</v>
      </c>
      <c r="D7">
        <f>0.5*B6+0.5*D6</f>
        <v>48.511250000000004</v>
      </c>
      <c r="E7">
        <f t="shared" si="2"/>
        <v>48.784999999999997</v>
      </c>
      <c r="F7">
        <f t="shared" ref="F7:F16" si="4">0.5*F6+0.5*B6</f>
        <v>48.511250000000004</v>
      </c>
      <c r="G7">
        <f t="shared" si="0"/>
        <v>43.665199999999999</v>
      </c>
      <c r="H7">
        <f t="shared" si="1"/>
        <v>52.392320000000005</v>
      </c>
      <c r="I7">
        <f t="shared" si="3"/>
        <v>45.890160000000002</v>
      </c>
      <c r="L7" t="s">
        <v>17</v>
      </c>
    </row>
    <row r="8" spans="1:12" x14ac:dyDescent="0.3">
      <c r="A8" s="4">
        <v>2008</v>
      </c>
      <c r="B8" s="5">
        <v>79.959999999999994</v>
      </c>
      <c r="C8">
        <f>AVERAGE(B5:B7)</f>
        <v>55.536666666666669</v>
      </c>
      <c r="D8">
        <f>0.5*B7+0.5*D7</f>
        <v>58.775625000000005</v>
      </c>
      <c r="E8">
        <f t="shared" si="2"/>
        <v>61.915000000000006</v>
      </c>
      <c r="F8">
        <f t="shared" si="4"/>
        <v>58.775625000000005</v>
      </c>
      <c r="G8">
        <f t="shared" si="0"/>
        <v>48.740160000000003</v>
      </c>
      <c r="H8">
        <f t="shared" si="1"/>
        <v>65.710464000000002</v>
      </c>
      <c r="I8">
        <f t="shared" si="3"/>
        <v>52.800128000000008</v>
      </c>
    </row>
    <row r="9" spans="1:12" x14ac:dyDescent="0.3">
      <c r="A9" s="4">
        <v>2009</v>
      </c>
      <c r="B9" s="5">
        <v>106.01</v>
      </c>
      <c r="C9">
        <f>AVERAGE(B6:B8)</f>
        <v>67.930000000000007</v>
      </c>
      <c r="D9">
        <f>0.5*B8+0.5*D8</f>
        <v>69.367812499999999</v>
      </c>
      <c r="E9">
        <f t="shared" si="2"/>
        <v>74.5</v>
      </c>
      <c r="F9">
        <f t="shared" si="4"/>
        <v>69.367812499999999</v>
      </c>
      <c r="G9">
        <f t="shared" si="0"/>
        <v>54.984128000000005</v>
      </c>
      <c r="H9">
        <f t="shared" si="1"/>
        <v>77.11009279999999</v>
      </c>
      <c r="I9">
        <f t="shared" si="3"/>
        <v>59.979302400000002</v>
      </c>
      <c r="L9" t="s">
        <v>18</v>
      </c>
    </row>
    <row r="10" spans="1:12" x14ac:dyDescent="0.3">
      <c r="A10" s="4">
        <v>2010</v>
      </c>
      <c r="B10" s="5">
        <v>142.44</v>
      </c>
      <c r="C10">
        <f>AVERAGE(B7:B9)</f>
        <v>85.00333333333333</v>
      </c>
      <c r="D10">
        <f>0.5*B9+0.5*D9</f>
        <v>87.688906250000002</v>
      </c>
      <c r="E10">
        <f t="shared" si="2"/>
        <v>92.984999999999999</v>
      </c>
      <c r="F10">
        <f t="shared" si="4"/>
        <v>87.688906250000002</v>
      </c>
      <c r="G10">
        <f t="shared" si="0"/>
        <v>65.189302400000003</v>
      </c>
      <c r="H10">
        <f t="shared" si="1"/>
        <v>100.23001856</v>
      </c>
      <c r="I10">
        <f t="shared" si="3"/>
        <v>73.353441920000009</v>
      </c>
      <c r="L10" t="s">
        <v>19</v>
      </c>
    </row>
    <row r="11" spans="1:12" x14ac:dyDescent="0.3">
      <c r="A11" s="4">
        <v>2011</v>
      </c>
      <c r="B11" s="5">
        <v>206.64</v>
      </c>
      <c r="C11">
        <f>AVERAGE(B8:B10)</f>
        <v>109.46999999999998</v>
      </c>
      <c r="D11">
        <f>0.5*B10+0.5*D10</f>
        <v>115.064453125</v>
      </c>
      <c r="E11">
        <f t="shared" si="2"/>
        <v>124.22499999999999</v>
      </c>
      <c r="F11">
        <f t="shared" si="4"/>
        <v>115.064453125</v>
      </c>
      <c r="G11">
        <f t="shared" si="0"/>
        <v>80.639441919999996</v>
      </c>
      <c r="H11">
        <f t="shared" si="1"/>
        <v>133.99800371200001</v>
      </c>
      <c r="I11">
        <f t="shared" si="3"/>
        <v>92.999553535999993</v>
      </c>
      <c r="L11" t="s">
        <v>20</v>
      </c>
    </row>
    <row r="12" spans="1:12" x14ac:dyDescent="0.3">
      <c r="A12" s="4">
        <v>2012</v>
      </c>
      <c r="B12" s="5">
        <v>269.55</v>
      </c>
      <c r="C12">
        <f>AVERAGE(B9:B11)</f>
        <v>151.69666666666666</v>
      </c>
      <c r="D12">
        <f>0.5*B11+0.5*D11</f>
        <v>160.85222656249999</v>
      </c>
      <c r="E12">
        <f t="shared" si="2"/>
        <v>174.54</v>
      </c>
      <c r="F12">
        <f t="shared" si="4"/>
        <v>160.85222656249999</v>
      </c>
      <c r="G12">
        <f t="shared" si="0"/>
        <v>105.839553536</v>
      </c>
      <c r="H12">
        <f t="shared" si="1"/>
        <v>192.11160074240001</v>
      </c>
      <c r="I12">
        <f t="shared" si="3"/>
        <v>125.99964282880001</v>
      </c>
      <c r="L12" t="s">
        <v>21</v>
      </c>
    </row>
    <row r="13" spans="1:12" x14ac:dyDescent="0.3">
      <c r="A13" s="4">
        <v>2013</v>
      </c>
      <c r="B13" s="5">
        <v>402.29</v>
      </c>
      <c r="C13">
        <f>AVERAGE(B10:B12)</f>
        <v>206.21</v>
      </c>
      <c r="D13">
        <f>0.5*B12+0.5*D12</f>
        <v>215.20111328125</v>
      </c>
      <c r="E13">
        <f t="shared" si="2"/>
        <v>238.095</v>
      </c>
      <c r="F13">
        <f t="shared" si="4"/>
        <v>215.20111328125</v>
      </c>
      <c r="G13">
        <f t="shared" si="0"/>
        <v>138.5816428288</v>
      </c>
      <c r="H13">
        <f t="shared" si="1"/>
        <v>254.06232014848001</v>
      </c>
      <c r="I13">
        <f t="shared" si="3"/>
        <v>164.77531426304</v>
      </c>
    </row>
    <row r="14" spans="1:12" x14ac:dyDescent="0.3">
      <c r="A14" s="4">
        <v>2014</v>
      </c>
      <c r="B14" s="5">
        <v>553.92999999999995</v>
      </c>
      <c r="C14">
        <f>AVERAGE(B11:B13)</f>
        <v>292.82666666666665</v>
      </c>
      <c r="D14">
        <f>0.5*B13+0.5*D13</f>
        <v>308.74555664062501</v>
      </c>
      <c r="E14">
        <f t="shared" si="2"/>
        <v>335.92</v>
      </c>
      <c r="F14">
        <f t="shared" si="4"/>
        <v>308.74555664062501</v>
      </c>
      <c r="G14">
        <f t="shared" si="0"/>
        <v>191.32331426304</v>
      </c>
      <c r="H14">
        <f t="shared" si="1"/>
        <v>372.64446402969605</v>
      </c>
      <c r="I14">
        <f t="shared" si="3"/>
        <v>233.51665141043202</v>
      </c>
      <c r="L14" t="s">
        <v>22</v>
      </c>
    </row>
    <row r="15" spans="1:12" x14ac:dyDescent="0.3">
      <c r="A15" s="4">
        <v>2015</v>
      </c>
      <c r="B15" s="5">
        <v>696.04</v>
      </c>
      <c r="C15">
        <f>AVERAGE(B12:B14)</f>
        <v>408.59</v>
      </c>
      <c r="D15">
        <f>0.5*B14+0.5*D14</f>
        <v>431.33777832031251</v>
      </c>
      <c r="E15">
        <f t="shared" si="2"/>
        <v>478.11</v>
      </c>
      <c r="F15">
        <f t="shared" si="4"/>
        <v>431.33777832031251</v>
      </c>
      <c r="G15">
        <f t="shared" si="0"/>
        <v>263.84465141043199</v>
      </c>
      <c r="H15">
        <f t="shared" si="1"/>
        <v>517.67289280593923</v>
      </c>
      <c r="I15">
        <f t="shared" si="3"/>
        <v>321.86172112834561</v>
      </c>
    </row>
    <row r="16" spans="1:12" x14ac:dyDescent="0.3">
      <c r="A16" s="4">
        <v>2016</v>
      </c>
      <c r="B16" s="5">
        <v>569.9</v>
      </c>
      <c r="C16">
        <f>AVERAGE(B13:B15)</f>
        <v>550.75333333333333</v>
      </c>
      <c r="D16">
        <f>0.5*B15+0.5*D15</f>
        <v>563.68888916015624</v>
      </c>
      <c r="E16">
        <f t="shared" si="2"/>
        <v>624.9849999999999</v>
      </c>
      <c r="F16">
        <f t="shared" si="4"/>
        <v>563.68888916015624</v>
      </c>
      <c r="G16">
        <f t="shared" si="0"/>
        <v>350.28372112834563</v>
      </c>
      <c r="H16">
        <f t="shared" si="1"/>
        <v>660.36657856118791</v>
      </c>
      <c r="I16">
        <f t="shared" si="3"/>
        <v>419.43497690267657</v>
      </c>
    </row>
    <row r="17" spans="3:3" x14ac:dyDescent="0.3">
      <c r="C17">
        <f>AVERAGE(B14:B16)</f>
        <v>606.62333333333333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K17" sqref="K17"/>
    </sheetView>
  </sheetViews>
  <sheetFormatPr defaultRowHeight="16.5" x14ac:dyDescent="0.3"/>
  <cols>
    <col min="3" max="4" width="10" customWidth="1"/>
  </cols>
  <sheetData>
    <row r="1" spans="1:9" x14ac:dyDescent="0.3">
      <c r="A1" s="2" t="s">
        <v>0</v>
      </c>
      <c r="B1" s="3" t="s">
        <v>1</v>
      </c>
      <c r="C1" t="s">
        <v>14</v>
      </c>
      <c r="D1" t="s">
        <v>26</v>
      </c>
      <c r="H1" t="s">
        <v>23</v>
      </c>
      <c r="I1">
        <v>0.6</v>
      </c>
    </row>
    <row r="2" spans="1:9" x14ac:dyDescent="0.3">
      <c r="A2" s="4">
        <v>2002</v>
      </c>
      <c r="B2" s="16">
        <v>39.520000000000003</v>
      </c>
      <c r="H2" t="s">
        <v>24</v>
      </c>
      <c r="I2">
        <f>1-I1</f>
        <v>0.4</v>
      </c>
    </row>
    <row r="3" spans="1:9" x14ac:dyDescent="0.3">
      <c r="A3" s="4">
        <v>2003</v>
      </c>
      <c r="B3" s="16">
        <v>39.92</v>
      </c>
      <c r="C3">
        <f>B2</f>
        <v>39.520000000000003</v>
      </c>
      <c r="D3">
        <f>B3/C3</f>
        <v>1.0101214574898785</v>
      </c>
      <c r="H3" t="s">
        <v>25</v>
      </c>
      <c r="I3">
        <f>SUM(I1:I2)</f>
        <v>1</v>
      </c>
    </row>
    <row r="4" spans="1:9" x14ac:dyDescent="0.3">
      <c r="A4" s="4">
        <v>2004</v>
      </c>
      <c r="B4" s="16">
        <v>43.65</v>
      </c>
      <c r="C4">
        <f>$I$1*B3+$I$2*C3</f>
        <v>39.760000000000005</v>
      </c>
      <c r="D4">
        <f t="shared" ref="D4:D16" si="0">B4/C4</f>
        <v>1.0978370221327967</v>
      </c>
    </row>
    <row r="5" spans="1:9" x14ac:dyDescent="0.3">
      <c r="A5" s="4">
        <v>2005</v>
      </c>
      <c r="B5" s="5">
        <v>42.78</v>
      </c>
      <c r="C5">
        <f t="shared" ref="C5:C16" si="1">$I$1*B4+$I$2*C4</f>
        <v>42.094000000000001</v>
      </c>
      <c r="D5">
        <f t="shared" si="0"/>
        <v>1.0162968594098922</v>
      </c>
    </row>
    <row r="6" spans="1:9" x14ac:dyDescent="0.3">
      <c r="A6" s="4">
        <v>2006</v>
      </c>
      <c r="B6" s="5">
        <v>54.79</v>
      </c>
      <c r="C6">
        <f t="shared" si="1"/>
        <v>42.505600000000001</v>
      </c>
      <c r="D6">
        <f t="shared" si="0"/>
        <v>1.2890066250094105</v>
      </c>
    </row>
    <row r="7" spans="1:9" x14ac:dyDescent="0.3">
      <c r="A7" s="4">
        <v>2007</v>
      </c>
      <c r="B7" s="5">
        <v>69.040000000000006</v>
      </c>
      <c r="C7">
        <f t="shared" si="1"/>
        <v>49.876239999999996</v>
      </c>
      <c r="D7">
        <f t="shared" si="0"/>
        <v>1.3842262367812812</v>
      </c>
    </row>
    <row r="8" spans="1:9" x14ac:dyDescent="0.3">
      <c r="A8" s="4">
        <v>2008</v>
      </c>
      <c r="B8" s="5">
        <v>79.959999999999994</v>
      </c>
      <c r="C8">
        <f t="shared" si="1"/>
        <v>61.374496000000001</v>
      </c>
      <c r="D8">
        <f t="shared" si="0"/>
        <v>1.3028212891556779</v>
      </c>
    </row>
    <row r="9" spans="1:9" x14ac:dyDescent="0.3">
      <c r="A9" s="4">
        <v>2009</v>
      </c>
      <c r="B9" s="5">
        <v>106.01</v>
      </c>
      <c r="C9">
        <f t="shared" si="1"/>
        <v>72.525798399999985</v>
      </c>
      <c r="D9">
        <f t="shared" si="0"/>
        <v>1.4616867699315121</v>
      </c>
    </row>
    <row r="10" spans="1:9" x14ac:dyDescent="0.3">
      <c r="A10" s="4">
        <v>2010</v>
      </c>
      <c r="B10" s="5">
        <v>142.44</v>
      </c>
      <c r="C10">
        <f t="shared" si="1"/>
        <v>92.616319360000006</v>
      </c>
      <c r="D10">
        <f t="shared" si="0"/>
        <v>1.5379578996908216</v>
      </c>
    </row>
    <row r="11" spans="1:9" x14ac:dyDescent="0.3">
      <c r="A11" s="4">
        <v>2011</v>
      </c>
      <c r="B11" s="5">
        <v>206.64</v>
      </c>
      <c r="C11">
        <f t="shared" si="1"/>
        <v>122.510527744</v>
      </c>
      <c r="D11">
        <f t="shared" si="0"/>
        <v>1.6867121855176259</v>
      </c>
    </row>
    <row r="12" spans="1:9" x14ac:dyDescent="0.3">
      <c r="A12" s="4">
        <v>2012</v>
      </c>
      <c r="B12" s="5">
        <v>269.55</v>
      </c>
      <c r="C12">
        <f t="shared" si="1"/>
        <v>172.98821109759999</v>
      </c>
      <c r="D12">
        <f t="shared" si="0"/>
        <v>1.5581986673526547</v>
      </c>
    </row>
    <row r="13" spans="1:9" x14ac:dyDescent="0.3">
      <c r="A13" s="4">
        <v>2013</v>
      </c>
      <c r="B13" s="5">
        <v>402.29</v>
      </c>
      <c r="C13">
        <f t="shared" si="1"/>
        <v>230.92528443903998</v>
      </c>
      <c r="D13">
        <f t="shared" si="0"/>
        <v>1.7420786163682183</v>
      </c>
    </row>
    <row r="14" spans="1:9" x14ac:dyDescent="0.3">
      <c r="A14" s="4">
        <v>2014</v>
      </c>
      <c r="B14" s="5">
        <v>553.92999999999995</v>
      </c>
      <c r="C14">
        <f t="shared" si="1"/>
        <v>333.74411377561603</v>
      </c>
      <c r="D14">
        <f t="shared" si="0"/>
        <v>1.6597446281027748</v>
      </c>
    </row>
    <row r="15" spans="1:9" x14ac:dyDescent="0.3">
      <c r="A15" s="4">
        <v>2015</v>
      </c>
      <c r="B15" s="5">
        <v>696.04</v>
      </c>
      <c r="C15">
        <f t="shared" si="1"/>
        <v>465.8556455102464</v>
      </c>
      <c r="D15">
        <f t="shared" si="0"/>
        <v>1.4941109047581365</v>
      </c>
    </row>
    <row r="16" spans="1:9" x14ac:dyDescent="0.3">
      <c r="A16" s="4">
        <v>2016</v>
      </c>
      <c r="B16" s="5">
        <v>569.9</v>
      </c>
      <c r="C16">
        <f t="shared" si="1"/>
        <v>603.96625820409849</v>
      </c>
      <c r="D16">
        <f t="shared" si="0"/>
        <v>0.94359575929722472</v>
      </c>
    </row>
    <row r="18" spans="4:4" x14ac:dyDescent="0.3">
      <c r="D18">
        <f>AVERAGE(D3:D16)</f>
        <v>1.3703139229284216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3f25</cp:lastModifiedBy>
  <dcterms:created xsi:type="dcterms:W3CDTF">2018-04-19T01:05:39Z</dcterms:created>
  <dcterms:modified xsi:type="dcterms:W3CDTF">2018-04-19T02:38:27Z</dcterms:modified>
</cp:coreProperties>
</file>