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시계열분석\time series data\기말고사\"/>
    </mc:Choice>
  </mc:AlternateContent>
  <xr:revisionPtr revIDLastSave="0" documentId="10_ncr:8100000_{E0D54EC9-8F5E-47EF-ABFF-1F05A36B25BB}" xr6:coauthVersionLast="33" xr6:coauthVersionMax="33" xr10:uidLastSave="{00000000-0000-0000-0000-000000000000}"/>
  <bookViews>
    <workbookView xWindow="0" yWindow="0" windowWidth="23040" windowHeight="898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3" i="2"/>
  <c r="V2" i="2"/>
  <c r="U2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3" i="2"/>
  <c r="R16" i="2"/>
  <c r="T14" i="2"/>
  <c r="S14" i="2"/>
  <c r="M14" i="2"/>
  <c r="S13" i="2"/>
  <c r="R15" i="2"/>
  <c r="R14" i="2"/>
  <c r="R13" i="2"/>
  <c r="R12" i="2"/>
  <c r="R11" i="2"/>
  <c r="M9" i="1"/>
  <c r="M5" i="1"/>
  <c r="M4" i="1"/>
  <c r="M8" i="1"/>
  <c r="C3" i="1" l="1"/>
  <c r="F16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F4" i="2"/>
  <c r="F5" i="2"/>
  <c r="F6" i="2"/>
  <c r="F7" i="2"/>
  <c r="F8" i="2"/>
  <c r="F9" i="2"/>
  <c r="F10" i="2"/>
  <c r="F11" i="2"/>
  <c r="F12" i="2"/>
  <c r="F13" i="2"/>
  <c r="F14" i="2"/>
  <c r="F1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3" i="2"/>
  <c r="L16" i="2"/>
  <c r="L15" i="2"/>
  <c r="L14" i="2"/>
  <c r="O14" i="2"/>
  <c r="O13" i="2"/>
  <c r="L12" i="2"/>
  <c r="L13" i="2"/>
  <c r="M13" i="2"/>
  <c r="L11" i="2"/>
  <c r="D3" i="1"/>
  <c r="N14" i="2"/>
  <c r="O8" i="1"/>
  <c r="O7" i="1"/>
  <c r="M7" i="1"/>
  <c r="H15" i="2"/>
  <c r="H11" i="2"/>
  <c r="G7" i="2"/>
  <c r="G9" i="2"/>
  <c r="G11" i="2"/>
  <c r="G13" i="2"/>
  <c r="G15" i="2"/>
  <c r="C6" i="2"/>
  <c r="G6" i="2" s="1"/>
  <c r="C7" i="2"/>
  <c r="C8" i="2"/>
  <c r="G8" i="2" s="1"/>
  <c r="C9" i="2"/>
  <c r="C10" i="2"/>
  <c r="G10" i="2" s="1"/>
  <c r="C11" i="2"/>
  <c r="C12" i="2"/>
  <c r="G12" i="2" s="1"/>
  <c r="C13" i="2"/>
  <c r="C14" i="2"/>
  <c r="G14" i="2" s="1"/>
  <c r="C15" i="2"/>
  <c r="C5" i="2"/>
  <c r="G5" i="2" s="1"/>
  <c r="C4" i="2"/>
  <c r="G4" i="2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4" i="1"/>
  <c r="G4" i="1" s="1"/>
  <c r="G3" i="1"/>
  <c r="H7" i="2" l="1"/>
  <c r="H8" i="1"/>
  <c r="H11" i="1"/>
  <c r="H5" i="1"/>
  <c r="D3" i="2" l="1"/>
  <c r="D7" i="2"/>
  <c r="D11" i="2"/>
  <c r="D15" i="2"/>
  <c r="D4" i="2"/>
  <c r="D8" i="2"/>
  <c r="D12" i="2"/>
  <c r="D5" i="2"/>
  <c r="D9" i="2"/>
  <c r="D13" i="2"/>
  <c r="D2" i="2"/>
  <c r="D6" i="2"/>
  <c r="D10" i="2"/>
  <c r="D14" i="2"/>
  <c r="P7" i="1"/>
  <c r="M6" i="1"/>
  <c r="D142" i="1" l="1"/>
  <c r="D146" i="1"/>
  <c r="D150" i="1"/>
  <c r="D154" i="1"/>
  <c r="D158" i="1"/>
  <c r="D121" i="1"/>
  <c r="D125" i="1"/>
  <c r="D129" i="1"/>
  <c r="D133" i="1"/>
  <c r="D137" i="1"/>
  <c r="D141" i="1"/>
  <c r="D92" i="1"/>
  <c r="D96" i="1"/>
  <c r="D100" i="1"/>
  <c r="D104" i="1"/>
  <c r="D108" i="1"/>
  <c r="D112" i="1"/>
  <c r="D116" i="1"/>
  <c r="D80" i="1"/>
  <c r="D84" i="1"/>
  <c r="D88" i="1"/>
  <c r="D73" i="1"/>
  <c r="D77" i="1"/>
  <c r="D64" i="1"/>
  <c r="D68" i="1"/>
  <c r="D57" i="1"/>
  <c r="D49" i="1"/>
  <c r="D53" i="1"/>
  <c r="D40" i="1"/>
  <c r="D44" i="1"/>
  <c r="D36" i="1"/>
  <c r="D20" i="1"/>
  <c r="D28" i="1"/>
  <c r="D32" i="1"/>
  <c r="D9" i="1"/>
  <c r="D13" i="1"/>
  <c r="D21" i="1"/>
  <c r="D25" i="1"/>
  <c r="D6" i="1"/>
  <c r="D14" i="1"/>
  <c r="D22" i="1"/>
  <c r="E22" i="1" s="1"/>
  <c r="D30" i="1"/>
  <c r="D11" i="1"/>
  <c r="D143" i="1"/>
  <c r="D147" i="1"/>
  <c r="D151" i="1"/>
  <c r="D155" i="1"/>
  <c r="D118" i="1"/>
  <c r="D122" i="1"/>
  <c r="D126" i="1"/>
  <c r="D130" i="1"/>
  <c r="D134" i="1"/>
  <c r="D138" i="1"/>
  <c r="D89" i="1"/>
  <c r="D93" i="1"/>
  <c r="D97" i="1"/>
  <c r="D101" i="1"/>
  <c r="D105" i="1"/>
  <c r="D109" i="1"/>
  <c r="D113" i="1"/>
  <c r="D117" i="1"/>
  <c r="D81" i="1"/>
  <c r="D85" i="1"/>
  <c r="D70" i="1"/>
  <c r="D74" i="1"/>
  <c r="D61" i="1"/>
  <c r="D65" i="1"/>
  <c r="D69" i="1"/>
  <c r="D54" i="1"/>
  <c r="D58" i="1"/>
  <c r="E58" i="1" s="1"/>
  <c r="D50" i="1"/>
  <c r="E50" i="1" s="1"/>
  <c r="D37" i="1"/>
  <c r="D45" i="1"/>
  <c r="D33" i="1"/>
  <c r="E33" i="1" s="1"/>
  <c r="E3" i="1"/>
  <c r="D42" i="1"/>
  <c r="D18" i="1"/>
  <c r="D26" i="1"/>
  <c r="E26" i="1" s="1"/>
  <c r="D15" i="1"/>
  <c r="D144" i="1"/>
  <c r="D148" i="1"/>
  <c r="D152" i="1"/>
  <c r="D156" i="1"/>
  <c r="D119" i="1"/>
  <c r="D123" i="1"/>
  <c r="D127" i="1"/>
  <c r="D131" i="1"/>
  <c r="D135" i="1"/>
  <c r="D139" i="1"/>
  <c r="D90" i="1"/>
  <c r="D94" i="1"/>
  <c r="D98" i="1"/>
  <c r="D102" i="1"/>
  <c r="D106" i="1"/>
  <c r="D110" i="1"/>
  <c r="D114" i="1"/>
  <c r="D78" i="1"/>
  <c r="D82" i="1"/>
  <c r="D86" i="1"/>
  <c r="D71" i="1"/>
  <c r="D75" i="1"/>
  <c r="D62" i="1"/>
  <c r="D66" i="1"/>
  <c r="D55" i="1"/>
  <c r="D59" i="1"/>
  <c r="D47" i="1"/>
  <c r="D51" i="1"/>
  <c r="E51" i="1" s="1"/>
  <c r="F51" i="1" s="1"/>
  <c r="D38" i="1"/>
  <c r="E38" i="1" s="1"/>
  <c r="D7" i="1"/>
  <c r="D145" i="1"/>
  <c r="D149" i="1"/>
  <c r="D153" i="1"/>
  <c r="D157" i="1"/>
  <c r="D120" i="1"/>
  <c r="D124" i="1"/>
  <c r="D128" i="1"/>
  <c r="D132" i="1"/>
  <c r="D136" i="1"/>
  <c r="D140" i="1"/>
  <c r="D91" i="1"/>
  <c r="D95" i="1"/>
  <c r="D99" i="1"/>
  <c r="D103" i="1"/>
  <c r="D107" i="1"/>
  <c r="D111" i="1"/>
  <c r="D115" i="1"/>
  <c r="D79" i="1"/>
  <c r="D83" i="1"/>
  <c r="D87" i="1"/>
  <c r="D72" i="1"/>
  <c r="D76" i="1"/>
  <c r="D63" i="1"/>
  <c r="D67" i="1"/>
  <c r="D56" i="1"/>
  <c r="D60" i="1"/>
  <c r="E60" i="1" s="1"/>
  <c r="D48" i="1"/>
  <c r="D52" i="1"/>
  <c r="D39" i="1"/>
  <c r="D43" i="1"/>
  <c r="D35" i="1"/>
  <c r="D19" i="1"/>
  <c r="E19" i="1" s="1"/>
  <c r="D23" i="1"/>
  <c r="E23" i="1" s="1"/>
  <c r="D27" i="1"/>
  <c r="E27" i="1" s="1"/>
  <c r="D31" i="1"/>
  <c r="E31" i="1" s="1"/>
  <c r="D4" i="1"/>
  <c r="D8" i="1"/>
  <c r="E8" i="1" s="1"/>
  <c r="D12" i="1"/>
  <c r="E12" i="1" s="1"/>
  <c r="D16" i="1"/>
  <c r="D24" i="1"/>
  <c r="D5" i="1"/>
  <c r="E5" i="1" s="1"/>
  <c r="D17" i="1"/>
  <c r="D41" i="1"/>
  <c r="E41" i="1" s="1"/>
  <c r="D29" i="1"/>
  <c r="E29" i="1" s="1"/>
  <c r="D10" i="1"/>
  <c r="D46" i="1"/>
  <c r="E46" i="1" s="1"/>
  <c r="D34" i="1"/>
  <c r="E34" i="1" s="1"/>
  <c r="F34" i="1" s="1"/>
  <c r="E10" i="1" l="1"/>
  <c r="E4" i="1"/>
  <c r="E7" i="1"/>
  <c r="E59" i="1"/>
  <c r="E45" i="1"/>
  <c r="F46" i="1" s="1"/>
  <c r="E14" i="1"/>
  <c r="E17" i="1"/>
  <c r="E43" i="1"/>
  <c r="E15" i="1"/>
  <c r="E39" i="1"/>
  <c r="F39" i="1" s="1"/>
  <c r="E56" i="1"/>
  <c r="E54" i="1"/>
  <c r="E21" i="1"/>
  <c r="F22" i="1" s="1"/>
  <c r="E24" i="1"/>
  <c r="E16" i="1"/>
  <c r="F17" i="1" s="1"/>
  <c r="E35" i="1"/>
  <c r="F35" i="1" s="1"/>
  <c r="E48" i="1"/>
  <c r="E55" i="1"/>
  <c r="E42" i="1"/>
  <c r="F42" i="1" s="1"/>
  <c r="E37" i="1"/>
  <c r="F38" i="1" s="1"/>
  <c r="E13" i="1"/>
  <c r="F13" i="1" s="1"/>
  <c r="E20" i="1"/>
  <c r="F20" i="1" s="1"/>
  <c r="E53" i="1"/>
  <c r="F27" i="1"/>
  <c r="E11" i="1"/>
  <c r="E6" i="1"/>
  <c r="F6" i="1" s="1"/>
  <c r="E9" i="1"/>
  <c r="F9" i="1" s="1"/>
  <c r="E36" i="1"/>
  <c r="F36" i="1" s="1"/>
  <c r="E49" i="1"/>
  <c r="F50" i="1" s="1"/>
  <c r="E47" i="1"/>
  <c r="F47" i="1" s="1"/>
  <c r="E30" i="1"/>
  <c r="F30" i="1" s="1"/>
  <c r="E25" i="1"/>
  <c r="F25" i="1" s="1"/>
  <c r="E32" i="1"/>
  <c r="F32" i="1" s="1"/>
  <c r="E44" i="1"/>
  <c r="E57" i="1"/>
  <c r="F24" i="1"/>
  <c r="F23" i="1"/>
  <c r="F5" i="1"/>
  <c r="F4" i="1"/>
  <c r="E52" i="1"/>
  <c r="F52" i="1" s="1"/>
  <c r="F8" i="1"/>
  <c r="E18" i="1"/>
  <c r="F21" i="1"/>
  <c r="E28" i="1"/>
  <c r="F29" i="1" s="1"/>
  <c r="E40" i="1"/>
  <c r="F40" i="1" l="1"/>
  <c r="F44" i="1"/>
  <c r="F43" i="1"/>
  <c r="F16" i="1"/>
  <c r="F14" i="1"/>
  <c r="F18" i="1"/>
  <c r="F26" i="1"/>
  <c r="F28" i="1"/>
  <c r="F45" i="1"/>
  <c r="F7" i="1"/>
  <c r="F15" i="1"/>
  <c r="F53" i="1"/>
  <c r="F10" i="1"/>
  <c r="F33" i="1"/>
  <c r="F49" i="1"/>
  <c r="F12" i="1"/>
  <c r="F11" i="1"/>
  <c r="F31" i="1"/>
  <c r="F19" i="1"/>
  <c r="F37" i="1"/>
  <c r="F48" i="1"/>
  <c r="F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H2" authorId="0" shapeId="0" xr:uid="{95DC35C4-6F06-4E48-97B6-4B1B2C2BBA0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11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등분이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나겠금
예전데이터를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삭제
</t>
        </r>
        <r>
          <rPr>
            <sz val="9"/>
            <color indexed="81"/>
            <rFont val="Tahoma"/>
            <family val="2"/>
          </rPr>
          <t>(2</t>
        </r>
        <r>
          <rPr>
            <sz val="9"/>
            <color indexed="81"/>
            <rFont val="돋움"/>
            <family val="3"/>
            <charset val="129"/>
          </rPr>
          <t>개삭제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이런식으로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예전데이터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삭제시키면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  <comment ref="M9" authorId="0" shapeId="0" xr:uid="{42806EEE-E83C-4209-8155-7C2E7F9AC73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해봄</t>
        </r>
      </text>
    </comment>
  </commentList>
</comments>
</file>

<file path=xl/sharedStrings.xml><?xml version="1.0" encoding="utf-8"?>
<sst xmlns="http://schemas.openxmlformats.org/spreadsheetml/2006/main" count="73" uniqueCount="58">
  <si>
    <t>판매량</t>
  </si>
  <si>
    <t>판매량의 누적</t>
    <phoneticPr fontId="1" type="noConversion"/>
  </si>
  <si>
    <t>로그(판매량의 누적)</t>
    <phoneticPr fontId="1" type="noConversion"/>
  </si>
  <si>
    <t>3등분 로그 값 합계</t>
    <phoneticPr fontId="1" type="noConversion"/>
  </si>
  <si>
    <t>Yi</t>
    <phoneticPr fontId="1" type="noConversion"/>
  </si>
  <si>
    <t>log(Yi)</t>
    <phoneticPr fontId="1" type="noConversion"/>
  </si>
  <si>
    <t>sigma 1</t>
    <phoneticPr fontId="1" type="noConversion"/>
  </si>
  <si>
    <t>sigma 2</t>
    <phoneticPr fontId="1" type="noConversion"/>
  </si>
  <si>
    <t>sigma 3</t>
    <phoneticPr fontId="1" type="noConversion"/>
  </si>
  <si>
    <t>b=</t>
    <phoneticPr fontId="1" type="noConversion"/>
  </si>
  <si>
    <t>a=</t>
    <phoneticPr fontId="1" type="noConversion"/>
  </si>
  <si>
    <t>s2-s1</t>
    <phoneticPr fontId="1" type="noConversion"/>
  </si>
  <si>
    <t>b-1</t>
    <phoneticPr fontId="1" type="noConversion"/>
  </si>
  <si>
    <t>b^3-1^2</t>
    <phoneticPr fontId="1" type="noConversion"/>
  </si>
  <si>
    <t>k=</t>
    <phoneticPr fontId="1" type="noConversion"/>
  </si>
  <si>
    <t>시장에서 판매할 수 있는 총 금액</t>
    <phoneticPr fontId="1" type="noConversion"/>
  </si>
  <si>
    <t>공페르츠 모형</t>
    <phoneticPr fontId="1" type="noConversion"/>
  </si>
  <si>
    <t>시장의 수요와 관련된 예측할 때 사용</t>
    <phoneticPr fontId="1" type="noConversion"/>
  </si>
  <si>
    <t>로지스틱 모형과 유사</t>
    <phoneticPr fontId="1" type="noConversion"/>
  </si>
  <si>
    <t>좌우대칭 형태는 아님</t>
    <phoneticPr fontId="1" type="noConversion"/>
  </si>
  <si>
    <t>데이터에 반영이 더 적합할 수 있음</t>
    <phoneticPr fontId="1" type="noConversion"/>
  </si>
  <si>
    <t>예측값(누적)</t>
    <phoneticPr fontId="1" type="noConversion"/>
  </si>
  <si>
    <t>예측값(판매량)</t>
    <phoneticPr fontId="1" type="noConversion"/>
  </si>
  <si>
    <t>y=k* a^b^t</t>
  </si>
  <si>
    <t>y=k* a^b^t</t>
    <phoneticPr fontId="1" type="noConversion"/>
  </si>
  <si>
    <t>예를 들어, 30회까지 판매를 진행할 때 어느 시점에</t>
    <phoneticPr fontId="1" type="noConversion"/>
  </si>
  <si>
    <t>가장 판매량이 높은가?</t>
    <phoneticPr fontId="1" type="noConversion"/>
  </si>
  <si>
    <t>혹은 33회까지 판매를 진행할 때 어느 시점에</t>
    <phoneticPr fontId="1" type="noConversion"/>
  </si>
  <si>
    <t>예를 들어 33회까지 판매를 진행할 때 어느 시점에</t>
    <phoneticPr fontId="1" type="noConversion"/>
  </si>
  <si>
    <t>판매량이 가장 높게 증가하는가?</t>
    <phoneticPr fontId="1" type="noConversion"/>
  </si>
  <si>
    <t>판매량의 변화</t>
    <phoneticPr fontId="1" type="noConversion"/>
  </si>
  <si>
    <t>점차 판매량의 차이가 증가하다가 판매량의 차이가 감소하는</t>
    <phoneticPr fontId="1" type="noConversion"/>
  </si>
  <si>
    <t>가장 판매량이 증가한 시점은 6회임</t>
    <phoneticPr fontId="1" type="noConversion"/>
  </si>
  <si>
    <t xml:space="preserve">따라서 6회를 기준으로 시장의 수요가 감소함을 예측해볼 수 있고 </t>
    <phoneticPr fontId="1" type="noConversion"/>
  </si>
  <si>
    <t>이를 통해 공급량을 조정할 필요가 있음</t>
    <phoneticPr fontId="1" type="noConversion"/>
  </si>
  <si>
    <t>6회 이후 시장수요가 쇠퇴하는 현상을 발견함</t>
    <phoneticPr fontId="1" type="noConversion"/>
  </si>
  <si>
    <t>이후 20차시 쯤에 다시 수요가 상승세를 보이기 시작함</t>
    <phoneticPr fontId="1" type="noConversion"/>
  </si>
  <si>
    <t>(여기서의 판매량은 전년도 대비 증가량)</t>
    <phoneticPr fontId="1" type="noConversion"/>
  </si>
  <si>
    <t>어느 차시까지 판매가 가능한가?</t>
    <phoneticPr fontId="1" type="noConversion"/>
  </si>
  <si>
    <t>최대판매량</t>
    <phoneticPr fontId="1" type="noConversion"/>
  </si>
  <si>
    <t>최대 증가된 판매량</t>
    <phoneticPr fontId="1" type="noConversion"/>
  </si>
  <si>
    <t>최대 누적 금액의 도달 시점</t>
    <phoneticPr fontId="1" type="noConversion"/>
  </si>
  <si>
    <t>이 세가지를 확인할 수 있음</t>
    <phoneticPr fontId="1" type="noConversion"/>
  </si>
  <si>
    <t>&lt;-비선형 적용시</t>
    <phoneticPr fontId="1" type="noConversion"/>
  </si>
  <si>
    <t>누적판매량</t>
    <phoneticPr fontId="1" type="noConversion"/>
  </si>
  <si>
    <t>로그(누적판매량)</t>
    <phoneticPr fontId="1" type="noConversion"/>
  </si>
  <si>
    <t>H5*H11-H8^2</t>
  </si>
  <si>
    <t xml:space="preserve">증감이 줄어들고 있으니까 조만간 전체적인 양이 감소하겠구나 </t>
    <phoneticPr fontId="1" type="noConversion"/>
  </si>
  <si>
    <t>공페르츠-&gt;비대칭성</t>
    <phoneticPr fontId="1" type="noConversion"/>
  </si>
  <si>
    <t>b</t>
    <phoneticPr fontId="1" type="noConversion"/>
  </si>
  <si>
    <t>b1-1</t>
    <phoneticPr fontId="1" type="noConversion"/>
  </si>
  <si>
    <t>s2-s1</t>
    <phoneticPr fontId="1" type="noConversion"/>
  </si>
  <si>
    <t>{(b1^4)-1}^2</t>
    <phoneticPr fontId="1" type="noConversion"/>
  </si>
  <si>
    <t>a</t>
    <phoneticPr fontId="1" type="noConversion"/>
  </si>
  <si>
    <t>예측값(누적)</t>
    <phoneticPr fontId="1" type="noConversion"/>
  </si>
  <si>
    <t>k</t>
    <phoneticPr fontId="1" type="noConversion"/>
  </si>
  <si>
    <t>예측값(판매량)</t>
    <phoneticPr fontId="1" type="noConversion"/>
  </si>
  <si>
    <t>판매량의 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</si>
</sst>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예측값(누적)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329.78908657259228</c:v>
                </c:pt>
                <c:pt idx="1">
                  <c:v>572.88258549289287</c:v>
                </c:pt>
                <c:pt idx="2">
                  <c:v>931.30498507809682</c:v>
                </c:pt>
                <c:pt idx="3">
                  <c:v>1428.1518555260488</c:v>
                </c:pt>
                <c:pt idx="4">
                  <c:v>2080.4474454818292</c:v>
                </c:pt>
                <c:pt idx="5">
                  <c:v>2896.7913100707192</c:v>
                </c:pt>
                <c:pt idx="6">
                  <c:v>3876.2548169153993</c:v>
                </c:pt>
                <c:pt idx="7">
                  <c:v>5008.5915209947934</c:v>
                </c:pt>
                <c:pt idx="8">
                  <c:v>6275.5472133368903</c:v>
                </c:pt>
                <c:pt idx="9">
                  <c:v>7652.8934786796672</c:v>
                </c:pt>
                <c:pt idx="10">
                  <c:v>9112.7697842047219</c:v>
                </c:pt>
                <c:pt idx="11">
                  <c:v>10625.973480404853</c:v>
                </c:pt>
                <c:pt idx="12">
                  <c:v>12163.9413073571</c:v>
                </c:pt>
                <c:pt idx="13">
                  <c:v>13700.281100866356</c:v>
                </c:pt>
                <c:pt idx="14">
                  <c:v>15211.812244246687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3-4963-8E90-B9AC34768ED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예측값(판매량)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329.78908657259228</c:v>
                </c:pt>
                <c:pt idx="1">
                  <c:v>243.09349892030059</c:v>
                </c:pt>
                <c:pt idx="2">
                  <c:v>358.42239958520395</c:v>
                </c:pt>
                <c:pt idx="3">
                  <c:v>496.84687044795203</c:v>
                </c:pt>
                <c:pt idx="4">
                  <c:v>652.29558995578031</c:v>
                </c:pt>
                <c:pt idx="5">
                  <c:v>816.34386458889003</c:v>
                </c:pt>
                <c:pt idx="6">
                  <c:v>979.46350684468007</c:v>
                </c:pt>
                <c:pt idx="7">
                  <c:v>1132.3367040793942</c:v>
                </c:pt>
                <c:pt idx="8">
                  <c:v>1266.9556923420969</c:v>
                </c:pt>
                <c:pt idx="9">
                  <c:v>1377.3462653427769</c:v>
                </c:pt>
                <c:pt idx="10">
                  <c:v>1459.8763055250547</c:v>
                </c:pt>
                <c:pt idx="11">
                  <c:v>1513.2036962001312</c:v>
                </c:pt>
                <c:pt idx="12">
                  <c:v>1537.9678269522465</c:v>
                </c:pt>
                <c:pt idx="13">
                  <c:v>1536.3397935092562</c:v>
                </c:pt>
                <c:pt idx="14">
                  <c:v>1511.5311433803308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3-4963-8E90-B9AC3476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90240"/>
        <c:axId val="277191224"/>
      </c:lineChart>
      <c:catAx>
        <c:axId val="277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91224"/>
        <c:crosses val="autoZero"/>
        <c:auto val="1"/>
        <c:lblAlgn val="ctr"/>
        <c:lblOffset val="100"/>
        <c:noMultiLvlLbl val="0"/>
      </c:catAx>
      <c:valAx>
        <c:axId val="2771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판매량의 변화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Sheet1!$F$3:$F$36</c:f>
              <c:numCache>
                <c:formatCode>General</c:formatCode>
                <c:ptCount val="34"/>
                <c:pt idx="1">
                  <c:v>-86.695587652291692</c:v>
                </c:pt>
                <c:pt idx="2">
                  <c:v>115.32890066490336</c:v>
                </c:pt>
                <c:pt idx="3">
                  <c:v>138.42447086274808</c:v>
                </c:pt>
                <c:pt idx="4">
                  <c:v>155.44871950782829</c:v>
                </c:pt>
                <c:pt idx="5">
                  <c:v>164.04827463310971</c:v>
                </c:pt>
                <c:pt idx="6">
                  <c:v>163.11964225579004</c:v>
                </c:pt>
                <c:pt idx="7">
                  <c:v>152.8731972347141</c:v>
                </c:pt>
                <c:pt idx="8">
                  <c:v>134.61898826270271</c:v>
                </c:pt>
                <c:pt idx="9">
                  <c:v>110.39057300067998</c:v>
                </c:pt>
                <c:pt idx="10">
                  <c:v>82.530040182277844</c:v>
                </c:pt>
                <c:pt idx="11">
                  <c:v>53.327390675076458</c:v>
                </c:pt>
                <c:pt idx="12">
                  <c:v>24.764130752115307</c:v>
                </c:pt>
                <c:pt idx="13">
                  <c:v>-1.6280334429902723</c:v>
                </c:pt>
                <c:pt idx="14">
                  <c:v>-24.808650128925365</c:v>
                </c:pt>
                <c:pt idx="15">
                  <c:v>-44.197736244128464</c:v>
                </c:pt>
                <c:pt idx="16">
                  <c:v>-59.602120226491024</c:v>
                </c:pt>
                <c:pt idx="17">
                  <c:v>-71.123775122770894</c:v>
                </c:pt>
                <c:pt idx="18">
                  <c:v>-79.067987681566592</c:v>
                </c:pt>
                <c:pt idx="19">
                  <c:v>-83.862191162155796</c:v>
                </c:pt>
                <c:pt idx="20">
                  <c:v>-85.990563799285155</c:v>
                </c:pt>
                <c:pt idx="21">
                  <c:v>-85.945466875640705</c:v>
                </c:pt>
                <c:pt idx="22">
                  <c:v>-84.194351336565887</c:v>
                </c:pt>
                <c:pt idx="23">
                  <c:v>-81.159555164202175</c:v>
                </c:pt>
                <c:pt idx="24">
                  <c:v>-77.208055988579872</c:v>
                </c:pt>
                <c:pt idx="25">
                  <c:v>-72.648395930249535</c:v>
                </c:pt>
                <c:pt idx="26">
                  <c:v>-67.732404515863891</c:v>
                </c:pt>
                <c:pt idx="27">
                  <c:v>-62.659841332279029</c:v>
                </c:pt>
                <c:pt idx="28">
                  <c:v>-57.584562608877604</c:v>
                </c:pt>
                <c:pt idx="29">
                  <c:v>-52.621234597987495</c:v>
                </c:pt>
                <c:pt idx="30">
                  <c:v>-47.851953179404518</c:v>
                </c:pt>
                <c:pt idx="31">
                  <c:v>-43.332384058281605</c:v>
                </c:pt>
                <c:pt idx="32">
                  <c:v>-39.097221184354567</c:v>
                </c:pt>
                <c:pt idx="33">
                  <c:v>-35.164886040070996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F-4921-B46D-65CD9DC8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75496"/>
        <c:axId val="323334448"/>
      </c:lineChart>
      <c:catAx>
        <c:axId val="2697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34448"/>
        <c:crosses val="autoZero"/>
        <c:auto val="1"/>
        <c:lblAlgn val="ctr"/>
        <c:lblOffset val="100"/>
        <c:noMultiLvlLbl val="0"/>
      </c:catAx>
      <c:valAx>
        <c:axId val="3233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7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판매량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Sheet2!$B$2:$B$60</c:f>
              <c:numCache>
                <c:formatCode>General</c:formatCode>
                <c:ptCount val="59"/>
                <c:pt idx="0">
                  <c:v>150</c:v>
                </c:pt>
                <c:pt idx="1">
                  <c:v>210</c:v>
                </c:pt>
                <c:pt idx="2">
                  <c:v>256</c:v>
                </c:pt>
                <c:pt idx="3">
                  <c:v>325</c:v>
                </c:pt>
                <c:pt idx="4">
                  <c:v>468</c:v>
                </c:pt>
                <c:pt idx="5">
                  <c:v>678</c:v>
                </c:pt>
                <c:pt idx="6">
                  <c:v>892</c:v>
                </c:pt>
                <c:pt idx="7">
                  <c:v>924</c:v>
                </c:pt>
                <c:pt idx="8">
                  <c:v>954</c:v>
                </c:pt>
                <c:pt idx="9">
                  <c:v>975</c:v>
                </c:pt>
                <c:pt idx="10">
                  <c:v>1001</c:v>
                </c:pt>
                <c:pt idx="11">
                  <c:v>1080</c:v>
                </c:pt>
                <c:pt idx="12">
                  <c:v>1120</c:v>
                </c:pt>
                <c:pt idx="13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9-40B6-8B8F-A6B6331928DA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예측값(판매량)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Sheet2!$E$2:$E$60</c:f>
              <c:numCache>
                <c:formatCode>General</c:formatCode>
                <c:ptCount val="59"/>
                <c:pt idx="0">
                  <c:v>567.10074139898234</c:v>
                </c:pt>
                <c:pt idx="1">
                  <c:v>474.19319672491997</c:v>
                </c:pt>
                <c:pt idx="2">
                  <c:v>662.31167823763121</c:v>
                </c:pt>
                <c:pt idx="3">
                  <c:v>834.82171761674317</c:v>
                </c:pt>
                <c:pt idx="4">
                  <c:v>968.04448802800971</c:v>
                </c:pt>
                <c:pt idx="5">
                  <c:v>1048.9833236131367</c:v>
                </c:pt>
                <c:pt idx="6">
                  <c:v>1075.8461371223684</c:v>
                </c:pt>
                <c:pt idx="7">
                  <c:v>1055.2199375961873</c:v>
                </c:pt>
                <c:pt idx="8">
                  <c:v>998.17470113676791</c:v>
                </c:pt>
                <c:pt idx="9">
                  <c:v>916.88133182478759</c:v>
                </c:pt>
                <c:pt idx="10">
                  <c:v>822.385767427475</c:v>
                </c:pt>
                <c:pt idx="11">
                  <c:v>723.52230281868833</c:v>
                </c:pt>
                <c:pt idx="12">
                  <c:v>626.65787219021331</c:v>
                </c:pt>
                <c:pt idx="13">
                  <c:v>535.9193984352205</c:v>
                </c:pt>
                <c:pt idx="14">
                  <c:v>453.63163725999584</c:v>
                </c:pt>
                <c:pt idx="15">
                  <c:v>380.79288485539655</c:v>
                </c:pt>
                <c:pt idx="16">
                  <c:v>317.49895687331991</c:v>
                </c:pt>
                <c:pt idx="17">
                  <c:v>263.28132365856436</c:v>
                </c:pt>
                <c:pt idx="18">
                  <c:v>217.35663123551967</c:v>
                </c:pt>
                <c:pt idx="19">
                  <c:v>178.7994386880946</c:v>
                </c:pt>
                <c:pt idx="20">
                  <c:v>146.65465272989604</c:v>
                </c:pt>
                <c:pt idx="21">
                  <c:v>120.0056894261179</c:v>
                </c:pt>
                <c:pt idx="22">
                  <c:v>98.011822092315924</c:v>
                </c:pt>
                <c:pt idx="23">
                  <c:v>79.925098946789149</c:v>
                </c:pt>
                <c:pt idx="24">
                  <c:v>65.094390398011456</c:v>
                </c:pt>
                <c:pt idx="25">
                  <c:v>52.96182730316832</c:v>
                </c:pt>
                <c:pt idx="26">
                  <c:v>43.05514978831161</c:v>
                </c:pt>
                <c:pt idx="27">
                  <c:v>34.978230098446147</c:v>
                </c:pt>
                <c:pt idx="28">
                  <c:v>28.401161035168116</c:v>
                </c:pt>
                <c:pt idx="29">
                  <c:v>23.050715877005132</c:v>
                </c:pt>
                <c:pt idx="30">
                  <c:v>18.701604494235653</c:v>
                </c:pt>
                <c:pt idx="31">
                  <c:v>15.168710584632208</c:v>
                </c:pt>
                <c:pt idx="32">
                  <c:v>12.300350291292489</c:v>
                </c:pt>
                <c:pt idx="33">
                  <c:v>9.9725101577605528</c:v>
                </c:pt>
                <c:pt idx="34">
                  <c:v>8.0839798699780658</c:v>
                </c:pt>
                <c:pt idx="35">
                  <c:v>6.5522773532720748</c:v>
                </c:pt>
                <c:pt idx="36">
                  <c:v>5.3102605415169819</c:v>
                </c:pt>
                <c:pt idx="37">
                  <c:v>4.3033250749485887</c:v>
                </c:pt>
                <c:pt idx="38">
                  <c:v>3.4870962618388148</c:v>
                </c:pt>
                <c:pt idx="39">
                  <c:v>2.8255343832224753</c:v>
                </c:pt>
                <c:pt idx="40">
                  <c:v>2.2893833790367353</c:v>
                </c:pt>
                <c:pt idx="41">
                  <c:v>1.8549033280323783</c:v>
                </c:pt>
                <c:pt idx="42">
                  <c:v>1.5028365290181682</c:v>
                </c:pt>
                <c:pt idx="43">
                  <c:v>1.2175652566857025</c:v>
                </c:pt>
                <c:pt idx="44">
                  <c:v>0.98642639354875428</c:v>
                </c:pt>
                <c:pt idx="45">
                  <c:v>0.79915419942517474</c:v>
                </c:pt>
                <c:pt idx="46">
                  <c:v>0.64742757639396586</c:v>
                </c:pt>
                <c:pt idx="47">
                  <c:v>0.52450243977727951</c:v>
                </c:pt>
                <c:pt idx="48">
                  <c:v>0.42491333172074519</c:v>
                </c:pt>
                <c:pt idx="49">
                  <c:v>0.34423132415940927</c:v>
                </c:pt>
                <c:pt idx="50">
                  <c:v>0.27886765037328587</c:v>
                </c:pt>
                <c:pt idx="51">
                  <c:v>0.22591446570550033</c:v>
                </c:pt>
                <c:pt idx="52">
                  <c:v>0.1830157420681644</c:v>
                </c:pt>
                <c:pt idx="53">
                  <c:v>0.1482626101533242</c:v>
                </c:pt>
                <c:pt idx="54">
                  <c:v>0.12010853065658011</c:v>
                </c:pt>
                <c:pt idx="55">
                  <c:v>9.7300544604877359E-2</c:v>
                </c:pt>
                <c:pt idx="56">
                  <c:v>7.8823559664670029E-2</c:v>
                </c:pt>
                <c:pt idx="57">
                  <c:v>6.3855203632556368E-2</c:v>
                </c:pt>
                <c:pt idx="58">
                  <c:v>5.1729242852161406E-2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9-40B6-8B8F-A6B6331928DA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판매량의 변화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Sheet2!$F$2:$F$60</c:f>
              <c:numCache>
                <c:formatCode>General</c:formatCode>
                <c:ptCount val="59"/>
                <c:pt idx="1">
                  <c:v>-92.907544674062365</c:v>
                </c:pt>
                <c:pt idx="2">
                  <c:v>188.11848151271124</c:v>
                </c:pt>
                <c:pt idx="3">
                  <c:v>172.51003937911196</c:v>
                </c:pt>
                <c:pt idx="4">
                  <c:v>133.22277041126654</c:v>
                </c:pt>
                <c:pt idx="5">
                  <c:v>80.938835585126981</c:v>
                </c:pt>
                <c:pt idx="6">
                  <c:v>26.862813509231728</c:v>
                </c:pt>
                <c:pt idx="7">
                  <c:v>-20.626199526181153</c:v>
                </c:pt>
                <c:pt idx="8">
                  <c:v>-57.045236459419357</c:v>
                </c:pt>
                <c:pt idx="9">
                  <c:v>-81.293369311980314</c:v>
                </c:pt>
                <c:pt idx="10">
                  <c:v>-94.495564397312592</c:v>
                </c:pt>
                <c:pt idx="11">
                  <c:v>-98.863464608786671</c:v>
                </c:pt>
                <c:pt idx="12">
                  <c:v>-96.86443062847502</c:v>
                </c:pt>
                <c:pt idx="13">
                  <c:v>-90.73847375499281</c:v>
                </c:pt>
                <c:pt idx="14">
                  <c:v>-82.287761175224659</c:v>
                </c:pt>
                <c:pt idx="15">
                  <c:v>-72.83875240459929</c:v>
                </c:pt>
                <c:pt idx="16">
                  <c:v>-63.293927982076639</c:v>
                </c:pt>
                <c:pt idx="17">
                  <c:v>-54.217633214755551</c:v>
                </c:pt>
                <c:pt idx="18">
                  <c:v>-45.924692423044689</c:v>
                </c:pt>
                <c:pt idx="19">
                  <c:v>-38.557192547425075</c:v>
                </c:pt>
                <c:pt idx="20">
                  <c:v>-32.144785958198554</c:v>
                </c:pt>
                <c:pt idx="21">
                  <c:v>-26.648963303778146</c:v>
                </c:pt>
                <c:pt idx="22">
                  <c:v>-21.993867333801973</c:v>
                </c:pt>
                <c:pt idx="23">
                  <c:v>-18.086723145526776</c:v>
                </c:pt>
                <c:pt idx="24">
                  <c:v>-14.830708548777693</c:v>
                </c:pt>
                <c:pt idx="25">
                  <c:v>-12.132563094843135</c:v>
                </c:pt>
                <c:pt idx="26">
                  <c:v>-9.9066775148567103</c:v>
                </c:pt>
                <c:pt idx="27">
                  <c:v>-8.0769196898654627</c:v>
                </c:pt>
                <c:pt idx="28">
                  <c:v>-6.5770690632780315</c:v>
                </c:pt>
                <c:pt idx="29">
                  <c:v>-5.3504451581629837</c:v>
                </c:pt>
                <c:pt idx="30">
                  <c:v>-4.349111382769479</c:v>
                </c:pt>
                <c:pt idx="31">
                  <c:v>-3.5328939096034446</c:v>
                </c:pt>
                <c:pt idx="32">
                  <c:v>-2.8683602933397196</c:v>
                </c:pt>
                <c:pt idx="33">
                  <c:v>-2.3278401335319359</c:v>
                </c:pt>
                <c:pt idx="34">
                  <c:v>-1.888530287782487</c:v>
                </c:pt>
                <c:pt idx="35">
                  <c:v>-1.531702516705991</c:v>
                </c:pt>
                <c:pt idx="36">
                  <c:v>-1.2420168117550929</c:v>
                </c:pt>
                <c:pt idx="37">
                  <c:v>-1.0069354665683932</c:v>
                </c:pt>
                <c:pt idx="38">
                  <c:v>-0.81622881310977391</c:v>
                </c:pt>
                <c:pt idx="39">
                  <c:v>-0.66156187861633953</c:v>
                </c:pt>
                <c:pt idx="40">
                  <c:v>-0.53615100418574002</c:v>
                </c:pt>
                <c:pt idx="41">
                  <c:v>-0.43448005100435694</c:v>
                </c:pt>
                <c:pt idx="42">
                  <c:v>-0.35206679901421012</c:v>
                </c:pt>
                <c:pt idx="43">
                  <c:v>-0.28527127233246574</c:v>
                </c:pt>
                <c:pt idx="44">
                  <c:v>-0.2311388631369482</c:v>
                </c:pt>
                <c:pt idx="45">
                  <c:v>-0.18727219412357954</c:v>
                </c:pt>
                <c:pt idx="46">
                  <c:v>-0.15172662303120887</c:v>
                </c:pt>
                <c:pt idx="47">
                  <c:v>-0.12292513661668636</c:v>
                </c:pt>
                <c:pt idx="48">
                  <c:v>-9.9589108056534315E-2</c:v>
                </c:pt>
                <c:pt idx="49">
                  <c:v>-8.0682007561335922E-2</c:v>
                </c:pt>
                <c:pt idx="50">
                  <c:v>-6.53636737861234E-2</c:v>
                </c:pt>
                <c:pt idx="51">
                  <c:v>-5.2953184667785536E-2</c:v>
                </c:pt>
                <c:pt idx="52">
                  <c:v>-4.2898723637335934E-2</c:v>
                </c:pt>
                <c:pt idx="53">
                  <c:v>-3.4753131914840196E-2</c:v>
                </c:pt>
                <c:pt idx="54">
                  <c:v>-2.8154079496744089E-2</c:v>
                </c:pt>
                <c:pt idx="55">
                  <c:v>-2.2807986051702756E-2</c:v>
                </c:pt>
                <c:pt idx="56">
                  <c:v>-1.8476984940207331E-2</c:v>
                </c:pt>
                <c:pt idx="57">
                  <c:v>-1.4968356032113661E-2</c:v>
                </c:pt>
                <c:pt idx="58">
                  <c:v>-1.2125960780394962E-2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9-40B6-8B8F-A6B63319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05712"/>
        <c:axId val="325564992"/>
      </c:lineChart>
      <c:catAx>
        <c:axId val="3812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5564992"/>
        <c:crosses val="autoZero"/>
        <c:auto val="1"/>
        <c:lblAlgn val="ctr"/>
        <c:lblOffset val="100"/>
        <c:noMultiLvlLbl val="0"/>
      </c:catAx>
      <c:valAx>
        <c:axId val="3255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2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981076</xdr:colOff>
      <xdr:row>15</xdr:row>
      <xdr:rowOff>123825</xdr:rowOff>
    </xdr:from>
    <xdr:to>
      <xdr:col>9</xdr:col>
      <xdr:colOff>314326</xdr:colOff>
      <xdr:row>32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34</xdr:row>
      <xdr:rowOff>0</xdr:rowOff>
    </xdr:from>
    <xdr:to>
      <xdr:col>9</xdr:col>
      <xdr:colOff>571500</xdr:colOff>
      <xdr:row>46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17</xdr:row>
      <xdr:rowOff>47625</xdr:rowOff>
    </xdr:from>
    <xdr:to>
      <xdr:col>15</xdr:col>
      <xdr:colOff>371475</xdr:colOff>
      <xdr:row>32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"/>
  <sheetViews>
    <sheetView topLeftCell="A4" zoomScale="70" zoomScaleNormal="70" workbookViewId="0">
      <selection activeCell="M8" sqref="M8"/>
    </sheetView>
  </sheetViews>
  <sheetFormatPr defaultRowHeight="17.399999999999999" x14ac:dyDescent="0.4"/>
  <cols>
    <col min="3" max="6" width="13.09765625" customWidth="1"/>
    <col min="7" max="7" width="18.19921875" customWidth="1"/>
    <col min="8" max="8" width="16.5" customWidth="1"/>
    <col min="11" max="11" width="28.5" customWidth="1"/>
    <col min="13" max="13" width="9" customWidth="1"/>
    <col min="14" max="14" width="10.19921875" customWidth="1"/>
  </cols>
  <sheetData>
    <row r="1" spans="1:16" x14ac:dyDescent="0.4">
      <c r="C1" t="s">
        <v>4</v>
      </c>
      <c r="G1" t="s">
        <v>5</v>
      </c>
    </row>
    <row r="2" spans="1:16" ht="18" thickBot="1" x14ac:dyDescent="0.45">
      <c r="B2" t="s">
        <v>0</v>
      </c>
      <c r="C2" t="s">
        <v>1</v>
      </c>
      <c r="D2" t="s">
        <v>21</v>
      </c>
      <c r="E2" t="s">
        <v>22</v>
      </c>
      <c r="F2" t="s">
        <v>30</v>
      </c>
      <c r="G2" t="s">
        <v>2</v>
      </c>
      <c r="H2" t="s">
        <v>3</v>
      </c>
    </row>
    <row r="3" spans="1:16" x14ac:dyDescent="0.4">
      <c r="A3" s="1">
        <v>1</v>
      </c>
      <c r="B3" s="2">
        <v>150</v>
      </c>
      <c r="C3" s="7">
        <f>B3</f>
        <v>150</v>
      </c>
      <c r="D3" s="7">
        <f>$M$9*($M$8^($M$4^A3))</f>
        <v>329.78908657259228</v>
      </c>
      <c r="E3" s="7">
        <f>D3</f>
        <v>329.78908657259228</v>
      </c>
      <c r="F3" s="7"/>
      <c r="G3" s="7">
        <f>LOG(C3)</f>
        <v>2.1760912590556813</v>
      </c>
    </row>
    <row r="4" spans="1:16" x14ac:dyDescent="0.4">
      <c r="A4" s="3">
        <v>2</v>
      </c>
      <c r="B4" s="4">
        <v>210</v>
      </c>
      <c r="C4" s="7">
        <f>SUM($B$3:B4)</f>
        <v>360</v>
      </c>
      <c r="D4" s="7">
        <f t="shared" ref="D4:D67" si="0">$M$9*($M$8^($M$4^A4))</f>
        <v>572.88258549289287</v>
      </c>
      <c r="E4" s="7">
        <f>D4-$D$3</f>
        <v>243.09349892030059</v>
      </c>
      <c r="F4" s="7">
        <f>E4-E3</f>
        <v>-86.695587652291692</v>
      </c>
      <c r="G4" s="7">
        <f t="shared" ref="G4:G11" si="1">LOG(C4)</f>
        <v>2.5563025007672873</v>
      </c>
      <c r="L4" s="13" t="s">
        <v>9</v>
      </c>
      <c r="M4">
        <f>((H11-H8)/(H8-H5))^(1/3)</f>
        <v>0.87990195891846823</v>
      </c>
    </row>
    <row r="5" spans="1:16" ht="18" thickBot="1" x14ac:dyDescent="0.45">
      <c r="A5" s="5">
        <v>3</v>
      </c>
      <c r="B5" s="6">
        <v>256</v>
      </c>
      <c r="C5" s="7">
        <f>SUM($B$3:B5)</f>
        <v>616</v>
      </c>
      <c r="D5" s="7">
        <f t="shared" si="0"/>
        <v>931.30498507809682</v>
      </c>
      <c r="E5" s="7">
        <f>D5-D4</f>
        <v>358.42239958520395</v>
      </c>
      <c r="F5" s="7">
        <f t="shared" ref="E5:F34" si="2">E5-E4</f>
        <v>115.32890066490336</v>
      </c>
      <c r="G5" s="7">
        <f t="shared" si="1"/>
        <v>2.7895807121644256</v>
      </c>
      <c r="H5">
        <f>SUM(G3:G5)</f>
        <v>7.5219744719873951</v>
      </c>
      <c r="I5" t="s">
        <v>6</v>
      </c>
      <c r="L5" s="13"/>
      <c r="M5">
        <f>H8-H5</f>
        <v>1.9200485936146734</v>
      </c>
      <c r="N5" t="s">
        <v>11</v>
      </c>
    </row>
    <row r="6" spans="1:16" x14ac:dyDescent="0.4">
      <c r="A6" s="1">
        <v>4</v>
      </c>
      <c r="B6" s="2">
        <v>325</v>
      </c>
      <c r="C6" s="7">
        <f>SUM($B$3:B6)</f>
        <v>941</v>
      </c>
      <c r="D6" s="7">
        <f t="shared" si="0"/>
        <v>1428.1518555260488</v>
      </c>
      <c r="E6" s="7">
        <f t="shared" si="2"/>
        <v>496.84687044795203</v>
      </c>
      <c r="F6" s="7">
        <f t="shared" si="2"/>
        <v>138.42447086274808</v>
      </c>
      <c r="G6" s="7">
        <f t="shared" si="1"/>
        <v>2.973589623427257</v>
      </c>
      <c r="L6" s="13"/>
      <c r="M6">
        <f>M4-1</f>
        <v>-0.12009804108153177</v>
      </c>
      <c r="N6" t="s">
        <v>12</v>
      </c>
    </row>
    <row r="7" spans="1:16" x14ac:dyDescent="0.4">
      <c r="A7" s="3">
        <v>5</v>
      </c>
      <c r="B7" s="4">
        <v>468</v>
      </c>
      <c r="C7" s="7">
        <f>SUM($B$3:B7)</f>
        <v>1409</v>
      </c>
      <c r="D7" s="7">
        <f t="shared" si="0"/>
        <v>2080.4474454818292</v>
      </c>
      <c r="E7" s="7">
        <f t="shared" si="2"/>
        <v>652.29558995578031</v>
      </c>
      <c r="F7" s="7">
        <f t="shared" si="2"/>
        <v>155.44871950782829</v>
      </c>
      <c r="G7" s="7">
        <f t="shared" si="1"/>
        <v>3.1489109931093564</v>
      </c>
      <c r="L7" s="13"/>
      <c r="M7">
        <f>((M4^3)-1)^2</f>
        <v>0.10160522411989591</v>
      </c>
      <c r="N7" t="s">
        <v>13</v>
      </c>
      <c r="O7">
        <f>H5*H11-H8^2</f>
        <v>-8.2902344413923004</v>
      </c>
      <c r="P7">
        <f>O7/O8</f>
        <v>13.545547793471268</v>
      </c>
    </row>
    <row r="8" spans="1:16" ht="18" thickBot="1" x14ac:dyDescent="0.45">
      <c r="A8" s="5">
        <v>6</v>
      </c>
      <c r="B8" s="6">
        <v>678</v>
      </c>
      <c r="C8" s="7">
        <f>SUM($B$3:B8)</f>
        <v>2087</v>
      </c>
      <c r="D8" s="7">
        <f t="shared" si="0"/>
        <v>2896.7913100707192</v>
      </c>
      <c r="E8" s="7">
        <f t="shared" si="2"/>
        <v>816.34386458889003</v>
      </c>
      <c r="F8" s="9">
        <f t="shared" si="2"/>
        <v>164.04827463310971</v>
      </c>
      <c r="G8" s="7">
        <f t="shared" si="1"/>
        <v>3.3195224490654542</v>
      </c>
      <c r="H8">
        <f>SUM(G6:G8)</f>
        <v>9.4420230656020685</v>
      </c>
      <c r="I8" t="s">
        <v>7</v>
      </c>
      <c r="L8" s="13" t="s">
        <v>10</v>
      </c>
      <c r="M8">
        <f>10^(M5*M6/M7)</f>
        <v>5.3763802072703476E-3</v>
      </c>
      <c r="O8">
        <f>H5+H11-2*H8</f>
        <v>-0.61202651733199431</v>
      </c>
    </row>
    <row r="9" spans="1:16" x14ac:dyDescent="0.4">
      <c r="A9" s="1">
        <v>7</v>
      </c>
      <c r="B9" s="2">
        <v>892</v>
      </c>
      <c r="C9" s="7">
        <f>SUM($B$3:B9)</f>
        <v>2979</v>
      </c>
      <c r="D9" s="7">
        <f t="shared" si="0"/>
        <v>3876.2548169153993</v>
      </c>
      <c r="E9" s="7">
        <f t="shared" si="2"/>
        <v>979.46350684468007</v>
      </c>
      <c r="F9" s="7">
        <f t="shared" si="2"/>
        <v>163.11964225579004</v>
      </c>
      <c r="G9" s="7">
        <f t="shared" si="1"/>
        <v>3.4740705032150436</v>
      </c>
      <c r="K9" t="s">
        <v>15</v>
      </c>
      <c r="L9" s="13" t="s">
        <v>14</v>
      </c>
      <c r="M9">
        <f>10^((1/3)*P7)</f>
        <v>32747.835323781033</v>
      </c>
    </row>
    <row r="10" spans="1:16" x14ac:dyDescent="0.4">
      <c r="A10" s="3">
        <v>8</v>
      </c>
      <c r="B10" s="4">
        <v>924</v>
      </c>
      <c r="C10" s="7">
        <f>SUM($B$3:B10)</f>
        <v>3903</v>
      </c>
      <c r="D10" s="7">
        <f t="shared" si="0"/>
        <v>5008.5915209947934</v>
      </c>
      <c r="E10" s="7">
        <f>D10-D9</f>
        <v>1132.3367040793942</v>
      </c>
      <c r="F10" s="7">
        <f t="shared" ref="F10:F53" si="3">E10-E9</f>
        <v>152.8731972347141</v>
      </c>
      <c r="G10" s="7">
        <f t="shared" si="1"/>
        <v>3.5913985512812485</v>
      </c>
    </row>
    <row r="11" spans="1:16" ht="18" thickBot="1" x14ac:dyDescent="0.45">
      <c r="A11" s="5">
        <v>9</v>
      </c>
      <c r="B11" s="6">
        <v>934</v>
      </c>
      <c r="C11" s="7">
        <f>SUM($B$3:B11)</f>
        <v>4837</v>
      </c>
      <c r="D11" s="7">
        <f t="shared" si="0"/>
        <v>6275.5472133368903</v>
      </c>
      <c r="E11" s="7">
        <f t="shared" si="2"/>
        <v>1266.9556923420969</v>
      </c>
      <c r="F11" s="7">
        <f t="shared" si="3"/>
        <v>134.61898826270271</v>
      </c>
      <c r="G11" s="7">
        <f t="shared" si="1"/>
        <v>3.6845760873884554</v>
      </c>
      <c r="H11">
        <f>SUM(G9:G11)</f>
        <v>10.750045141884748</v>
      </c>
      <c r="I11" t="s">
        <v>8</v>
      </c>
    </row>
    <row r="12" spans="1:16" x14ac:dyDescent="0.4">
      <c r="A12" s="8">
        <v>10</v>
      </c>
      <c r="D12" s="7">
        <f t="shared" si="0"/>
        <v>7652.8934786796672</v>
      </c>
      <c r="E12" s="7">
        <f t="shared" si="2"/>
        <v>1377.3462653427769</v>
      </c>
      <c r="F12" s="7">
        <f t="shared" si="3"/>
        <v>110.39057300067998</v>
      </c>
      <c r="K12" t="s">
        <v>16</v>
      </c>
    </row>
    <row r="13" spans="1:16" x14ac:dyDescent="0.4">
      <c r="A13" s="8">
        <v>11</v>
      </c>
      <c r="D13" s="7">
        <f t="shared" si="0"/>
        <v>9112.7697842047219</v>
      </c>
      <c r="E13" s="7">
        <f t="shared" si="2"/>
        <v>1459.8763055250547</v>
      </c>
      <c r="F13" s="7">
        <f t="shared" si="3"/>
        <v>82.530040182277844</v>
      </c>
      <c r="K13" t="s">
        <v>17</v>
      </c>
    </row>
    <row r="14" spans="1:16" x14ac:dyDescent="0.4">
      <c r="A14" s="8">
        <v>12</v>
      </c>
      <c r="D14" s="7">
        <f t="shared" si="0"/>
        <v>10625.973480404853</v>
      </c>
      <c r="E14" s="7">
        <f t="shared" si="2"/>
        <v>1513.2036962001312</v>
      </c>
      <c r="F14" s="7">
        <f t="shared" si="3"/>
        <v>53.327390675076458</v>
      </c>
      <c r="K14" t="s">
        <v>18</v>
      </c>
    </row>
    <row r="15" spans="1:16" x14ac:dyDescent="0.4">
      <c r="A15" s="8">
        <v>13</v>
      </c>
      <c r="D15" s="7">
        <f t="shared" si="0"/>
        <v>12163.9413073571</v>
      </c>
      <c r="E15" s="7">
        <f t="shared" si="2"/>
        <v>1537.9678269522465</v>
      </c>
      <c r="F15" s="12">
        <f t="shared" si="3"/>
        <v>24.764130752115307</v>
      </c>
      <c r="K15" t="s">
        <v>19</v>
      </c>
    </row>
    <row r="16" spans="1:16" x14ac:dyDescent="0.4">
      <c r="A16" s="8">
        <v>14</v>
      </c>
      <c r="D16" s="7">
        <f t="shared" si="0"/>
        <v>13700.281100866356</v>
      </c>
      <c r="E16" s="7">
        <f t="shared" si="2"/>
        <v>1536.3397935092562</v>
      </c>
      <c r="F16" s="7">
        <f t="shared" si="3"/>
        <v>-1.6280334429902723</v>
      </c>
      <c r="K16" t="s">
        <v>20</v>
      </c>
    </row>
    <row r="17" spans="1:11" x14ac:dyDescent="0.4">
      <c r="A17" s="8">
        <v>15</v>
      </c>
      <c r="D17" s="7">
        <f t="shared" si="0"/>
        <v>15211.812244246687</v>
      </c>
      <c r="E17" s="7">
        <f t="shared" si="2"/>
        <v>1511.5311433803308</v>
      </c>
      <c r="F17" s="7">
        <f t="shared" si="3"/>
        <v>-24.808650128925365</v>
      </c>
    </row>
    <row r="18" spans="1:11" x14ac:dyDescent="0.4">
      <c r="A18" s="8">
        <v>16</v>
      </c>
      <c r="D18" s="7">
        <f t="shared" si="0"/>
        <v>16679.145651382889</v>
      </c>
      <c r="E18" s="7">
        <f t="shared" si="2"/>
        <v>1467.3334071362024</v>
      </c>
      <c r="F18" s="7">
        <f t="shared" si="3"/>
        <v>-44.197736244128464</v>
      </c>
      <c r="K18" t="s">
        <v>24</v>
      </c>
    </row>
    <row r="19" spans="1:11" x14ac:dyDescent="0.4">
      <c r="A19" s="8">
        <v>17</v>
      </c>
      <c r="D19" s="7">
        <f t="shared" si="0"/>
        <v>18086.8769382926</v>
      </c>
      <c r="E19" s="7">
        <f t="shared" si="2"/>
        <v>1407.7312869097113</v>
      </c>
      <c r="F19" s="7">
        <f t="shared" si="3"/>
        <v>-59.602120226491024</v>
      </c>
    </row>
    <row r="20" spans="1:11" x14ac:dyDescent="0.4">
      <c r="A20" s="8">
        <v>18</v>
      </c>
      <c r="D20" s="7">
        <f t="shared" si="0"/>
        <v>19423.484450079541</v>
      </c>
      <c r="E20" s="7">
        <f t="shared" si="2"/>
        <v>1336.6075117869404</v>
      </c>
      <c r="F20" s="7">
        <f t="shared" si="3"/>
        <v>-71.123775122770894</v>
      </c>
    </row>
    <row r="21" spans="1:11" x14ac:dyDescent="0.4">
      <c r="A21" s="8">
        <v>19</v>
      </c>
      <c r="D21" s="7">
        <f t="shared" si="0"/>
        <v>20681.023974184915</v>
      </c>
      <c r="E21" s="7">
        <f t="shared" si="2"/>
        <v>1257.5395241053739</v>
      </c>
      <c r="F21" s="7">
        <f t="shared" si="3"/>
        <v>-79.067987681566592</v>
      </c>
      <c r="K21" t="s">
        <v>25</v>
      </c>
    </row>
    <row r="22" spans="1:11" x14ac:dyDescent="0.4">
      <c r="A22" s="8">
        <v>20</v>
      </c>
      <c r="D22" s="7">
        <f t="shared" si="0"/>
        <v>21854.701307128133</v>
      </c>
      <c r="E22" s="7">
        <f t="shared" si="2"/>
        <v>1173.6773329432181</v>
      </c>
      <c r="F22" s="7">
        <f t="shared" si="3"/>
        <v>-83.862191162155796</v>
      </c>
      <c r="K22" t="s">
        <v>26</v>
      </c>
    </row>
    <row r="23" spans="1:11" x14ac:dyDescent="0.4">
      <c r="A23" s="8">
        <v>21</v>
      </c>
      <c r="D23" s="7">
        <f t="shared" si="0"/>
        <v>22942.388076272066</v>
      </c>
      <c r="E23" s="7">
        <f t="shared" si="2"/>
        <v>1087.6867691439329</v>
      </c>
      <c r="F23" s="7">
        <f t="shared" si="3"/>
        <v>-85.990563799285155</v>
      </c>
    </row>
    <row r="24" spans="1:11" x14ac:dyDescent="0.4">
      <c r="A24" s="8">
        <v>22</v>
      </c>
      <c r="D24" s="7">
        <f t="shared" si="0"/>
        <v>23944.129378540358</v>
      </c>
      <c r="E24" s="7">
        <f t="shared" si="2"/>
        <v>1001.7413022682922</v>
      </c>
      <c r="F24" s="7">
        <f t="shared" si="3"/>
        <v>-85.945466875640705</v>
      </c>
      <c r="K24" t="s">
        <v>27</v>
      </c>
    </row>
    <row r="25" spans="1:11" x14ac:dyDescent="0.4">
      <c r="A25" s="8">
        <v>23</v>
      </c>
      <c r="D25" s="7">
        <f t="shared" si="0"/>
        <v>24861.676329472084</v>
      </c>
      <c r="E25" s="7">
        <f t="shared" si="2"/>
        <v>917.54695093172631</v>
      </c>
      <c r="F25" s="7">
        <f t="shared" si="3"/>
        <v>-84.194351336565887</v>
      </c>
      <c r="K25" t="s">
        <v>26</v>
      </c>
    </row>
    <row r="26" spans="1:11" x14ac:dyDescent="0.4">
      <c r="A26" s="8">
        <v>24</v>
      </c>
      <c r="D26" s="7">
        <f t="shared" si="0"/>
        <v>25698.063725239608</v>
      </c>
      <c r="E26" s="7">
        <f t="shared" si="2"/>
        <v>836.38739576752414</v>
      </c>
      <c r="F26" s="7">
        <f t="shared" si="3"/>
        <v>-81.159555164202175</v>
      </c>
    </row>
    <row r="27" spans="1:11" x14ac:dyDescent="0.4">
      <c r="A27" s="8">
        <v>25</v>
      </c>
      <c r="D27" s="7">
        <f t="shared" si="0"/>
        <v>26457.243065018552</v>
      </c>
      <c r="E27" s="7">
        <f t="shared" si="2"/>
        <v>759.17933977894427</v>
      </c>
      <c r="F27" s="7">
        <f t="shared" si="3"/>
        <v>-77.208055988579872</v>
      </c>
      <c r="K27" t="s">
        <v>28</v>
      </c>
    </row>
    <row r="28" spans="1:11" x14ac:dyDescent="0.4">
      <c r="A28" s="8">
        <v>26</v>
      </c>
      <c r="D28" s="7">
        <f t="shared" si="0"/>
        <v>27143.774008867247</v>
      </c>
      <c r="E28" s="7">
        <f t="shared" si="2"/>
        <v>686.53094384869473</v>
      </c>
      <c r="F28" s="7">
        <f t="shared" si="3"/>
        <v>-72.648395930249535</v>
      </c>
      <c r="K28" t="s">
        <v>29</v>
      </c>
    </row>
    <row r="29" spans="1:11" x14ac:dyDescent="0.4">
      <c r="A29" s="10">
        <v>27</v>
      </c>
      <c r="B29" s="11"/>
      <c r="C29" s="11"/>
      <c r="D29" s="9">
        <f t="shared" si="0"/>
        <v>27762.572548200078</v>
      </c>
      <c r="E29" s="9">
        <f t="shared" si="2"/>
        <v>618.79853933283084</v>
      </c>
      <c r="F29" s="7">
        <f t="shared" si="3"/>
        <v>-67.732404515863891</v>
      </c>
    </row>
    <row r="30" spans="1:11" x14ac:dyDescent="0.4">
      <c r="A30" s="8">
        <v>28</v>
      </c>
      <c r="D30" s="7">
        <f t="shared" si="0"/>
        <v>28318.71124620063</v>
      </c>
      <c r="E30" s="7">
        <f t="shared" si="2"/>
        <v>556.13869800055181</v>
      </c>
      <c r="F30" s="7">
        <f t="shared" si="3"/>
        <v>-62.659841332279029</v>
      </c>
      <c r="K30" t="s">
        <v>31</v>
      </c>
    </row>
    <row r="31" spans="1:11" x14ac:dyDescent="0.4">
      <c r="A31" s="10">
        <v>29</v>
      </c>
      <c r="B31" s="11"/>
      <c r="C31" s="11"/>
      <c r="D31" s="9">
        <f t="shared" si="0"/>
        <v>28817.265381592304</v>
      </c>
      <c r="E31" s="9">
        <f t="shared" si="2"/>
        <v>498.55413539167421</v>
      </c>
      <c r="F31" s="7">
        <f t="shared" si="3"/>
        <v>-57.584562608877604</v>
      </c>
      <c r="K31" t="s">
        <v>32</v>
      </c>
    </row>
    <row r="32" spans="1:11" x14ac:dyDescent="0.4">
      <c r="A32" s="8">
        <v>30</v>
      </c>
      <c r="D32" s="7">
        <f t="shared" si="0"/>
        <v>29263.198282385991</v>
      </c>
      <c r="E32" s="7">
        <f t="shared" si="2"/>
        <v>445.93290079368671</v>
      </c>
      <c r="F32" s="7">
        <f t="shared" si="3"/>
        <v>-52.621234597987495</v>
      </c>
      <c r="K32" t="s">
        <v>33</v>
      </c>
    </row>
    <row r="33" spans="1:12" x14ac:dyDescent="0.4">
      <c r="A33" s="10">
        <v>31</v>
      </c>
      <c r="B33" s="11"/>
      <c r="C33" s="11"/>
      <c r="D33" s="9">
        <f t="shared" si="0"/>
        <v>29661.279230000273</v>
      </c>
      <c r="E33" s="9">
        <f t="shared" si="2"/>
        <v>398.08094761428219</v>
      </c>
      <c r="F33" s="7">
        <f t="shared" si="3"/>
        <v>-47.851953179404518</v>
      </c>
      <c r="K33" t="s">
        <v>34</v>
      </c>
    </row>
    <row r="34" spans="1:12" x14ac:dyDescent="0.4">
      <c r="A34" s="8">
        <v>32</v>
      </c>
      <c r="D34" s="7">
        <f t="shared" si="0"/>
        <v>30016.027793556274</v>
      </c>
      <c r="E34" s="7">
        <f t="shared" si="2"/>
        <v>354.74856355600059</v>
      </c>
      <c r="F34" s="7">
        <f t="shared" si="3"/>
        <v>-43.332384058281605</v>
      </c>
      <c r="K34" t="s">
        <v>35</v>
      </c>
    </row>
    <row r="35" spans="1:12" x14ac:dyDescent="0.4">
      <c r="A35" s="10">
        <v>33</v>
      </c>
      <c r="D35" s="9">
        <f t="shared" si="0"/>
        <v>30331.67913592792</v>
      </c>
      <c r="E35" s="7">
        <f t="shared" ref="E35" si="4">D35-D34</f>
        <v>315.65134237164602</v>
      </c>
      <c r="F35" s="7">
        <f t="shared" si="3"/>
        <v>-39.097221184354567</v>
      </c>
      <c r="K35" t="s">
        <v>36</v>
      </c>
    </row>
    <row r="36" spans="1:12" x14ac:dyDescent="0.4">
      <c r="A36" s="8">
        <v>34</v>
      </c>
      <c r="D36" s="7">
        <f t="shared" si="0"/>
        <v>30612.165592259495</v>
      </c>
      <c r="E36" s="7">
        <f t="shared" ref="E36:E60" si="5">D36-D35</f>
        <v>280.48645633157503</v>
      </c>
      <c r="F36" s="7">
        <f t="shared" si="3"/>
        <v>-35.164886040070996</v>
      </c>
      <c r="K36" t="s">
        <v>37</v>
      </c>
    </row>
    <row r="37" spans="1:12" x14ac:dyDescent="0.4">
      <c r="A37" s="10">
        <v>35</v>
      </c>
      <c r="D37" s="7">
        <f t="shared" si="0"/>
        <v>30861.110577797972</v>
      </c>
      <c r="E37" s="7">
        <f t="shared" si="5"/>
        <v>248.94498553847734</v>
      </c>
      <c r="F37" s="7">
        <f t="shared" si="3"/>
        <v>-31.541470793097687</v>
      </c>
    </row>
    <row r="38" spans="1:12" x14ac:dyDescent="0.4">
      <c r="A38" s="8">
        <v>36</v>
      </c>
      <c r="D38" s="7">
        <f t="shared" si="0"/>
        <v>31081.831587329892</v>
      </c>
      <c r="E38" s="7">
        <f t="shared" si="5"/>
        <v>220.72100953192057</v>
      </c>
      <c r="F38" s="7">
        <f t="shared" si="3"/>
        <v>-28.223976006556768</v>
      </c>
      <c r="K38" t="s">
        <v>38</v>
      </c>
    </row>
    <row r="39" spans="1:12" x14ac:dyDescent="0.4">
      <c r="A39" s="10">
        <v>37</v>
      </c>
      <c r="D39" s="7">
        <f t="shared" si="0"/>
        <v>31277.34967838541</v>
      </c>
      <c r="E39" s="7">
        <f t="shared" si="5"/>
        <v>195.51809105551729</v>
      </c>
      <c r="F39" s="7">
        <f t="shared" si="3"/>
        <v>-25.202918476403283</v>
      </c>
    </row>
    <row r="40" spans="1:12" x14ac:dyDescent="0.4">
      <c r="A40" s="8">
        <v>38</v>
      </c>
      <c r="D40" s="7">
        <f t="shared" si="0"/>
        <v>31450.403375015583</v>
      </c>
      <c r="E40" s="7">
        <f t="shared" si="5"/>
        <v>173.05369663017336</v>
      </c>
      <c r="F40" s="7">
        <f t="shared" si="3"/>
        <v>-22.464394425343926</v>
      </c>
      <c r="K40" s="11" t="s">
        <v>39</v>
      </c>
      <c r="L40" t="s">
        <v>43</v>
      </c>
    </row>
    <row r="41" spans="1:12" x14ac:dyDescent="0.4">
      <c r="A41" s="10">
        <v>39</v>
      </c>
      <c r="D41" s="7">
        <f t="shared" si="0"/>
        <v>31603.465388301564</v>
      </c>
      <c r="E41" s="7">
        <f t="shared" si="5"/>
        <v>153.06201328598036</v>
      </c>
      <c r="F41" s="7">
        <f t="shared" si="3"/>
        <v>-19.991683344193007</v>
      </c>
      <c r="K41" s="11" t="s">
        <v>40</v>
      </c>
    </row>
    <row r="42" spans="1:12" x14ac:dyDescent="0.4">
      <c r="A42" s="8">
        <v>40</v>
      </c>
      <c r="D42" s="7">
        <f t="shared" si="0"/>
        <v>31738.760929364526</v>
      </c>
      <c r="E42" s="7">
        <f t="shared" si="5"/>
        <v>135.295541062962</v>
      </c>
      <c r="F42" s="7">
        <f t="shared" si="3"/>
        <v>-17.766472223018354</v>
      </c>
      <c r="K42" s="11" t="s">
        <v>41</v>
      </c>
    </row>
    <row r="43" spans="1:12" x14ac:dyDescent="0.4">
      <c r="A43" s="10">
        <v>41</v>
      </c>
      <c r="D43" s="7">
        <f t="shared" si="0"/>
        <v>31858.286698947271</v>
      </c>
      <c r="E43" s="7">
        <f t="shared" si="5"/>
        <v>119.52576958274585</v>
      </c>
      <c r="F43" s="7">
        <f t="shared" si="3"/>
        <v>-15.76977148021615</v>
      </c>
      <c r="K43" t="s">
        <v>42</v>
      </c>
    </row>
    <row r="44" spans="1:12" x14ac:dyDescent="0.4">
      <c r="A44" s="8">
        <v>42</v>
      </c>
      <c r="D44" s="7">
        <f t="shared" si="0"/>
        <v>31963.829884175466</v>
      </c>
      <c r="E44" s="7">
        <f t="shared" si="5"/>
        <v>105.54318522819449</v>
      </c>
      <c r="F44" s="7">
        <f t="shared" si="3"/>
        <v>-13.982584354551364</v>
      </c>
    </row>
    <row r="45" spans="1:12" x14ac:dyDescent="0.4">
      <c r="A45" s="10">
        <v>43</v>
      </c>
      <c r="D45" s="7">
        <f t="shared" si="0"/>
        <v>32056.986687425542</v>
      </c>
      <c r="E45" s="7">
        <f t="shared" si="5"/>
        <v>93.156803250076337</v>
      </c>
      <c r="F45" s="7">
        <f t="shared" si="3"/>
        <v>-12.386381978118152</v>
      </c>
    </row>
    <row r="46" spans="1:12" x14ac:dyDescent="0.4">
      <c r="A46" s="8">
        <v>44</v>
      </c>
      <c r="D46" s="7">
        <f t="shared" si="0"/>
        <v>32139.180063246105</v>
      </c>
      <c r="E46" s="7">
        <f t="shared" si="5"/>
        <v>82.193375820563233</v>
      </c>
      <c r="F46" s="7">
        <f t="shared" si="3"/>
        <v>-10.963427429513104</v>
      </c>
    </row>
    <row r="47" spans="1:12" x14ac:dyDescent="0.4">
      <c r="A47" s="10">
        <v>45</v>
      </c>
      <c r="D47" s="7">
        <f t="shared" si="0"/>
        <v>32211.676454970464</v>
      </c>
      <c r="E47" s="7">
        <f t="shared" si="5"/>
        <v>72.496391724358546</v>
      </c>
      <c r="F47" s="7">
        <f t="shared" si="3"/>
        <v>-9.6969840962046874</v>
      </c>
    </row>
    <row r="48" spans="1:12" x14ac:dyDescent="0.4">
      <c r="A48" s="8">
        <v>46</v>
      </c>
      <c r="D48" s="7">
        <f t="shared" si="0"/>
        <v>32275.601409921699</v>
      </c>
      <c r="E48" s="7">
        <f t="shared" si="5"/>
        <v>63.924954951235122</v>
      </c>
      <c r="F48" s="7">
        <f t="shared" si="3"/>
        <v>-8.5714367731234233</v>
      </c>
    </row>
    <row r="49" spans="1:6" x14ac:dyDescent="0.4">
      <c r="A49" s="10">
        <v>47</v>
      </c>
      <c r="D49" s="7">
        <f t="shared" si="0"/>
        <v>32331.954016787666</v>
      </c>
      <c r="E49" s="7">
        <f t="shared" si="5"/>
        <v>56.352606865966663</v>
      </c>
      <c r="F49" s="7">
        <f t="shared" si="3"/>
        <v>-7.5723480852684588</v>
      </c>
    </row>
    <row r="50" spans="1:6" x14ac:dyDescent="0.4">
      <c r="A50" s="8">
        <v>48</v>
      </c>
      <c r="D50" s="7">
        <f t="shared" si="0"/>
        <v>32381.620155680128</v>
      </c>
      <c r="E50" s="7">
        <f t="shared" si="5"/>
        <v>49.666138892462186</v>
      </c>
      <c r="F50" s="7">
        <f t="shared" si="3"/>
        <v>-6.6864679735044774</v>
      </c>
    </row>
    <row r="51" spans="1:6" x14ac:dyDescent="0.4">
      <c r="A51" s="10">
        <v>49</v>
      </c>
      <c r="D51" s="7">
        <f t="shared" si="0"/>
        <v>32425.384584555919</v>
      </c>
      <c r="E51" s="7">
        <f t="shared" si="5"/>
        <v>43.764428875791054</v>
      </c>
      <c r="F51" s="7">
        <f t="shared" si="3"/>
        <v>-5.9017100166711316</v>
      </c>
    </row>
    <row r="52" spans="1:6" x14ac:dyDescent="0.4">
      <c r="A52" s="8">
        <v>50</v>
      </c>
      <c r="D52" s="7">
        <f t="shared" si="0"/>
        <v>32463.94190827067</v>
      </c>
      <c r="E52" s="7">
        <f t="shared" si="5"/>
        <v>38.557323714750964</v>
      </c>
      <c r="F52" s="7">
        <f t="shared" si="3"/>
        <v>-5.20710516104009</v>
      </c>
    </row>
    <row r="53" spans="1:6" x14ac:dyDescent="0.4">
      <c r="A53" s="10">
        <v>51</v>
      </c>
      <c r="D53" s="7">
        <f t="shared" si="0"/>
        <v>32497.906491114929</v>
      </c>
      <c r="E53" s="7">
        <f t="shared" si="5"/>
        <v>33.964582844258985</v>
      </c>
      <c r="F53" s="7">
        <f t="shared" si="3"/>
        <v>-4.5927408704919799</v>
      </c>
    </row>
    <row r="54" spans="1:6" x14ac:dyDescent="0.4">
      <c r="A54" s="8">
        <v>52</v>
      </c>
      <c r="D54" s="7">
        <f t="shared" si="0"/>
        <v>32527.82138226875</v>
      </c>
      <c r="E54" s="7">
        <f t="shared" si="5"/>
        <v>29.914891153821372</v>
      </c>
    </row>
    <row r="55" spans="1:6" x14ac:dyDescent="0.4">
      <c r="A55" s="10">
        <v>53</v>
      </c>
      <c r="D55" s="7">
        <f t="shared" si="0"/>
        <v>32554.166327786817</v>
      </c>
      <c r="E55" s="7">
        <f t="shared" si="5"/>
        <v>26.344945518067107</v>
      </c>
    </row>
    <row r="56" spans="1:6" x14ac:dyDescent="0.4">
      <c r="A56" s="8">
        <v>54</v>
      </c>
      <c r="D56" s="7">
        <f t="shared" si="0"/>
        <v>32577.364943718403</v>
      </c>
      <c r="E56" s="7">
        <f t="shared" si="5"/>
        <v>23.198615931585664</v>
      </c>
    </row>
    <row r="57" spans="1:6" x14ac:dyDescent="0.4">
      <c r="A57" s="10">
        <v>55</v>
      </c>
      <c r="D57" s="7">
        <f t="shared" si="0"/>
        <v>32597.791123718227</v>
      </c>
      <c r="E57" s="7">
        <f t="shared" si="5"/>
        <v>20.426179999823944</v>
      </c>
    </row>
    <row r="58" spans="1:6" x14ac:dyDescent="0.4">
      <c r="A58" s="8">
        <v>56</v>
      </c>
      <c r="D58" s="7">
        <f t="shared" si="0"/>
        <v>32615.774751732166</v>
      </c>
      <c r="E58" s="7">
        <f t="shared" si="5"/>
        <v>17.983628013938869</v>
      </c>
    </row>
    <row r="59" spans="1:6" x14ac:dyDescent="0.4">
      <c r="A59" s="10">
        <v>57</v>
      </c>
      <c r="D59" s="7">
        <f t="shared" si="0"/>
        <v>32631.606786585686</v>
      </c>
      <c r="E59" s="7">
        <f t="shared" si="5"/>
        <v>15.832034853519872</v>
      </c>
    </row>
    <row r="60" spans="1:6" x14ac:dyDescent="0.4">
      <c r="A60" s="8">
        <v>58</v>
      </c>
      <c r="D60" s="7">
        <f t="shared" si="0"/>
        <v>32645.54378096361</v>
      </c>
      <c r="E60" s="7">
        <f t="shared" si="5"/>
        <v>13.936994377923838</v>
      </c>
    </row>
    <row r="61" spans="1:6" x14ac:dyDescent="0.4">
      <c r="A61" s="10">
        <v>59</v>
      </c>
      <c r="D61" s="7">
        <f t="shared" si="0"/>
        <v>32657.811892641075</v>
      </c>
    </row>
    <row r="62" spans="1:6" x14ac:dyDescent="0.4">
      <c r="A62" s="8">
        <v>60</v>
      </c>
      <c r="D62" s="7">
        <f t="shared" si="0"/>
        <v>32668.61044111798</v>
      </c>
    </row>
    <row r="63" spans="1:6" x14ac:dyDescent="0.4">
      <c r="A63" s="10">
        <v>61</v>
      </c>
      <c r="D63" s="7">
        <f t="shared" si="0"/>
        <v>32678.115058171315</v>
      </c>
    </row>
    <row r="64" spans="1:6" x14ac:dyDescent="0.4">
      <c r="A64" s="8">
        <v>62</v>
      </c>
      <c r="D64" s="7">
        <f t="shared" si="0"/>
        <v>32686.480476371402</v>
      </c>
    </row>
    <row r="65" spans="1:4" x14ac:dyDescent="0.4">
      <c r="A65" s="10">
        <v>63</v>
      </c>
      <c r="D65" s="7">
        <f t="shared" si="0"/>
        <v>32693.842995374715</v>
      </c>
    </row>
    <row r="66" spans="1:4" x14ac:dyDescent="0.4">
      <c r="A66" s="8">
        <v>64</v>
      </c>
      <c r="D66" s="7">
        <f t="shared" si="0"/>
        <v>32700.322661845552</v>
      </c>
    </row>
    <row r="67" spans="1:4" x14ac:dyDescent="0.4">
      <c r="A67" s="10">
        <v>65</v>
      </c>
      <c r="D67" s="7">
        <f t="shared" si="0"/>
        <v>32706.025195190748</v>
      </c>
    </row>
    <row r="68" spans="1:4" x14ac:dyDescent="0.4">
      <c r="A68" s="8">
        <v>66</v>
      </c>
      <c r="D68" s="7">
        <f t="shared" ref="D68:D131" si="6">$M$9*($M$8^($M$4^A68))</f>
        <v>32711.043687922025</v>
      </c>
    </row>
    <row r="69" spans="1:4" x14ac:dyDescent="0.4">
      <c r="A69" s="10">
        <v>67</v>
      </c>
      <c r="D69" s="7">
        <f t="shared" si="6"/>
        <v>32715.460106384224</v>
      </c>
    </row>
    <row r="70" spans="1:4" x14ac:dyDescent="0.4">
      <c r="A70" s="8">
        <v>68</v>
      </c>
      <c r="D70" s="7">
        <f t="shared" si="6"/>
        <v>32719.346614795213</v>
      </c>
    </row>
    <row r="71" spans="1:4" x14ac:dyDescent="0.4">
      <c r="A71" s="8">
        <v>69</v>
      </c>
      <c r="D71" s="7">
        <f t="shared" si="6"/>
        <v>32722.76674301891</v>
      </c>
    </row>
    <row r="72" spans="1:4" x14ac:dyDescent="0.4">
      <c r="A72" s="10">
        <v>70</v>
      </c>
      <c r="D72" s="7">
        <f t="shared" si="6"/>
        <v>32725.776416219887</v>
      </c>
    </row>
    <row r="73" spans="1:4" x14ac:dyDescent="0.4">
      <c r="A73" s="8">
        <v>71</v>
      </c>
      <c r="D73" s="7">
        <f t="shared" si="6"/>
        <v>32728.424862507702</v>
      </c>
    </row>
    <row r="74" spans="1:4" x14ac:dyDescent="0.4">
      <c r="A74" s="8">
        <v>72</v>
      </c>
      <c r="D74" s="7">
        <f t="shared" si="6"/>
        <v>32730.755412852486</v>
      </c>
    </row>
    <row r="75" spans="1:4" x14ac:dyDescent="0.4">
      <c r="A75" s="10">
        <v>73</v>
      </c>
      <c r="D75" s="7">
        <f t="shared" si="6"/>
        <v>32732.806205921839</v>
      </c>
    </row>
    <row r="76" spans="1:4" x14ac:dyDescent="0.4">
      <c r="A76" s="8">
        <v>74</v>
      </c>
      <c r="D76" s="7">
        <f t="shared" si="6"/>
        <v>32734.610809034661</v>
      </c>
    </row>
    <row r="77" spans="1:4" x14ac:dyDescent="0.4">
      <c r="A77" s="8">
        <v>75</v>
      </c>
      <c r="D77" s="7">
        <f t="shared" si="6"/>
        <v>32736.198765133329</v>
      </c>
    </row>
    <row r="78" spans="1:4" x14ac:dyDescent="0.4">
      <c r="A78" s="8">
        <v>76</v>
      </c>
      <c r="D78" s="7">
        <f t="shared" si="6"/>
        <v>32737.596074525347</v>
      </c>
    </row>
    <row r="79" spans="1:4" x14ac:dyDescent="0.4">
      <c r="A79" s="8">
        <v>77</v>
      </c>
      <c r="D79" s="7">
        <f t="shared" si="6"/>
        <v>32738.82561912484</v>
      </c>
    </row>
    <row r="80" spans="1:4" x14ac:dyDescent="0.4">
      <c r="A80" s="8">
        <v>78</v>
      </c>
      <c r="D80" s="7">
        <f t="shared" si="6"/>
        <v>32739.90753601924</v>
      </c>
    </row>
    <row r="81" spans="1:4" x14ac:dyDescent="0.4">
      <c r="A81" s="8">
        <v>79</v>
      </c>
      <c r="D81" s="7">
        <f t="shared" si="6"/>
        <v>32740.85954638484</v>
      </c>
    </row>
    <row r="82" spans="1:4" x14ac:dyDescent="0.4">
      <c r="A82" s="8">
        <v>80</v>
      </c>
      <c r="D82" s="7">
        <f t="shared" si="6"/>
        <v>32741.697245065669</v>
      </c>
    </row>
    <row r="83" spans="1:4" x14ac:dyDescent="0.4">
      <c r="A83" s="8">
        <v>81</v>
      </c>
      <c r="D83" s="7">
        <f t="shared" si="6"/>
        <v>32742.434355502483</v>
      </c>
    </row>
    <row r="84" spans="1:4" x14ac:dyDescent="0.4">
      <c r="A84" s="8">
        <v>82</v>
      </c>
      <c r="D84" s="7">
        <f t="shared" si="6"/>
        <v>32743.082954144476</v>
      </c>
    </row>
    <row r="85" spans="1:4" x14ac:dyDescent="0.4">
      <c r="A85" s="8">
        <v>83</v>
      </c>
      <c r="D85" s="7">
        <f t="shared" si="6"/>
        <v>32743.653667986375</v>
      </c>
    </row>
    <row r="86" spans="1:4" x14ac:dyDescent="0.4">
      <c r="A86" s="8">
        <v>84</v>
      </c>
      <c r="D86" s="7">
        <f t="shared" si="6"/>
        <v>32744.155848441129</v>
      </c>
    </row>
    <row r="87" spans="1:4" x14ac:dyDescent="0.4">
      <c r="A87" s="8">
        <v>85</v>
      </c>
      <c r="D87" s="7">
        <f t="shared" si="6"/>
        <v>32744.597724376883</v>
      </c>
    </row>
    <row r="88" spans="1:4" x14ac:dyDescent="0.4">
      <c r="A88" s="8">
        <v>86</v>
      </c>
      <c r="D88" s="7">
        <f t="shared" si="6"/>
        <v>32744.986536810156</v>
      </c>
    </row>
    <row r="89" spans="1:4" x14ac:dyDescent="0.4">
      <c r="A89" s="8">
        <v>87</v>
      </c>
      <c r="D89" s="7">
        <f t="shared" si="6"/>
        <v>32745.328657450234</v>
      </c>
    </row>
    <row r="90" spans="1:4" x14ac:dyDescent="0.4">
      <c r="A90" s="8">
        <v>88</v>
      </c>
      <c r="D90" s="7">
        <f t="shared" si="6"/>
        <v>32745.629693027957</v>
      </c>
    </row>
    <row r="91" spans="1:4" x14ac:dyDescent="0.4">
      <c r="A91" s="8">
        <v>89</v>
      </c>
      <c r="D91" s="7">
        <f t="shared" si="6"/>
        <v>32745.89457711139</v>
      </c>
    </row>
    <row r="92" spans="1:4" x14ac:dyDescent="0.4">
      <c r="A92" s="8">
        <v>90</v>
      </c>
      <c r="D92" s="7">
        <f t="shared" si="6"/>
        <v>32746.127650907431</v>
      </c>
    </row>
    <row r="93" spans="1:4" x14ac:dyDescent="0.4">
      <c r="A93" s="8">
        <v>91</v>
      </c>
      <c r="D93" s="7">
        <f t="shared" si="6"/>
        <v>32746.332734369185</v>
      </c>
    </row>
    <row r="94" spans="1:4" x14ac:dyDescent="0.4">
      <c r="A94" s="8">
        <v>92</v>
      </c>
      <c r="D94" s="7">
        <f t="shared" si="6"/>
        <v>32746.513188771212</v>
      </c>
    </row>
    <row r="95" spans="1:4" x14ac:dyDescent="0.4">
      <c r="A95" s="8">
        <v>93</v>
      </c>
      <c r="D95" s="7">
        <f t="shared" si="6"/>
        <v>32746.671971775504</v>
      </c>
    </row>
    <row r="96" spans="1:4" x14ac:dyDescent="0.4">
      <c r="A96" s="8">
        <v>94</v>
      </c>
      <c r="D96" s="7">
        <f t="shared" si="6"/>
        <v>32746.811685888792</v>
      </c>
    </row>
    <row r="97" spans="1:4" x14ac:dyDescent="0.4">
      <c r="A97" s="8">
        <v>95</v>
      </c>
      <c r="D97" s="7">
        <f t="shared" si="6"/>
        <v>32746.934621103774</v>
      </c>
    </row>
    <row r="98" spans="1:4" x14ac:dyDescent="0.4">
      <c r="A98" s="8">
        <v>96</v>
      </c>
      <c r="D98" s="7">
        <f t="shared" si="6"/>
        <v>32747.042792421951</v>
      </c>
    </row>
    <row r="99" spans="1:4" x14ac:dyDescent="0.4">
      <c r="A99" s="8">
        <v>97</v>
      </c>
      <c r="D99" s="7">
        <f t="shared" si="6"/>
        <v>32747.137972872242</v>
      </c>
    </row>
    <row r="100" spans="1:4" x14ac:dyDescent="0.4">
      <c r="A100" s="8">
        <v>98</v>
      </c>
      <c r="D100" s="7">
        <f t="shared" si="6"/>
        <v>32747.221722565708</v>
      </c>
    </row>
    <row r="101" spans="1:4" x14ac:dyDescent="0.4">
      <c r="A101" s="8">
        <v>99</v>
      </c>
      <c r="D101" s="7">
        <f t="shared" si="6"/>
        <v>32747.295414262189</v>
      </c>
    </row>
    <row r="102" spans="1:4" x14ac:dyDescent="0.4">
      <c r="A102" s="8">
        <v>100</v>
      </c>
      <c r="D102" s="7">
        <f t="shared" si="6"/>
        <v>32747.360255867436</v>
      </c>
    </row>
    <row r="103" spans="1:4" x14ac:dyDescent="0.4">
      <c r="A103" s="8">
        <v>101</v>
      </c>
      <c r="D103" s="7">
        <f t="shared" si="6"/>
        <v>32747.417310229095</v>
      </c>
    </row>
    <row r="104" spans="1:4" x14ac:dyDescent="0.4">
      <c r="A104" s="8">
        <v>102</v>
      </c>
      <c r="D104" s="7">
        <f t="shared" si="6"/>
        <v>32747.467512555901</v>
      </c>
    </row>
    <row r="105" spans="1:4" x14ac:dyDescent="0.4">
      <c r="A105" s="8">
        <v>103</v>
      </c>
      <c r="D105" s="7">
        <f t="shared" si="6"/>
        <v>32747.511685745252</v>
      </c>
    </row>
    <row r="106" spans="1:4" x14ac:dyDescent="0.4">
      <c r="A106" s="8">
        <v>104</v>
      </c>
      <c r="D106" s="7">
        <f t="shared" si="6"/>
        <v>32747.550553870369</v>
      </c>
    </row>
    <row r="107" spans="1:4" x14ac:dyDescent="0.4">
      <c r="A107" s="8">
        <v>105</v>
      </c>
      <c r="D107" s="7">
        <f t="shared" si="6"/>
        <v>32747.584754047955</v>
      </c>
    </row>
    <row r="108" spans="1:4" x14ac:dyDescent="0.4">
      <c r="A108" s="8">
        <v>106</v>
      </c>
      <c r="D108" s="7">
        <f t="shared" si="6"/>
        <v>32747.614846880751</v>
      </c>
    </row>
    <row r="109" spans="1:4" x14ac:dyDescent="0.4">
      <c r="A109" s="8">
        <v>107</v>
      </c>
      <c r="D109" s="7">
        <f t="shared" si="6"/>
        <v>32747.641325646149</v>
      </c>
    </row>
    <row r="110" spans="1:4" x14ac:dyDescent="0.4">
      <c r="A110" s="8">
        <v>108</v>
      </c>
      <c r="D110" s="7">
        <f t="shared" si="6"/>
        <v>32747.664624381399</v>
      </c>
    </row>
    <row r="111" spans="1:4" x14ac:dyDescent="0.4">
      <c r="A111" s="8">
        <v>109</v>
      </c>
      <c r="D111" s="7">
        <f t="shared" si="6"/>
        <v>32747.685124997897</v>
      </c>
    </row>
    <row r="112" spans="1:4" x14ac:dyDescent="0.4">
      <c r="A112" s="8">
        <v>110</v>
      </c>
      <c r="D112" s="7">
        <f t="shared" si="6"/>
        <v>32747.703163541122</v>
      </c>
    </row>
    <row r="113" spans="1:4" x14ac:dyDescent="0.4">
      <c r="A113" s="8">
        <v>111</v>
      </c>
      <c r="D113" s="7">
        <f t="shared" si="6"/>
        <v>32747.719035698865</v>
      </c>
    </row>
    <row r="114" spans="1:4" x14ac:dyDescent="0.4">
      <c r="A114" s="8">
        <v>112</v>
      </c>
      <c r="D114" s="7">
        <f t="shared" si="6"/>
        <v>32747.733001647914</v>
      </c>
    </row>
    <row r="115" spans="1:4" x14ac:dyDescent="0.4">
      <c r="A115" s="8">
        <v>113</v>
      </c>
      <c r="D115" s="7">
        <f t="shared" si="6"/>
        <v>32747.74529031877</v>
      </c>
    </row>
    <row r="116" spans="1:4" x14ac:dyDescent="0.4">
      <c r="A116" s="8">
        <v>114</v>
      </c>
      <c r="D116" s="7">
        <f t="shared" si="6"/>
        <v>32747.756103148142</v>
      </c>
    </row>
    <row r="117" spans="1:4" x14ac:dyDescent="0.4">
      <c r="A117" s="8">
        <v>115</v>
      </c>
      <c r="D117" s="7">
        <f t="shared" si="6"/>
        <v>32747.765617380835</v>
      </c>
    </row>
    <row r="118" spans="1:4" x14ac:dyDescent="0.4">
      <c r="A118" s="8">
        <v>116</v>
      </c>
      <c r="D118" s="7">
        <f t="shared" si="6"/>
        <v>32747.773988975114</v>
      </c>
    </row>
    <row r="119" spans="1:4" x14ac:dyDescent="0.4">
      <c r="A119" s="8">
        <v>117</v>
      </c>
      <c r="D119" s="7">
        <f t="shared" si="6"/>
        <v>32747.781355159084</v>
      </c>
    </row>
    <row r="120" spans="1:4" x14ac:dyDescent="0.4">
      <c r="A120" s="8">
        <v>118</v>
      </c>
      <c r="D120" s="7">
        <f t="shared" si="6"/>
        <v>32747.78783668016</v>
      </c>
    </row>
    <row r="121" spans="1:4" x14ac:dyDescent="0.4">
      <c r="A121" s="8">
        <v>119</v>
      </c>
      <c r="D121" s="7">
        <f t="shared" si="6"/>
        <v>32747.793539784314</v>
      </c>
    </row>
    <row r="122" spans="1:4" x14ac:dyDescent="0.4">
      <c r="A122" s="8">
        <v>120</v>
      </c>
      <c r="D122" s="7">
        <f t="shared" si="6"/>
        <v>32747.798557957649</v>
      </c>
    </row>
    <row r="123" spans="1:4" x14ac:dyDescent="0.4">
      <c r="A123" s="8">
        <v>121</v>
      </c>
      <c r="D123" s="7">
        <f t="shared" si="6"/>
        <v>32747.802973458838</v>
      </c>
    </row>
    <row r="124" spans="1:4" x14ac:dyDescent="0.4">
      <c r="A124" s="8">
        <v>122</v>
      </c>
      <c r="D124" s="7">
        <f t="shared" si="6"/>
        <v>32747.806858667471</v>
      </c>
    </row>
    <row r="125" spans="1:4" x14ac:dyDescent="0.4">
      <c r="A125" s="8">
        <v>123</v>
      </c>
      <c r="D125" s="7">
        <f t="shared" si="6"/>
        <v>32747.810277270542</v>
      </c>
    </row>
    <row r="126" spans="1:4" x14ac:dyDescent="0.4">
      <c r="A126" s="8">
        <v>124</v>
      </c>
      <c r="D126" s="7">
        <f t="shared" si="6"/>
        <v>32747.813285306376</v>
      </c>
    </row>
    <row r="127" spans="1:4" x14ac:dyDescent="0.4">
      <c r="A127" s="8">
        <v>125</v>
      </c>
      <c r="D127" s="7">
        <f t="shared" si="6"/>
        <v>32747.815932083231</v>
      </c>
    </row>
    <row r="128" spans="1:4" x14ac:dyDescent="0.4">
      <c r="A128" s="8">
        <v>126</v>
      </c>
      <c r="D128" s="7">
        <f t="shared" si="6"/>
        <v>32747.818260987544</v>
      </c>
    </row>
    <row r="129" spans="1:4" x14ac:dyDescent="0.4">
      <c r="A129" s="8">
        <v>127</v>
      </c>
      <c r="D129" s="7">
        <f t="shared" si="6"/>
        <v>32747.820310195144</v>
      </c>
    </row>
    <row r="130" spans="1:4" x14ac:dyDescent="0.4">
      <c r="A130" s="8">
        <v>128</v>
      </c>
      <c r="D130" s="7">
        <f t="shared" si="6"/>
        <v>32747.822113297036</v>
      </c>
    </row>
    <row r="131" spans="1:4" x14ac:dyDescent="0.4">
      <c r="A131" s="8">
        <v>129</v>
      </c>
      <c r="D131" s="7">
        <f t="shared" si="6"/>
        <v>32747.823699850003</v>
      </c>
    </row>
    <row r="132" spans="1:4" x14ac:dyDescent="0.4">
      <c r="A132" s="8">
        <v>130</v>
      </c>
      <c r="D132" s="7">
        <f t="shared" ref="D132:D168" si="7">$M$9*($M$8^($M$4^A132))</f>
        <v>32747.825095861132</v>
      </c>
    </row>
    <row r="133" spans="1:4" x14ac:dyDescent="0.4">
      <c r="A133" s="8">
        <v>131</v>
      </c>
      <c r="D133" s="7">
        <f t="shared" si="7"/>
        <v>32747.826324214107</v>
      </c>
    </row>
    <row r="134" spans="1:4" x14ac:dyDescent="0.4">
      <c r="A134" s="8">
        <v>132</v>
      </c>
      <c r="D134" s="7">
        <f t="shared" si="7"/>
        <v>32747.827405044336</v>
      </c>
    </row>
    <row r="135" spans="1:4" x14ac:dyDescent="0.4">
      <c r="A135" s="8">
        <v>133</v>
      </c>
      <c r="D135" s="7">
        <f t="shared" si="7"/>
        <v>32747.828356069</v>
      </c>
    </row>
    <row r="136" spans="1:4" x14ac:dyDescent="0.4">
      <c r="A136" s="8">
        <v>134</v>
      </c>
      <c r="D136" s="7">
        <f t="shared" si="7"/>
        <v>32747.829192877489</v>
      </c>
    </row>
    <row r="137" spans="1:4" x14ac:dyDescent="0.4">
      <c r="A137" s="8">
        <v>135</v>
      </c>
      <c r="D137" s="7">
        <f t="shared" si="7"/>
        <v>32747.829929186933</v>
      </c>
    </row>
    <row r="138" spans="1:4" x14ac:dyDescent="0.4">
      <c r="A138" s="8">
        <v>136</v>
      </c>
      <c r="D138" s="7">
        <f t="shared" si="7"/>
        <v>32747.83057706707</v>
      </c>
    </row>
    <row r="139" spans="1:4" x14ac:dyDescent="0.4">
      <c r="A139" s="8">
        <v>137</v>
      </c>
      <c r="D139" s="7">
        <f t="shared" si="7"/>
        <v>32747.83114713808</v>
      </c>
    </row>
    <row r="140" spans="1:4" x14ac:dyDescent="0.4">
      <c r="A140" s="8">
        <v>138</v>
      </c>
      <c r="D140" s="7">
        <f t="shared" si="7"/>
        <v>32747.83164874469</v>
      </c>
    </row>
    <row r="141" spans="1:4" x14ac:dyDescent="0.4">
      <c r="A141" s="8">
        <v>139</v>
      </c>
      <c r="D141" s="7">
        <f t="shared" si="7"/>
        <v>32747.832090109336</v>
      </c>
    </row>
    <row r="142" spans="1:4" x14ac:dyDescent="0.4">
      <c r="A142" s="8">
        <v>140</v>
      </c>
      <c r="D142" s="7">
        <f t="shared" si="7"/>
        <v>32747.832478466953</v>
      </c>
    </row>
    <row r="143" spans="1:4" x14ac:dyDescent="0.4">
      <c r="A143" s="8">
        <v>141</v>
      </c>
      <c r="D143" s="7">
        <f t="shared" si="7"/>
        <v>32747.832820183587</v>
      </c>
    </row>
    <row r="144" spans="1:4" x14ac:dyDescent="0.4">
      <c r="A144" s="8">
        <v>142</v>
      </c>
      <c r="D144" s="7">
        <f t="shared" si="7"/>
        <v>32747.833120860727</v>
      </c>
    </row>
    <row r="145" spans="1:5" x14ac:dyDescent="0.4">
      <c r="A145" s="8">
        <v>143</v>
      </c>
      <c r="D145" s="7">
        <f t="shared" si="7"/>
        <v>32747.83338542713</v>
      </c>
    </row>
    <row r="146" spans="1:5" x14ac:dyDescent="0.4">
      <c r="A146" s="8">
        <v>144</v>
      </c>
      <c r="D146" s="7">
        <f t="shared" si="7"/>
        <v>32747.833618219633</v>
      </c>
    </row>
    <row r="147" spans="1:5" x14ac:dyDescent="0.4">
      <c r="A147" s="8">
        <v>145</v>
      </c>
      <c r="D147" s="7">
        <f t="shared" si="7"/>
        <v>32747.833823054214</v>
      </c>
    </row>
    <row r="148" spans="1:5" x14ac:dyDescent="0.4">
      <c r="A148" s="8">
        <v>146</v>
      </c>
      <c r="D148" s="7">
        <f t="shared" si="7"/>
        <v>32747.834003288561</v>
      </c>
    </row>
    <row r="149" spans="1:5" x14ac:dyDescent="0.4">
      <c r="A149" s="8">
        <v>147</v>
      </c>
      <c r="D149" s="7">
        <f t="shared" si="7"/>
        <v>32747.834161877116</v>
      </c>
    </row>
    <row r="150" spans="1:5" x14ac:dyDescent="0.4">
      <c r="A150" s="8">
        <v>148</v>
      </c>
      <c r="D150" s="7">
        <f t="shared" si="7"/>
        <v>32747.834301419498</v>
      </c>
    </row>
    <row r="151" spans="1:5" x14ac:dyDescent="0.4">
      <c r="A151" s="8">
        <v>149</v>
      </c>
      <c r="D151" s="7">
        <f t="shared" si="7"/>
        <v>32747.834424203116</v>
      </c>
    </row>
    <row r="152" spans="1:5" x14ac:dyDescent="0.4">
      <c r="A152" s="8">
        <v>150</v>
      </c>
      <c r="D152" s="7">
        <f t="shared" si="7"/>
        <v>32747.834532240657</v>
      </c>
    </row>
    <row r="153" spans="1:5" x14ac:dyDescent="0.4">
      <c r="A153" s="8">
        <v>151</v>
      </c>
      <c r="D153" s="7">
        <f t="shared" si="7"/>
        <v>32747.834627303106</v>
      </c>
    </row>
    <row r="154" spans="1:5" x14ac:dyDescent="0.4">
      <c r="A154" s="8">
        <v>152</v>
      </c>
      <c r="D154" s="7">
        <f t="shared" si="7"/>
        <v>32747.83471094874</v>
      </c>
    </row>
    <row r="155" spans="1:5" x14ac:dyDescent="0.4">
      <c r="A155" s="8">
        <v>153</v>
      </c>
      <c r="D155" s="7">
        <f t="shared" si="7"/>
        <v>32747.834784548697</v>
      </c>
    </row>
    <row r="156" spans="1:5" x14ac:dyDescent="0.4">
      <c r="A156" s="8">
        <v>154</v>
      </c>
      <c r="D156" s="7">
        <f t="shared" si="7"/>
        <v>32747.834849309445</v>
      </c>
    </row>
    <row r="157" spans="1:5" x14ac:dyDescent="0.4">
      <c r="A157" s="8">
        <v>155</v>
      </c>
      <c r="D157" s="7">
        <f t="shared" si="7"/>
        <v>32747.834906292552</v>
      </c>
    </row>
    <row r="158" spans="1:5" x14ac:dyDescent="0.4">
      <c r="A158" s="8">
        <v>156</v>
      </c>
      <c r="D158" s="7">
        <f t="shared" si="7"/>
        <v>32747.834956432103</v>
      </c>
      <c r="E158">
        <v>32747.835323781033</v>
      </c>
    </row>
    <row r="159" spans="1:5" x14ac:dyDescent="0.4">
      <c r="D159" s="7"/>
    </row>
    <row r="160" spans="1:5" x14ac:dyDescent="0.4">
      <c r="D160" s="7"/>
    </row>
    <row r="161" spans="4:4" x14ac:dyDescent="0.4">
      <c r="D161" s="7"/>
    </row>
    <row r="162" spans="4:4" x14ac:dyDescent="0.4">
      <c r="D162" s="7"/>
    </row>
    <row r="163" spans="4:4" x14ac:dyDescent="0.4">
      <c r="D163" s="7"/>
    </row>
    <row r="164" spans="4:4" x14ac:dyDescent="0.4">
      <c r="D164" s="7"/>
    </row>
    <row r="165" spans="4:4" x14ac:dyDescent="0.4">
      <c r="D165" s="7"/>
    </row>
    <row r="166" spans="4:4" x14ac:dyDescent="0.4">
      <c r="D166" s="7"/>
    </row>
    <row r="167" spans="4:4" x14ac:dyDescent="0.4">
      <c r="D167" s="7"/>
    </row>
    <row r="168" spans="4:4" x14ac:dyDescent="0.4">
      <c r="D168" s="7"/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0"/>
  <sheetViews>
    <sheetView tabSelected="1" topLeftCell="E1" workbookViewId="0">
      <selection activeCell="T10" sqref="T10"/>
    </sheetView>
  </sheetViews>
  <sheetFormatPr defaultRowHeight="17.399999999999999" x14ac:dyDescent="0.4"/>
  <cols>
    <col min="4" max="4" width="16.59765625" customWidth="1"/>
    <col min="5" max="5" width="15.59765625" customWidth="1"/>
    <col min="6" max="6" width="13.5" customWidth="1"/>
    <col min="21" max="21" width="12.796875" bestFit="1" customWidth="1"/>
  </cols>
  <sheetData>
    <row r="1" spans="1:23" x14ac:dyDescent="0.4">
      <c r="A1" s="7"/>
      <c r="B1" s="7" t="s">
        <v>0</v>
      </c>
      <c r="C1" t="s">
        <v>44</v>
      </c>
      <c r="D1" t="s">
        <v>21</v>
      </c>
      <c r="E1" t="s">
        <v>22</v>
      </c>
      <c r="F1" t="s">
        <v>30</v>
      </c>
      <c r="G1" t="s">
        <v>45</v>
      </c>
      <c r="U1" t="s">
        <v>54</v>
      </c>
      <c r="V1" t="s">
        <v>56</v>
      </c>
      <c r="W1" t="s">
        <v>57</v>
      </c>
    </row>
    <row r="2" spans="1:23" x14ac:dyDescent="0.4">
      <c r="A2" s="7">
        <v>1</v>
      </c>
      <c r="B2" s="7">
        <v>150</v>
      </c>
      <c r="D2">
        <f>$L$16*($L$15^($L$11^A2))</f>
        <v>567.10074139898234</v>
      </c>
      <c r="E2">
        <f>D2</f>
        <v>567.10074139898234</v>
      </c>
      <c r="U2">
        <f>$R$16*($R$15^($R$11^A2))</f>
        <v>567.10074139898234</v>
      </c>
      <c r="V2">
        <f>U2</f>
        <v>567.10074139898234</v>
      </c>
    </row>
    <row r="3" spans="1:23" ht="18" thickBot="1" x14ac:dyDescent="0.45">
      <c r="A3" s="7">
        <v>2</v>
      </c>
      <c r="B3" s="7">
        <v>210</v>
      </c>
      <c r="D3">
        <f t="shared" ref="D3:D60" si="0">$L$16*($L$15^($L$11^A3))</f>
        <v>1041.2939381239023</v>
      </c>
      <c r="E3">
        <f>D3-D2</f>
        <v>474.19319672491997</v>
      </c>
      <c r="F3">
        <f>E3-E2</f>
        <v>-92.907544674062365</v>
      </c>
      <c r="M3" t="s">
        <v>16</v>
      </c>
      <c r="U3">
        <f>$R$16*($R$15^($R$11^A3))</f>
        <v>1041.2939381239023</v>
      </c>
      <c r="V3">
        <f>U3-U2</f>
        <v>474.19319672491997</v>
      </c>
      <c r="W3">
        <f>V3-V2</f>
        <v>-92.907544674062365</v>
      </c>
    </row>
    <row r="4" spans="1:23" x14ac:dyDescent="0.4">
      <c r="A4" s="1">
        <v>3</v>
      </c>
      <c r="B4" s="2">
        <v>256</v>
      </c>
      <c r="C4">
        <f>B4</f>
        <v>256</v>
      </c>
      <c r="D4">
        <f t="shared" si="0"/>
        <v>1703.6056163615335</v>
      </c>
      <c r="E4">
        <f t="shared" ref="E4:F15" si="1">D4-D3</f>
        <v>662.31167823763121</v>
      </c>
      <c r="F4">
        <f t="shared" si="1"/>
        <v>188.11848151271124</v>
      </c>
      <c r="G4">
        <f>LOG(C4)</f>
        <v>2.4082399653118496</v>
      </c>
      <c r="M4" s="11" t="s">
        <v>39</v>
      </c>
      <c r="U4">
        <f>$R$16*($R$15^($R$11^A4))</f>
        <v>1703.6056163615335</v>
      </c>
      <c r="V4">
        <f t="shared" ref="V4:W60" si="2">U4-U3</f>
        <v>662.31167823763121</v>
      </c>
      <c r="W4">
        <f t="shared" si="2"/>
        <v>188.11848151271124</v>
      </c>
    </row>
    <row r="5" spans="1:23" x14ac:dyDescent="0.4">
      <c r="A5" s="3">
        <v>4</v>
      </c>
      <c r="B5" s="4">
        <v>325</v>
      </c>
      <c r="C5">
        <f>SUM($B$4:B5)</f>
        <v>581</v>
      </c>
      <c r="D5">
        <f t="shared" si="0"/>
        <v>2538.4273339782767</v>
      </c>
      <c r="E5">
        <f t="shared" si="1"/>
        <v>834.82171761674317</v>
      </c>
      <c r="F5">
        <f t="shared" si="1"/>
        <v>172.51003937911196</v>
      </c>
      <c r="G5">
        <f t="shared" ref="G5:G15" si="3">LOG(C5)</f>
        <v>2.7641761323903307</v>
      </c>
      <c r="M5" s="11" t="s">
        <v>40</v>
      </c>
      <c r="U5">
        <f>$R$16*($R$15^($R$11^A5))</f>
        <v>2538.4273339782767</v>
      </c>
      <c r="V5">
        <f t="shared" si="2"/>
        <v>834.82171761674317</v>
      </c>
      <c r="W5">
        <f t="shared" si="2"/>
        <v>172.51003937911196</v>
      </c>
    </row>
    <row r="6" spans="1:23" x14ac:dyDescent="0.4">
      <c r="A6" s="3">
        <v>5</v>
      </c>
      <c r="B6" s="4">
        <v>468</v>
      </c>
      <c r="C6">
        <f>SUM($B$4:B6)</f>
        <v>1049</v>
      </c>
      <c r="D6">
        <f t="shared" si="0"/>
        <v>3506.4718220062864</v>
      </c>
      <c r="E6">
        <f t="shared" si="1"/>
        <v>968.04448802800971</v>
      </c>
      <c r="F6">
        <f t="shared" si="1"/>
        <v>133.22277041126654</v>
      </c>
      <c r="G6">
        <f t="shared" si="3"/>
        <v>3.020775488193558</v>
      </c>
      <c r="M6" s="11" t="s">
        <v>41</v>
      </c>
      <c r="U6">
        <f>$R$16*($R$15^($R$11^A6))</f>
        <v>3506.4718220062864</v>
      </c>
      <c r="V6">
        <f t="shared" si="2"/>
        <v>968.04448802800971</v>
      </c>
      <c r="W6">
        <f t="shared" si="2"/>
        <v>133.22277041126654</v>
      </c>
    </row>
    <row r="7" spans="1:23" ht="18" thickBot="1" x14ac:dyDescent="0.45">
      <c r="A7" s="5">
        <v>6</v>
      </c>
      <c r="B7" s="6">
        <v>678</v>
      </c>
      <c r="C7">
        <f>SUM($B$4:B7)</f>
        <v>1727</v>
      </c>
      <c r="D7">
        <f t="shared" si="0"/>
        <v>4555.4551456194231</v>
      </c>
      <c r="E7">
        <f t="shared" si="1"/>
        <v>1048.9833236131367</v>
      </c>
      <c r="F7">
        <f t="shared" si="1"/>
        <v>80.938835585126981</v>
      </c>
      <c r="G7">
        <f t="shared" si="3"/>
        <v>3.2372923375674589</v>
      </c>
      <c r="H7">
        <f>SUM(G4:G7)</f>
        <v>11.430483923463198</v>
      </c>
      <c r="I7" t="s">
        <v>6</v>
      </c>
      <c r="U7">
        <f>$R$16*($R$15^($R$11^A7))</f>
        <v>4555.4551456194231</v>
      </c>
      <c r="V7">
        <f t="shared" si="2"/>
        <v>1048.9833236131367</v>
      </c>
      <c r="W7">
        <f t="shared" si="2"/>
        <v>80.938835585126981</v>
      </c>
    </row>
    <row r="8" spans="1:23" x14ac:dyDescent="0.4">
      <c r="A8" s="1">
        <v>7</v>
      </c>
      <c r="B8" s="2">
        <v>892</v>
      </c>
      <c r="C8">
        <f>SUM($B$4:B8)</f>
        <v>2619</v>
      </c>
      <c r="D8">
        <f t="shared" si="0"/>
        <v>5631.3012827417915</v>
      </c>
      <c r="E8">
        <f t="shared" si="1"/>
        <v>1075.8461371223684</v>
      </c>
      <c r="F8">
        <f t="shared" si="1"/>
        <v>26.862813509231728</v>
      </c>
      <c r="G8">
        <f t="shared" si="3"/>
        <v>3.4181354984252321</v>
      </c>
      <c r="U8">
        <f>$R$16*($R$15^($R$11^A8))</f>
        <v>5631.3012827417915</v>
      </c>
      <c r="V8">
        <f t="shared" si="2"/>
        <v>1075.8461371223684</v>
      </c>
      <c r="W8">
        <f t="shared" si="2"/>
        <v>26.862813509231728</v>
      </c>
    </row>
    <row r="9" spans="1:23" x14ac:dyDescent="0.4">
      <c r="A9" s="3">
        <v>8</v>
      </c>
      <c r="B9" s="4">
        <v>924</v>
      </c>
      <c r="C9">
        <f>SUM($B$4:B9)</f>
        <v>3543</v>
      </c>
      <c r="D9">
        <f t="shared" si="0"/>
        <v>6686.5212203379788</v>
      </c>
      <c r="E9">
        <f t="shared" si="1"/>
        <v>1055.2199375961873</v>
      </c>
      <c r="F9">
        <f t="shared" si="1"/>
        <v>-20.626199526181153</v>
      </c>
      <c r="G9">
        <f t="shared" si="3"/>
        <v>3.549371152333177</v>
      </c>
      <c r="U9">
        <f>$R$16*($R$15^($R$11^A9))</f>
        <v>6686.5212203379788</v>
      </c>
      <c r="V9">
        <f t="shared" si="2"/>
        <v>1055.2199375961873</v>
      </c>
      <c r="W9">
        <f t="shared" si="2"/>
        <v>-20.626199526181153</v>
      </c>
    </row>
    <row r="10" spans="1:23" x14ac:dyDescent="0.4">
      <c r="A10" s="3">
        <v>9</v>
      </c>
      <c r="B10" s="15">
        <v>954</v>
      </c>
      <c r="C10">
        <f>SUM($B$4:B10)</f>
        <v>4497</v>
      </c>
      <c r="D10">
        <f t="shared" si="0"/>
        <v>7684.6959214747467</v>
      </c>
      <c r="E10">
        <f t="shared" si="1"/>
        <v>998.17470113676791</v>
      </c>
      <c r="F10">
        <f t="shared" si="1"/>
        <v>-57.045236459419357</v>
      </c>
      <c r="G10">
        <f t="shared" si="3"/>
        <v>3.652922887567942</v>
      </c>
      <c r="R10" t="s">
        <v>46</v>
      </c>
      <c r="U10">
        <f>$R$16*($R$15^($R$11^A10))</f>
        <v>7684.6959214747467</v>
      </c>
      <c r="V10">
        <f t="shared" si="2"/>
        <v>998.17470113676791</v>
      </c>
      <c r="W10">
        <f t="shared" si="2"/>
        <v>-57.045236459419357</v>
      </c>
    </row>
    <row r="11" spans="1:23" ht="18" thickBot="1" x14ac:dyDescent="0.45">
      <c r="A11" s="5">
        <v>10</v>
      </c>
      <c r="B11" s="16">
        <v>975</v>
      </c>
      <c r="C11">
        <f>SUM($B$4:B11)</f>
        <v>5472</v>
      </c>
      <c r="D11">
        <f t="shared" si="0"/>
        <v>8601.5772532995343</v>
      </c>
      <c r="E11">
        <f t="shared" si="1"/>
        <v>916.88133182478759</v>
      </c>
      <c r="F11">
        <f t="shared" si="1"/>
        <v>-81.293369311980314</v>
      </c>
      <c r="G11">
        <f t="shared" si="3"/>
        <v>3.7381460887120599</v>
      </c>
      <c r="H11">
        <f>SUM(G8:G11)</f>
        <v>14.358575627038412</v>
      </c>
      <c r="I11" t="s">
        <v>7</v>
      </c>
      <c r="K11" t="s">
        <v>9</v>
      </c>
      <c r="L11">
        <f>((H15-H11)/(H11-H7))^(1/4)</f>
        <v>0.81009886463286052</v>
      </c>
      <c r="Q11" t="s">
        <v>49</v>
      </c>
      <c r="R11">
        <f>((H15-H11)/(H11-H7))^(1/4)</f>
        <v>0.81009886463286052</v>
      </c>
      <c r="U11">
        <f>$R$16*($R$15^($R$11^A11))</f>
        <v>8601.5772532995343</v>
      </c>
      <c r="V11">
        <f t="shared" si="2"/>
        <v>916.88133182478759</v>
      </c>
      <c r="W11">
        <f t="shared" si="2"/>
        <v>-81.293369311980314</v>
      </c>
    </row>
    <row r="12" spans="1:23" x14ac:dyDescent="0.4">
      <c r="A12" s="1">
        <v>11</v>
      </c>
      <c r="B12" s="14">
        <v>1001</v>
      </c>
      <c r="C12">
        <f>SUM($B$4:B12)</f>
        <v>6473</v>
      </c>
      <c r="D12">
        <f t="shared" si="0"/>
        <v>9423.9630207270093</v>
      </c>
      <c r="E12">
        <f t="shared" si="1"/>
        <v>822.385767427475</v>
      </c>
      <c r="F12">
        <f t="shared" si="1"/>
        <v>-94.495564397312592</v>
      </c>
      <c r="G12">
        <f t="shared" si="3"/>
        <v>3.8111056070179306</v>
      </c>
      <c r="L12">
        <f>H11-H7</f>
        <v>2.9280917035752143</v>
      </c>
      <c r="Q12" t="s">
        <v>51</v>
      </c>
      <c r="R12">
        <f>H11-H7</f>
        <v>2.9280917035752143</v>
      </c>
      <c r="U12">
        <f>$R$16*($R$15^($R$11^A12))</f>
        <v>9423.9630207270093</v>
      </c>
      <c r="V12">
        <f t="shared" si="2"/>
        <v>822.385767427475</v>
      </c>
      <c r="W12">
        <f t="shared" si="2"/>
        <v>-94.495564397312592</v>
      </c>
    </row>
    <row r="13" spans="1:23" x14ac:dyDescent="0.4">
      <c r="A13" s="3">
        <v>12</v>
      </c>
      <c r="B13" s="15">
        <v>1080</v>
      </c>
      <c r="C13">
        <f>SUM($B$4:B13)</f>
        <v>7553</v>
      </c>
      <c r="D13">
        <f t="shared" si="0"/>
        <v>10147.485323545698</v>
      </c>
      <c r="E13">
        <f t="shared" si="1"/>
        <v>723.52230281868833</v>
      </c>
      <c r="F13">
        <f t="shared" si="1"/>
        <v>-98.863464608786671</v>
      </c>
      <c r="G13">
        <f t="shared" si="3"/>
        <v>3.8781194846971676</v>
      </c>
      <c r="L13">
        <f>L11-1</f>
        <v>-0.18990113536713948</v>
      </c>
      <c r="M13">
        <f>H7*H15-H11^2</f>
        <v>-27.628666333785389</v>
      </c>
      <c r="O13">
        <f>H11-H7</f>
        <v>2.9280917035752143</v>
      </c>
      <c r="Q13" t="s">
        <v>50</v>
      </c>
      <c r="R13">
        <f>R11-1</f>
        <v>-0.18990113536713948</v>
      </c>
      <c r="S13">
        <f>H7*H15-H11^2</f>
        <v>-27.628666333785389</v>
      </c>
      <c r="U13">
        <f>$R$16*($R$15^($R$11^A13))</f>
        <v>10147.485323545698</v>
      </c>
      <c r="V13">
        <f t="shared" si="2"/>
        <v>723.52230281868833</v>
      </c>
      <c r="W13">
        <f t="shared" si="2"/>
        <v>-98.863464608786671</v>
      </c>
    </row>
    <row r="14" spans="1:23" x14ac:dyDescent="0.4">
      <c r="A14" s="3">
        <v>13</v>
      </c>
      <c r="B14" s="15">
        <v>1120</v>
      </c>
      <c r="C14">
        <f>SUM($B$4:B14)</f>
        <v>8673</v>
      </c>
      <c r="D14">
        <f t="shared" si="0"/>
        <v>10774.143195735911</v>
      </c>
      <c r="E14">
        <f t="shared" si="1"/>
        <v>626.65787219021331</v>
      </c>
      <c r="F14">
        <f t="shared" si="1"/>
        <v>-96.86443062847502</v>
      </c>
      <c r="G14">
        <f t="shared" si="3"/>
        <v>3.9381693463903202</v>
      </c>
      <c r="L14">
        <f>((L11^4)-1)^2</f>
        <v>0.32412820993835095</v>
      </c>
      <c r="M14">
        <f>H15+H7-2*H11</f>
        <v>-1.6670287484614335</v>
      </c>
      <c r="N14">
        <f>M13/M14</f>
        <v>16.573599201144535</v>
      </c>
      <c r="O14">
        <f>L11-1</f>
        <v>-0.18990113536713948</v>
      </c>
      <c r="Q14" t="s">
        <v>52</v>
      </c>
      <c r="R14">
        <f>(R11^4-1)^2</f>
        <v>0.32412820993835095</v>
      </c>
      <c r="S14">
        <f>H15+H7-H11*2</f>
        <v>-1.6670287484614335</v>
      </c>
      <c r="T14">
        <f>S13/S14</f>
        <v>16.573599201144535</v>
      </c>
      <c r="U14">
        <f>$R$16*($R$15^($R$11^A14))</f>
        <v>10774.143195735911</v>
      </c>
      <c r="V14">
        <f t="shared" si="2"/>
        <v>626.65787219021331</v>
      </c>
      <c r="W14">
        <f t="shared" si="2"/>
        <v>-96.86443062847502</v>
      </c>
    </row>
    <row r="15" spans="1:23" ht="18" thickBot="1" x14ac:dyDescent="0.45">
      <c r="A15" s="5">
        <v>14</v>
      </c>
      <c r="B15" s="16">
        <v>1150</v>
      </c>
      <c r="C15">
        <f>SUM($B$4:B15)</f>
        <v>9823</v>
      </c>
      <c r="D15">
        <f t="shared" si="0"/>
        <v>11310.062594171131</v>
      </c>
      <c r="E15">
        <f t="shared" si="1"/>
        <v>535.9193984352205</v>
      </c>
      <c r="F15">
        <f t="shared" si="1"/>
        <v>-90.73847375499281</v>
      </c>
      <c r="G15">
        <f t="shared" si="3"/>
        <v>3.9922441440467713</v>
      </c>
      <c r="H15">
        <f>SUM(G12:G15)</f>
        <v>15.619638582152191</v>
      </c>
      <c r="I15" t="s">
        <v>8</v>
      </c>
      <c r="K15" t="s">
        <v>10</v>
      </c>
      <c r="L15">
        <f>10^(L12*L13/L14)</f>
        <v>1.9252250541744884E-2</v>
      </c>
      <c r="Q15" t="s">
        <v>53</v>
      </c>
      <c r="R15">
        <f>10^(R12*R13/R14)</f>
        <v>1.9252250541744884E-2</v>
      </c>
      <c r="U15">
        <f>$R$16*($R$15^($R$11^A15))</f>
        <v>11310.062594171131</v>
      </c>
      <c r="V15">
        <f t="shared" si="2"/>
        <v>535.9193984352205</v>
      </c>
      <c r="W15">
        <f t="shared" si="2"/>
        <v>-90.73847375499281</v>
      </c>
    </row>
    <row r="16" spans="1:23" x14ac:dyDescent="0.4">
      <c r="A16" s="1">
        <v>15</v>
      </c>
      <c r="D16">
        <f t="shared" si="0"/>
        <v>11763.694231431127</v>
      </c>
      <c r="E16">
        <f t="shared" ref="E16:F16" si="4">D16-D15</f>
        <v>453.63163725999584</v>
      </c>
      <c r="F16">
        <f t="shared" si="4"/>
        <v>-82.287761175224659</v>
      </c>
      <c r="K16" t="s">
        <v>14</v>
      </c>
      <c r="L16">
        <f>10^((1/4)*N14)</f>
        <v>13912.327748589058</v>
      </c>
      <c r="Q16" t="s">
        <v>55</v>
      </c>
      <c r="R16">
        <f>10^((1/4)*T14)</f>
        <v>13912.327748589058</v>
      </c>
      <c r="U16">
        <f>$R$16*($R$15^($R$11^A16))</f>
        <v>11763.694231431127</v>
      </c>
      <c r="V16">
        <f t="shared" si="2"/>
        <v>453.63163725999584</v>
      </c>
      <c r="W16">
        <f t="shared" si="2"/>
        <v>-82.287761175224659</v>
      </c>
    </row>
    <row r="17" spans="1:23" x14ac:dyDescent="0.4">
      <c r="A17" s="3">
        <v>16</v>
      </c>
      <c r="D17">
        <f t="shared" si="0"/>
        <v>12144.487116286524</v>
      </c>
      <c r="E17">
        <f t="shared" ref="E17:F17" si="5">D17-D16</f>
        <v>380.79288485539655</v>
      </c>
      <c r="F17">
        <f t="shared" si="5"/>
        <v>-72.83875240459929</v>
      </c>
      <c r="U17">
        <f t="shared" ref="U17:U60" si="6">$R$16*($R$15^($R$11^A17))</f>
        <v>12144.487116286524</v>
      </c>
      <c r="V17">
        <f t="shared" si="2"/>
        <v>380.79288485539655</v>
      </c>
      <c r="W17">
        <f t="shared" si="2"/>
        <v>-72.83875240459929</v>
      </c>
    </row>
    <row r="18" spans="1:23" x14ac:dyDescent="0.4">
      <c r="A18" s="3">
        <v>17</v>
      </c>
      <c r="D18">
        <f t="shared" si="0"/>
        <v>12461.986073159844</v>
      </c>
      <c r="E18">
        <f t="shared" ref="E18:F18" si="7">D18-D17</f>
        <v>317.49895687331991</v>
      </c>
      <c r="F18">
        <f t="shared" si="7"/>
        <v>-63.293927982076639</v>
      </c>
      <c r="H18" t="s">
        <v>23</v>
      </c>
      <c r="U18">
        <f t="shared" si="6"/>
        <v>12461.986073159844</v>
      </c>
      <c r="V18">
        <f t="shared" si="2"/>
        <v>317.49895687331991</v>
      </c>
      <c r="W18">
        <f t="shared" si="2"/>
        <v>-63.293927982076639</v>
      </c>
    </row>
    <row r="19" spans="1:23" ht="18" thickBot="1" x14ac:dyDescent="0.45">
      <c r="A19" s="5">
        <v>18</v>
      </c>
      <c r="D19">
        <f t="shared" si="0"/>
        <v>12725.267396818408</v>
      </c>
      <c r="E19">
        <f t="shared" ref="E19:F19" si="8">D19-D18</f>
        <v>263.28132365856436</v>
      </c>
      <c r="F19">
        <f t="shared" si="8"/>
        <v>-54.217633214755551</v>
      </c>
      <c r="U19">
        <f t="shared" si="6"/>
        <v>12725.267396818408</v>
      </c>
      <c r="V19">
        <f t="shared" si="2"/>
        <v>263.28132365856436</v>
      </c>
      <c r="W19">
        <f t="shared" si="2"/>
        <v>-54.217633214755551</v>
      </c>
    </row>
    <row r="20" spans="1:23" x14ac:dyDescent="0.4">
      <c r="A20" s="1">
        <v>19</v>
      </c>
      <c r="D20">
        <f t="shared" si="0"/>
        <v>12942.624028053928</v>
      </c>
      <c r="E20">
        <f t="shared" ref="E20:F20" si="9">D20-D19</f>
        <v>217.35663123551967</v>
      </c>
      <c r="F20">
        <f t="shared" si="9"/>
        <v>-45.924692423044689</v>
      </c>
      <c r="U20">
        <f t="shared" si="6"/>
        <v>12942.624028053928</v>
      </c>
      <c r="V20">
        <f t="shared" si="2"/>
        <v>217.35663123551967</v>
      </c>
      <c r="W20">
        <f t="shared" si="2"/>
        <v>-45.924692423044689</v>
      </c>
    </row>
    <row r="21" spans="1:23" x14ac:dyDescent="0.4">
      <c r="A21" s="3">
        <v>20</v>
      </c>
      <c r="D21">
        <f t="shared" si="0"/>
        <v>13121.423466742022</v>
      </c>
      <c r="E21">
        <f t="shared" ref="E21:F21" si="10">D21-D20</f>
        <v>178.7994386880946</v>
      </c>
      <c r="F21">
        <f t="shared" si="10"/>
        <v>-38.557192547425075</v>
      </c>
      <c r="U21">
        <f t="shared" si="6"/>
        <v>13121.423466742022</v>
      </c>
      <c r="V21">
        <f t="shared" si="2"/>
        <v>178.7994386880946</v>
      </c>
      <c r="W21">
        <f t="shared" si="2"/>
        <v>-38.557192547425075</v>
      </c>
    </row>
    <row r="22" spans="1:23" x14ac:dyDescent="0.4">
      <c r="A22" s="3">
        <v>21</v>
      </c>
      <c r="D22">
        <f t="shared" si="0"/>
        <v>13268.078119471918</v>
      </c>
      <c r="E22">
        <f t="shared" ref="E22:F22" si="11">D22-D21</f>
        <v>146.65465272989604</v>
      </c>
      <c r="F22">
        <f t="shared" si="11"/>
        <v>-32.144785958198554</v>
      </c>
      <c r="U22">
        <f t="shared" si="6"/>
        <v>13268.078119471918</v>
      </c>
      <c r="V22">
        <f t="shared" si="2"/>
        <v>146.65465272989604</v>
      </c>
      <c r="W22">
        <f t="shared" si="2"/>
        <v>-32.144785958198554</v>
      </c>
    </row>
    <row r="23" spans="1:23" ht="18" thickBot="1" x14ac:dyDescent="0.45">
      <c r="A23" s="5">
        <v>22</v>
      </c>
      <c r="D23">
        <f t="shared" si="0"/>
        <v>13388.083808898036</v>
      </c>
      <c r="E23">
        <f t="shared" ref="E23:F23" si="12">D23-D22</f>
        <v>120.0056894261179</v>
      </c>
      <c r="F23">
        <f t="shared" si="12"/>
        <v>-26.648963303778146</v>
      </c>
      <c r="U23">
        <f t="shared" si="6"/>
        <v>13388.083808898036</v>
      </c>
      <c r="V23">
        <f t="shared" si="2"/>
        <v>120.0056894261179</v>
      </c>
      <c r="W23">
        <f t="shared" si="2"/>
        <v>-26.648963303778146</v>
      </c>
    </row>
    <row r="24" spans="1:23" x14ac:dyDescent="0.4">
      <c r="A24" s="1">
        <v>23</v>
      </c>
      <c r="D24">
        <f t="shared" si="0"/>
        <v>13486.095630990352</v>
      </c>
      <c r="E24">
        <f t="shared" ref="E24:F24" si="13">D24-D23</f>
        <v>98.011822092315924</v>
      </c>
      <c r="F24">
        <f t="shared" si="13"/>
        <v>-21.993867333801973</v>
      </c>
      <c r="U24">
        <f t="shared" si="6"/>
        <v>13486.095630990352</v>
      </c>
      <c r="V24">
        <f t="shared" si="2"/>
        <v>98.011822092315924</v>
      </c>
      <c r="W24">
        <f t="shared" si="2"/>
        <v>-21.993867333801973</v>
      </c>
    </row>
    <row r="25" spans="1:23" x14ac:dyDescent="0.4">
      <c r="A25" s="3">
        <v>24</v>
      </c>
      <c r="D25">
        <f t="shared" si="0"/>
        <v>13566.020729937141</v>
      </c>
      <c r="E25">
        <f t="shared" ref="E25:F25" si="14">D25-D24</f>
        <v>79.925098946789149</v>
      </c>
      <c r="F25">
        <f t="shared" si="14"/>
        <v>-18.086723145526776</v>
      </c>
      <c r="U25">
        <f t="shared" si="6"/>
        <v>13566.020729937141</v>
      </c>
      <c r="V25">
        <f t="shared" si="2"/>
        <v>79.925098946789149</v>
      </c>
      <c r="W25">
        <f t="shared" si="2"/>
        <v>-18.086723145526776</v>
      </c>
    </row>
    <row r="26" spans="1:23" x14ac:dyDescent="0.4">
      <c r="A26" s="3">
        <v>25</v>
      </c>
      <c r="D26">
        <f t="shared" si="0"/>
        <v>13631.115120335153</v>
      </c>
      <c r="E26">
        <f t="shared" ref="E26:F26" si="15">D26-D25</f>
        <v>65.094390398011456</v>
      </c>
      <c r="F26">
        <f t="shared" si="15"/>
        <v>-14.830708548777693</v>
      </c>
      <c r="U26">
        <f t="shared" si="6"/>
        <v>13631.115120335153</v>
      </c>
      <c r="V26">
        <f t="shared" si="2"/>
        <v>65.094390398011456</v>
      </c>
      <c r="W26">
        <f t="shared" si="2"/>
        <v>-14.830708548777693</v>
      </c>
    </row>
    <row r="27" spans="1:23" ht="18" thickBot="1" x14ac:dyDescent="0.45">
      <c r="A27" s="5">
        <v>26</v>
      </c>
      <c r="D27">
        <f t="shared" si="0"/>
        <v>13684.076947638321</v>
      </c>
      <c r="E27">
        <f t="shared" ref="E27:F27" si="16">D27-D26</f>
        <v>52.96182730316832</v>
      </c>
      <c r="F27">
        <f t="shared" si="16"/>
        <v>-12.132563094843135</v>
      </c>
      <c r="U27">
        <f t="shared" si="6"/>
        <v>13684.076947638321</v>
      </c>
      <c r="V27">
        <f t="shared" si="2"/>
        <v>52.96182730316832</v>
      </c>
      <c r="W27">
        <f t="shared" si="2"/>
        <v>-12.132563094843135</v>
      </c>
    </row>
    <row r="28" spans="1:23" x14ac:dyDescent="0.4">
      <c r="A28" s="1">
        <v>27</v>
      </c>
      <c r="D28">
        <f t="shared" si="0"/>
        <v>13727.132097426633</v>
      </c>
      <c r="E28">
        <f t="shared" ref="E28:F28" si="17">D28-D27</f>
        <v>43.05514978831161</v>
      </c>
      <c r="F28">
        <f t="shared" si="17"/>
        <v>-9.9066775148567103</v>
      </c>
      <c r="U28">
        <f t="shared" si="6"/>
        <v>13727.132097426633</v>
      </c>
      <c r="V28">
        <f t="shared" si="2"/>
        <v>43.05514978831161</v>
      </c>
      <c r="W28">
        <f t="shared" si="2"/>
        <v>-9.9066775148567103</v>
      </c>
    </row>
    <row r="29" spans="1:23" x14ac:dyDescent="0.4">
      <c r="A29" s="3">
        <v>28</v>
      </c>
      <c r="D29">
        <f t="shared" si="0"/>
        <v>13762.110327525079</v>
      </c>
      <c r="E29">
        <f t="shared" ref="E29:F29" si="18">D29-D28</f>
        <v>34.978230098446147</v>
      </c>
      <c r="F29">
        <f t="shared" si="18"/>
        <v>-8.0769196898654627</v>
      </c>
      <c r="U29">
        <f t="shared" si="6"/>
        <v>13762.110327525079</v>
      </c>
      <c r="V29">
        <f t="shared" si="2"/>
        <v>34.978230098446147</v>
      </c>
      <c r="W29">
        <f t="shared" si="2"/>
        <v>-8.0769196898654627</v>
      </c>
    </row>
    <row r="30" spans="1:23" x14ac:dyDescent="0.4">
      <c r="A30" s="3">
        <v>29</v>
      </c>
      <c r="D30">
        <f t="shared" si="0"/>
        <v>13790.511488560247</v>
      </c>
      <c r="E30">
        <f t="shared" ref="E30:F30" si="19">D30-D29</f>
        <v>28.401161035168116</v>
      </c>
      <c r="F30">
        <f t="shared" si="19"/>
        <v>-6.5770690632780315</v>
      </c>
      <c r="U30">
        <f t="shared" si="6"/>
        <v>13790.511488560247</v>
      </c>
      <c r="V30">
        <f t="shared" si="2"/>
        <v>28.401161035168116</v>
      </c>
      <c r="W30">
        <f t="shared" si="2"/>
        <v>-6.5770690632780315</v>
      </c>
    </row>
    <row r="31" spans="1:23" ht="18" thickBot="1" x14ac:dyDescent="0.45">
      <c r="A31" s="5">
        <v>30</v>
      </c>
      <c r="D31">
        <f t="shared" si="0"/>
        <v>13813.562204437252</v>
      </c>
      <c r="E31">
        <f t="shared" ref="E31:F31" si="20">D31-D30</f>
        <v>23.050715877005132</v>
      </c>
      <c r="F31">
        <f t="shared" si="20"/>
        <v>-5.3504451581629837</v>
      </c>
      <c r="U31">
        <f t="shared" si="6"/>
        <v>13813.562204437252</v>
      </c>
      <c r="V31">
        <f t="shared" si="2"/>
        <v>23.050715877005132</v>
      </c>
      <c r="W31">
        <f t="shared" si="2"/>
        <v>-5.3504451581629837</v>
      </c>
    </row>
    <row r="32" spans="1:23" x14ac:dyDescent="0.4">
      <c r="A32" s="1">
        <v>31</v>
      </c>
      <c r="D32">
        <f t="shared" si="0"/>
        <v>13832.263808931488</v>
      </c>
      <c r="E32">
        <f t="shared" ref="E32:F32" si="21">D32-D31</f>
        <v>18.701604494235653</v>
      </c>
      <c r="F32">
        <f t="shared" si="21"/>
        <v>-4.349111382769479</v>
      </c>
      <c r="U32">
        <f t="shared" si="6"/>
        <v>13832.263808931488</v>
      </c>
      <c r="V32">
        <f t="shared" si="2"/>
        <v>18.701604494235653</v>
      </c>
      <c r="W32">
        <f t="shared" si="2"/>
        <v>-4.349111382769479</v>
      </c>
    </row>
    <row r="33" spans="1:23" x14ac:dyDescent="0.4">
      <c r="A33" s="3">
        <v>32</v>
      </c>
      <c r="D33">
        <f t="shared" si="0"/>
        <v>13847.43251951612</v>
      </c>
      <c r="E33">
        <f t="shared" ref="E33:F33" si="22">D33-D32</f>
        <v>15.168710584632208</v>
      </c>
      <c r="F33">
        <f t="shared" si="22"/>
        <v>-3.5328939096034446</v>
      </c>
      <c r="U33">
        <f t="shared" si="6"/>
        <v>13847.43251951612</v>
      </c>
      <c r="V33">
        <f t="shared" si="2"/>
        <v>15.168710584632208</v>
      </c>
      <c r="W33">
        <f t="shared" si="2"/>
        <v>-3.5328939096034446</v>
      </c>
    </row>
    <row r="34" spans="1:23" x14ac:dyDescent="0.4">
      <c r="A34" s="3">
        <v>33</v>
      </c>
      <c r="D34">
        <f t="shared" si="0"/>
        <v>13859.732869807412</v>
      </c>
      <c r="E34">
        <f t="shared" ref="E34:F34" si="23">D34-D33</f>
        <v>12.300350291292489</v>
      </c>
      <c r="F34">
        <f t="shared" si="23"/>
        <v>-2.8683602933397196</v>
      </c>
      <c r="K34" t="s">
        <v>47</v>
      </c>
      <c r="U34">
        <f t="shared" si="6"/>
        <v>13859.732869807412</v>
      </c>
      <c r="V34">
        <f t="shared" si="2"/>
        <v>12.300350291292489</v>
      </c>
      <c r="W34">
        <f t="shared" si="2"/>
        <v>-2.8683602933397196</v>
      </c>
    </row>
    <row r="35" spans="1:23" ht="18" thickBot="1" x14ac:dyDescent="0.45">
      <c r="A35" s="5">
        <v>34</v>
      </c>
      <c r="D35">
        <f t="shared" si="0"/>
        <v>13869.705379965173</v>
      </c>
      <c r="E35">
        <f t="shared" ref="E35:F35" si="24">D35-D34</f>
        <v>9.9725101577605528</v>
      </c>
      <c r="F35">
        <f t="shared" si="24"/>
        <v>-2.3278401335319359</v>
      </c>
      <c r="K35" t="s">
        <v>48</v>
      </c>
      <c r="U35">
        <f t="shared" si="6"/>
        <v>13869.705379965173</v>
      </c>
      <c r="V35">
        <f t="shared" si="2"/>
        <v>9.9725101577605528</v>
      </c>
      <c r="W35">
        <f t="shared" si="2"/>
        <v>-2.3278401335319359</v>
      </c>
    </row>
    <row r="36" spans="1:23" x14ac:dyDescent="0.4">
      <c r="A36" s="1">
        <v>35</v>
      </c>
      <c r="D36">
        <f t="shared" si="0"/>
        <v>13877.789359835151</v>
      </c>
      <c r="E36">
        <f t="shared" ref="E36:F36" si="25">D36-D35</f>
        <v>8.0839798699780658</v>
      </c>
      <c r="F36">
        <f t="shared" si="25"/>
        <v>-1.888530287782487</v>
      </c>
      <c r="U36">
        <f t="shared" si="6"/>
        <v>13877.789359835151</v>
      </c>
      <c r="V36">
        <f t="shared" si="2"/>
        <v>8.0839798699780658</v>
      </c>
      <c r="W36">
        <f t="shared" si="2"/>
        <v>-1.888530287782487</v>
      </c>
    </row>
    <row r="37" spans="1:23" x14ac:dyDescent="0.4">
      <c r="A37" s="3">
        <v>36</v>
      </c>
      <c r="D37">
        <f t="shared" si="0"/>
        <v>13884.341637188423</v>
      </c>
      <c r="E37">
        <f t="shared" ref="E37:F37" si="26">D37-D36</f>
        <v>6.5522773532720748</v>
      </c>
      <c r="F37">
        <f t="shared" si="26"/>
        <v>-1.531702516705991</v>
      </c>
      <c r="U37">
        <f t="shared" si="6"/>
        <v>13884.341637188423</v>
      </c>
      <c r="V37">
        <f t="shared" si="2"/>
        <v>6.5522773532720748</v>
      </c>
      <c r="W37">
        <f t="shared" si="2"/>
        <v>-1.531702516705991</v>
      </c>
    </row>
    <row r="38" spans="1:23" x14ac:dyDescent="0.4">
      <c r="A38" s="3">
        <v>37</v>
      </c>
      <c r="D38">
        <f t="shared" si="0"/>
        <v>13889.65189772994</v>
      </c>
      <c r="E38">
        <f t="shared" ref="E38:F38" si="27">D38-D37</f>
        <v>5.3102605415169819</v>
      </c>
      <c r="F38">
        <f t="shared" si="27"/>
        <v>-1.2420168117550929</v>
      </c>
      <c r="U38">
        <f t="shared" si="6"/>
        <v>13889.65189772994</v>
      </c>
      <c r="V38">
        <f t="shared" si="2"/>
        <v>5.3102605415169819</v>
      </c>
      <c r="W38">
        <f t="shared" si="2"/>
        <v>-1.2420168117550929</v>
      </c>
    </row>
    <row r="39" spans="1:23" ht="18" thickBot="1" x14ac:dyDescent="0.45">
      <c r="A39" s="5">
        <v>38</v>
      </c>
      <c r="D39">
        <f t="shared" si="0"/>
        <v>13893.955222804889</v>
      </c>
      <c r="E39">
        <f t="shared" ref="E39:F39" si="28">D39-D38</f>
        <v>4.3033250749485887</v>
      </c>
      <c r="F39">
        <f t="shared" si="28"/>
        <v>-1.0069354665683932</v>
      </c>
      <c r="U39">
        <f t="shared" si="6"/>
        <v>13893.955222804889</v>
      </c>
      <c r="V39">
        <f t="shared" si="2"/>
        <v>4.3033250749485887</v>
      </c>
      <c r="W39">
        <f t="shared" si="2"/>
        <v>-1.0069354665683932</v>
      </c>
    </row>
    <row r="40" spans="1:23" x14ac:dyDescent="0.4">
      <c r="A40" s="1">
        <v>39</v>
      </c>
      <c r="D40">
        <f t="shared" si="0"/>
        <v>13897.442319066728</v>
      </c>
      <c r="E40">
        <f t="shared" ref="E40:F40" si="29">D40-D39</f>
        <v>3.4870962618388148</v>
      </c>
      <c r="F40">
        <f t="shared" si="29"/>
        <v>-0.81622881310977391</v>
      </c>
      <c r="U40">
        <f t="shared" si="6"/>
        <v>13897.442319066728</v>
      </c>
      <c r="V40">
        <f t="shared" si="2"/>
        <v>3.4870962618388148</v>
      </c>
      <c r="W40">
        <f t="shared" si="2"/>
        <v>-0.81622881310977391</v>
      </c>
    </row>
    <row r="41" spans="1:23" x14ac:dyDescent="0.4">
      <c r="A41" s="3">
        <v>40</v>
      </c>
      <c r="D41">
        <f t="shared" si="0"/>
        <v>13900.26785344995</v>
      </c>
      <c r="E41">
        <f t="shared" ref="E41:F41" si="30">D41-D40</f>
        <v>2.8255343832224753</v>
      </c>
      <c r="F41">
        <f t="shared" si="30"/>
        <v>-0.66156187861633953</v>
      </c>
      <c r="U41">
        <f t="shared" si="6"/>
        <v>13900.26785344995</v>
      </c>
      <c r="V41">
        <f t="shared" si="2"/>
        <v>2.8255343832224753</v>
      </c>
      <c r="W41">
        <f t="shared" si="2"/>
        <v>-0.66156187861633953</v>
      </c>
    </row>
    <row r="42" spans="1:23" x14ac:dyDescent="0.4">
      <c r="A42" s="3">
        <v>41</v>
      </c>
      <c r="D42">
        <f t="shared" si="0"/>
        <v>13902.557236828987</v>
      </c>
      <c r="E42">
        <f t="shared" ref="E42:F42" si="31">D42-D41</f>
        <v>2.2893833790367353</v>
      </c>
      <c r="F42">
        <f t="shared" si="31"/>
        <v>-0.53615100418574002</v>
      </c>
      <c r="U42">
        <f t="shared" si="6"/>
        <v>13902.557236828987</v>
      </c>
      <c r="V42">
        <f t="shared" si="2"/>
        <v>2.2893833790367353</v>
      </c>
      <c r="W42">
        <f t="shared" si="2"/>
        <v>-0.53615100418574002</v>
      </c>
    </row>
    <row r="43" spans="1:23" ht="18" thickBot="1" x14ac:dyDescent="0.45">
      <c r="A43" s="5">
        <v>42</v>
      </c>
      <c r="D43">
        <f t="shared" si="0"/>
        <v>13904.412140157019</v>
      </c>
      <c r="E43">
        <f t="shared" ref="E43:F43" si="32">D43-D42</f>
        <v>1.8549033280323783</v>
      </c>
      <c r="F43">
        <f t="shared" si="32"/>
        <v>-0.43448005100435694</v>
      </c>
      <c r="U43">
        <f t="shared" si="6"/>
        <v>13904.412140157019</v>
      </c>
      <c r="V43">
        <f t="shared" si="2"/>
        <v>1.8549033280323783</v>
      </c>
      <c r="W43">
        <f t="shared" si="2"/>
        <v>-0.43448005100435694</v>
      </c>
    </row>
    <row r="44" spans="1:23" x14ac:dyDescent="0.4">
      <c r="A44" s="1">
        <v>43</v>
      </c>
      <c r="D44">
        <f t="shared" si="0"/>
        <v>13905.914976686037</v>
      </c>
      <c r="E44">
        <f t="shared" ref="E44:F44" si="33">D44-D43</f>
        <v>1.5028365290181682</v>
      </c>
      <c r="F44">
        <f t="shared" si="33"/>
        <v>-0.35206679901421012</v>
      </c>
      <c r="U44">
        <f t="shared" si="6"/>
        <v>13905.914976686037</v>
      </c>
      <c r="V44">
        <f t="shared" si="2"/>
        <v>1.5028365290181682</v>
      </c>
      <c r="W44">
        <f t="shared" si="2"/>
        <v>-0.35206679901421012</v>
      </c>
    </row>
    <row r="45" spans="1:23" x14ac:dyDescent="0.4">
      <c r="A45" s="3">
        <v>44</v>
      </c>
      <c r="D45">
        <f t="shared" si="0"/>
        <v>13907.132541942723</v>
      </c>
      <c r="E45">
        <f t="shared" ref="E45:F45" si="34">D45-D44</f>
        <v>1.2175652566857025</v>
      </c>
      <c r="F45">
        <f t="shared" si="34"/>
        <v>-0.28527127233246574</v>
      </c>
      <c r="U45">
        <f t="shared" si="6"/>
        <v>13907.132541942723</v>
      </c>
      <c r="V45">
        <f t="shared" si="2"/>
        <v>1.2175652566857025</v>
      </c>
      <c r="W45">
        <f t="shared" si="2"/>
        <v>-0.28527127233246574</v>
      </c>
    </row>
    <row r="46" spans="1:23" x14ac:dyDescent="0.4">
      <c r="A46" s="3">
        <v>45</v>
      </c>
      <c r="D46">
        <f t="shared" si="0"/>
        <v>13908.118968336272</v>
      </c>
      <c r="E46">
        <f t="shared" ref="E46:F46" si="35">D46-D45</f>
        <v>0.98642639354875428</v>
      </c>
      <c r="F46">
        <f t="shared" si="35"/>
        <v>-0.2311388631369482</v>
      </c>
      <c r="U46">
        <f t="shared" si="6"/>
        <v>13908.118968336272</v>
      </c>
      <c r="V46">
        <f t="shared" si="2"/>
        <v>0.98642639354875428</v>
      </c>
      <c r="W46">
        <f t="shared" si="2"/>
        <v>-0.2311388631369482</v>
      </c>
    </row>
    <row r="47" spans="1:23" ht="18" thickBot="1" x14ac:dyDescent="0.45">
      <c r="A47" s="5">
        <v>46</v>
      </c>
      <c r="D47">
        <f t="shared" si="0"/>
        <v>13908.918122535697</v>
      </c>
      <c r="E47">
        <f t="shared" ref="E47:F47" si="36">D47-D46</f>
        <v>0.79915419942517474</v>
      </c>
      <c r="F47">
        <f t="shared" si="36"/>
        <v>-0.18727219412357954</v>
      </c>
      <c r="U47">
        <f t="shared" si="6"/>
        <v>13908.918122535697</v>
      </c>
      <c r="V47">
        <f t="shared" si="2"/>
        <v>0.79915419942517474</v>
      </c>
      <c r="W47">
        <f t="shared" si="2"/>
        <v>-0.18727219412357954</v>
      </c>
    </row>
    <row r="48" spans="1:23" x14ac:dyDescent="0.4">
      <c r="A48" s="1">
        <v>47</v>
      </c>
      <c r="D48">
        <f t="shared" si="0"/>
        <v>13909.565550112091</v>
      </c>
      <c r="E48">
        <f t="shared" ref="E48:F48" si="37">D48-D47</f>
        <v>0.64742757639396586</v>
      </c>
      <c r="F48">
        <f t="shared" si="37"/>
        <v>-0.15172662303120887</v>
      </c>
      <c r="U48">
        <f t="shared" si="6"/>
        <v>13909.565550112091</v>
      </c>
      <c r="V48">
        <f t="shared" si="2"/>
        <v>0.64742757639396586</v>
      </c>
      <c r="W48">
        <f t="shared" si="2"/>
        <v>-0.15172662303120887</v>
      </c>
    </row>
    <row r="49" spans="1:23" x14ac:dyDescent="0.4">
      <c r="A49" s="3">
        <v>48</v>
      </c>
      <c r="D49">
        <f t="shared" si="0"/>
        <v>13910.090052551868</v>
      </c>
      <c r="E49">
        <f t="shared" ref="E49:F49" si="38">D49-D48</f>
        <v>0.52450243977727951</v>
      </c>
      <c r="F49">
        <f t="shared" si="38"/>
        <v>-0.12292513661668636</v>
      </c>
      <c r="U49">
        <f t="shared" si="6"/>
        <v>13910.090052551868</v>
      </c>
      <c r="V49">
        <f t="shared" si="2"/>
        <v>0.52450243977727951</v>
      </c>
      <c r="W49">
        <f t="shared" si="2"/>
        <v>-0.12292513661668636</v>
      </c>
    </row>
    <row r="50" spans="1:23" x14ac:dyDescent="0.4">
      <c r="A50" s="3">
        <v>49</v>
      </c>
      <c r="D50">
        <f t="shared" si="0"/>
        <v>13910.514965883589</v>
      </c>
      <c r="E50">
        <f t="shared" ref="E50:F50" si="39">D50-D49</f>
        <v>0.42491333172074519</v>
      </c>
      <c r="F50">
        <f t="shared" si="39"/>
        <v>-9.9589108056534315E-2</v>
      </c>
      <c r="U50">
        <f t="shared" si="6"/>
        <v>13910.514965883589</v>
      </c>
      <c r="V50">
        <f t="shared" si="2"/>
        <v>0.42491333172074519</v>
      </c>
      <c r="W50">
        <f t="shared" si="2"/>
        <v>-9.9589108056534315E-2</v>
      </c>
    </row>
    <row r="51" spans="1:23" ht="18" thickBot="1" x14ac:dyDescent="0.45">
      <c r="A51" s="5">
        <v>50</v>
      </c>
      <c r="D51">
        <f t="shared" si="0"/>
        <v>13910.859197207748</v>
      </c>
      <c r="E51">
        <f t="shared" ref="E51:F51" si="40">D51-D50</f>
        <v>0.34423132415940927</v>
      </c>
      <c r="F51">
        <f t="shared" si="40"/>
        <v>-8.0682007561335922E-2</v>
      </c>
      <c r="U51">
        <f t="shared" si="6"/>
        <v>13910.859197207748</v>
      </c>
      <c r="V51">
        <f t="shared" si="2"/>
        <v>0.34423132415940927</v>
      </c>
      <c r="W51">
        <f t="shared" si="2"/>
        <v>-8.0682007561335922E-2</v>
      </c>
    </row>
    <row r="52" spans="1:23" x14ac:dyDescent="0.4">
      <c r="A52" s="1">
        <v>51</v>
      </c>
      <c r="D52">
        <f t="shared" si="0"/>
        <v>13911.138064858122</v>
      </c>
      <c r="E52">
        <f t="shared" ref="E52:F52" si="41">D52-D51</f>
        <v>0.27886765037328587</v>
      </c>
      <c r="F52">
        <f t="shared" si="41"/>
        <v>-6.53636737861234E-2</v>
      </c>
      <c r="U52">
        <f t="shared" si="6"/>
        <v>13911.138064858122</v>
      </c>
      <c r="V52">
        <f t="shared" si="2"/>
        <v>0.27886765037328587</v>
      </c>
      <c r="W52">
        <f t="shared" si="2"/>
        <v>-6.53636737861234E-2</v>
      </c>
    </row>
    <row r="53" spans="1:23" x14ac:dyDescent="0.4">
      <c r="A53" s="3">
        <v>52</v>
      </c>
      <c r="D53">
        <f t="shared" si="0"/>
        <v>13911.363979323827</v>
      </c>
      <c r="E53">
        <f t="shared" ref="E53:F53" si="42">D53-D52</f>
        <v>0.22591446570550033</v>
      </c>
      <c r="F53">
        <f t="shared" si="42"/>
        <v>-5.2953184667785536E-2</v>
      </c>
      <c r="U53">
        <f t="shared" si="6"/>
        <v>13911.363979323827</v>
      </c>
      <c r="V53">
        <f t="shared" si="2"/>
        <v>0.22591446570550033</v>
      </c>
      <c r="W53">
        <f t="shared" si="2"/>
        <v>-5.2953184667785536E-2</v>
      </c>
    </row>
    <row r="54" spans="1:23" x14ac:dyDescent="0.4">
      <c r="A54" s="3">
        <v>53</v>
      </c>
      <c r="D54">
        <f t="shared" si="0"/>
        <v>13911.546995065895</v>
      </c>
      <c r="E54">
        <f t="shared" ref="E54:F54" si="43">D54-D53</f>
        <v>0.1830157420681644</v>
      </c>
      <c r="F54">
        <f t="shared" si="43"/>
        <v>-4.2898723637335934E-2</v>
      </c>
      <c r="U54">
        <f t="shared" si="6"/>
        <v>13911.546995065895</v>
      </c>
      <c r="V54">
        <f t="shared" si="2"/>
        <v>0.1830157420681644</v>
      </c>
      <c r="W54">
        <f t="shared" si="2"/>
        <v>-4.2898723637335934E-2</v>
      </c>
    </row>
    <row r="55" spans="1:23" ht="18" thickBot="1" x14ac:dyDescent="0.45">
      <c r="A55" s="5">
        <v>54</v>
      </c>
      <c r="D55">
        <f t="shared" si="0"/>
        <v>13911.695257676049</v>
      </c>
      <c r="E55">
        <f t="shared" ref="E55:F55" si="44">D55-D54</f>
        <v>0.1482626101533242</v>
      </c>
      <c r="F55">
        <f t="shared" si="44"/>
        <v>-3.4753131914840196E-2</v>
      </c>
      <c r="U55">
        <f t="shared" si="6"/>
        <v>13911.695257676049</v>
      </c>
      <c r="V55">
        <f t="shared" si="2"/>
        <v>0.1482626101533242</v>
      </c>
      <c r="W55">
        <f t="shared" si="2"/>
        <v>-3.4753131914840196E-2</v>
      </c>
    </row>
    <row r="56" spans="1:23" x14ac:dyDescent="0.4">
      <c r="A56" s="1">
        <v>55</v>
      </c>
      <c r="D56">
        <f t="shared" si="0"/>
        <v>13911.815366206705</v>
      </c>
      <c r="E56">
        <f t="shared" ref="E56:F56" si="45">D56-D55</f>
        <v>0.12010853065658011</v>
      </c>
      <c r="F56">
        <f t="shared" si="45"/>
        <v>-2.8154079496744089E-2</v>
      </c>
      <c r="U56">
        <f t="shared" si="6"/>
        <v>13911.815366206705</v>
      </c>
      <c r="V56">
        <f t="shared" si="2"/>
        <v>0.12010853065658011</v>
      </c>
      <c r="W56">
        <f t="shared" si="2"/>
        <v>-2.8154079496744089E-2</v>
      </c>
    </row>
    <row r="57" spans="1:23" x14ac:dyDescent="0.4">
      <c r="A57" s="3">
        <v>56</v>
      </c>
      <c r="D57">
        <f t="shared" si="0"/>
        <v>13911.91266675131</v>
      </c>
      <c r="E57">
        <f t="shared" ref="E57:F57" si="46">D57-D56</f>
        <v>9.7300544604877359E-2</v>
      </c>
      <c r="F57">
        <f t="shared" si="46"/>
        <v>-2.2807986051702756E-2</v>
      </c>
      <c r="U57">
        <f t="shared" si="6"/>
        <v>13911.91266675131</v>
      </c>
      <c r="V57">
        <f t="shared" si="2"/>
        <v>9.7300544604877359E-2</v>
      </c>
      <c r="W57">
        <f t="shared" si="2"/>
        <v>-2.2807986051702756E-2</v>
      </c>
    </row>
    <row r="58" spans="1:23" x14ac:dyDescent="0.4">
      <c r="A58" s="3">
        <v>57</v>
      </c>
      <c r="D58">
        <f t="shared" si="0"/>
        <v>13911.991490310975</v>
      </c>
      <c r="E58">
        <f t="shared" ref="E58:F58" si="47">D58-D57</f>
        <v>7.8823559664670029E-2</v>
      </c>
      <c r="F58">
        <f t="shared" si="47"/>
        <v>-1.8476984940207331E-2</v>
      </c>
      <c r="U58">
        <f t="shared" si="6"/>
        <v>13911.991490310975</v>
      </c>
      <c r="V58">
        <f t="shared" si="2"/>
        <v>7.8823559664670029E-2</v>
      </c>
      <c r="W58">
        <f t="shared" si="2"/>
        <v>-1.8476984940207331E-2</v>
      </c>
    </row>
    <row r="59" spans="1:23" ht="18" thickBot="1" x14ac:dyDescent="0.45">
      <c r="A59" s="5">
        <v>58</v>
      </c>
      <c r="D59">
        <f t="shared" si="0"/>
        <v>13912.055345514607</v>
      </c>
      <c r="E59">
        <f t="shared" ref="E59:F59" si="48">D59-D58</f>
        <v>6.3855203632556368E-2</v>
      </c>
      <c r="F59">
        <f t="shared" si="48"/>
        <v>-1.4968356032113661E-2</v>
      </c>
      <c r="U59">
        <f t="shared" si="6"/>
        <v>13912.055345514607</v>
      </c>
      <c r="V59">
        <f t="shared" si="2"/>
        <v>6.3855203632556368E-2</v>
      </c>
      <c r="W59">
        <f t="shared" si="2"/>
        <v>-1.4968356032113661E-2</v>
      </c>
    </row>
    <row r="60" spans="1:23" x14ac:dyDescent="0.4">
      <c r="A60" s="1">
        <v>59</v>
      </c>
      <c r="D60">
        <f t="shared" si="0"/>
        <v>13912.107074757459</v>
      </c>
      <c r="E60">
        <f t="shared" ref="E60:F60" si="49">D60-D59</f>
        <v>5.1729242852161406E-2</v>
      </c>
      <c r="F60">
        <f t="shared" si="49"/>
        <v>-1.2125960780394962E-2</v>
      </c>
      <c r="U60">
        <f t="shared" si="6"/>
        <v>13912.107074757459</v>
      </c>
      <c r="V60">
        <f t="shared" si="2"/>
        <v>5.1729242852161406E-2</v>
      </c>
      <c r="W60">
        <f t="shared" si="2"/>
        <v>-1.2125960780394962E-2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3f1</dc:creator>
  <cp:lastModifiedBy>parkjeongah</cp:lastModifiedBy>
  <dcterms:created xsi:type="dcterms:W3CDTF">2018-05-24T01:08:33Z</dcterms:created>
  <dcterms:modified xsi:type="dcterms:W3CDTF">2018-06-15T01:37:08Z</dcterms:modified>
</cp:coreProperties>
</file>