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"/>
    </mc:Choice>
  </mc:AlternateContent>
  <xr:revisionPtr revIDLastSave="0" documentId="10_ncr:8100000_{542B6F10-0AF4-4ED8-BEFC-23122F9E7212}" xr6:coauthVersionLast="32" xr6:coauthVersionMax="32" xr10:uidLastSave="{00000000-0000-0000-0000-000000000000}"/>
  <bookViews>
    <workbookView xWindow="0" yWindow="0" windowWidth="23040" windowHeight="8988" activeTab="2" xr2:uid="{42C955A7-785C-4F7A-85AB-7250236D5C05}"/>
  </bookViews>
  <sheets>
    <sheet name="정확도" sheetId="1" r:id="rId1"/>
    <sheet name="지수평활법" sheetId="2" r:id="rId2"/>
    <sheet name="Single_Double 지수평활법(4월20일)" sheetId="5" r:id="rId3"/>
    <sheet name="계절성지수" sheetId="6" r:id="rId4"/>
    <sheet name="추세+계절성지수" sheetId="3" r:id="rId5"/>
    <sheet name="ACF와PACF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4" i="5"/>
  <c r="D17" i="5"/>
  <c r="C17" i="5"/>
  <c r="D5" i="5"/>
  <c r="D6" i="5"/>
  <c r="D7" i="5"/>
  <c r="D8" i="5"/>
  <c r="D9" i="5" s="1"/>
  <c r="D10" i="5" s="1"/>
  <c r="D11" i="5" s="1"/>
  <c r="D12" i="5" s="1"/>
  <c r="D13" i="5" s="1"/>
  <c r="D14" i="5" s="1"/>
  <c r="D15" i="5" s="1"/>
  <c r="D16" i="5" s="1"/>
  <c r="D4" i="5"/>
  <c r="D3" i="5"/>
  <c r="C5" i="5"/>
  <c r="C6" i="5"/>
  <c r="C7" i="5"/>
  <c r="C8" i="5"/>
  <c r="C9" i="5" s="1"/>
  <c r="C10" i="5" s="1"/>
  <c r="C11" i="5" s="1"/>
  <c r="C12" i="5" s="1"/>
  <c r="C13" i="5" s="1"/>
  <c r="C14" i="5" s="1"/>
  <c r="C15" i="5" s="1"/>
  <c r="C16" i="5" s="1"/>
  <c r="C4" i="5"/>
  <c r="C3" i="5"/>
  <c r="T26" i="6" l="1"/>
  <c r="S26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O6" i="6"/>
  <c r="O3" i="6"/>
  <c r="O4" i="6"/>
  <c r="O5" i="6"/>
  <c r="O2" i="6"/>
  <c r="N6" i="6"/>
  <c r="N3" i="6"/>
  <c r="N4" i="6"/>
  <c r="N5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H3" i="6" l="1"/>
  <c r="H4" i="6"/>
  <c r="H5" i="6"/>
  <c r="H2" i="6"/>
  <c r="G26" i="6"/>
  <c r="J3" i="6" s="1"/>
  <c r="I5" i="6" l="1"/>
  <c r="I3" i="6"/>
  <c r="J2" i="6"/>
  <c r="J22" i="6"/>
  <c r="J18" i="6"/>
  <c r="J14" i="6"/>
  <c r="J10" i="6"/>
  <c r="J6" i="6"/>
  <c r="J25" i="6"/>
  <c r="J21" i="6"/>
  <c r="J17" i="6"/>
  <c r="J13" i="6"/>
  <c r="J9" i="6"/>
  <c r="J5" i="6"/>
  <c r="H6" i="6"/>
  <c r="I2" i="6" s="1"/>
  <c r="J24" i="6"/>
  <c r="J20" i="6"/>
  <c r="J16" i="6"/>
  <c r="J12" i="6"/>
  <c r="J8" i="6"/>
  <c r="J4" i="6"/>
  <c r="J23" i="6"/>
  <c r="J19" i="6"/>
  <c r="J15" i="6"/>
  <c r="J11" i="6"/>
  <c r="J7" i="6"/>
  <c r="I4" i="6" l="1"/>
  <c r="I6" i="6" s="1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2" i="3"/>
  <c r="P13" i="3"/>
  <c r="Q13" i="3" s="1"/>
  <c r="S13" i="3"/>
  <c r="T13" i="3"/>
  <c r="U13" i="3" s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2" i="3"/>
  <c r="U3" i="3"/>
  <c r="U4" i="3"/>
  <c r="U5" i="3"/>
  <c r="U6" i="3"/>
  <c r="U7" i="3"/>
  <c r="U8" i="3"/>
  <c r="U9" i="3"/>
  <c r="U10" i="3"/>
  <c r="U11" i="3"/>
  <c r="U12" i="3"/>
  <c r="U2" i="3"/>
  <c r="T3" i="3"/>
  <c r="T4" i="3"/>
  <c r="T5" i="3"/>
  <c r="T6" i="3"/>
  <c r="T7" i="3"/>
  <c r="T8" i="3"/>
  <c r="T9" i="3"/>
  <c r="T10" i="3"/>
  <c r="T11" i="3"/>
  <c r="T12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2" i="3"/>
  <c r="P15" i="3"/>
  <c r="S3" i="3"/>
  <c r="S4" i="3"/>
  <c r="S5" i="3"/>
  <c r="S6" i="3"/>
  <c r="S7" i="3"/>
  <c r="S8" i="3"/>
  <c r="S9" i="3"/>
  <c r="S10" i="3"/>
  <c r="S11" i="3"/>
  <c r="S12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2" i="3"/>
  <c r="Q3" i="3"/>
  <c r="P14" i="3"/>
  <c r="Q4" i="3" s="1"/>
  <c r="P3" i="3"/>
  <c r="P4" i="3"/>
  <c r="P5" i="3"/>
  <c r="P6" i="3"/>
  <c r="P7" i="3"/>
  <c r="P8" i="3"/>
  <c r="P9" i="3"/>
  <c r="P10" i="3"/>
  <c r="P11" i="3"/>
  <c r="P12" i="3"/>
  <c r="P2" i="3"/>
  <c r="Q11" i="3" l="1"/>
  <c r="Q7" i="3"/>
  <c r="Q10" i="3"/>
  <c r="Q6" i="3"/>
  <c r="Q2" i="3"/>
  <c r="Q9" i="3"/>
  <c r="Q5" i="3"/>
  <c r="Q12" i="3"/>
  <c r="Q8" i="3"/>
  <c r="Q14" i="3" l="1"/>
  <c r="G5" i="2" l="1"/>
  <c r="G6" i="2"/>
  <c r="G7" i="2"/>
  <c r="G8" i="2"/>
  <c r="G9" i="2"/>
  <c r="G10" i="2"/>
  <c r="G11" i="2"/>
  <c r="G12" i="2"/>
  <c r="G13" i="2"/>
  <c r="G14" i="2"/>
  <c r="G15" i="2"/>
  <c r="G16" i="2"/>
  <c r="G4" i="2"/>
  <c r="G19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5" i="2"/>
  <c r="F4" i="2"/>
  <c r="E6" i="2"/>
  <c r="E7" i="2"/>
  <c r="E8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5" i="2"/>
  <c r="E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E22" i="1"/>
  <c r="F20" i="1"/>
  <c r="G20" i="1"/>
  <c r="H20" i="1"/>
  <c r="E20" i="1"/>
  <c r="G19" i="1"/>
  <c r="H19" i="1"/>
  <c r="F19" i="1"/>
  <c r="E19" i="1"/>
  <c r="H6" i="1"/>
  <c r="H7" i="1"/>
  <c r="H8" i="1"/>
  <c r="H9" i="1"/>
  <c r="H10" i="1"/>
  <c r="H11" i="1"/>
  <c r="H12" i="1"/>
  <c r="H13" i="1"/>
  <c r="H14" i="1"/>
  <c r="H15" i="1"/>
  <c r="H16" i="1"/>
  <c r="H5" i="1"/>
  <c r="G6" i="1"/>
  <c r="G7" i="1"/>
  <c r="G8" i="1"/>
  <c r="G9" i="1"/>
  <c r="G10" i="1"/>
  <c r="G11" i="1"/>
  <c r="G12" i="1"/>
  <c r="G13" i="1"/>
  <c r="G14" i="1"/>
  <c r="G15" i="1"/>
  <c r="G16" i="1"/>
  <c r="G5" i="1"/>
  <c r="F6" i="1"/>
  <c r="F7" i="1"/>
  <c r="F8" i="1"/>
  <c r="F9" i="1"/>
  <c r="F10" i="1"/>
  <c r="F11" i="1"/>
  <c r="F12" i="1"/>
  <c r="F13" i="1"/>
  <c r="F14" i="1"/>
  <c r="F15" i="1"/>
  <c r="F16" i="1"/>
  <c r="F5" i="1"/>
  <c r="E6" i="1"/>
  <c r="E7" i="1"/>
  <c r="E8" i="1"/>
  <c r="E9" i="1"/>
  <c r="E10" i="1"/>
  <c r="E11" i="1"/>
  <c r="E12" i="1"/>
  <c r="E13" i="1"/>
  <c r="E14" i="1"/>
  <c r="E15" i="1"/>
  <c r="E16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D2" authorId="0" shapeId="0" xr:uid="{8393EE83-A9AB-4148-B3C3-6DAB8D823DC2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감쇠인수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</text>
    </comment>
    <comment ref="A23" authorId="0" shapeId="0" xr:uid="{EAFBB3A5-BF52-4B80-A3C9-AA640A05E565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감쇠인수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b/>
            <sz val="9"/>
            <color indexed="81"/>
            <rFont val="돋움"/>
            <family val="3"/>
            <charset val="129"/>
          </rPr>
          <t>트렌드를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변화해가면서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확인해볼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알아두자
</t>
        </r>
        <r>
          <rPr>
            <sz val="9"/>
            <color indexed="81"/>
            <rFont val="Tahoma"/>
            <family val="2"/>
          </rPr>
          <t xml:space="preserve">alpha=0.1
1-alpha =0.9 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가정했을때
감쇠인수는</t>
        </r>
        <r>
          <rPr>
            <sz val="9"/>
            <color indexed="81"/>
            <rFont val="Tahoma"/>
            <family val="2"/>
          </rPr>
          <t xml:space="preserve"> 0.9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0.9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초기값에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많이받는다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트렌드에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민감하다는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되겠다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그리고</t>
        </r>
        <r>
          <rPr>
            <sz val="9"/>
            <color indexed="81"/>
            <rFont val="Tahoma"/>
            <family val="2"/>
          </rPr>
          <t xml:space="preserve"> alpha/</t>
        </r>
        <r>
          <rPr>
            <sz val="9"/>
            <color indexed="81"/>
            <rFont val="돋움"/>
            <family val="3"/>
            <charset val="129"/>
          </rPr>
          <t>감쇠인수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감쇠인수가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감쇠인수가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많다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무엇이냐면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비율의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커질수록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변화를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나타낸다는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돋움"/>
            <family val="3"/>
            <charset val="129"/>
          </rPr>
          <t>이다
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감쇠인수는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뚜렷하게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감쇠인수가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지수평활법의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추세형태를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있다
</t>
        </r>
        <r>
          <rPr>
            <sz val="9"/>
            <color indexed="81"/>
            <rFont val="Tahoma"/>
            <family val="2"/>
          </rPr>
          <t>(=&gt;</t>
        </r>
        <r>
          <rPr>
            <sz val="9"/>
            <color indexed="81"/>
            <rFont val="돋움"/>
            <family val="3"/>
            <charset val="129"/>
          </rPr>
          <t>최신트렌드를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반영받는다는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의미임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추세의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형태와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지수평활법의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기울기와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되어있다</t>
        </r>
        <r>
          <rPr>
            <sz val="9"/>
            <color indexed="81"/>
            <rFont val="돋움"/>
            <family val="3"/>
            <charset val="129"/>
          </rPr>
          <t xml:space="preserve">
만약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추세가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지수평활법도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F1" authorId="0" shapeId="0" xr:uid="{0CD0031B-C44E-46CC-8FC5-C7CA838DE38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증가하는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
감쇠인수와</t>
        </r>
        <r>
          <rPr>
            <sz val="9"/>
            <color indexed="81"/>
            <rFont val="Tahoma"/>
            <family val="2"/>
          </rPr>
          <t xml:space="preserve"> s, 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
보여주는거
고정값으로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기울기같은걸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곱해준거라고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
추세의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V2" authorId="0" shapeId="0" xr:uid="{808D228F-E1C2-45E3-83C5-C4262A707EC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계절성이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있어보이네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낮고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분기가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높네
</t>
        </r>
        <r>
          <rPr>
            <sz val="9"/>
            <color indexed="81"/>
            <rFont val="Tahoma"/>
            <family val="2"/>
          </rPr>
          <t xml:space="preserve">* </t>
        </r>
        <r>
          <rPr>
            <sz val="9"/>
            <color indexed="81"/>
            <rFont val="돋움"/>
            <family val="3"/>
            <charset val="129"/>
          </rPr>
          <t>분기별로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보임
</t>
        </r>
        <r>
          <rPr>
            <sz val="9"/>
            <color indexed="81"/>
            <rFont val="Tahoma"/>
            <family val="2"/>
          </rPr>
          <t>=&gt;</t>
        </r>
        <r>
          <rPr>
            <sz val="9"/>
            <color indexed="81"/>
            <rFont val="돋움"/>
            <family val="3"/>
            <charset val="129"/>
          </rPr>
          <t xml:space="preserve">특성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높고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분기가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걔내들의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있겠지</t>
        </r>
      </text>
    </comment>
    <comment ref="V14" authorId="0" shapeId="0" xr:uid="{450B8F44-F6A4-4373-B4A2-609FDA7D5E4B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계절지수를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추정치</t>
        </r>
        <r>
          <rPr>
            <sz val="9"/>
            <color indexed="81"/>
            <rFont val="Tahoma"/>
            <family val="2"/>
          </rPr>
          <t>(A)</t>
        </r>
        <r>
          <rPr>
            <sz val="9"/>
            <color indexed="81"/>
            <rFont val="돋움"/>
            <family val="3"/>
            <charset val="129"/>
          </rPr>
          <t xml:space="preserve">와
</t>
        </r>
        <r>
          <rPr>
            <sz val="9"/>
            <color indexed="81"/>
            <rFont val="Tahoma"/>
            <family val="2"/>
          </rPr>
          <t>Time+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회귀모형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추정치</t>
        </r>
        <r>
          <rPr>
            <sz val="9"/>
            <color indexed="81"/>
            <rFont val="Tahoma"/>
            <family val="2"/>
          </rPr>
          <t>(M)</t>
        </r>
        <r>
          <rPr>
            <sz val="9"/>
            <color indexed="81"/>
            <rFont val="돋움"/>
            <family val="3"/>
            <charset val="129"/>
          </rPr>
          <t>은
계절지수를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방법론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회귀모형을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쓴거고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</t>
        </r>
      </text>
    </comment>
    <comment ref="W31" authorId="0" shapeId="0" xr:uid="{A06FD77C-02AA-4FC6-B0D8-AD8BBACE3077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가중치를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방법론
수치들을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계산했는데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개차시로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했으니까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개차시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>? 4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나오게끔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만약에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계절지수가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패턴이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개월마다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합이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만약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달마다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________________________________________________________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이되게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만드는게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이되게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전부다</t>
        </r>
        <r>
          <rPr>
            <sz val="9"/>
            <color indexed="81"/>
            <rFont val="Tahoma"/>
            <family val="2"/>
          </rPr>
          <t xml:space="preserve"> 0.</t>
        </r>
        <r>
          <rPr>
            <sz val="9"/>
            <color indexed="81"/>
            <rFont val="돋움"/>
            <family val="3"/>
            <charset val="129"/>
          </rPr>
          <t>얼마얼마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된다면</t>
        </r>
        <r>
          <rPr>
            <sz val="9"/>
            <color indexed="81"/>
            <rFont val="Tahoma"/>
            <family val="2"/>
          </rPr>
          <t xml:space="preserve">?
 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상황이야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그러니까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기준값보다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전부다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낮아지는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왔다갔다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하는게
차수만큼의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상황이다</t>
        </r>
        <r>
          <rPr>
            <sz val="9"/>
            <color indexed="81"/>
            <rFont val="Tahoma"/>
            <family val="2"/>
          </rPr>
          <t xml:space="preserve">.
________________________________________________________
</t>
        </r>
        <r>
          <rPr>
            <sz val="9"/>
            <color indexed="81"/>
            <rFont val="돋움"/>
            <family val="3"/>
            <charset val="129"/>
          </rPr>
          <t>얘처럼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만드는게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굉장히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직관적이긴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평균의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전체이익에서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나눠주고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계절지수를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구한거랑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
 </t>
        </r>
        <r>
          <rPr>
            <sz val="9"/>
            <color indexed="81"/>
            <rFont val="돋움"/>
            <family val="3"/>
            <charset val="129"/>
          </rPr>
          <t>→즉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수학적으로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풀어내면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똑같음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계절지수를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( </t>
        </r>
        <r>
          <rPr>
            <sz val="9"/>
            <color indexed="81"/>
            <rFont val="돋움"/>
            <family val="3"/>
            <charset val="129"/>
          </rPr>
          <t>똑같은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계절지수를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  <r>
          <rPr>
            <sz val="9"/>
            <color indexed="81"/>
            <rFont val="Tahoma"/>
            <family val="2"/>
          </rPr>
          <t xml:space="preserve"> )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S1" authorId="0" shapeId="0" xr:uid="{1D66E842-6260-433F-A929-59B18D77C0E0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전체평균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계절성지수</t>
        </r>
      </text>
    </comment>
    <comment ref="U1" authorId="0" shapeId="0" xr:uid="{869B8DFF-1A3D-499C-8DCA-62D127B1C7CC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실업률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전체평균의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구함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E3" authorId="0" shapeId="0" xr:uid="{08A25DA1-D181-45F7-870B-A768D9A5F4A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x1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상관계수</t>
        </r>
        <r>
          <rPr>
            <sz val="9"/>
            <color indexed="81"/>
            <rFont val="Tahoma"/>
            <family val="2"/>
          </rPr>
          <t xml:space="preserve"> =.995</t>
        </r>
      </text>
    </comment>
    <comment ref="E6" authorId="0" shapeId="0" xr:uid="{02B5BBFB-50A0-421D-9BF1-6BF8E397FAB2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x2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상관계수</t>
        </r>
        <r>
          <rPr>
            <sz val="9"/>
            <color indexed="81"/>
            <rFont val="Tahoma"/>
            <family val="2"/>
          </rPr>
          <t xml:space="preserve"> =.796</t>
        </r>
      </text>
    </comment>
    <comment ref="V7" authorId="0" shapeId="0" xr:uid="{E9A25381-9FDA-4898-B0B8-54528B8C688B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그래프를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깊겠다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</text>
    </comment>
    <comment ref="E16" authorId="0" shapeId="0" xr:uid="{5FC2F986-8B15-476B-90A4-DEBA237F2F77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(x2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제어변수일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>),
 x1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편상관계수</t>
        </r>
        <r>
          <rPr>
            <sz val="9"/>
            <color indexed="81"/>
            <rFont val="Tahoma"/>
            <family val="2"/>
          </rPr>
          <t xml:space="preserve"> =.997
x2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가정하에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변수의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높아졌다</t>
        </r>
      </text>
    </comment>
    <comment ref="E24" authorId="0" shapeId="0" xr:uid="{97A74169-27BA-4EA8-BBFA-D731B8917CF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(x1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제어변수일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>)
x2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편상관계수</t>
        </r>
        <r>
          <rPr>
            <sz val="9"/>
            <color indexed="81"/>
            <rFont val="Tahoma"/>
            <family val="2"/>
          </rPr>
          <t xml:space="preserve">=.897
</t>
        </r>
        <r>
          <rPr>
            <sz val="9"/>
            <color indexed="81"/>
            <rFont val="돋움"/>
            <family val="3"/>
            <charset val="129"/>
          </rPr>
          <t>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둘과의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깊어졌다</t>
        </r>
      </text>
    </comment>
    <comment ref="V39" authorId="0" shapeId="0" xr:uid="{858D5F90-F427-4A03-B0F2-9A5EC682ADC8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높다는걸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  <r>
          <rPr>
            <sz val="9"/>
            <color indexed="81"/>
            <rFont val="Tahoma"/>
            <family val="2"/>
          </rPr>
          <t xml:space="preserve">-&gt; </t>
        </r>
        <r>
          <rPr>
            <sz val="9"/>
            <color indexed="81"/>
            <rFont val="돋움"/>
            <family val="3"/>
            <charset val="129"/>
          </rPr>
          <t>그러니까</t>
        </r>
        <r>
          <rPr>
            <sz val="9"/>
            <color indexed="81"/>
            <rFont val="Tahoma"/>
            <family val="2"/>
          </rPr>
          <t xml:space="preserve"> AR(1)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있찌
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>, AR(1)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좋겠다고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자기상관이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두번째차시를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이전차시를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AR(2)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
지금까지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선택했다면
그건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결과론인데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시간들간의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결정할지를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차시를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있찌</t>
        </r>
        <r>
          <rPr>
            <sz val="9"/>
            <color indexed="81"/>
            <rFont val="Tahoma"/>
            <family val="2"/>
          </rPr>
          <t>!
2</t>
        </r>
        <r>
          <rPr>
            <sz val="9"/>
            <color indexed="81"/>
            <rFont val="돋움"/>
            <family val="3"/>
            <charset val="129"/>
          </rPr>
          <t>차시가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되겠다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되겠다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결정하는거지
지금과같이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자기상관계수를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
수치들을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들어오겠지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자기상관의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차수를</t>
        </r>
        <r>
          <rPr>
            <sz val="9"/>
            <color indexed="81"/>
            <rFont val="Tahoma"/>
            <family val="2"/>
          </rPr>
          <t xml:space="preserve"> AR</t>
        </r>
        <r>
          <rPr>
            <sz val="9"/>
            <color indexed="81"/>
            <rFont val="돋움"/>
            <family val="3"/>
            <charset val="129"/>
          </rPr>
          <t>모형을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!</t>
        </r>
      </text>
    </comment>
  </commentList>
</comments>
</file>

<file path=xl/sharedStrings.xml><?xml version="1.0" encoding="utf-8"?>
<sst xmlns="http://schemas.openxmlformats.org/spreadsheetml/2006/main" count="452" uniqueCount="310">
  <si>
    <t>연도</t>
    <phoneticPr fontId="1" type="noConversion"/>
  </si>
  <si>
    <t>매출액</t>
    <phoneticPr fontId="1" type="noConversion"/>
  </si>
  <si>
    <t>MA(2)</t>
    <phoneticPr fontId="1" type="noConversion"/>
  </si>
  <si>
    <t>MA(3)</t>
    <phoneticPr fontId="1" type="noConversion"/>
  </si>
  <si>
    <t>정확도(1)</t>
    <phoneticPr fontId="1" type="noConversion"/>
  </si>
  <si>
    <t>정확도(2)</t>
  </si>
  <si>
    <t>정확도(3)</t>
  </si>
  <si>
    <t>정확도(4)</t>
  </si>
  <si>
    <t>합계</t>
    <phoneticPr fontId="1" type="noConversion"/>
  </si>
  <si>
    <t>평균</t>
    <phoneticPr fontId="1" type="noConversion"/>
  </si>
  <si>
    <t>정확도(1-1)</t>
    <phoneticPr fontId="1" type="noConversion"/>
  </si>
  <si>
    <t>이동평균법</t>
    <phoneticPr fontId="1" type="noConversion"/>
  </si>
  <si>
    <t>지수평활법</t>
    <phoneticPr fontId="1" type="noConversion"/>
  </si>
  <si>
    <t>첫번째 차시의 예측은 그 전년값과 동일하다</t>
    <phoneticPr fontId="1" type="noConversion"/>
  </si>
  <si>
    <t>두번째 차시의 예측은 그 전년도의 예측값과 전년도 실제값을 이용한다</t>
    <phoneticPr fontId="1" type="noConversion"/>
  </si>
  <si>
    <t>감쇠인수 : 그 전년도의 예측치를 얼마나 반영할지</t>
    <phoneticPr fontId="1" type="noConversion"/>
  </si>
  <si>
    <t>0.5 : 예측치와 그 전년도 값을 동일한 가중치로</t>
    <phoneticPr fontId="1" type="noConversion"/>
  </si>
  <si>
    <t>0.8 : 예측치를 그 전년도 값보다 중요하게 여김</t>
    <phoneticPr fontId="1" type="noConversion"/>
  </si>
  <si>
    <t>0.2 : 예측치보다 그 전년도 실제값을 중요하게 여김</t>
    <phoneticPr fontId="1" type="noConversion"/>
  </si>
  <si>
    <t>&gt;감쇠인수 수치를 정하는 문제도 매우 중요하게 됨.</t>
    <phoneticPr fontId="1" type="noConversion"/>
  </si>
  <si>
    <t>정확도</t>
    <phoneticPr fontId="1" type="noConversion"/>
  </si>
  <si>
    <t>실업률</t>
    <phoneticPr fontId="5" type="noConversion"/>
  </si>
  <si>
    <t>time</t>
    <phoneticPr fontId="5" type="noConversion"/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</si>
  <si>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</si>
  <si>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</si>
  <si>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</si>
  <si>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</si>
  <si>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</si>
  <si>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</si>
  <si>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</si>
  <si>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</si>
  <si>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</si>
  <si>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</si>
  <si>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</si>
  <si>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</si>
  <si>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</si>
  <si>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</si>
  <si>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</si>
  <si>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</si>
  <si>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</si>
  <si>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</si>
  <si>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</si>
  <si>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</si>
  <si>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</si>
  <si>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</si>
  <si>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</si>
  <si>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</si>
  <si>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</si>
  <si>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</si>
  <si>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</si>
  <si>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</si>
  <si>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</si>
  <si>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</si>
  <si>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</si>
  <si>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</si>
  <si>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</si>
  <si>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</si>
  <si>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</si>
  <si>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</si>
  <si>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</si>
  <si>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</si>
  <si>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</si>
  <si>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</si>
  <si>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</si>
  <si>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</si>
  <si>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</si>
  <si>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</si>
  <si>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</si>
  <si>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</si>
  <si>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</si>
  <si>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</si>
  <si>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</si>
  <si>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</si>
  <si>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</si>
  <si>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</si>
  <si>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</si>
  <si>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</si>
  <si>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</si>
  <si>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</si>
  <si>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</si>
  <si>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</si>
  <si>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</si>
  <si>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</si>
  <si>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</si>
  <si>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</si>
  <si>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</si>
  <si>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</si>
  <si>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</si>
  <si>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</si>
  <si>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</si>
  <si>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</si>
  <si>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</si>
  <si>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</si>
  <si>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</si>
  <si>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</si>
  <si>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</si>
  <si>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</si>
  <si>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</si>
  <si>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</si>
  <si>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</si>
  <si>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</si>
  <si>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</si>
  <si>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</si>
  <si>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</si>
  <si>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</si>
  <si>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</si>
  <si>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</si>
  <si>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</si>
  <si>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</si>
  <si>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</si>
  <si>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</si>
  <si>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</si>
  <si>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</si>
  <si>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</si>
  <si>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</si>
  <si>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</si>
  <si>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</si>
  <si>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</si>
  <si>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</si>
  <si>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계절성지수</t>
    <phoneticPr fontId="1" type="noConversion"/>
  </si>
  <si>
    <t>월별실업률평균</t>
    <phoneticPr fontId="1" type="noConversion"/>
  </si>
  <si>
    <t>1월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</si>
  <si>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</si>
  <si>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</si>
  <si>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</si>
  <si>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</si>
  <si>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</si>
  <si>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</si>
  <si>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</si>
  <si>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</si>
  <si>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</si>
  <si>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</si>
  <si>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2월</t>
  </si>
  <si>
    <t>각 월별 계절성지수 붙여넣기</t>
    <phoneticPr fontId="1" type="noConversion"/>
  </si>
  <si>
    <t>실업률추정</t>
    <phoneticPr fontId="1" type="noConversion"/>
  </si>
  <si>
    <t>실업률/전체평균</t>
    <phoneticPr fontId="1" type="noConversion"/>
  </si>
  <si>
    <t>계절지수</t>
    <phoneticPr fontId="1" type="noConversion"/>
  </si>
  <si>
    <t>Time추정</t>
    <phoneticPr fontId="1" type="noConversion"/>
  </si>
  <si>
    <t>표준 오차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</si>
  <si>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</si>
  <si>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</si>
  <si>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</si>
  <si>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</si>
  <si>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</si>
  <si>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</si>
  <si>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</si>
  <si>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</si>
  <si>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</si>
  <si>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</si>
  <si>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</si>
  <si>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</si>
  <si>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</si>
  <si>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</si>
  <si>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</si>
  <si>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</si>
  <si>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</si>
  <si>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time</t>
  </si>
  <si>
    <t>d1</t>
  </si>
  <si>
    <t>d1</t>
    <phoneticPr fontId="1" type="noConversion"/>
  </si>
  <si>
    <t>d2</t>
  </si>
  <si>
    <t>d2</t>
    <phoneticPr fontId="1" type="noConversion"/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</si>
  <si>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</si>
  <si>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</si>
  <si>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</si>
  <si>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</si>
  <si>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</si>
  <si>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</si>
  <si>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</si>
  <si>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</si>
  <si>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</si>
  <si>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추세추정</t>
    <phoneticPr fontId="1" type="noConversion"/>
  </si>
  <si>
    <t>계절성 뚜렷 주기가 1년 단위로 움직인다.</t>
    <phoneticPr fontId="1" type="noConversion"/>
  </si>
  <si>
    <t>추세성은 보이지 않는다. 연초에는 실업률이 다소 상승했다가 연말에 감소</t>
    <phoneticPr fontId="1" type="noConversion"/>
  </si>
  <si>
    <t>11월달에 실업률이 낮아지는 것을 볼 수 있고 1월달 쯤에 실업률이 높아지는 것을 볼 수 있다</t>
    <phoneticPr fontId="1" type="noConversion"/>
  </si>
  <si>
    <t>1분기에는 실업률이 낮다.</t>
    <phoneticPr fontId="1" type="noConversion"/>
  </si>
  <si>
    <t>2년주기부터는 순환이라고 하고 순환성이 있다고 한다.</t>
    <phoneticPr fontId="1" type="noConversion"/>
  </si>
  <si>
    <t>2-3년 단위로 비슷한 패턴을 보이는 것은 순환성</t>
    <phoneticPr fontId="1" type="noConversion"/>
  </si>
  <si>
    <t>시계열 자료의 그래프 해석</t>
    <phoneticPr fontId="1" type="noConversion"/>
  </si>
  <si>
    <t>규칙적:</t>
    <phoneticPr fontId="1" type="noConversion"/>
  </si>
  <si>
    <t>1)추세성</t>
    <phoneticPr fontId="1" type="noConversion"/>
  </si>
  <si>
    <t>2)계절성</t>
    <phoneticPr fontId="1" type="noConversion"/>
  </si>
  <si>
    <t>3)순환성</t>
    <phoneticPr fontId="1" type="noConversion"/>
  </si>
  <si>
    <t>불규칙적:</t>
    <phoneticPr fontId="1" type="noConversion"/>
  </si>
  <si>
    <t>&gt;오차증가</t>
    <phoneticPr fontId="1" type="noConversion"/>
  </si>
  <si>
    <t>상관관계</t>
  </si>
  <si>
    <t/>
  </si>
  <si>
    <t>x1</t>
  </si>
  <si>
    <t>x2</t>
  </si>
  <si>
    <t>y</t>
  </si>
  <si>
    <t>Pearson 상관</t>
  </si>
  <si>
    <r>
      <t>.995</t>
    </r>
    <r>
      <rPr>
        <vertAlign val="superscript"/>
        <sz val="9"/>
        <color indexed="8"/>
        <rFont val="Gulim"/>
      </rPr>
      <t>**</t>
    </r>
  </si>
  <si>
    <t>유의확률 (양측)</t>
  </si>
  <si>
    <t>N</t>
  </si>
  <si>
    <t>**. 상관관계가 0.01 수준에서 유의합니다(양측).</t>
  </si>
  <si>
    <t>대조변수</t>
  </si>
  <si>
    <t>유의확률(양측)</t>
  </si>
  <si>
    <r>
      <t>ANOVA</t>
    </r>
    <r>
      <rPr>
        <b/>
        <vertAlign val="superscript"/>
        <sz val="9"/>
        <color indexed="8"/>
        <rFont val="Gulim"/>
      </rPr>
      <t>a</t>
    </r>
  </si>
  <si>
    <t>모형</t>
  </si>
  <si>
    <t>평균제곱</t>
  </si>
  <si>
    <t>F</t>
  </si>
  <si>
    <t>유의확률</t>
  </si>
  <si>
    <t>1</t>
  </si>
  <si>
    <r>
      <t>.000</t>
    </r>
    <r>
      <rPr>
        <vertAlign val="superscript"/>
        <sz val="9"/>
        <color indexed="8"/>
        <rFont val="Gulim"/>
      </rPr>
      <t>b</t>
    </r>
  </si>
  <si>
    <t>전체</t>
  </si>
  <si>
    <t>a. 종속변수: y</t>
  </si>
  <si>
    <t>b. 예측자: (상수), x1</t>
  </si>
  <si>
    <t>자기상관</t>
  </si>
  <si>
    <t xml:space="preserve">계열: </t>
  </si>
  <si>
    <t>순이익</t>
  </si>
  <si>
    <t>시차</t>
  </si>
  <si>
    <r>
      <t>표준오차</t>
    </r>
    <r>
      <rPr>
        <vertAlign val="superscript"/>
        <sz val="9"/>
        <color indexed="8"/>
        <rFont val="Gulim"/>
      </rPr>
      <t>a</t>
    </r>
  </si>
  <si>
    <t>Box-Ljung 통계량</t>
  </si>
  <si>
    <t>값</t>
  </si>
  <si>
    <r>
      <t>유의확률</t>
    </r>
    <r>
      <rPr>
        <vertAlign val="superscript"/>
        <sz val="9"/>
        <color indexed="8"/>
        <rFont val="Gulim"/>
      </rPr>
      <t>b</t>
    </r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</si>
  <si>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</si>
  <si>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</si>
  <si>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</si>
  <si>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</si>
  <si>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</si>
  <si>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</si>
  <si>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</si>
  <si>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</si>
  <si>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</si>
  <si>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</si>
  <si>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</si>
  <si>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</si>
  <si>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</si>
  <si>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</si>
  <si>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</si>
  <si>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a. 가정된 기본 공정은 독립적입니다(백색잡음).</t>
  </si>
  <si>
    <t>b. 점근 카이제곱 근사값을 기준으로 합니다.</t>
  </si>
  <si>
    <t xml:space="preserve"> </t>
    <phoneticPr fontId="1" type="noConversion"/>
  </si>
  <si>
    <t>편자기상관</t>
  </si>
  <si>
    <t>표준오차</t>
  </si>
  <si>
    <t>시차별 자기 상관계수</t>
    <phoneticPr fontId="1" type="noConversion"/>
  </si>
  <si>
    <t>돌출된 막대가 나타남</t>
    <phoneticPr fontId="1" type="noConversion"/>
  </si>
  <si>
    <t>t시점의 y값과 t-1시점의 y값의 상관계수 : 자기상관</t>
    <phoneticPr fontId="1" type="noConversion"/>
  </si>
  <si>
    <t>1차시와 자기상관이 가장 강력하다</t>
    <phoneticPr fontId="1" type="noConversion"/>
  </si>
  <si>
    <t>차수가 진행될 수록 자기상관이 약해짐을 알 수 있다</t>
    <phoneticPr fontId="1" type="noConversion"/>
  </si>
  <si>
    <t>MA</t>
    <phoneticPr fontId="1" type="noConversion"/>
  </si>
  <si>
    <t>n차시의 평균으로 추정</t>
    <phoneticPr fontId="1" type="noConversion"/>
  </si>
  <si>
    <t>AR</t>
    <phoneticPr fontId="1" type="noConversion"/>
  </si>
  <si>
    <t xml:space="preserve">t시점의 y와 t-i시점의 y와의 관계 </t>
    <phoneticPr fontId="1" type="noConversion"/>
  </si>
  <si>
    <t>지금까지는 잔차최소를 선택했다면</t>
    <phoneticPr fontId="1" type="noConversion"/>
  </si>
  <si>
    <t>이제는 시간들간의 관계를 분석해보고</t>
    <phoneticPr fontId="1" type="noConversion"/>
  </si>
  <si>
    <t>차시와 모형을 결정해 볼 수 있겠다</t>
    <phoneticPr fontId="1" type="noConversion"/>
  </si>
  <si>
    <t>지금과 같은 자기상관계수와 그래프를 이용해 보도록 하자</t>
    <phoneticPr fontId="1" type="noConversion"/>
  </si>
  <si>
    <t>AR모형을 적용하기 위해서는 ACF 그래프가</t>
    <phoneticPr fontId="1" type="noConversion"/>
  </si>
  <si>
    <t>1) 순차적으로 작아지는 형태</t>
    <phoneticPr fontId="1" type="noConversion"/>
  </si>
  <si>
    <t xml:space="preserve">  : PACF그래프를 통해서 계수를 결정할 수 있다.</t>
    <phoneticPr fontId="1" type="noConversion"/>
  </si>
  <si>
    <t>2)돌출적인 위치로 차수를 결정지을 수 있다</t>
    <phoneticPr fontId="1" type="noConversion"/>
  </si>
  <si>
    <t>MA모형을 적용하기 위해서는 ACF 그래프가</t>
    <phoneticPr fontId="1" type="noConversion"/>
  </si>
  <si>
    <t>1) 순차적인 형태는 아니어야 함</t>
    <phoneticPr fontId="1" type="noConversion"/>
  </si>
  <si>
    <t xml:space="preserve"> : 돌출된 막대가 나타나는 그래프, PACF그래프를 통해서 MA를 확정지을 수 있다</t>
    <phoneticPr fontId="1" type="noConversion"/>
  </si>
  <si>
    <t>2) 순차적인 형태</t>
    <phoneticPr fontId="1" type="noConversion"/>
  </si>
  <si>
    <t xml:space="preserve"> 1_ ACF도 순차적</t>
    <phoneticPr fontId="1" type="noConversion"/>
  </si>
  <si>
    <t xml:space="preserve"> 2_ PACF도 순차적일때는 두 모형을 섞는다</t>
    <phoneticPr fontId="1" type="noConversion"/>
  </si>
  <si>
    <t xml:space="preserve">  ARMA모형</t>
    <phoneticPr fontId="1" type="noConversion"/>
  </si>
  <si>
    <t>ACF, PACF그래프를 이용해서 모형을 결정해 볼 수 있다</t>
    <phoneticPr fontId="1" type="noConversion"/>
  </si>
  <si>
    <t>ARMA(p,q) : AR모형의 p차시, MA모형의 q차시를 의미</t>
    <phoneticPr fontId="1" type="noConversion"/>
  </si>
  <si>
    <t>가장 간단한 모형ARMA(1,1)</t>
    <phoneticPr fontId="1" type="noConversion"/>
  </si>
  <si>
    <t>회귀분석에서 y=b0+b1x1+b2x2</t>
    <phoneticPr fontId="1" type="noConversion"/>
  </si>
  <si>
    <t>여기서 x1이 y에 미치는 영향을 얻고자 할 때,</t>
    <phoneticPr fontId="1" type="noConversion"/>
  </si>
  <si>
    <t>x2가 y에 미치는 영향을 제거하고, 어느정도 영향을 미치는지 알아보게 됨</t>
    <phoneticPr fontId="1" type="noConversion"/>
  </si>
  <si>
    <t>편상관계수의 개념</t>
    <phoneticPr fontId="1" type="noConversion"/>
  </si>
  <si>
    <t>위의 개념을 고려해 볼 때,</t>
    <phoneticPr fontId="1" type="noConversion"/>
  </si>
  <si>
    <t>주어진 시차에 대한 시계열간의 상관계수를 얻는다</t>
    <phoneticPr fontId="1" type="noConversion"/>
  </si>
  <si>
    <t>주어진 시차에 대한 시계열 간의 상관계수는 PACF(부분상관계수)라고 볼 수 있다.</t>
    <phoneticPr fontId="1" type="noConversion"/>
  </si>
  <si>
    <t>먼저 다른 시차들이 시계열 자료 값들에 미치는 영향을 제거한 후</t>
    <phoneticPr fontId="1" type="noConversion"/>
  </si>
  <si>
    <t>시차별 자기상관계수</t>
    <phoneticPr fontId="1" type="noConversion"/>
  </si>
  <si>
    <t>년도</t>
  </si>
  <si>
    <t>d3</t>
    <phoneticPr fontId="1" type="noConversion"/>
  </si>
  <si>
    <t>분기</t>
    <phoneticPr fontId="1" type="noConversion"/>
  </si>
  <si>
    <t>이익</t>
    <phoneticPr fontId="1" type="noConversion"/>
  </si>
  <si>
    <t>이익평균</t>
    <phoneticPr fontId="1" type="noConversion"/>
  </si>
  <si>
    <t>분기평균</t>
    <phoneticPr fontId="1" type="noConversion"/>
  </si>
  <si>
    <t>이익/전체평균</t>
    <phoneticPr fontId="1" type="noConversion"/>
  </si>
  <si>
    <t>Time만 이용해서 회귀선 추정</t>
    <phoneticPr fontId="1" type="noConversion"/>
  </si>
  <si>
    <t>Time</t>
  </si>
  <si>
    <t>이익/회귀추정치</t>
    <phoneticPr fontId="1" type="noConversion"/>
  </si>
  <si>
    <t>계절지수보정</t>
    <phoneticPr fontId="1" type="noConversion"/>
  </si>
  <si>
    <t>조정된계절지수</t>
    <phoneticPr fontId="1" type="noConversion"/>
  </si>
  <si>
    <t>추세모형</t>
    <phoneticPr fontId="1" type="noConversion"/>
  </si>
  <si>
    <t>추세+분기</t>
    <phoneticPr fontId="1" type="noConversion"/>
  </si>
  <si>
    <t>Time+분기 회귀모형(M)</t>
    <phoneticPr fontId="1" type="noConversion"/>
  </si>
  <si>
    <t>M의 절대잔차</t>
    <phoneticPr fontId="1" type="noConversion"/>
  </si>
  <si>
    <t>계절지수를 이용한 추정치(A)</t>
    <phoneticPr fontId="1" type="noConversion"/>
  </si>
  <si>
    <t>A의 절대잔차</t>
    <phoneticPr fontId="1" type="noConversion"/>
  </si>
  <si>
    <t>반복되는 패턴이 있는 것을 확인하는 것이 중요하다</t>
    <phoneticPr fontId="1" type="noConversion"/>
  </si>
  <si>
    <t>이 데이터에서는 전체적으로 4개의 분기에서 묶어서 일어나고 있는 중이다</t>
    <phoneticPr fontId="1" type="noConversion"/>
  </si>
  <si>
    <t>; 4분기에서 특히 높고 1분기에서 제일 낮은 패턴이 보이고 있는 중이다</t>
    <phoneticPr fontId="1" type="noConversion"/>
  </si>
  <si>
    <t xml:space="preserve"> → 1분기에서 가중치를 치면 전체중에 가장 낮은 가중치고 4분기는 높은 가중치</t>
    <phoneticPr fontId="1" type="noConversion"/>
  </si>
  <si>
    <t>1. Time/ 분기를 고려한 회귀모형</t>
    <phoneticPr fontId="1" type="noConversion"/>
  </si>
  <si>
    <t>시간의 흐름만 고려해 보면 추세는 생각했지만 계절성은 생각하지 않은 것</t>
    <phoneticPr fontId="1" type="noConversion"/>
  </si>
  <si>
    <t>2. 계절지수를 이용한 회귀모형</t>
    <phoneticPr fontId="1" type="noConversion"/>
  </si>
  <si>
    <t>; 이 데이터로만 봤을때는 타임과 분기를 고려한 회귀모형이 예측력이 좋다</t>
    <phoneticPr fontId="1" type="noConversion"/>
  </si>
  <si>
    <t>계절성을 나타내는 분기의 변수 -&gt; 그 계절성 지수를 뽑아내고 싶은 거야</t>
    <phoneticPr fontId="1" type="noConversion"/>
  </si>
  <si>
    <t>; 문제는 계절지수만 고려하면 오름세의 추세를 생각하지 않은 것이다</t>
    <phoneticPr fontId="1" type="noConversion"/>
  </si>
  <si>
    <t>→ 그래서 결국은 계절지수와 Time 둘다 이용한 회귀분석을 하는 것이 예측력이 좋을 것이라고 생각듬</t>
    <phoneticPr fontId="1" type="noConversion"/>
  </si>
  <si>
    <t>Single 지수평활법</t>
    <phoneticPr fontId="1" type="noConversion"/>
  </si>
  <si>
    <t>Double 지수평활법</t>
    <phoneticPr fontId="1" type="noConversion"/>
  </si>
  <si>
    <t>A</t>
    <phoneticPr fontId="1" type="noConversion"/>
  </si>
  <si>
    <t>B(추세)</t>
    <phoneticPr fontId="1" type="noConversion"/>
  </si>
  <si>
    <t>S+D를 이용한 예측치(A+B)</t>
    <phoneticPr fontId="1" type="noConversion"/>
  </si>
  <si>
    <t>감쇠인수</t>
    <phoneticPr fontId="1" type="noConversion"/>
  </si>
  <si>
    <t>1-감쇠인수</t>
    <phoneticPr fontId="1" type="noConversion"/>
  </si>
  <si>
    <t>합</t>
    <phoneticPr fontId="1" type="noConversion"/>
  </si>
  <si>
    <t>single과 double의 차이는 추세를 보여준다</t>
  </si>
  <si>
    <t>추세의 기울기와 연관된다.</t>
  </si>
  <si>
    <t>추세가 없을 경우 single과 double의 차이는 없다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</si>
</sst>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"/>
    <numFmt numFmtId="177" formatCode="#,##0.000"/>
    <numFmt numFmtId="178" formatCode="###0"/>
    <numFmt numFmtId="179" formatCode="####.000"/>
    <numFmt numFmtId="180" formatCode="###0.000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9"/>
      <color indexed="8"/>
      <name val="Gulim"/>
    </font>
    <font>
      <sz val="9"/>
      <color indexed="8"/>
      <name val="Gulim"/>
    </font>
    <font>
      <vertAlign val="superscript"/>
      <sz val="9"/>
      <color indexed="8"/>
      <name val="Gulim"/>
    </font>
    <font>
      <b/>
      <vertAlign val="superscript"/>
      <sz val="9"/>
      <color indexed="8"/>
      <name val="Gulim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EBD7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5" xfId="0" applyFill="1" applyBorder="1" applyAlignment="1"/>
    <xf numFmtId="176" fontId="0" fillId="0" borderId="5" xfId="0" applyNumberFormat="1" applyBorder="1" applyAlignment="1">
      <alignment horizontal="right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76" fontId="0" fillId="0" borderId="0" xfId="0" applyNumberFormat="1" applyBorder="1" applyAlignment="1">
      <alignment horizontal="right"/>
    </xf>
    <xf numFmtId="0" fontId="8" fillId="0" borderId="10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8" fillId="0" borderId="12" xfId="1" applyFont="1" applyBorder="1" applyAlignment="1">
      <alignment horizontal="center" wrapText="1"/>
    </xf>
    <xf numFmtId="0" fontId="8" fillId="0" borderId="14" xfId="1" applyFont="1" applyBorder="1" applyAlignment="1">
      <alignment horizontal="left" vertical="top" wrapText="1"/>
    </xf>
    <xf numFmtId="178" fontId="8" fillId="0" borderId="15" xfId="1" applyNumberFormat="1" applyFont="1" applyBorder="1" applyAlignment="1">
      <alignment horizontal="right" vertical="center"/>
    </xf>
    <xf numFmtId="179" fontId="8" fillId="0" borderId="16" xfId="1" applyNumberFormat="1" applyFont="1" applyBorder="1" applyAlignment="1">
      <alignment horizontal="right" vertical="center"/>
    </xf>
    <xf numFmtId="0" fontId="8" fillId="0" borderId="17" xfId="1" applyFont="1" applyBorder="1" applyAlignment="1">
      <alignment horizontal="right" vertical="center"/>
    </xf>
    <xf numFmtId="0" fontId="8" fillId="0" borderId="19" xfId="1" applyFont="1" applyBorder="1" applyAlignment="1">
      <alignment horizontal="left" vertical="top" wrapText="1"/>
    </xf>
    <xf numFmtId="0" fontId="8" fillId="0" borderId="20" xfId="1" applyFont="1" applyBorder="1" applyAlignment="1">
      <alignment horizontal="left" vertical="center" wrapText="1"/>
    </xf>
    <xf numFmtId="179" fontId="8" fillId="0" borderId="21" xfId="1" applyNumberFormat="1" applyFont="1" applyBorder="1" applyAlignment="1">
      <alignment horizontal="right" vertical="center"/>
    </xf>
    <xf numFmtId="179" fontId="8" fillId="0" borderId="22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left" vertical="top" wrapText="1"/>
    </xf>
    <xf numFmtId="178" fontId="8" fillId="0" borderId="25" xfId="1" applyNumberFormat="1" applyFont="1" applyBorder="1" applyAlignment="1">
      <alignment horizontal="right" vertical="center"/>
    </xf>
    <xf numFmtId="178" fontId="8" fillId="0" borderId="26" xfId="1" applyNumberFormat="1" applyFont="1" applyBorder="1" applyAlignment="1">
      <alignment horizontal="right" vertical="center"/>
    </xf>
    <xf numFmtId="178" fontId="8" fillId="0" borderId="27" xfId="1" applyNumberFormat="1" applyFont="1" applyBorder="1" applyAlignment="1">
      <alignment horizontal="right" vertical="center"/>
    </xf>
    <xf numFmtId="179" fontId="8" fillId="0" borderId="20" xfId="1" applyNumberFormat="1" applyFont="1" applyBorder="1" applyAlignment="1">
      <alignment horizontal="right" vertical="center"/>
    </xf>
    <xf numFmtId="178" fontId="8" fillId="0" borderId="21" xfId="1" applyNumberFormat="1" applyFont="1" applyBorder="1" applyAlignment="1">
      <alignment horizontal="right" vertical="center"/>
    </xf>
    <xf numFmtId="0" fontId="8" fillId="0" borderId="21" xfId="1" applyFont="1" applyBorder="1" applyAlignment="1">
      <alignment horizontal="left" vertical="center" wrapText="1"/>
    </xf>
    <xf numFmtId="0" fontId="8" fillId="0" borderId="20" xfId="1" applyFont="1" applyBorder="1" applyAlignment="1">
      <alignment horizontal="right" vertical="center"/>
    </xf>
    <xf numFmtId="178" fontId="8" fillId="0" borderId="22" xfId="1" applyNumberFormat="1" applyFont="1" applyBorder="1" applyAlignment="1">
      <alignment horizontal="right" vertical="center"/>
    </xf>
    <xf numFmtId="0" fontId="8" fillId="0" borderId="22" xfId="1" applyFont="1" applyBorder="1" applyAlignment="1">
      <alignment horizontal="left" vertical="center" wrapText="1"/>
    </xf>
    <xf numFmtId="0" fontId="8" fillId="0" borderId="29" xfId="1" applyFont="1" applyBorder="1" applyAlignment="1">
      <alignment horizontal="left" vertical="top" wrapText="1"/>
    </xf>
    <xf numFmtId="178" fontId="8" fillId="0" borderId="30" xfId="1" applyNumberFormat="1" applyFont="1" applyBorder="1" applyAlignment="1">
      <alignment horizontal="right" vertical="center"/>
    </xf>
    <xf numFmtId="178" fontId="8" fillId="0" borderId="31" xfId="1" applyNumberFormat="1" applyFont="1" applyBorder="1" applyAlignment="1">
      <alignment horizontal="right" vertical="center"/>
    </xf>
    <xf numFmtId="178" fontId="8" fillId="0" borderId="32" xfId="1" applyNumberFormat="1" applyFont="1" applyBorder="1" applyAlignment="1">
      <alignment horizontal="right" vertical="center"/>
    </xf>
    <xf numFmtId="180" fontId="8" fillId="0" borderId="15" xfId="1" applyNumberFormat="1" applyFont="1" applyBorder="1" applyAlignment="1">
      <alignment horizontal="right" vertical="center"/>
    </xf>
    <xf numFmtId="179" fontId="8" fillId="0" borderId="17" xfId="1" applyNumberFormat="1" applyFont="1" applyBorder="1" applyAlignment="1">
      <alignment horizontal="right" vertical="center"/>
    </xf>
    <xf numFmtId="180" fontId="8" fillId="0" borderId="22" xfId="1" applyNumberFormat="1" applyFont="1" applyBorder="1" applyAlignment="1">
      <alignment horizontal="right" vertical="center"/>
    </xf>
    <xf numFmtId="0" fontId="8" fillId="0" borderId="22" xfId="1" applyFont="1" applyBorder="1" applyAlignment="1">
      <alignment horizontal="right" vertical="center"/>
    </xf>
    <xf numFmtId="178" fontId="8" fillId="0" borderId="16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right" vertical="center"/>
    </xf>
    <xf numFmtId="180" fontId="8" fillId="0" borderId="20" xfId="1" applyNumberFormat="1" applyFont="1" applyBorder="1" applyAlignment="1">
      <alignment horizontal="right" vertical="center"/>
    </xf>
    <xf numFmtId="180" fontId="8" fillId="0" borderId="21" xfId="1" applyNumberFormat="1" applyFont="1" applyBorder="1" applyAlignment="1">
      <alignment horizontal="right" vertical="center"/>
    </xf>
    <xf numFmtId="180" fontId="8" fillId="0" borderId="30" xfId="1" applyNumberFormat="1" applyFont="1" applyBorder="1" applyAlignment="1">
      <alignment horizontal="right" vertical="center"/>
    </xf>
    <xf numFmtId="0" fontId="8" fillId="0" borderId="31" xfId="1" applyFont="1" applyBorder="1" applyAlignment="1">
      <alignment horizontal="left" vertical="center" wrapText="1"/>
    </xf>
    <xf numFmtId="0" fontId="8" fillId="0" borderId="32" xfId="1" applyFont="1" applyBorder="1" applyAlignment="1">
      <alignment horizontal="left" vertical="center" wrapText="1"/>
    </xf>
    <xf numFmtId="0" fontId="8" fillId="0" borderId="43" xfId="2" applyFont="1" applyBorder="1" applyAlignment="1">
      <alignment horizontal="center" wrapText="1"/>
    </xf>
    <xf numFmtId="0" fontId="8" fillId="0" borderId="44" xfId="2" applyFont="1" applyBorder="1" applyAlignment="1">
      <alignment horizontal="center" wrapText="1"/>
    </xf>
    <xf numFmtId="0" fontId="8" fillId="0" borderId="37" xfId="2" applyFont="1" applyBorder="1" applyAlignment="1">
      <alignment horizontal="left" vertical="top"/>
    </xf>
    <xf numFmtId="179" fontId="8" fillId="0" borderId="15" xfId="2" applyNumberFormat="1" applyFont="1" applyBorder="1" applyAlignment="1">
      <alignment horizontal="right" vertical="center"/>
    </xf>
    <xf numFmtId="179" fontId="8" fillId="0" borderId="16" xfId="2" applyNumberFormat="1" applyFont="1" applyBorder="1" applyAlignment="1">
      <alignment horizontal="right" vertical="center"/>
    </xf>
    <xf numFmtId="180" fontId="8" fillId="0" borderId="16" xfId="2" applyNumberFormat="1" applyFont="1" applyBorder="1" applyAlignment="1">
      <alignment horizontal="right" vertical="center"/>
    </xf>
    <xf numFmtId="178" fontId="8" fillId="0" borderId="16" xfId="2" applyNumberFormat="1" applyFont="1" applyBorder="1" applyAlignment="1">
      <alignment horizontal="right" vertical="center"/>
    </xf>
    <xf numFmtId="179" fontId="8" fillId="0" borderId="17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left" vertical="top"/>
    </xf>
    <xf numFmtId="179" fontId="8" fillId="0" borderId="20" xfId="2" applyNumberFormat="1" applyFont="1" applyBorder="1" applyAlignment="1">
      <alignment horizontal="right" vertical="center"/>
    </xf>
    <xf numFmtId="179" fontId="8" fillId="0" borderId="21" xfId="2" applyNumberFormat="1" applyFont="1" applyBorder="1" applyAlignment="1">
      <alignment horizontal="right" vertical="center"/>
    </xf>
    <xf numFmtId="180" fontId="8" fillId="0" borderId="21" xfId="2" applyNumberFormat="1" applyFont="1" applyBorder="1" applyAlignment="1">
      <alignment horizontal="right" vertical="center"/>
    </xf>
    <xf numFmtId="178" fontId="8" fillId="0" borderId="21" xfId="2" applyNumberFormat="1" applyFont="1" applyBorder="1" applyAlignment="1">
      <alignment horizontal="right" vertical="center"/>
    </xf>
    <xf numFmtId="179" fontId="8" fillId="0" borderId="22" xfId="2" applyNumberFormat="1" applyFont="1" applyBorder="1" applyAlignment="1">
      <alignment horizontal="right" vertical="center"/>
    </xf>
    <xf numFmtId="0" fontId="8" fillId="0" borderId="41" xfId="2" applyFont="1" applyBorder="1" applyAlignment="1">
      <alignment horizontal="left" vertical="top"/>
    </xf>
    <xf numFmtId="179" fontId="8" fillId="0" borderId="30" xfId="2" applyNumberFormat="1" applyFont="1" applyBorder="1" applyAlignment="1">
      <alignment horizontal="right" vertical="center"/>
    </xf>
    <xf numFmtId="179" fontId="8" fillId="0" borderId="31" xfId="2" applyNumberFormat="1" applyFont="1" applyBorder="1" applyAlignment="1">
      <alignment horizontal="right" vertical="center"/>
    </xf>
    <xf numFmtId="180" fontId="8" fillId="0" borderId="31" xfId="2" applyNumberFormat="1" applyFont="1" applyBorder="1" applyAlignment="1">
      <alignment horizontal="right" vertical="center"/>
    </xf>
    <xf numFmtId="178" fontId="8" fillId="0" borderId="31" xfId="2" applyNumberFormat="1" applyFont="1" applyBorder="1" applyAlignment="1">
      <alignment horizontal="right" vertical="center"/>
    </xf>
    <xf numFmtId="179" fontId="8" fillId="0" borderId="32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left" wrapText="1"/>
    </xf>
    <xf numFmtId="0" fontId="8" fillId="0" borderId="10" xfId="2" applyFont="1" applyBorder="1" applyAlignment="1">
      <alignment horizontal="center" wrapText="1"/>
    </xf>
    <xf numFmtId="0" fontId="8" fillId="0" borderId="12" xfId="2" applyFont="1" applyBorder="1" applyAlignment="1">
      <alignment horizontal="center" wrapText="1"/>
    </xf>
    <xf numFmtId="0" fontId="8" fillId="0" borderId="0" xfId="2" applyFont="1" applyBorder="1" applyAlignment="1">
      <alignment vertical="top" wrapText="1"/>
    </xf>
    <xf numFmtId="0" fontId="8" fillId="0" borderId="14" xfId="2" applyFont="1" applyBorder="1" applyAlignment="1">
      <alignment horizontal="left" vertical="top"/>
    </xf>
    <xf numFmtId="0" fontId="8" fillId="0" borderId="19" xfId="2" applyFont="1" applyBorder="1" applyAlignment="1">
      <alignment horizontal="left" vertical="top"/>
    </xf>
    <xf numFmtId="0" fontId="8" fillId="0" borderId="29" xfId="2" applyFont="1" applyBorder="1" applyAlignment="1">
      <alignment horizontal="left" vertical="top"/>
    </xf>
    <xf numFmtId="0" fontId="7" fillId="0" borderId="0" xfId="2" applyFont="1" applyFill="1" applyBorder="1" applyAlignment="1">
      <alignment vertical="center" wrapText="1"/>
    </xf>
    <xf numFmtId="0" fontId="8" fillId="0" borderId="0" xfId="2" applyFont="1" applyFill="1" applyBorder="1" applyAlignment="1"/>
    <xf numFmtId="0" fontId="8" fillId="0" borderId="0" xfId="2" applyFont="1" applyFill="1" applyBorder="1" applyAlignment="1">
      <alignment wrapText="1"/>
    </xf>
    <xf numFmtId="0" fontId="8" fillId="0" borderId="0" xfId="2" applyFont="1" applyFill="1" applyBorder="1" applyAlignment="1">
      <alignment vertical="top"/>
    </xf>
    <xf numFmtId="179" fontId="8" fillId="0" borderId="0" xfId="2" applyNumberFormat="1" applyFont="1" applyFill="1" applyBorder="1" applyAlignment="1">
      <alignment horizontal="right" vertical="center"/>
    </xf>
    <xf numFmtId="179" fontId="8" fillId="0" borderId="0" xfId="2" applyNumberFormat="1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2" applyFont="1" applyBorder="1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7" fillId="0" borderId="0" xfId="2" applyFont="1" applyBorder="1" applyAlignment="1">
      <alignment horizontal="center" vertical="center" wrapText="1"/>
    </xf>
    <xf numFmtId="0" fontId="8" fillId="6" borderId="0" xfId="2" applyFont="1" applyFill="1"/>
    <xf numFmtId="0" fontId="6" fillId="0" borderId="0" xfId="2"/>
    <xf numFmtId="0" fontId="8" fillId="0" borderId="38" xfId="2" applyFont="1" applyBorder="1" applyAlignment="1">
      <alignment horizontal="center" wrapText="1"/>
    </xf>
    <xf numFmtId="0" fontId="8" fillId="0" borderId="42" xfId="2" applyFont="1" applyBorder="1" applyAlignment="1">
      <alignment horizontal="center" wrapText="1"/>
    </xf>
    <xf numFmtId="0" fontId="8" fillId="0" borderId="39" xfId="2" applyFont="1" applyBorder="1" applyAlignment="1">
      <alignment horizontal="center" wrapText="1"/>
    </xf>
    <xf numFmtId="0" fontId="8" fillId="0" borderId="43" xfId="2" applyFont="1" applyBorder="1" applyAlignment="1">
      <alignment horizontal="center" wrapText="1"/>
    </xf>
    <xf numFmtId="0" fontId="8" fillId="0" borderId="40" xfId="2" applyFont="1" applyBorder="1" applyAlignment="1">
      <alignment horizont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left" wrapText="1"/>
    </xf>
    <xf numFmtId="0" fontId="8" fillId="0" borderId="9" xfId="1" applyFont="1" applyBorder="1" applyAlignment="1">
      <alignment horizontal="left" wrapText="1"/>
    </xf>
    <xf numFmtId="0" fontId="8" fillId="0" borderId="13" xfId="1" applyFont="1" applyBorder="1" applyAlignment="1">
      <alignment horizontal="left" vertical="top"/>
    </xf>
    <xf numFmtId="0" fontId="8" fillId="0" borderId="18" xfId="1" applyFont="1" applyBorder="1" applyAlignment="1">
      <alignment horizontal="left" vertical="top" wrapText="1"/>
    </xf>
    <xf numFmtId="0" fontId="8" fillId="0" borderId="28" xfId="1" applyFont="1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8" fillId="0" borderId="14" xfId="2" applyFont="1" applyBorder="1" applyAlignment="1">
      <alignment horizontal="left" wrapText="1"/>
    </xf>
    <xf numFmtId="0" fontId="8" fillId="0" borderId="29" xfId="2" applyFont="1" applyBorder="1" applyAlignment="1">
      <alignment horizontal="left" wrapText="1"/>
    </xf>
    <xf numFmtId="0" fontId="8" fillId="0" borderId="33" xfId="1" applyFont="1" applyBorder="1" applyAlignment="1">
      <alignment horizontal="left" wrapText="1"/>
    </xf>
    <xf numFmtId="0" fontId="8" fillId="0" borderId="13" xfId="1" applyFont="1" applyBorder="1" applyAlignment="1">
      <alignment horizontal="left" vertical="top" wrapText="1"/>
    </xf>
    <xf numFmtId="0" fontId="8" fillId="0" borderId="34" xfId="1" applyFont="1" applyBorder="1" applyAlignment="1">
      <alignment horizontal="left" vertical="top" wrapText="1"/>
    </xf>
    <xf numFmtId="0" fontId="8" fillId="0" borderId="35" xfId="1" applyFont="1" applyBorder="1" applyAlignment="1">
      <alignment horizontal="left" vertical="top" wrapText="1"/>
    </xf>
    <xf numFmtId="0" fontId="8" fillId="0" borderId="36" xfId="1" applyFont="1" applyBorder="1" applyAlignment="1">
      <alignment horizontal="left" vertical="top" wrapText="1"/>
    </xf>
    <xf numFmtId="0" fontId="8" fillId="0" borderId="23" xfId="1" applyFont="1" applyBorder="1" applyAlignment="1">
      <alignment horizontal="left" vertical="top" wrapText="1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3">
    <cellStyle name="표준" xfId="0" builtinId="0"/>
    <cellStyle name="표준_0511" xfId="2" xr:uid="{24A5148D-489E-4D15-B251-C568B7D3E5F0}"/>
    <cellStyle name="표준_Sheet4" xfId="1" xr:uid="{210FE34F-AEE6-47DF-BA43-3B7197C3F5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계절성지수!$G$1</c:f>
              <c:strCache>
                <c:ptCount val="1"/>
                <c:pt idx="0">
                  <c:v>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계절성지수!$B$2:$B$25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계절성지수!$G$2:$G$25</c:f>
              <c:numCache>
                <c:formatCode>General</c:formatCode>
                <c:ptCount val="24"/>
                <c:pt idx="0">
                  <c:v>27</c:v>
                </c:pt>
                <c:pt idx="1">
                  <c:v>82</c:v>
                </c:pt>
                <c:pt idx="2">
                  <c:v>37</c:v>
                </c:pt>
                <c:pt idx="3">
                  <c:v>142</c:v>
                </c:pt>
                <c:pt idx="4">
                  <c:v>31</c:v>
                </c:pt>
                <c:pt idx="5">
                  <c:v>92</c:v>
                </c:pt>
                <c:pt idx="6">
                  <c:v>40</c:v>
                </c:pt>
                <c:pt idx="7">
                  <c:v>154</c:v>
                </c:pt>
                <c:pt idx="8">
                  <c:v>33</c:v>
                </c:pt>
                <c:pt idx="9">
                  <c:v>108</c:v>
                </c:pt>
                <c:pt idx="10">
                  <c:v>45</c:v>
                </c:pt>
                <c:pt idx="11">
                  <c:v>157</c:v>
                </c:pt>
                <c:pt idx="12">
                  <c:v>36</c:v>
                </c:pt>
                <c:pt idx="13">
                  <c:v>142</c:v>
                </c:pt>
                <c:pt idx="14">
                  <c:v>45</c:v>
                </c:pt>
                <c:pt idx="15">
                  <c:v>157</c:v>
                </c:pt>
                <c:pt idx="16">
                  <c:v>46</c:v>
                </c:pt>
                <c:pt idx="17">
                  <c:v>147</c:v>
                </c:pt>
                <c:pt idx="18">
                  <c:v>42</c:v>
                </c:pt>
                <c:pt idx="19">
                  <c:v>182</c:v>
                </c:pt>
                <c:pt idx="20">
                  <c:v>41</c:v>
                </c:pt>
                <c:pt idx="21">
                  <c:v>167</c:v>
                </c:pt>
                <c:pt idx="22">
                  <c:v>50</c:v>
                </c:pt>
                <c:pt idx="23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E-4015-AC44-01CDCFDC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944808"/>
        <c:axId val="582945136"/>
      </c:lineChart>
      <c:catAx>
        <c:axId val="58294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945136"/>
        <c:crosses val="autoZero"/>
        <c:auto val="1"/>
        <c:lblAlgn val="ctr"/>
        <c:lblOffset val="100"/>
        <c:noMultiLvlLbl val="0"/>
      </c:catAx>
      <c:valAx>
        <c:axId val="5829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94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계절성지수!$L$1</c:f>
              <c:strCache>
                <c:ptCount val="1"/>
                <c:pt idx="0">
                  <c:v>Time만 이용해서 회귀선 추정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계절성지수!$B$2:$B$25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계절성지수!$L$2:$L$25</c:f>
              <c:numCache>
                <c:formatCode>General</c:formatCode>
                <c:ptCount val="24"/>
                <c:pt idx="0">
                  <c:v>59.51</c:v>
                </c:pt>
                <c:pt idx="1">
                  <c:v>62.280869565217394</c:v>
                </c:pt>
                <c:pt idx="2">
                  <c:v>65.051739130434783</c:v>
                </c:pt>
                <c:pt idx="3">
                  <c:v>67.822608695652178</c:v>
                </c:pt>
                <c:pt idx="4">
                  <c:v>70.593478260869574</c:v>
                </c:pt>
                <c:pt idx="5">
                  <c:v>73.364347826086956</c:v>
                </c:pt>
                <c:pt idx="6">
                  <c:v>76.135217391304352</c:v>
                </c:pt>
                <c:pt idx="7">
                  <c:v>78.906086956521733</c:v>
                </c:pt>
                <c:pt idx="8">
                  <c:v>81.676956521739129</c:v>
                </c:pt>
                <c:pt idx="9">
                  <c:v>84.447826086956525</c:v>
                </c:pt>
                <c:pt idx="10">
                  <c:v>87.218695652173921</c:v>
                </c:pt>
                <c:pt idx="11">
                  <c:v>89.989565217391302</c:v>
                </c:pt>
                <c:pt idx="12">
                  <c:v>92.760434782608698</c:v>
                </c:pt>
                <c:pt idx="13">
                  <c:v>95.531304347826079</c:v>
                </c:pt>
                <c:pt idx="14">
                  <c:v>98.302173913043475</c:v>
                </c:pt>
                <c:pt idx="15">
                  <c:v>101.07304347826087</c:v>
                </c:pt>
                <c:pt idx="16">
                  <c:v>103.84391304347827</c:v>
                </c:pt>
                <c:pt idx="17">
                  <c:v>106.61478260869566</c:v>
                </c:pt>
                <c:pt idx="18">
                  <c:v>109.38565217391304</c:v>
                </c:pt>
                <c:pt idx="19">
                  <c:v>112.15652173913044</c:v>
                </c:pt>
                <c:pt idx="20">
                  <c:v>114.92739130434782</c:v>
                </c:pt>
                <c:pt idx="21">
                  <c:v>117.69826086956522</c:v>
                </c:pt>
                <c:pt idx="22">
                  <c:v>120.46913043478261</c:v>
                </c:pt>
                <c:pt idx="23">
                  <c:v>123.24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A-4ACD-97BE-D74432A9F209}"/>
            </c:ext>
          </c:extLst>
        </c:ser>
        <c:ser>
          <c:idx val="1"/>
          <c:order val="1"/>
          <c:tx>
            <c:strRef>
              <c:f>계절성지수!$Q$1</c:f>
              <c:strCache>
                <c:ptCount val="1"/>
                <c:pt idx="0">
                  <c:v>계절지수를 이용한 추정치(A)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계절성지수!$B$2:$B$25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계절성지수!$Q$2:$Q$25</c:f>
              <c:numCache>
                <c:formatCode>General</c:formatCode>
                <c:ptCount val="24"/>
                <c:pt idx="0">
                  <c:v>24.651133979069257</c:v>
                </c:pt>
                <c:pt idx="1">
                  <c:v>84.452882251016248</c:v>
                </c:pt>
                <c:pt idx="2">
                  <c:v>31.091682022008939</c:v>
                </c:pt>
                <c:pt idx="3">
                  <c:v>118.81241570572267</c:v>
                </c:pt>
                <c:pt idx="4">
                  <c:v>29.242300296709946</c:v>
                </c:pt>
                <c:pt idx="5">
                  <c:v>99.482082887284662</c:v>
                </c:pt>
                <c:pt idx="6">
                  <c:v>36.389065095716504</c:v>
                </c:pt>
                <c:pt idx="7">
                  <c:v>138.22857872158426</c:v>
                </c:pt>
                <c:pt idx="8">
                  <c:v>33.833466614350627</c:v>
                </c:pt>
                <c:pt idx="9">
                  <c:v>114.51128352355308</c:v>
                </c:pt>
                <c:pt idx="10">
                  <c:v>41.686448169424068</c:v>
                </c:pt>
                <c:pt idx="11">
                  <c:v>157.64474173744586</c:v>
                </c:pt>
                <c:pt idx="12">
                  <c:v>38.424632931991312</c:v>
                </c:pt>
                <c:pt idx="13">
                  <c:v>129.54048415982149</c:v>
                </c:pt>
                <c:pt idx="14">
                  <c:v>46.983831243131633</c:v>
                </c:pt>
                <c:pt idx="15">
                  <c:v>177.06090475330745</c:v>
                </c:pt>
                <c:pt idx="16">
                  <c:v>43.015799249631996</c:v>
                </c:pt>
                <c:pt idx="17">
                  <c:v>144.56968479608994</c:v>
                </c:pt>
                <c:pt idx="18">
                  <c:v>52.281214316839197</c:v>
                </c:pt>
                <c:pt idx="19">
                  <c:v>196.47706776916905</c:v>
                </c:pt>
                <c:pt idx="20">
                  <c:v>47.606965567272681</c:v>
                </c:pt>
                <c:pt idx="21">
                  <c:v>159.59888543235834</c:v>
                </c:pt>
                <c:pt idx="22">
                  <c:v>57.578597390546761</c:v>
                </c:pt>
                <c:pt idx="23">
                  <c:v>215.89323078503062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A-4ACD-97BE-D74432A9F209}"/>
            </c:ext>
          </c:extLst>
        </c:ser>
        <c:ser>
          <c:idx val="2"/>
          <c:order val="2"/>
          <c:tx>
            <c:strRef>
              <c:f>계절성지수!$R$1</c:f>
              <c:strCache>
                <c:ptCount val="1"/>
                <c:pt idx="0">
                  <c:v>Time+분기 회귀모형(M)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계절성지수!$B$2:$B$25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계절성지수!$R$2:$R$25</c:f>
              <c:numCache>
                <c:formatCode>General</c:formatCode>
                <c:ptCount val="24"/>
                <c:pt idx="0">
                  <c:v>15.363095238095241</c:v>
                </c:pt>
                <c:pt idx="1">
                  <c:v>102.69642857142858</c:v>
                </c:pt>
                <c:pt idx="2">
                  <c:v>22.863095238095269</c:v>
                </c:pt>
                <c:pt idx="3">
                  <c:v>143.36309523809524</c:v>
                </c:pt>
                <c:pt idx="4">
                  <c:v>23.484523809523807</c:v>
                </c:pt>
                <c:pt idx="5">
                  <c:v>110.81785714285715</c:v>
                </c:pt>
                <c:pt idx="6">
                  <c:v>30.984523809523836</c:v>
                </c:pt>
                <c:pt idx="7">
                  <c:v>151.48452380952381</c:v>
                </c:pt>
                <c:pt idx="8">
                  <c:v>31.605952380952374</c:v>
                </c:pt>
                <c:pt idx="9">
                  <c:v>118.93928571428575</c:v>
                </c:pt>
                <c:pt idx="10">
                  <c:v>39.105952380952402</c:v>
                </c:pt>
                <c:pt idx="11">
                  <c:v>159.60595238095237</c:v>
                </c:pt>
                <c:pt idx="12">
                  <c:v>39.72738095238094</c:v>
                </c:pt>
                <c:pt idx="13">
                  <c:v>127.06071428571431</c:v>
                </c:pt>
                <c:pt idx="14">
                  <c:v>47.227380952380969</c:v>
                </c:pt>
                <c:pt idx="15">
                  <c:v>167.72738095238097</c:v>
                </c:pt>
                <c:pt idx="16">
                  <c:v>47.848809523809507</c:v>
                </c:pt>
                <c:pt idx="17">
                  <c:v>135.18214285714288</c:v>
                </c:pt>
                <c:pt idx="18">
                  <c:v>55.348809523809564</c:v>
                </c:pt>
                <c:pt idx="19">
                  <c:v>175.84880952380954</c:v>
                </c:pt>
                <c:pt idx="20">
                  <c:v>55.970238095238074</c:v>
                </c:pt>
                <c:pt idx="21">
                  <c:v>143.30357142857144</c:v>
                </c:pt>
                <c:pt idx="22">
                  <c:v>63.47023809523813</c:v>
                </c:pt>
                <c:pt idx="23">
                  <c:v>183.9702380952381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A-4ACD-97BE-D74432A9F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596776"/>
        <c:axId val="613606288"/>
      </c:lineChart>
      <c:catAx>
        <c:axId val="61359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606288"/>
        <c:crosses val="autoZero"/>
        <c:auto val="1"/>
        <c:lblAlgn val="ctr"/>
        <c:lblOffset val="100"/>
        <c:noMultiLvlLbl val="0"/>
      </c:catAx>
      <c:valAx>
        <c:axId val="613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59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'추세+계절성지수'!$B$1</c:f>
              <c:strCache>
                <c:ptCount val="1"/>
                <c:pt idx="0">
                  <c:v>실업률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'추세+계절성지수'!$A$2:$A$97</c:f>
              <c:strCache>
                <c:ptCount val="96"/>
                <c:pt idx="0">
                  <c:v>2010. 01</c:v>
                </c:pt>
                <c:pt idx="1">
                  <c:v>2010. 02</c:v>
                </c:pt>
                <c:pt idx="2">
                  <c:v>2010. 03</c:v>
                </c:pt>
                <c:pt idx="3">
                  <c:v>2010. 04</c:v>
                </c:pt>
                <c:pt idx="4">
                  <c:v>2010. 05</c:v>
                </c:pt>
                <c:pt idx="5">
                  <c:v>2010. 06</c:v>
                </c:pt>
                <c:pt idx="6">
                  <c:v>2010. 07</c:v>
                </c:pt>
                <c:pt idx="7">
                  <c:v>2010. 08</c:v>
                </c:pt>
                <c:pt idx="8">
                  <c:v>2010. 09</c:v>
                </c:pt>
                <c:pt idx="9">
                  <c:v>2010. 10</c:v>
                </c:pt>
                <c:pt idx="10">
                  <c:v>2010. 11</c:v>
                </c:pt>
                <c:pt idx="11">
                  <c:v>2010. 12</c:v>
                </c:pt>
                <c:pt idx="12">
                  <c:v>2011. 01</c:v>
                </c:pt>
                <c:pt idx="13">
                  <c:v>2011. 02</c:v>
                </c:pt>
                <c:pt idx="14">
                  <c:v>2011. 03</c:v>
                </c:pt>
                <c:pt idx="15">
                  <c:v>2011. 04</c:v>
                </c:pt>
                <c:pt idx="16">
                  <c:v>2011. 05</c:v>
                </c:pt>
                <c:pt idx="17">
                  <c:v>2011. 06</c:v>
                </c:pt>
                <c:pt idx="18">
                  <c:v>2011. 07</c:v>
                </c:pt>
                <c:pt idx="19">
                  <c:v>2011. 08</c:v>
                </c:pt>
                <c:pt idx="20">
                  <c:v>2011. 09</c:v>
                </c:pt>
                <c:pt idx="21">
                  <c:v>2011. 10</c:v>
                </c:pt>
                <c:pt idx="22">
                  <c:v>2011. 11</c:v>
                </c:pt>
                <c:pt idx="23">
                  <c:v>2011. 12</c:v>
                </c:pt>
                <c:pt idx="24">
                  <c:v>2012. 01</c:v>
                </c:pt>
                <c:pt idx="25">
                  <c:v>2012. 02</c:v>
                </c:pt>
                <c:pt idx="26">
                  <c:v>2012. 03</c:v>
                </c:pt>
                <c:pt idx="27">
                  <c:v>2012. 04</c:v>
                </c:pt>
                <c:pt idx="28">
                  <c:v>2012. 05</c:v>
                </c:pt>
                <c:pt idx="29">
                  <c:v>2012. 06</c:v>
                </c:pt>
                <c:pt idx="30">
                  <c:v>2012. 07</c:v>
                </c:pt>
                <c:pt idx="31">
                  <c:v>2012. 08</c:v>
                </c:pt>
                <c:pt idx="32">
                  <c:v>2012. 09</c:v>
                </c:pt>
                <c:pt idx="33">
                  <c:v>2012. 10</c:v>
                </c:pt>
                <c:pt idx="34">
                  <c:v>2012. 11</c:v>
                </c:pt>
                <c:pt idx="35">
                  <c:v>2012. 12</c:v>
                </c:pt>
                <c:pt idx="36">
                  <c:v>2013. 01</c:v>
                </c:pt>
                <c:pt idx="37">
                  <c:v>2013. 02</c:v>
                </c:pt>
                <c:pt idx="38">
                  <c:v>2013. 03</c:v>
                </c:pt>
                <c:pt idx="39">
                  <c:v>2013. 04</c:v>
                </c:pt>
                <c:pt idx="40">
                  <c:v>2013. 05</c:v>
                </c:pt>
                <c:pt idx="41">
                  <c:v>2013. 06</c:v>
                </c:pt>
                <c:pt idx="42">
                  <c:v>2013. 07</c:v>
                </c:pt>
                <c:pt idx="43">
                  <c:v>2013. 08</c:v>
                </c:pt>
                <c:pt idx="44">
                  <c:v>2013. 09</c:v>
                </c:pt>
                <c:pt idx="45">
                  <c:v>2013. 10</c:v>
                </c:pt>
                <c:pt idx="46">
                  <c:v>2013. 11</c:v>
                </c:pt>
                <c:pt idx="47">
                  <c:v>2013. 12</c:v>
                </c:pt>
                <c:pt idx="48">
                  <c:v>2014. 01</c:v>
                </c:pt>
                <c:pt idx="49">
                  <c:v>2014. 02</c:v>
                </c:pt>
                <c:pt idx="50">
                  <c:v>2014. 03</c:v>
                </c:pt>
                <c:pt idx="51">
                  <c:v>2014. 04</c:v>
                </c:pt>
                <c:pt idx="52">
                  <c:v>2014. 05</c:v>
                </c:pt>
                <c:pt idx="53">
                  <c:v>2014. 06</c:v>
                </c:pt>
                <c:pt idx="54">
                  <c:v>2014. 07</c:v>
                </c:pt>
                <c:pt idx="55">
                  <c:v>2014. 08</c:v>
                </c:pt>
                <c:pt idx="56">
                  <c:v>2014. 09</c:v>
                </c:pt>
                <c:pt idx="57">
                  <c:v>2014. 10</c:v>
                </c:pt>
                <c:pt idx="58">
                  <c:v>2014. 11</c:v>
                </c:pt>
                <c:pt idx="59">
                  <c:v>2014. 12</c:v>
                </c:pt>
                <c:pt idx="60">
                  <c:v>2015. 01</c:v>
                </c:pt>
                <c:pt idx="61">
                  <c:v>2015. 02</c:v>
                </c:pt>
                <c:pt idx="62">
                  <c:v>2015. 03</c:v>
                </c:pt>
                <c:pt idx="63">
                  <c:v>2015. 04</c:v>
                </c:pt>
                <c:pt idx="64">
                  <c:v>2015. 05</c:v>
                </c:pt>
                <c:pt idx="65">
                  <c:v>2015. 06</c:v>
                </c:pt>
                <c:pt idx="66">
                  <c:v>2015. 07</c:v>
                </c:pt>
                <c:pt idx="67">
                  <c:v>2015. 08</c:v>
                </c:pt>
                <c:pt idx="68">
                  <c:v>2015. 09</c:v>
                </c:pt>
                <c:pt idx="69">
                  <c:v>2015. 10</c:v>
                </c:pt>
                <c:pt idx="70">
                  <c:v>2015. 11</c:v>
                </c:pt>
                <c:pt idx="71">
                  <c:v>2015. 12</c:v>
                </c:pt>
                <c:pt idx="72">
                  <c:v>2016. 01</c:v>
                </c:pt>
                <c:pt idx="73">
                  <c:v>2016. 02</c:v>
                </c:pt>
                <c:pt idx="74">
                  <c:v>2016. 03</c:v>
                </c:pt>
                <c:pt idx="75">
                  <c:v>2016. 04</c:v>
                </c:pt>
                <c:pt idx="76">
                  <c:v>2016. 05</c:v>
                </c:pt>
                <c:pt idx="77">
                  <c:v>2016. 06</c:v>
                </c:pt>
                <c:pt idx="78">
                  <c:v>2016. 07</c:v>
                </c:pt>
                <c:pt idx="79">
                  <c:v>2016. 08</c:v>
                </c:pt>
                <c:pt idx="80">
                  <c:v>2016. 09</c:v>
                </c:pt>
                <c:pt idx="81">
                  <c:v>2016. 10</c:v>
                </c:pt>
                <c:pt idx="82">
                  <c:v>2016. 11</c:v>
                </c:pt>
                <c:pt idx="83">
                  <c:v>2016. 12</c:v>
                </c:pt>
                <c:pt idx="84">
                  <c:v>2017. 01</c:v>
                </c:pt>
                <c:pt idx="85">
                  <c:v>2017. 02</c:v>
                </c:pt>
                <c:pt idx="86">
                  <c:v>2017. 03</c:v>
                </c:pt>
                <c:pt idx="87">
                  <c:v>2017. 04</c:v>
                </c:pt>
                <c:pt idx="88">
                  <c:v>2017. 05</c:v>
                </c:pt>
                <c:pt idx="89">
                  <c:v>2017. 06</c:v>
                </c:pt>
                <c:pt idx="90">
                  <c:v>2017. 07</c:v>
                </c:pt>
                <c:pt idx="91">
                  <c:v>2017. 08</c:v>
                </c:pt>
                <c:pt idx="92">
                  <c:v>2017. 09</c:v>
                </c:pt>
                <c:pt idx="93">
                  <c:v>2017. 10</c:v>
                </c:pt>
                <c:pt idx="94">
                  <c:v>2017. 11</c:v>
                </c:pt>
                <c:pt idx="95">
                  <c:v>2017. 12</c:v>
                </c:pt>
              </c:strCache>
            </c:strRef>
          </c:cat>
          <c:val>
            <c:numRef>
              <c:f>'추세+계절성지수'!$B$2:$B$97</c:f>
              <c:numCache>
                <c:formatCode>#,##0.0</c:formatCode>
                <c:ptCount val="96"/>
                <c:pt idx="0">
                  <c:v>5</c:v>
                </c:pt>
                <c:pt idx="1">
                  <c:v>4.8</c:v>
                </c:pt>
                <c:pt idx="2">
                  <c:v>4.0999999999999996</c:v>
                </c:pt>
                <c:pt idx="3">
                  <c:v>3.7</c:v>
                </c:pt>
                <c:pt idx="4">
                  <c:v>3.2</c:v>
                </c:pt>
                <c:pt idx="5">
                  <c:v>3.5</c:v>
                </c:pt>
                <c:pt idx="6">
                  <c:v>3.7</c:v>
                </c:pt>
                <c:pt idx="7">
                  <c:v>3.3</c:v>
                </c:pt>
                <c:pt idx="8">
                  <c:v>3.4</c:v>
                </c:pt>
                <c:pt idx="9">
                  <c:v>3.3</c:v>
                </c:pt>
                <c:pt idx="10">
                  <c:v>3</c:v>
                </c:pt>
                <c:pt idx="11">
                  <c:v>3.5</c:v>
                </c:pt>
                <c:pt idx="12">
                  <c:v>3.8</c:v>
                </c:pt>
                <c:pt idx="13">
                  <c:v>4.5</c:v>
                </c:pt>
                <c:pt idx="14">
                  <c:v>4.3</c:v>
                </c:pt>
                <c:pt idx="15">
                  <c:v>3.7</c:v>
                </c:pt>
                <c:pt idx="16">
                  <c:v>3.2</c:v>
                </c:pt>
                <c:pt idx="17">
                  <c:v>3.3</c:v>
                </c:pt>
                <c:pt idx="18">
                  <c:v>3.3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2.9</c:v>
                </c:pt>
                <c:pt idx="23">
                  <c:v>3</c:v>
                </c:pt>
                <c:pt idx="24">
                  <c:v>3.5</c:v>
                </c:pt>
                <c:pt idx="25">
                  <c:v>4.2</c:v>
                </c:pt>
                <c:pt idx="26">
                  <c:v>3.7</c:v>
                </c:pt>
                <c:pt idx="27">
                  <c:v>3.5</c:v>
                </c:pt>
                <c:pt idx="28">
                  <c:v>3.1</c:v>
                </c:pt>
                <c:pt idx="29">
                  <c:v>3.2</c:v>
                </c:pt>
                <c:pt idx="30">
                  <c:v>3.1</c:v>
                </c:pt>
                <c:pt idx="31">
                  <c:v>3</c:v>
                </c:pt>
                <c:pt idx="32">
                  <c:v>2.9</c:v>
                </c:pt>
                <c:pt idx="33">
                  <c:v>2.8</c:v>
                </c:pt>
                <c:pt idx="34">
                  <c:v>2.8</c:v>
                </c:pt>
                <c:pt idx="35">
                  <c:v>2.9</c:v>
                </c:pt>
                <c:pt idx="36">
                  <c:v>3.4</c:v>
                </c:pt>
                <c:pt idx="37">
                  <c:v>3.9</c:v>
                </c:pt>
                <c:pt idx="38">
                  <c:v>3.5</c:v>
                </c:pt>
                <c:pt idx="39">
                  <c:v>3.2</c:v>
                </c:pt>
                <c:pt idx="40">
                  <c:v>3</c:v>
                </c:pt>
                <c:pt idx="41">
                  <c:v>3.1</c:v>
                </c:pt>
                <c:pt idx="42">
                  <c:v>3.1</c:v>
                </c:pt>
                <c:pt idx="43">
                  <c:v>3</c:v>
                </c:pt>
                <c:pt idx="44">
                  <c:v>2.7</c:v>
                </c:pt>
                <c:pt idx="45">
                  <c:v>2.7</c:v>
                </c:pt>
                <c:pt idx="46">
                  <c:v>2.6</c:v>
                </c:pt>
                <c:pt idx="47">
                  <c:v>3</c:v>
                </c:pt>
                <c:pt idx="48">
                  <c:v>3.4</c:v>
                </c:pt>
                <c:pt idx="49">
                  <c:v>4.5</c:v>
                </c:pt>
                <c:pt idx="50">
                  <c:v>3.9</c:v>
                </c:pt>
                <c:pt idx="51">
                  <c:v>3.8</c:v>
                </c:pt>
                <c:pt idx="52">
                  <c:v>3.5</c:v>
                </c:pt>
                <c:pt idx="53">
                  <c:v>3.5</c:v>
                </c:pt>
                <c:pt idx="54">
                  <c:v>3.4</c:v>
                </c:pt>
                <c:pt idx="55">
                  <c:v>3.3</c:v>
                </c:pt>
                <c:pt idx="56">
                  <c:v>3.1</c:v>
                </c:pt>
                <c:pt idx="57">
                  <c:v>3.2</c:v>
                </c:pt>
                <c:pt idx="58">
                  <c:v>3</c:v>
                </c:pt>
                <c:pt idx="59">
                  <c:v>3.3</c:v>
                </c:pt>
                <c:pt idx="60">
                  <c:v>3.7</c:v>
                </c:pt>
                <c:pt idx="61">
                  <c:v>4.5</c:v>
                </c:pt>
                <c:pt idx="62">
                  <c:v>4</c:v>
                </c:pt>
                <c:pt idx="63">
                  <c:v>3.9</c:v>
                </c:pt>
                <c:pt idx="64">
                  <c:v>3.7</c:v>
                </c:pt>
                <c:pt idx="65">
                  <c:v>3.8</c:v>
                </c:pt>
                <c:pt idx="66">
                  <c:v>3.6</c:v>
                </c:pt>
                <c:pt idx="67">
                  <c:v>3.4</c:v>
                </c:pt>
                <c:pt idx="68">
                  <c:v>3.2</c:v>
                </c:pt>
                <c:pt idx="69">
                  <c:v>3.1</c:v>
                </c:pt>
                <c:pt idx="70">
                  <c:v>3</c:v>
                </c:pt>
                <c:pt idx="71">
                  <c:v>3.2</c:v>
                </c:pt>
                <c:pt idx="72">
                  <c:v>3.7</c:v>
                </c:pt>
                <c:pt idx="73">
                  <c:v>4.9000000000000004</c:v>
                </c:pt>
                <c:pt idx="74">
                  <c:v>4.2</c:v>
                </c:pt>
                <c:pt idx="75">
                  <c:v>3.9</c:v>
                </c:pt>
                <c:pt idx="76">
                  <c:v>3.6</c:v>
                </c:pt>
                <c:pt idx="77">
                  <c:v>3.6</c:v>
                </c:pt>
                <c:pt idx="78">
                  <c:v>3.5</c:v>
                </c:pt>
                <c:pt idx="79">
                  <c:v>3.6</c:v>
                </c:pt>
                <c:pt idx="80">
                  <c:v>3.5</c:v>
                </c:pt>
                <c:pt idx="81">
                  <c:v>3.3</c:v>
                </c:pt>
                <c:pt idx="82">
                  <c:v>3.1</c:v>
                </c:pt>
                <c:pt idx="83">
                  <c:v>3.2</c:v>
                </c:pt>
                <c:pt idx="84">
                  <c:v>3.7</c:v>
                </c:pt>
                <c:pt idx="85">
                  <c:v>4.9000000000000004</c:v>
                </c:pt>
                <c:pt idx="86">
                  <c:v>4.0999999999999996</c:v>
                </c:pt>
                <c:pt idx="87">
                  <c:v>4.2</c:v>
                </c:pt>
                <c:pt idx="88">
                  <c:v>3.6</c:v>
                </c:pt>
                <c:pt idx="89">
                  <c:v>3.8</c:v>
                </c:pt>
                <c:pt idx="90">
                  <c:v>3.4</c:v>
                </c:pt>
                <c:pt idx="91">
                  <c:v>3.6</c:v>
                </c:pt>
                <c:pt idx="92">
                  <c:v>3.3</c:v>
                </c:pt>
                <c:pt idx="93">
                  <c:v>3.2</c:v>
                </c:pt>
                <c:pt idx="94">
                  <c:v>3.1</c:v>
                </c:pt>
                <c:pt idx="9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5-441D-910E-1C2AE97433BE}"/>
            </c:ext>
          </c:extLst>
        </c:ser>
        <c:ser>
          <c:idx val="1"/>
          <c:order val="1"/>
          <c:tx>
            <c:strRef>
              <c:f>'추세+계절성지수'!$S$1</c:f>
              <c:strCache>
                <c:ptCount val="1"/>
                <c:pt idx="0">
                  <c:v>실업률추정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'추세+계절성지수'!$A$2:$A$97</c:f>
              <c:strCache>
                <c:ptCount val="96"/>
                <c:pt idx="0">
                  <c:v>2010. 01</c:v>
                </c:pt>
                <c:pt idx="1">
                  <c:v>2010. 02</c:v>
                </c:pt>
                <c:pt idx="2">
                  <c:v>2010. 03</c:v>
                </c:pt>
                <c:pt idx="3">
                  <c:v>2010. 04</c:v>
                </c:pt>
                <c:pt idx="4">
                  <c:v>2010. 05</c:v>
                </c:pt>
                <c:pt idx="5">
                  <c:v>2010. 06</c:v>
                </c:pt>
                <c:pt idx="6">
                  <c:v>2010. 07</c:v>
                </c:pt>
                <c:pt idx="7">
                  <c:v>2010. 08</c:v>
                </c:pt>
                <c:pt idx="8">
                  <c:v>2010. 09</c:v>
                </c:pt>
                <c:pt idx="9">
                  <c:v>2010. 10</c:v>
                </c:pt>
                <c:pt idx="10">
                  <c:v>2010. 11</c:v>
                </c:pt>
                <c:pt idx="11">
                  <c:v>2010. 12</c:v>
                </c:pt>
                <c:pt idx="12">
                  <c:v>2011. 01</c:v>
                </c:pt>
                <c:pt idx="13">
                  <c:v>2011. 02</c:v>
                </c:pt>
                <c:pt idx="14">
                  <c:v>2011. 03</c:v>
                </c:pt>
                <c:pt idx="15">
                  <c:v>2011. 04</c:v>
                </c:pt>
                <c:pt idx="16">
                  <c:v>2011. 05</c:v>
                </c:pt>
                <c:pt idx="17">
                  <c:v>2011. 06</c:v>
                </c:pt>
                <c:pt idx="18">
                  <c:v>2011. 07</c:v>
                </c:pt>
                <c:pt idx="19">
                  <c:v>2011. 08</c:v>
                </c:pt>
                <c:pt idx="20">
                  <c:v>2011. 09</c:v>
                </c:pt>
                <c:pt idx="21">
                  <c:v>2011. 10</c:v>
                </c:pt>
                <c:pt idx="22">
                  <c:v>2011. 11</c:v>
                </c:pt>
                <c:pt idx="23">
                  <c:v>2011. 12</c:v>
                </c:pt>
                <c:pt idx="24">
                  <c:v>2012. 01</c:v>
                </c:pt>
                <c:pt idx="25">
                  <c:v>2012. 02</c:v>
                </c:pt>
                <c:pt idx="26">
                  <c:v>2012. 03</c:v>
                </c:pt>
                <c:pt idx="27">
                  <c:v>2012. 04</c:v>
                </c:pt>
                <c:pt idx="28">
                  <c:v>2012. 05</c:v>
                </c:pt>
                <c:pt idx="29">
                  <c:v>2012. 06</c:v>
                </c:pt>
                <c:pt idx="30">
                  <c:v>2012. 07</c:v>
                </c:pt>
                <c:pt idx="31">
                  <c:v>2012. 08</c:v>
                </c:pt>
                <c:pt idx="32">
                  <c:v>2012. 09</c:v>
                </c:pt>
                <c:pt idx="33">
                  <c:v>2012. 10</c:v>
                </c:pt>
                <c:pt idx="34">
                  <c:v>2012. 11</c:v>
                </c:pt>
                <c:pt idx="35">
                  <c:v>2012. 12</c:v>
                </c:pt>
                <c:pt idx="36">
                  <c:v>2013. 01</c:v>
                </c:pt>
                <c:pt idx="37">
                  <c:v>2013. 02</c:v>
                </c:pt>
                <c:pt idx="38">
                  <c:v>2013. 03</c:v>
                </c:pt>
                <c:pt idx="39">
                  <c:v>2013. 04</c:v>
                </c:pt>
                <c:pt idx="40">
                  <c:v>2013. 05</c:v>
                </c:pt>
                <c:pt idx="41">
                  <c:v>2013. 06</c:v>
                </c:pt>
                <c:pt idx="42">
                  <c:v>2013. 07</c:v>
                </c:pt>
                <c:pt idx="43">
                  <c:v>2013. 08</c:v>
                </c:pt>
                <c:pt idx="44">
                  <c:v>2013. 09</c:v>
                </c:pt>
                <c:pt idx="45">
                  <c:v>2013. 10</c:v>
                </c:pt>
                <c:pt idx="46">
                  <c:v>2013. 11</c:v>
                </c:pt>
                <c:pt idx="47">
                  <c:v>2013. 12</c:v>
                </c:pt>
                <c:pt idx="48">
                  <c:v>2014. 01</c:v>
                </c:pt>
                <c:pt idx="49">
                  <c:v>2014. 02</c:v>
                </c:pt>
                <c:pt idx="50">
                  <c:v>2014. 03</c:v>
                </c:pt>
                <c:pt idx="51">
                  <c:v>2014. 04</c:v>
                </c:pt>
                <c:pt idx="52">
                  <c:v>2014. 05</c:v>
                </c:pt>
                <c:pt idx="53">
                  <c:v>2014. 06</c:v>
                </c:pt>
                <c:pt idx="54">
                  <c:v>2014. 07</c:v>
                </c:pt>
                <c:pt idx="55">
                  <c:v>2014. 08</c:v>
                </c:pt>
                <c:pt idx="56">
                  <c:v>2014. 09</c:v>
                </c:pt>
                <c:pt idx="57">
                  <c:v>2014. 10</c:v>
                </c:pt>
                <c:pt idx="58">
                  <c:v>2014. 11</c:v>
                </c:pt>
                <c:pt idx="59">
                  <c:v>2014. 12</c:v>
                </c:pt>
                <c:pt idx="60">
                  <c:v>2015. 01</c:v>
                </c:pt>
                <c:pt idx="61">
                  <c:v>2015. 02</c:v>
                </c:pt>
                <c:pt idx="62">
                  <c:v>2015. 03</c:v>
                </c:pt>
                <c:pt idx="63">
                  <c:v>2015. 04</c:v>
                </c:pt>
                <c:pt idx="64">
                  <c:v>2015. 05</c:v>
                </c:pt>
                <c:pt idx="65">
                  <c:v>2015. 06</c:v>
                </c:pt>
                <c:pt idx="66">
                  <c:v>2015. 07</c:v>
                </c:pt>
                <c:pt idx="67">
                  <c:v>2015. 08</c:v>
                </c:pt>
                <c:pt idx="68">
                  <c:v>2015. 09</c:v>
                </c:pt>
                <c:pt idx="69">
                  <c:v>2015. 10</c:v>
                </c:pt>
                <c:pt idx="70">
                  <c:v>2015. 11</c:v>
                </c:pt>
                <c:pt idx="71">
                  <c:v>2015. 12</c:v>
                </c:pt>
                <c:pt idx="72">
                  <c:v>2016. 01</c:v>
                </c:pt>
                <c:pt idx="73">
                  <c:v>2016. 02</c:v>
                </c:pt>
                <c:pt idx="74">
                  <c:v>2016. 03</c:v>
                </c:pt>
                <c:pt idx="75">
                  <c:v>2016. 04</c:v>
                </c:pt>
                <c:pt idx="76">
                  <c:v>2016. 05</c:v>
                </c:pt>
                <c:pt idx="77">
                  <c:v>2016. 06</c:v>
                </c:pt>
                <c:pt idx="78">
                  <c:v>2016. 07</c:v>
                </c:pt>
                <c:pt idx="79">
                  <c:v>2016. 08</c:v>
                </c:pt>
                <c:pt idx="80">
                  <c:v>2016. 09</c:v>
                </c:pt>
                <c:pt idx="81">
                  <c:v>2016. 10</c:v>
                </c:pt>
                <c:pt idx="82">
                  <c:v>2016. 11</c:v>
                </c:pt>
                <c:pt idx="83">
                  <c:v>2016. 12</c:v>
                </c:pt>
                <c:pt idx="84">
                  <c:v>2017. 01</c:v>
                </c:pt>
                <c:pt idx="85">
                  <c:v>2017. 02</c:v>
                </c:pt>
                <c:pt idx="86">
                  <c:v>2017. 03</c:v>
                </c:pt>
                <c:pt idx="87">
                  <c:v>2017. 04</c:v>
                </c:pt>
                <c:pt idx="88">
                  <c:v>2017. 05</c:v>
                </c:pt>
                <c:pt idx="89">
                  <c:v>2017. 06</c:v>
                </c:pt>
                <c:pt idx="90">
                  <c:v>2017. 07</c:v>
                </c:pt>
                <c:pt idx="91">
                  <c:v>2017. 08</c:v>
                </c:pt>
                <c:pt idx="92">
                  <c:v>2017. 09</c:v>
                </c:pt>
                <c:pt idx="93">
                  <c:v>2017. 10</c:v>
                </c:pt>
                <c:pt idx="94">
                  <c:v>2017. 11</c:v>
                </c:pt>
                <c:pt idx="95">
                  <c:v>2017. 12</c:v>
                </c:pt>
              </c:strCache>
            </c:strRef>
          </c:cat>
          <c:val>
            <c:numRef>
              <c:f>'추세+계절성지수'!$S$2:$S$97</c:f>
              <c:numCache>
                <c:formatCode>#,##0.000</c:formatCode>
                <c:ptCount val="96"/>
                <c:pt idx="0">
                  <c:v>3.7750000000000004</c:v>
                </c:pt>
                <c:pt idx="1">
                  <c:v>4.5250000000000004</c:v>
                </c:pt>
                <c:pt idx="2">
                  <c:v>3.9750000000000005</c:v>
                </c:pt>
                <c:pt idx="3">
                  <c:v>3.7375000000000007</c:v>
                </c:pt>
                <c:pt idx="4">
                  <c:v>3.3625000000000007</c:v>
                </c:pt>
                <c:pt idx="5">
                  <c:v>3.475000000000001</c:v>
                </c:pt>
                <c:pt idx="6">
                  <c:v>3.3875000000000002</c:v>
                </c:pt>
                <c:pt idx="7">
                  <c:v>3.2750000000000008</c:v>
                </c:pt>
                <c:pt idx="8">
                  <c:v>3.1375000000000006</c:v>
                </c:pt>
                <c:pt idx="9">
                  <c:v>3.0625000000000004</c:v>
                </c:pt>
                <c:pt idx="10">
                  <c:v>2.9375</c:v>
                </c:pt>
                <c:pt idx="11">
                  <c:v>3.1750000000000003</c:v>
                </c:pt>
                <c:pt idx="12">
                  <c:v>3.7750000000000004</c:v>
                </c:pt>
                <c:pt idx="13">
                  <c:v>4.5250000000000004</c:v>
                </c:pt>
                <c:pt idx="14">
                  <c:v>3.9750000000000005</c:v>
                </c:pt>
                <c:pt idx="15">
                  <c:v>3.7375000000000007</c:v>
                </c:pt>
                <c:pt idx="16">
                  <c:v>3.3625000000000007</c:v>
                </c:pt>
                <c:pt idx="17">
                  <c:v>3.475000000000001</c:v>
                </c:pt>
                <c:pt idx="18">
                  <c:v>3.3875000000000002</c:v>
                </c:pt>
                <c:pt idx="19">
                  <c:v>3.2750000000000008</c:v>
                </c:pt>
                <c:pt idx="20">
                  <c:v>3.1375000000000006</c:v>
                </c:pt>
                <c:pt idx="21">
                  <c:v>3.0625000000000004</c:v>
                </c:pt>
                <c:pt idx="22">
                  <c:v>2.9375</c:v>
                </c:pt>
                <c:pt idx="23">
                  <c:v>3.1750000000000003</c:v>
                </c:pt>
                <c:pt idx="24">
                  <c:v>3.7750000000000004</c:v>
                </c:pt>
                <c:pt idx="25">
                  <c:v>4.5250000000000004</c:v>
                </c:pt>
                <c:pt idx="26">
                  <c:v>3.9750000000000005</c:v>
                </c:pt>
                <c:pt idx="27">
                  <c:v>3.7375000000000007</c:v>
                </c:pt>
                <c:pt idx="28">
                  <c:v>3.3625000000000007</c:v>
                </c:pt>
                <c:pt idx="29">
                  <c:v>3.475000000000001</c:v>
                </c:pt>
                <c:pt idx="30">
                  <c:v>3.3875000000000002</c:v>
                </c:pt>
                <c:pt idx="31">
                  <c:v>3.2750000000000008</c:v>
                </c:pt>
                <c:pt idx="32">
                  <c:v>3.1375000000000006</c:v>
                </c:pt>
                <c:pt idx="33">
                  <c:v>3.0625000000000004</c:v>
                </c:pt>
                <c:pt idx="34">
                  <c:v>2.9375</c:v>
                </c:pt>
                <c:pt idx="35">
                  <c:v>3.1750000000000003</c:v>
                </c:pt>
                <c:pt idx="36">
                  <c:v>3.7750000000000004</c:v>
                </c:pt>
                <c:pt idx="37">
                  <c:v>4.5250000000000004</c:v>
                </c:pt>
                <c:pt idx="38">
                  <c:v>3.9750000000000005</c:v>
                </c:pt>
                <c:pt idx="39">
                  <c:v>3.7375000000000007</c:v>
                </c:pt>
                <c:pt idx="40">
                  <c:v>3.3625000000000007</c:v>
                </c:pt>
                <c:pt idx="41">
                  <c:v>3.475000000000001</c:v>
                </c:pt>
                <c:pt idx="42">
                  <c:v>3.3875000000000002</c:v>
                </c:pt>
                <c:pt idx="43">
                  <c:v>3.2750000000000008</c:v>
                </c:pt>
                <c:pt idx="44">
                  <c:v>3.1375000000000006</c:v>
                </c:pt>
                <c:pt idx="45">
                  <c:v>3.0625000000000004</c:v>
                </c:pt>
                <c:pt idx="46">
                  <c:v>2.9375</c:v>
                </c:pt>
                <c:pt idx="47">
                  <c:v>3.1750000000000003</c:v>
                </c:pt>
                <c:pt idx="48">
                  <c:v>3.7750000000000004</c:v>
                </c:pt>
                <c:pt idx="49">
                  <c:v>4.5250000000000004</c:v>
                </c:pt>
                <c:pt idx="50">
                  <c:v>3.9750000000000005</c:v>
                </c:pt>
                <c:pt idx="51">
                  <c:v>3.7375000000000007</c:v>
                </c:pt>
                <c:pt idx="52">
                  <c:v>3.3625000000000007</c:v>
                </c:pt>
                <c:pt idx="53">
                  <c:v>3.475000000000001</c:v>
                </c:pt>
                <c:pt idx="54">
                  <c:v>3.3875000000000002</c:v>
                </c:pt>
                <c:pt idx="55">
                  <c:v>3.2750000000000008</c:v>
                </c:pt>
                <c:pt idx="56">
                  <c:v>3.1375000000000006</c:v>
                </c:pt>
                <c:pt idx="57">
                  <c:v>3.0625000000000004</c:v>
                </c:pt>
                <c:pt idx="58">
                  <c:v>2.9375</c:v>
                </c:pt>
                <c:pt idx="59">
                  <c:v>3.1750000000000003</c:v>
                </c:pt>
                <c:pt idx="60">
                  <c:v>3.7750000000000004</c:v>
                </c:pt>
                <c:pt idx="61">
                  <c:v>4.5250000000000004</c:v>
                </c:pt>
                <c:pt idx="62">
                  <c:v>3.9750000000000005</c:v>
                </c:pt>
                <c:pt idx="63">
                  <c:v>3.7375000000000007</c:v>
                </c:pt>
                <c:pt idx="64">
                  <c:v>3.3625000000000007</c:v>
                </c:pt>
                <c:pt idx="65">
                  <c:v>3.475000000000001</c:v>
                </c:pt>
                <c:pt idx="66">
                  <c:v>3.3875000000000002</c:v>
                </c:pt>
                <c:pt idx="67">
                  <c:v>3.2750000000000008</c:v>
                </c:pt>
                <c:pt idx="68">
                  <c:v>3.1375000000000006</c:v>
                </c:pt>
                <c:pt idx="69">
                  <c:v>3.0625000000000004</c:v>
                </c:pt>
                <c:pt idx="70">
                  <c:v>2.9375</c:v>
                </c:pt>
                <c:pt idx="71">
                  <c:v>3.1750000000000003</c:v>
                </c:pt>
                <c:pt idx="72">
                  <c:v>3.7750000000000004</c:v>
                </c:pt>
                <c:pt idx="73">
                  <c:v>4.5250000000000004</c:v>
                </c:pt>
                <c:pt idx="74">
                  <c:v>3.9750000000000005</c:v>
                </c:pt>
                <c:pt idx="75">
                  <c:v>3.7375000000000007</c:v>
                </c:pt>
                <c:pt idx="76">
                  <c:v>3.3625000000000007</c:v>
                </c:pt>
                <c:pt idx="77">
                  <c:v>3.475000000000001</c:v>
                </c:pt>
                <c:pt idx="78">
                  <c:v>3.3875000000000002</c:v>
                </c:pt>
                <c:pt idx="79">
                  <c:v>3.2750000000000008</c:v>
                </c:pt>
                <c:pt idx="80">
                  <c:v>3.1375000000000006</c:v>
                </c:pt>
                <c:pt idx="81">
                  <c:v>3.0625000000000004</c:v>
                </c:pt>
                <c:pt idx="82">
                  <c:v>2.9375</c:v>
                </c:pt>
                <c:pt idx="83">
                  <c:v>3.1750000000000003</c:v>
                </c:pt>
                <c:pt idx="84">
                  <c:v>3.7750000000000004</c:v>
                </c:pt>
                <c:pt idx="85">
                  <c:v>4.5250000000000004</c:v>
                </c:pt>
                <c:pt idx="86">
                  <c:v>3.9750000000000005</c:v>
                </c:pt>
                <c:pt idx="87">
                  <c:v>3.7375000000000007</c:v>
                </c:pt>
                <c:pt idx="88">
                  <c:v>3.3625000000000007</c:v>
                </c:pt>
                <c:pt idx="89">
                  <c:v>3.475000000000001</c:v>
                </c:pt>
                <c:pt idx="90">
                  <c:v>3.3875000000000002</c:v>
                </c:pt>
                <c:pt idx="91">
                  <c:v>3.2750000000000008</c:v>
                </c:pt>
                <c:pt idx="92">
                  <c:v>3.1375000000000006</c:v>
                </c:pt>
                <c:pt idx="93">
                  <c:v>3.0625000000000004</c:v>
                </c:pt>
                <c:pt idx="94">
                  <c:v>2.9375</c:v>
                </c:pt>
                <c:pt idx="95">
                  <c:v>3.1750000000000003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5-441D-910E-1C2AE9743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82448"/>
        <c:axId val="557887368"/>
      </c:lineChart>
      <c:catAx>
        <c:axId val="5578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887368"/>
        <c:crosses val="autoZero"/>
        <c:auto val="1"/>
        <c:lblAlgn val="ctr"/>
        <c:lblOffset val="100"/>
        <c:noMultiLvlLbl val="0"/>
      </c:catAx>
      <c:valAx>
        <c:axId val="5578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8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666750</xdr:colOff>
      <xdr:row>1</xdr:row>
      <xdr:rowOff>209550</xdr:rowOff>
    </xdr:from>
    <xdr:to>
      <xdr:col>30</xdr:col>
      <xdr:colOff>660400</xdr:colOff>
      <xdr:row>12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C692427-3960-4C12-9934-AB4CF5B3B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6350</xdr:colOff>
      <xdr:row>14</xdr:row>
      <xdr:rowOff>6350</xdr:rowOff>
    </xdr:from>
    <xdr:to>
      <xdr:col>31</xdr:col>
      <xdr:colOff>0</xdr:colOff>
      <xdr:row>25</xdr:row>
      <xdr:rowOff>203200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B6EEF71-0ACD-4F41-B2CB-075487744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5443</xdr:colOff>
      <xdr:row>31</xdr:row>
      <xdr:rowOff>10884</xdr:rowOff>
    </xdr:from>
    <xdr:to>
      <xdr:col>34</xdr:col>
      <xdr:colOff>460465</xdr:colOff>
      <xdr:row>48</xdr:row>
      <xdr:rowOff>43542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8E3551-D3F5-4FFF-8D30-18F797237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25400</xdr:colOff>
      <xdr:row>2</xdr:row>
      <xdr:rowOff>127001</xdr:rowOff>
    </xdr:from>
    <xdr:to>
      <xdr:col>19</xdr:col>
      <xdr:colOff>546100</xdr:colOff>
      <xdr:row>13</xdr:row>
      <xdr:rowOff>32145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C3091AA-5239-40BF-BE08-2CDB777AE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1900" y="596901"/>
          <a:ext cx="3213100" cy="2699144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27</xdr:row>
      <xdr:rowOff>12700</xdr:rowOff>
    </xdr:from>
    <xdr:to>
      <xdr:col>19</xdr:col>
      <xdr:colOff>445048</xdr:colOff>
      <xdr:row>38</xdr:row>
      <xdr:rowOff>162560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7B99107-8187-4864-85E0-BF30804DE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00" y="6667500"/>
          <a:ext cx="3099348" cy="2689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1346-B01F-4A3C-946D-D7E76E46892F}">
  <dimension ref="A1:H22"/>
  <sheetViews>
    <sheetView zoomScale="80" zoomScaleNormal="80" workbookViewId="0">
      <selection activeCell="D3" sqref="D3:D17"/>
    </sheetView>
  </sheetViews>
  <sheetFormatPr defaultRowHeight="17.399999999999999"/>
  <sheetData>
    <row r="1" spans="1:8">
      <c r="A1" s="1" t="s">
        <v>0</v>
      </c>
      <c r="B1" s="2" t="s">
        <v>1</v>
      </c>
      <c r="C1" t="s">
        <v>2</v>
      </c>
      <c r="D1" s="91" t="s">
        <v>3</v>
      </c>
      <c r="E1" s="91"/>
      <c r="F1" s="91"/>
      <c r="G1" s="91"/>
      <c r="H1" s="91"/>
    </row>
    <row r="2" spans="1:8">
      <c r="A2" s="3">
        <v>2002</v>
      </c>
      <c r="B2" s="4">
        <v>39.520000000000003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s="3">
        <v>2003</v>
      </c>
      <c r="B3" s="4">
        <v>39.92</v>
      </c>
      <c r="C3" t="e">
        <v>#N/A</v>
      </c>
      <c r="D3" t="e">
        <v>#N/A</v>
      </c>
    </row>
    <row r="4" spans="1:8">
      <c r="A4" s="3">
        <v>2004</v>
      </c>
      <c r="B4" s="4">
        <v>43.65</v>
      </c>
      <c r="C4">
        <f t="shared" ref="C4:C17" si="0">AVERAGE(B2:B3)</f>
        <v>39.72</v>
      </c>
      <c r="D4" t="e">
        <v>#N/A</v>
      </c>
    </row>
    <row r="5" spans="1:8">
      <c r="A5" s="3">
        <v>2005</v>
      </c>
      <c r="B5" s="4">
        <v>42.78</v>
      </c>
      <c r="C5">
        <f t="shared" si="0"/>
        <v>41.784999999999997</v>
      </c>
      <c r="D5">
        <f t="shared" ref="D5:D17" si="1">AVERAGE(B2:B4)</f>
        <v>41.03</v>
      </c>
      <c r="E5">
        <f>(B5-D5)^2</f>
        <v>3.0625</v>
      </c>
      <c r="F5">
        <f>ABS(B5-D5)</f>
        <v>1.75</v>
      </c>
      <c r="G5">
        <f>B5/D5</f>
        <v>1.0426517182549355</v>
      </c>
      <c r="H5">
        <f>B5-D5</f>
        <v>1.75</v>
      </c>
    </row>
    <row r="6" spans="1:8">
      <c r="A6" s="3">
        <v>2006</v>
      </c>
      <c r="B6" s="4">
        <v>54.79</v>
      </c>
      <c r="C6">
        <f t="shared" si="0"/>
        <v>43.215000000000003</v>
      </c>
      <c r="D6">
        <f t="shared" si="1"/>
        <v>42.116666666666667</v>
      </c>
      <c r="E6">
        <f t="shared" ref="E6:E16" si="2">(B6-D6)^2</f>
        <v>160.61337777777774</v>
      </c>
      <c r="F6">
        <f t="shared" ref="F6:F16" si="3">ABS(B6-D6)</f>
        <v>12.673333333333332</v>
      </c>
      <c r="G6">
        <f t="shared" ref="G6:G16" si="4">B6/D6</f>
        <v>1.3009101701622476</v>
      </c>
      <c r="H6">
        <f t="shared" ref="H6:H16" si="5">B6-D6</f>
        <v>12.673333333333332</v>
      </c>
    </row>
    <row r="7" spans="1:8">
      <c r="A7" s="3">
        <v>2007</v>
      </c>
      <c r="B7" s="4">
        <v>69.040000000000006</v>
      </c>
      <c r="C7">
        <f t="shared" si="0"/>
        <v>48.784999999999997</v>
      </c>
      <c r="D7">
        <f t="shared" si="1"/>
        <v>47.073333333333331</v>
      </c>
      <c r="E7">
        <f t="shared" si="2"/>
        <v>482.53444444444483</v>
      </c>
      <c r="F7">
        <f t="shared" si="3"/>
        <v>21.966666666666676</v>
      </c>
      <c r="G7">
        <f t="shared" si="4"/>
        <v>1.4666477836000569</v>
      </c>
      <c r="H7">
        <f t="shared" si="5"/>
        <v>21.966666666666676</v>
      </c>
    </row>
    <row r="8" spans="1:8">
      <c r="A8" s="3">
        <v>2008</v>
      </c>
      <c r="B8" s="4">
        <v>79.959999999999994</v>
      </c>
      <c r="C8">
        <f t="shared" si="0"/>
        <v>61.915000000000006</v>
      </c>
      <c r="D8">
        <f t="shared" si="1"/>
        <v>55.536666666666669</v>
      </c>
      <c r="E8">
        <f t="shared" si="2"/>
        <v>596.49921111111075</v>
      </c>
      <c r="F8">
        <f t="shared" si="3"/>
        <v>24.423333333333325</v>
      </c>
      <c r="G8">
        <f t="shared" si="4"/>
        <v>1.4397695216373565</v>
      </c>
      <c r="H8">
        <f t="shared" si="5"/>
        <v>24.423333333333325</v>
      </c>
    </row>
    <row r="9" spans="1:8">
      <c r="A9" s="3">
        <v>2009</v>
      </c>
      <c r="B9" s="4">
        <v>106.01</v>
      </c>
      <c r="C9">
        <f t="shared" si="0"/>
        <v>74.5</v>
      </c>
      <c r="D9">
        <f t="shared" si="1"/>
        <v>67.930000000000007</v>
      </c>
      <c r="E9">
        <f t="shared" si="2"/>
        <v>1450.0863999999999</v>
      </c>
      <c r="F9">
        <f t="shared" si="3"/>
        <v>38.08</v>
      </c>
      <c r="G9">
        <f t="shared" si="4"/>
        <v>1.5605770646253496</v>
      </c>
      <c r="H9">
        <f t="shared" si="5"/>
        <v>38.08</v>
      </c>
    </row>
    <row r="10" spans="1:8">
      <c r="A10" s="3">
        <v>2010</v>
      </c>
      <c r="B10" s="4">
        <v>142.44</v>
      </c>
      <c r="C10">
        <f t="shared" si="0"/>
        <v>92.984999999999999</v>
      </c>
      <c r="D10">
        <f t="shared" si="1"/>
        <v>85.00333333333333</v>
      </c>
      <c r="E10">
        <f t="shared" si="2"/>
        <v>3298.9706777777778</v>
      </c>
      <c r="F10">
        <f t="shared" si="3"/>
        <v>57.436666666666667</v>
      </c>
      <c r="G10">
        <f t="shared" si="4"/>
        <v>1.6756989921963845</v>
      </c>
      <c r="H10">
        <f t="shared" si="5"/>
        <v>57.436666666666667</v>
      </c>
    </row>
    <row r="11" spans="1:8">
      <c r="A11" s="3">
        <v>2011</v>
      </c>
      <c r="B11" s="4">
        <v>206.64</v>
      </c>
      <c r="C11">
        <f t="shared" si="0"/>
        <v>124.22499999999999</v>
      </c>
      <c r="D11">
        <f t="shared" si="1"/>
        <v>109.46999999999998</v>
      </c>
      <c r="E11">
        <f t="shared" si="2"/>
        <v>9442.0089000000007</v>
      </c>
      <c r="F11">
        <f t="shared" si="3"/>
        <v>97.17</v>
      </c>
      <c r="G11">
        <f t="shared" si="4"/>
        <v>1.8876404494382024</v>
      </c>
      <c r="H11">
        <f t="shared" si="5"/>
        <v>97.17</v>
      </c>
    </row>
    <row r="12" spans="1:8">
      <c r="A12" s="3">
        <v>2012</v>
      </c>
      <c r="B12" s="4">
        <v>269.55</v>
      </c>
      <c r="C12">
        <f t="shared" si="0"/>
        <v>174.54</v>
      </c>
      <c r="D12">
        <f t="shared" si="1"/>
        <v>151.69666666666666</v>
      </c>
      <c r="E12">
        <f t="shared" si="2"/>
        <v>13889.408177777783</v>
      </c>
      <c r="F12">
        <f t="shared" si="3"/>
        <v>117.85333333333335</v>
      </c>
      <c r="G12">
        <f t="shared" si="4"/>
        <v>1.7769012722758137</v>
      </c>
      <c r="H12">
        <f t="shared" si="5"/>
        <v>117.85333333333335</v>
      </c>
    </row>
    <row r="13" spans="1:8">
      <c r="A13" s="3">
        <v>2013</v>
      </c>
      <c r="B13" s="4">
        <v>402.29</v>
      </c>
      <c r="C13">
        <f t="shared" si="0"/>
        <v>238.095</v>
      </c>
      <c r="D13">
        <f t="shared" si="1"/>
        <v>206.21</v>
      </c>
      <c r="E13">
        <f t="shared" si="2"/>
        <v>38447.366400000006</v>
      </c>
      <c r="F13">
        <f t="shared" si="3"/>
        <v>196.08</v>
      </c>
      <c r="G13">
        <f t="shared" si="4"/>
        <v>1.950875321274429</v>
      </c>
      <c r="H13">
        <f t="shared" si="5"/>
        <v>196.08</v>
      </c>
    </row>
    <row r="14" spans="1:8">
      <c r="A14" s="3">
        <v>2014</v>
      </c>
      <c r="B14" s="4">
        <v>553.92999999999995</v>
      </c>
      <c r="C14">
        <f t="shared" si="0"/>
        <v>335.92</v>
      </c>
      <c r="D14">
        <f t="shared" si="1"/>
        <v>292.82666666666665</v>
      </c>
      <c r="E14">
        <f t="shared" si="2"/>
        <v>68174.950677777757</v>
      </c>
      <c r="F14">
        <f t="shared" si="3"/>
        <v>261.1033333333333</v>
      </c>
      <c r="G14">
        <f t="shared" si="4"/>
        <v>1.8916651488935432</v>
      </c>
      <c r="H14">
        <f t="shared" si="5"/>
        <v>261.1033333333333</v>
      </c>
    </row>
    <row r="15" spans="1:8">
      <c r="A15" s="3">
        <v>2015</v>
      </c>
      <c r="B15" s="4">
        <v>696.04</v>
      </c>
      <c r="C15">
        <f t="shared" si="0"/>
        <v>478.11</v>
      </c>
      <c r="D15">
        <f t="shared" si="1"/>
        <v>408.59</v>
      </c>
      <c r="E15">
        <f t="shared" si="2"/>
        <v>82627.502499999988</v>
      </c>
      <c r="F15">
        <f t="shared" si="3"/>
        <v>287.45</v>
      </c>
      <c r="G15">
        <f t="shared" si="4"/>
        <v>1.7035169730047235</v>
      </c>
      <c r="H15">
        <f t="shared" si="5"/>
        <v>287.45</v>
      </c>
    </row>
    <row r="16" spans="1:8">
      <c r="A16" s="5">
        <v>2016</v>
      </c>
      <c r="B16" s="6">
        <v>569.9</v>
      </c>
      <c r="C16">
        <f t="shared" si="0"/>
        <v>624.9849999999999</v>
      </c>
      <c r="D16">
        <f t="shared" si="1"/>
        <v>550.75333333333333</v>
      </c>
      <c r="E16">
        <f t="shared" si="2"/>
        <v>366.59484444444371</v>
      </c>
      <c r="F16">
        <f t="shared" si="3"/>
        <v>19.146666666666647</v>
      </c>
      <c r="G16">
        <f t="shared" si="4"/>
        <v>1.0347645043758247</v>
      </c>
      <c r="H16">
        <f t="shared" si="5"/>
        <v>19.146666666666647</v>
      </c>
    </row>
    <row r="17" spans="3:8">
      <c r="C17">
        <f t="shared" si="0"/>
        <v>632.97</v>
      </c>
      <c r="D17">
        <f t="shared" si="1"/>
        <v>606.62333333333333</v>
      </c>
    </row>
    <row r="19" spans="3:8">
      <c r="D19" t="s">
        <v>8</v>
      </c>
      <c r="E19">
        <f>SUM(E5:E16)</f>
        <v>218939.59811111112</v>
      </c>
      <c r="F19">
        <f>SUM(F5:F16)</f>
        <v>1135.1333333333332</v>
      </c>
      <c r="G19">
        <f>SUM(G5:G16)</f>
        <v>18.731618919738867</v>
      </c>
      <c r="H19">
        <f>SUM(H5:H16)</f>
        <v>1135.1333333333332</v>
      </c>
    </row>
    <row r="20" spans="3:8">
      <c r="D20" t="s">
        <v>9</v>
      </c>
      <c r="E20">
        <f>AVERAGE(E5:E16)</f>
        <v>18244.966509259259</v>
      </c>
      <c r="F20">
        <f t="shared" ref="F20:H20" si="6">AVERAGE(F5:F16)</f>
        <v>94.594444444444434</v>
      </c>
      <c r="G20">
        <f t="shared" si="6"/>
        <v>1.5609682433115724</v>
      </c>
      <c r="H20">
        <f t="shared" si="6"/>
        <v>94.594444444444434</v>
      </c>
    </row>
    <row r="22" spans="3:8">
      <c r="D22" t="s">
        <v>10</v>
      </c>
      <c r="E22">
        <f>SQRT(E20)</f>
        <v>135.0739297912786</v>
      </c>
    </row>
  </sheetData>
  <mergeCells count="1">
    <mergeCell ref="D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90CD-0B89-4C8E-A3EB-BDC82F92C509}">
  <dimension ref="A1:G28"/>
  <sheetViews>
    <sheetView zoomScale="80" zoomScaleNormal="80" workbookViewId="0">
      <selection activeCell="I20" sqref="I20"/>
    </sheetView>
  </sheetViews>
  <sheetFormatPr defaultRowHeight="17.399999999999999"/>
  <cols>
    <col min="3" max="3" width="10.5" customWidth="1"/>
    <col min="4" max="4" width="10" customWidth="1"/>
  </cols>
  <sheetData>
    <row r="1" spans="1:7">
      <c r="A1" s="1" t="s">
        <v>0</v>
      </c>
      <c r="B1" s="2" t="s">
        <v>1</v>
      </c>
      <c r="C1" t="s">
        <v>11</v>
      </c>
      <c r="D1" s="91" t="s">
        <v>12</v>
      </c>
      <c r="E1" s="91"/>
      <c r="F1" s="91"/>
      <c r="G1" t="s">
        <v>20</v>
      </c>
    </row>
    <row r="2" spans="1:7">
      <c r="A2" s="3">
        <v>2002</v>
      </c>
      <c r="B2" s="6">
        <v>39.520000000000003</v>
      </c>
      <c r="D2">
        <v>0.5</v>
      </c>
      <c r="E2">
        <v>0.8</v>
      </c>
      <c r="F2">
        <v>0.2</v>
      </c>
    </row>
    <row r="3" spans="1:7">
      <c r="A3" s="3">
        <v>2003</v>
      </c>
      <c r="B3" s="9">
        <v>39.92</v>
      </c>
      <c r="C3" t="e">
        <v>#N/A</v>
      </c>
    </row>
    <row r="4" spans="1:7">
      <c r="A4" s="3">
        <v>2004</v>
      </c>
      <c r="B4" s="10">
        <v>43.65</v>
      </c>
      <c r="C4" t="e">
        <v>#N/A</v>
      </c>
      <c r="D4" s="6">
        <f>B2</f>
        <v>39.520000000000003</v>
      </c>
      <c r="E4">
        <f>B2</f>
        <v>39.520000000000003</v>
      </c>
      <c r="F4">
        <f>B2</f>
        <v>39.520000000000003</v>
      </c>
      <c r="G4">
        <f>B4/D4</f>
        <v>1.1045040485829958</v>
      </c>
    </row>
    <row r="5" spans="1:7">
      <c r="A5" s="3">
        <v>2005</v>
      </c>
      <c r="B5" s="4">
        <v>42.78</v>
      </c>
      <c r="C5">
        <f t="shared" ref="C5:C17" si="0">AVERAGE(B2:B4)</f>
        <v>41.03</v>
      </c>
      <c r="D5">
        <f t="shared" ref="D5:D18" si="1">D4*$D$2+B3*$D$2</f>
        <v>39.72</v>
      </c>
      <c r="E5">
        <f>E4*$E$2+B3*$F$2</f>
        <v>39.6</v>
      </c>
      <c r="F5">
        <f>B2*$F$2+B3*$E$2</f>
        <v>39.840000000000003</v>
      </c>
      <c r="G5">
        <f t="shared" ref="G5:G16" si="2">B5/D5</f>
        <v>1.0770392749244713</v>
      </c>
    </row>
    <row r="6" spans="1:7">
      <c r="A6" s="3">
        <v>2006</v>
      </c>
      <c r="B6" s="4">
        <v>54.79</v>
      </c>
      <c r="C6">
        <f t="shared" si="0"/>
        <v>42.116666666666667</v>
      </c>
      <c r="D6">
        <f t="shared" si="1"/>
        <v>41.685000000000002</v>
      </c>
      <c r="E6">
        <f t="shared" ref="E6:E18" si="3">E5*$E$2+B4*$F$2</f>
        <v>40.410000000000004</v>
      </c>
      <c r="F6">
        <f t="shared" ref="F6:F18" si="4">B3*$F$2+B4*$E$2</f>
        <v>42.904000000000003</v>
      </c>
      <c r="G6">
        <f t="shared" si="2"/>
        <v>1.3143816720642916</v>
      </c>
    </row>
    <row r="7" spans="1:7">
      <c r="A7" s="3">
        <v>2007</v>
      </c>
      <c r="B7" s="4">
        <v>69.040000000000006</v>
      </c>
      <c r="C7">
        <f t="shared" si="0"/>
        <v>47.073333333333331</v>
      </c>
      <c r="D7">
        <f t="shared" si="1"/>
        <v>42.232500000000002</v>
      </c>
      <c r="E7">
        <f t="shared" si="3"/>
        <v>40.884</v>
      </c>
      <c r="F7">
        <f t="shared" si="4"/>
        <v>42.954000000000008</v>
      </c>
      <c r="G7">
        <f t="shared" si="2"/>
        <v>1.6347599597466407</v>
      </c>
    </row>
    <row r="8" spans="1:7">
      <c r="A8" s="3">
        <v>2008</v>
      </c>
      <c r="B8" s="4">
        <v>79.959999999999994</v>
      </c>
      <c r="C8">
        <f t="shared" si="0"/>
        <v>55.536666666666669</v>
      </c>
      <c r="D8">
        <f t="shared" si="1"/>
        <v>48.511250000000004</v>
      </c>
      <c r="E8">
        <f t="shared" si="3"/>
        <v>43.665199999999999</v>
      </c>
      <c r="F8">
        <f t="shared" si="4"/>
        <v>52.388000000000005</v>
      </c>
      <c r="G8">
        <f t="shared" si="2"/>
        <v>1.6482774614135893</v>
      </c>
    </row>
    <row r="9" spans="1:7">
      <c r="A9" s="3">
        <v>2009</v>
      </c>
      <c r="B9" s="4">
        <v>106.01</v>
      </c>
      <c r="C9">
        <f t="shared" si="0"/>
        <v>67.930000000000007</v>
      </c>
      <c r="D9">
        <f t="shared" si="1"/>
        <v>58.775625000000005</v>
      </c>
      <c r="E9">
        <f t="shared" si="3"/>
        <v>48.740160000000003</v>
      </c>
      <c r="F9">
        <f t="shared" si="4"/>
        <v>66.190000000000012</v>
      </c>
      <c r="G9">
        <f t="shared" si="2"/>
        <v>1.8036388383790047</v>
      </c>
    </row>
    <row r="10" spans="1:7">
      <c r="A10" s="3">
        <v>2010</v>
      </c>
      <c r="B10" s="4">
        <v>142.44</v>
      </c>
      <c r="C10">
        <f t="shared" si="0"/>
        <v>85.00333333333333</v>
      </c>
      <c r="D10">
        <f t="shared" si="1"/>
        <v>69.367812499999999</v>
      </c>
      <c r="E10">
        <f t="shared" si="3"/>
        <v>54.984128000000005</v>
      </c>
      <c r="F10">
        <f t="shared" si="4"/>
        <v>77.775999999999996</v>
      </c>
      <c r="G10">
        <f t="shared" si="2"/>
        <v>2.0534019290286833</v>
      </c>
    </row>
    <row r="11" spans="1:7">
      <c r="A11" s="3">
        <v>2011</v>
      </c>
      <c r="B11" s="4">
        <v>206.64</v>
      </c>
      <c r="C11">
        <f t="shared" si="0"/>
        <v>109.46999999999998</v>
      </c>
      <c r="D11">
        <f t="shared" si="1"/>
        <v>87.688906250000002</v>
      </c>
      <c r="E11">
        <f t="shared" si="3"/>
        <v>65.189302400000003</v>
      </c>
      <c r="F11">
        <f t="shared" si="4"/>
        <v>100.80000000000001</v>
      </c>
      <c r="G11">
        <f t="shared" si="2"/>
        <v>2.3565124579256569</v>
      </c>
    </row>
    <row r="12" spans="1:7">
      <c r="A12" s="3">
        <v>2012</v>
      </c>
      <c r="B12" s="4">
        <v>269.55</v>
      </c>
      <c r="C12">
        <f t="shared" si="0"/>
        <v>151.69666666666666</v>
      </c>
      <c r="D12">
        <f t="shared" si="1"/>
        <v>115.064453125</v>
      </c>
      <c r="E12">
        <f t="shared" si="3"/>
        <v>80.639441919999996</v>
      </c>
      <c r="F12">
        <f t="shared" si="4"/>
        <v>135.154</v>
      </c>
      <c r="G12">
        <f t="shared" si="2"/>
        <v>2.3426001052399301</v>
      </c>
    </row>
    <row r="13" spans="1:7">
      <c r="A13" s="3">
        <v>2013</v>
      </c>
      <c r="B13" s="4">
        <v>402.29</v>
      </c>
      <c r="C13">
        <f t="shared" si="0"/>
        <v>206.21</v>
      </c>
      <c r="D13">
        <f t="shared" si="1"/>
        <v>160.85222656249999</v>
      </c>
      <c r="E13">
        <f t="shared" si="3"/>
        <v>105.839553536</v>
      </c>
      <c r="F13">
        <f t="shared" si="4"/>
        <v>193.8</v>
      </c>
      <c r="G13">
        <f t="shared" si="2"/>
        <v>2.5009911805211358</v>
      </c>
    </row>
    <row r="14" spans="1:7">
      <c r="A14" s="3">
        <v>2014</v>
      </c>
      <c r="B14" s="4">
        <v>553.92999999999995</v>
      </c>
      <c r="C14">
        <f t="shared" si="0"/>
        <v>292.82666666666665</v>
      </c>
      <c r="D14">
        <f t="shared" si="1"/>
        <v>215.20111328125</v>
      </c>
      <c r="E14">
        <f t="shared" si="3"/>
        <v>138.5816428288</v>
      </c>
      <c r="F14">
        <f t="shared" si="4"/>
        <v>256.96800000000002</v>
      </c>
      <c r="G14">
        <f t="shared" si="2"/>
        <v>2.5740108475928718</v>
      </c>
    </row>
    <row r="15" spans="1:7">
      <c r="A15" s="3">
        <v>2015</v>
      </c>
      <c r="B15" s="4">
        <v>696.04</v>
      </c>
      <c r="C15">
        <f t="shared" si="0"/>
        <v>408.59</v>
      </c>
      <c r="D15">
        <f t="shared" si="1"/>
        <v>308.74555664062501</v>
      </c>
      <c r="E15">
        <f t="shared" si="3"/>
        <v>191.32331426304</v>
      </c>
      <c r="F15">
        <f t="shared" si="4"/>
        <v>375.74200000000008</v>
      </c>
      <c r="G15">
        <f t="shared" si="2"/>
        <v>2.2544130110678147</v>
      </c>
    </row>
    <row r="16" spans="1:7">
      <c r="A16" s="3">
        <v>2016</v>
      </c>
      <c r="B16" s="4">
        <v>569.9</v>
      </c>
      <c r="C16">
        <f t="shared" si="0"/>
        <v>550.75333333333333</v>
      </c>
      <c r="D16">
        <f t="shared" si="1"/>
        <v>431.33777832031251</v>
      </c>
      <c r="E16">
        <f t="shared" si="3"/>
        <v>263.84465141043199</v>
      </c>
      <c r="F16">
        <f t="shared" si="4"/>
        <v>523.60199999999998</v>
      </c>
      <c r="G16">
        <f t="shared" si="2"/>
        <v>1.321238316335906</v>
      </c>
    </row>
    <row r="17" spans="1:7">
      <c r="C17">
        <f t="shared" si="0"/>
        <v>606.62333333333333</v>
      </c>
      <c r="D17">
        <f t="shared" si="1"/>
        <v>563.68888916015624</v>
      </c>
      <c r="E17">
        <f t="shared" si="3"/>
        <v>350.28372112834563</v>
      </c>
      <c r="F17">
        <f t="shared" si="4"/>
        <v>667.61799999999994</v>
      </c>
    </row>
    <row r="18" spans="1:7">
      <c r="D18">
        <f t="shared" si="1"/>
        <v>566.79444458007811</v>
      </c>
      <c r="E18">
        <f t="shared" si="3"/>
        <v>394.20697690267656</v>
      </c>
      <c r="F18">
        <f t="shared" si="4"/>
        <v>595.12800000000004</v>
      </c>
    </row>
    <row r="19" spans="1:7">
      <c r="G19">
        <f>AVERAGE(G4:G16)</f>
        <v>1.8450591617556147</v>
      </c>
    </row>
    <row r="20" spans="1:7">
      <c r="A20" t="s">
        <v>13</v>
      </c>
    </row>
    <row r="21" spans="1:7">
      <c r="A21" t="s">
        <v>14</v>
      </c>
    </row>
    <row r="23" spans="1:7">
      <c r="A23" t="s">
        <v>15</v>
      </c>
    </row>
    <row r="24" spans="1:7">
      <c r="A24" t="s">
        <v>16</v>
      </c>
    </row>
    <row r="25" spans="1:7">
      <c r="A25" t="s">
        <v>17</v>
      </c>
    </row>
    <row r="26" spans="1:7">
      <c r="A26" t="s">
        <v>18</v>
      </c>
    </row>
    <row r="28" spans="1:7">
      <c r="A28" t="s">
        <v>19</v>
      </c>
    </row>
  </sheetData>
  <mergeCells count="1">
    <mergeCell ref="D1:F1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8735-645C-4BD0-871B-E6F3A5BB7A37}">
  <dimension ref="A1:J23"/>
  <sheetViews>
    <sheetView tabSelected="1" zoomScale="80" zoomScaleNormal="80" workbookViewId="0">
      <selection activeCell="H21" sqref="H21"/>
    </sheetView>
  </sheetViews>
  <sheetFormatPr defaultRowHeight="17.399999999999999"/>
  <cols>
    <col min="3" max="3" width="17.59765625" customWidth="1"/>
    <col min="4" max="4" width="16.69921875" customWidth="1"/>
    <col min="7" max="7" width="24" customWidth="1"/>
    <col min="9" max="9" width="9.8984375" customWidth="1"/>
  </cols>
  <sheetData>
    <row r="1" spans="1:10">
      <c r="A1" s="1"/>
      <c r="B1" s="2" t="s">
        <v>1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I1" t="s">
        <v>304</v>
      </c>
      <c r="J1">
        <v>0.8</v>
      </c>
    </row>
    <row r="2" spans="1:10">
      <c r="A2" s="3">
        <v>2002</v>
      </c>
      <c r="B2" s="125">
        <v>39.520000000000003</v>
      </c>
      <c r="I2" t="s">
        <v>305</v>
      </c>
      <c r="J2">
        <v>0.2</v>
      </c>
    </row>
    <row r="3" spans="1:10">
      <c r="A3" s="3">
        <v>2003</v>
      </c>
      <c r="B3" s="125">
        <v>39.92</v>
      </c>
      <c r="C3">
        <f>B2</f>
        <v>39.520000000000003</v>
      </c>
      <c r="D3">
        <f>C3</f>
        <v>39.520000000000003</v>
      </c>
      <c r="I3" t="s">
        <v>306</v>
      </c>
      <c r="J3">
        <v>1</v>
      </c>
    </row>
    <row r="4" spans="1:10">
      <c r="A4" s="3">
        <v>2004</v>
      </c>
      <c r="B4" s="125">
        <v>43.65</v>
      </c>
      <c r="C4">
        <f>$J$2*B3+$J$1*C3</f>
        <v>39.6</v>
      </c>
      <c r="D4">
        <f>D3*$J$1+C4*$J$2</f>
        <v>39.536000000000001</v>
      </c>
      <c r="E4">
        <f>C4+(D4-C4)</f>
        <v>39.536000000000001</v>
      </c>
      <c r="F4">
        <f>($J$1/$J$2)*(C4-D4)</f>
        <v>0.25600000000000023</v>
      </c>
      <c r="G4">
        <f>E4+F4</f>
        <v>39.792000000000002</v>
      </c>
    </row>
    <row r="5" spans="1:10">
      <c r="A5" s="3">
        <v>2005</v>
      </c>
      <c r="B5" s="4">
        <v>42.78</v>
      </c>
      <c r="C5">
        <f t="shared" ref="C5:C17" si="0">$J$2*B4+$J$1*C4</f>
        <v>40.410000000000004</v>
      </c>
      <c r="D5">
        <f t="shared" ref="D5:D17" si="1">D4*$J$1+C5*$J$2</f>
        <v>39.710800000000006</v>
      </c>
      <c r="E5">
        <f t="shared" ref="E5:E17" si="2">C5+(D5-C5)</f>
        <v>39.710800000000006</v>
      </c>
      <c r="F5">
        <f t="shared" ref="F5:F17" si="3">($J$1/$J$2)*(C5-D5)</f>
        <v>2.7967999999999904</v>
      </c>
      <c r="G5">
        <f t="shared" ref="G5:G17" si="4">E5+F5</f>
        <v>42.507599999999996</v>
      </c>
    </row>
    <row r="6" spans="1:10">
      <c r="A6" s="3">
        <v>2006</v>
      </c>
      <c r="B6" s="4">
        <v>54.79</v>
      </c>
      <c r="C6">
        <f t="shared" si="0"/>
        <v>40.884</v>
      </c>
      <c r="D6">
        <f t="shared" si="1"/>
        <v>39.945440000000005</v>
      </c>
      <c r="E6">
        <f t="shared" si="2"/>
        <v>39.945440000000005</v>
      </c>
      <c r="F6">
        <f t="shared" si="3"/>
        <v>3.7542399999999816</v>
      </c>
      <c r="G6">
        <f t="shared" si="4"/>
        <v>43.699679999999987</v>
      </c>
    </row>
    <row r="7" spans="1:10">
      <c r="A7" s="3">
        <v>2007</v>
      </c>
      <c r="B7" s="4">
        <v>69.040000000000006</v>
      </c>
      <c r="C7">
        <f t="shared" si="0"/>
        <v>43.665199999999999</v>
      </c>
      <c r="D7">
        <f t="shared" si="1"/>
        <v>40.689392000000005</v>
      </c>
      <c r="E7">
        <f t="shared" si="2"/>
        <v>40.689392000000005</v>
      </c>
      <c r="F7">
        <f t="shared" si="3"/>
        <v>11.903231999999974</v>
      </c>
      <c r="G7">
        <f t="shared" si="4"/>
        <v>52.592623999999979</v>
      </c>
    </row>
    <row r="8" spans="1:10">
      <c r="A8" s="3">
        <v>2008</v>
      </c>
      <c r="B8" s="4">
        <v>79.959999999999994</v>
      </c>
      <c r="C8">
        <f t="shared" si="0"/>
        <v>48.740160000000003</v>
      </c>
      <c r="D8">
        <f t="shared" si="1"/>
        <v>42.299545600000009</v>
      </c>
      <c r="E8">
        <f t="shared" si="2"/>
        <v>42.299545600000009</v>
      </c>
      <c r="F8">
        <f t="shared" si="3"/>
        <v>25.762457599999976</v>
      </c>
      <c r="G8">
        <f t="shared" si="4"/>
        <v>68.062003199999992</v>
      </c>
    </row>
    <row r="9" spans="1:10">
      <c r="A9" s="3">
        <v>2009</v>
      </c>
      <c r="B9" s="4">
        <v>106.01</v>
      </c>
      <c r="C9">
        <f t="shared" si="0"/>
        <v>54.984128000000005</v>
      </c>
      <c r="D9">
        <f t="shared" si="1"/>
        <v>44.836462080000011</v>
      </c>
      <c r="E9">
        <f t="shared" si="2"/>
        <v>44.836462080000011</v>
      </c>
      <c r="F9">
        <f t="shared" si="3"/>
        <v>40.590663679999977</v>
      </c>
      <c r="G9">
        <f t="shared" si="4"/>
        <v>85.427125759999996</v>
      </c>
    </row>
    <row r="10" spans="1:10">
      <c r="A10" s="3">
        <v>2010</v>
      </c>
      <c r="B10" s="4">
        <v>142.44</v>
      </c>
      <c r="C10">
        <f t="shared" si="0"/>
        <v>65.189302400000003</v>
      </c>
      <c r="D10">
        <f t="shared" si="1"/>
        <v>48.907030144000011</v>
      </c>
      <c r="E10">
        <f t="shared" si="2"/>
        <v>48.907030144000011</v>
      </c>
      <c r="F10">
        <f t="shared" si="3"/>
        <v>65.129089023999967</v>
      </c>
      <c r="G10">
        <f t="shared" si="4"/>
        <v>114.03611916799997</v>
      </c>
    </row>
    <row r="11" spans="1:10">
      <c r="A11" s="3">
        <v>2011</v>
      </c>
      <c r="B11" s="4">
        <v>206.64</v>
      </c>
      <c r="C11">
        <f t="shared" si="0"/>
        <v>80.639441919999996</v>
      </c>
      <c r="D11">
        <f t="shared" si="1"/>
        <v>55.253512499200014</v>
      </c>
      <c r="E11">
        <f t="shared" si="2"/>
        <v>55.253512499200014</v>
      </c>
      <c r="F11">
        <f t="shared" si="3"/>
        <v>101.54371768319993</v>
      </c>
      <c r="G11">
        <f t="shared" si="4"/>
        <v>156.79723018239994</v>
      </c>
    </row>
    <row r="12" spans="1:10">
      <c r="A12" s="3">
        <v>2012</v>
      </c>
      <c r="B12" s="4">
        <v>269.55</v>
      </c>
      <c r="C12">
        <f t="shared" si="0"/>
        <v>105.839553536</v>
      </c>
      <c r="D12">
        <f t="shared" si="1"/>
        <v>65.370720706560007</v>
      </c>
      <c r="E12">
        <f t="shared" si="2"/>
        <v>65.370720706560007</v>
      </c>
      <c r="F12">
        <f t="shared" si="3"/>
        <v>161.87533131775996</v>
      </c>
      <c r="G12">
        <f t="shared" si="4"/>
        <v>227.24605202431997</v>
      </c>
    </row>
    <row r="13" spans="1:10">
      <c r="A13" s="3">
        <v>2013</v>
      </c>
      <c r="B13" s="4">
        <v>402.29</v>
      </c>
      <c r="C13">
        <f t="shared" si="0"/>
        <v>138.5816428288</v>
      </c>
      <c r="D13">
        <f t="shared" si="1"/>
        <v>80.012905131008011</v>
      </c>
      <c r="E13">
        <f t="shared" si="2"/>
        <v>80.012905131008011</v>
      </c>
      <c r="F13">
        <f t="shared" si="3"/>
        <v>234.27495079116795</v>
      </c>
      <c r="G13">
        <f t="shared" si="4"/>
        <v>314.28785592217594</v>
      </c>
    </row>
    <row r="14" spans="1:10">
      <c r="A14" s="3">
        <v>2014</v>
      </c>
      <c r="B14" s="4">
        <v>553.92999999999995</v>
      </c>
      <c r="C14">
        <f t="shared" si="0"/>
        <v>191.32331426304</v>
      </c>
      <c r="D14">
        <f t="shared" si="1"/>
        <v>102.27498695741443</v>
      </c>
      <c r="E14">
        <f t="shared" si="2"/>
        <v>102.27498695741443</v>
      </c>
      <c r="F14">
        <f t="shared" si="3"/>
        <v>356.19330922250231</v>
      </c>
      <c r="G14">
        <f t="shared" si="4"/>
        <v>458.46829617991671</v>
      </c>
    </row>
    <row r="15" spans="1:10">
      <c r="A15" s="3">
        <v>2015</v>
      </c>
      <c r="B15" s="4">
        <v>696.04</v>
      </c>
      <c r="C15">
        <f t="shared" si="0"/>
        <v>263.84465141043199</v>
      </c>
      <c r="D15">
        <f t="shared" si="1"/>
        <v>134.58891984801795</v>
      </c>
      <c r="E15">
        <f t="shared" si="2"/>
        <v>134.58891984801795</v>
      </c>
      <c r="F15">
        <f t="shared" si="3"/>
        <v>517.02292624965617</v>
      </c>
      <c r="G15">
        <f t="shared" si="4"/>
        <v>651.61184609767406</v>
      </c>
    </row>
    <row r="16" spans="1:10">
      <c r="A16" s="3">
        <v>2016</v>
      </c>
      <c r="B16" s="4">
        <v>500</v>
      </c>
      <c r="C16">
        <f t="shared" si="0"/>
        <v>350.28372112834563</v>
      </c>
      <c r="D16">
        <f t="shared" si="1"/>
        <v>177.72788010408351</v>
      </c>
      <c r="E16">
        <f t="shared" si="2"/>
        <v>177.72788010408351</v>
      </c>
      <c r="F16">
        <f t="shared" si="3"/>
        <v>690.22336409704849</v>
      </c>
      <c r="G16">
        <f t="shared" si="4"/>
        <v>867.951244201132</v>
      </c>
    </row>
    <row r="17" spans="1:7">
      <c r="A17" s="126">
        <v>2017</v>
      </c>
      <c r="C17">
        <f t="shared" si="0"/>
        <v>380.22697690267654</v>
      </c>
      <c r="D17">
        <f t="shared" si="1"/>
        <v>218.22769946380214</v>
      </c>
      <c r="E17">
        <f t="shared" si="2"/>
        <v>218.22769946380214</v>
      </c>
      <c r="F17">
        <f t="shared" si="3"/>
        <v>647.9971097554976</v>
      </c>
      <c r="G17">
        <f t="shared" si="4"/>
        <v>866.22480921929969</v>
      </c>
    </row>
    <row r="21" spans="1:7">
      <c r="A21" t="s">
        <v>307</v>
      </c>
    </row>
    <row r="22" spans="1:7">
      <c r="A22" t="s">
        <v>308</v>
      </c>
    </row>
    <row r="23" spans="1:7">
      <c r="A23" t="s">
        <v>309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AEAF-2194-4C4D-A46A-11CA04AA2CBE}">
  <dimension ref="A1:AC40"/>
  <sheetViews>
    <sheetView topLeftCell="T13" zoomScale="60" zoomScaleNormal="60" workbookViewId="0">
      <selection activeCell="AC46" sqref="AC45:AC46"/>
    </sheetView>
  </sheetViews>
  <sheetFormatPr defaultRowHeight="17.399999999999999"/>
  <cols>
    <col min="3" max="5" width="5.3984375" customWidth="1"/>
    <col min="10" max="10" width="12.796875" customWidth="1"/>
    <col min="12" max="12" width="26" customWidth="1"/>
    <col min="13" max="13" width="15" customWidth="1"/>
    <col min="15" max="15" width="11.5" customWidth="1"/>
    <col min="16" max="16" width="15.296875" customWidth="1"/>
    <col min="17" max="17" width="25.3984375" customWidth="1"/>
    <col min="18" max="18" width="23.59765625" customWidth="1"/>
    <col min="19" max="19" width="16" customWidth="1"/>
    <col min="20" max="20" width="11.5" customWidth="1"/>
    <col min="22" max="22" width="31.8984375" customWidth="1"/>
    <col min="29" max="29" width="10.5" customWidth="1"/>
  </cols>
  <sheetData>
    <row r="1" spans="1:22">
      <c r="A1" s="117" t="s">
        <v>270</v>
      </c>
      <c r="B1" s="117"/>
      <c r="C1" t="s">
        <v>158</v>
      </c>
      <c r="D1" t="s">
        <v>160</v>
      </c>
      <c r="E1" t="s">
        <v>271</v>
      </c>
      <c r="F1" t="s">
        <v>272</v>
      </c>
      <c r="G1" t="s">
        <v>273</v>
      </c>
      <c r="H1" t="s">
        <v>275</v>
      </c>
      <c r="I1" t="s">
        <v>136</v>
      </c>
      <c r="J1" t="s">
        <v>276</v>
      </c>
      <c r="K1" t="s">
        <v>136</v>
      </c>
      <c r="L1" t="s">
        <v>277</v>
      </c>
      <c r="M1" t="s">
        <v>279</v>
      </c>
      <c r="N1" t="s">
        <v>136</v>
      </c>
      <c r="O1" t="s">
        <v>280</v>
      </c>
      <c r="P1" t="s">
        <v>281</v>
      </c>
      <c r="Q1" t="s">
        <v>286</v>
      </c>
      <c r="R1" t="s">
        <v>284</v>
      </c>
      <c r="S1" t="s">
        <v>285</v>
      </c>
      <c r="T1" t="s">
        <v>287</v>
      </c>
    </row>
    <row r="2" spans="1:22">
      <c r="A2" s="118">
        <v>2010</v>
      </c>
      <c r="B2" s="118">
        <v>1</v>
      </c>
      <c r="C2">
        <v>1</v>
      </c>
      <c r="D2">
        <v>0</v>
      </c>
      <c r="E2">
        <v>0</v>
      </c>
      <c r="F2">
        <v>1</v>
      </c>
      <c r="G2" s="119">
        <v>27</v>
      </c>
      <c r="H2">
        <f>AVERAGE(G2,G6,G10,G14,G18,G22)</f>
        <v>35.666666666666664</v>
      </c>
      <c r="I2">
        <f>H2/$H$6*4</f>
        <v>0.3903328773369813</v>
      </c>
      <c r="J2">
        <f>G2/$G$26</f>
        <v>0.29548563611491108</v>
      </c>
      <c r="K2">
        <v>0.3903328773369813</v>
      </c>
      <c r="L2">
        <f>$B$36+$B$37*B2</f>
        <v>59.51</v>
      </c>
      <c r="M2">
        <f>G2/L2</f>
        <v>0.45370525962023189</v>
      </c>
      <c r="N2">
        <f>AVERAGE(M2,M6,M10,M14,M18,M22)</f>
        <v>0.41411433960049177</v>
      </c>
      <c r="O2">
        <f>N2/$N$6*4</f>
        <v>0.41423515340395323</v>
      </c>
      <c r="P2">
        <v>0.41423515340395323</v>
      </c>
      <c r="Q2">
        <f>L2*P2</f>
        <v>24.651133979069257</v>
      </c>
      <c r="R2">
        <f>$L$36+$L$37*B2+$L$38*C2+$L$39*D2+$L$40*E2</f>
        <v>15.363095238095241</v>
      </c>
      <c r="S2">
        <f>ABS(G2-R2)</f>
        <v>11.636904761904759</v>
      </c>
      <c r="T2">
        <f>ABS(G2-Q2)</f>
        <v>2.3488660209307426</v>
      </c>
    </row>
    <row r="3" spans="1:22">
      <c r="A3" s="118"/>
      <c r="B3" s="118">
        <v>2</v>
      </c>
      <c r="C3">
        <v>0</v>
      </c>
      <c r="D3">
        <v>1</v>
      </c>
      <c r="E3">
        <v>0</v>
      </c>
      <c r="F3">
        <v>2</v>
      </c>
      <c r="G3" s="119">
        <v>82</v>
      </c>
      <c r="H3">
        <f t="shared" ref="H3:H5" si="0">AVERAGE(G3,G7,G11,G15,G19,G23)</f>
        <v>123</v>
      </c>
      <c r="I3">
        <f t="shared" ref="I3:K5" si="1">H3/$H$6*4</f>
        <v>1.3461012311901506</v>
      </c>
      <c r="J3">
        <f t="shared" ref="J3:J25" si="2">G3/$G$26</f>
        <v>0.89740082079343364</v>
      </c>
      <c r="K3">
        <v>1.3461012311901506</v>
      </c>
      <c r="L3">
        <f t="shared" ref="L3:L25" si="3">$B$36+$B$37*B3</f>
        <v>62.280869565217394</v>
      </c>
      <c r="M3">
        <f t="shared" ref="M3:M25" si="4">G3/L3</f>
        <v>1.3166161707831283</v>
      </c>
      <c r="N3">
        <f t="shared" ref="N3:N5" si="5">AVERAGE(M3,M7,M11,M15,M19,M23)</f>
        <v>1.355604886779594</v>
      </c>
      <c r="O3">
        <f t="shared" ref="O3:O5" si="6">N3/$N$6*4</f>
        <v>1.356000371230871</v>
      </c>
      <c r="P3">
        <v>1.356000371230871</v>
      </c>
      <c r="Q3">
        <f t="shared" ref="Q3:Q25" si="7">L3*P3</f>
        <v>84.452882251016248</v>
      </c>
      <c r="R3">
        <f t="shared" ref="R3:R25" si="8">$L$36+$L$37*B3+$L$38*C3+$L$39*D3+$L$40*E3</f>
        <v>102.69642857142858</v>
      </c>
      <c r="S3">
        <f t="shared" ref="S3:S25" si="9">ABS(G3-R3)</f>
        <v>20.696428571428584</v>
      </c>
      <c r="T3">
        <f t="shared" ref="T3:T25" si="10">ABS(G3-Q3)</f>
        <v>2.4528822510162485</v>
      </c>
    </row>
    <row r="4" spans="1:22">
      <c r="A4" s="118"/>
      <c r="B4" s="118">
        <v>3</v>
      </c>
      <c r="C4">
        <v>0</v>
      </c>
      <c r="D4">
        <v>0</v>
      </c>
      <c r="E4">
        <v>1</v>
      </c>
      <c r="F4">
        <v>3</v>
      </c>
      <c r="G4" s="119">
        <v>37</v>
      </c>
      <c r="H4">
        <f t="shared" si="0"/>
        <v>43.166666666666664</v>
      </c>
      <c r="I4">
        <f t="shared" si="1"/>
        <v>0.47241222070223438</v>
      </c>
      <c r="J4">
        <f t="shared" si="2"/>
        <v>0.40492476060191518</v>
      </c>
      <c r="K4">
        <v>0.47241222070223438</v>
      </c>
      <c r="L4">
        <f t="shared" si="3"/>
        <v>65.051739130434783</v>
      </c>
      <c r="M4">
        <f t="shared" si="4"/>
        <v>0.56877802952833534</v>
      </c>
      <c r="N4">
        <f t="shared" si="5"/>
        <v>0.47781372779946335</v>
      </c>
      <c r="O4">
        <f t="shared" si="6"/>
        <v>0.47795312527567063</v>
      </c>
      <c r="P4">
        <v>0.47795312527567063</v>
      </c>
      <c r="Q4">
        <f t="shared" si="7"/>
        <v>31.091682022008939</v>
      </c>
      <c r="R4">
        <f t="shared" si="8"/>
        <v>22.863095238095269</v>
      </c>
      <c r="S4">
        <f t="shared" si="9"/>
        <v>14.136904761904731</v>
      </c>
      <c r="T4">
        <f t="shared" si="10"/>
        <v>5.9083179779910608</v>
      </c>
    </row>
    <row r="5" spans="1:22">
      <c r="A5" s="118"/>
      <c r="B5" s="118">
        <v>4</v>
      </c>
      <c r="C5">
        <v>0</v>
      </c>
      <c r="D5">
        <v>0</v>
      </c>
      <c r="E5">
        <v>0</v>
      </c>
      <c r="F5">
        <v>4</v>
      </c>
      <c r="G5" s="119">
        <v>142</v>
      </c>
      <c r="H5">
        <f t="shared" si="0"/>
        <v>163.66666666666666</v>
      </c>
      <c r="I5">
        <f t="shared" si="1"/>
        <v>1.7911536707706337</v>
      </c>
      <c r="J5">
        <f t="shared" si="2"/>
        <v>1.5540355677154583</v>
      </c>
      <c r="K5">
        <v>1.7911536707706337</v>
      </c>
      <c r="L5">
        <f t="shared" si="3"/>
        <v>67.822608695652178</v>
      </c>
      <c r="M5">
        <f t="shared" si="4"/>
        <v>2.0936971126724444</v>
      </c>
      <c r="N5">
        <f t="shared" si="5"/>
        <v>1.7513004253396087</v>
      </c>
      <c r="O5">
        <f t="shared" si="6"/>
        <v>1.7518113500895054</v>
      </c>
      <c r="P5">
        <v>1.7518113500895054</v>
      </c>
      <c r="Q5">
        <f t="shared" si="7"/>
        <v>118.81241570572267</v>
      </c>
      <c r="R5">
        <f t="shared" si="8"/>
        <v>143.36309523809524</v>
      </c>
      <c r="S5">
        <f t="shared" si="9"/>
        <v>1.3630952380952408</v>
      </c>
      <c r="T5">
        <f t="shared" si="10"/>
        <v>23.187584294277329</v>
      </c>
    </row>
    <row r="6" spans="1:22">
      <c r="A6" s="118">
        <v>2011</v>
      </c>
      <c r="B6" s="118">
        <v>5</v>
      </c>
      <c r="C6">
        <v>1</v>
      </c>
      <c r="D6">
        <v>0</v>
      </c>
      <c r="E6">
        <v>0</v>
      </c>
      <c r="F6">
        <v>1</v>
      </c>
      <c r="G6" s="119">
        <v>31</v>
      </c>
      <c r="H6">
        <f>SUM(H2:H5)</f>
        <v>365.5</v>
      </c>
      <c r="I6">
        <f>SUM(I2:I5)</f>
        <v>4</v>
      </c>
      <c r="J6">
        <f t="shared" si="2"/>
        <v>0.33926128590971272</v>
      </c>
      <c r="K6">
        <v>0.3903328773369813</v>
      </c>
      <c r="L6">
        <f t="shared" si="3"/>
        <v>70.593478260869574</v>
      </c>
      <c r="M6">
        <f t="shared" si="4"/>
        <v>0.43913404982600923</v>
      </c>
      <c r="N6">
        <f>SUM(N2:N5)</f>
        <v>3.9988333795191577</v>
      </c>
      <c r="O6">
        <f>SUM(O2:O5)</f>
        <v>4</v>
      </c>
      <c r="P6">
        <v>0.41423515340395323</v>
      </c>
      <c r="Q6">
        <f t="shared" si="7"/>
        <v>29.242300296709946</v>
      </c>
      <c r="R6">
        <f t="shared" si="8"/>
        <v>23.484523809523807</v>
      </c>
      <c r="S6">
        <f t="shared" si="9"/>
        <v>7.5154761904761926</v>
      </c>
      <c r="T6">
        <f t="shared" si="10"/>
        <v>1.7576997032900543</v>
      </c>
    </row>
    <row r="7" spans="1:22">
      <c r="A7" s="118"/>
      <c r="B7" s="118">
        <v>6</v>
      </c>
      <c r="C7">
        <v>0</v>
      </c>
      <c r="D7">
        <v>1</v>
      </c>
      <c r="E7">
        <v>0</v>
      </c>
      <c r="F7">
        <v>2</v>
      </c>
      <c r="G7" s="119">
        <v>92</v>
      </c>
      <c r="J7">
        <f t="shared" si="2"/>
        <v>1.0068399452804377</v>
      </c>
      <c r="K7">
        <v>1.3461012311901506</v>
      </c>
      <c r="L7">
        <f t="shared" si="3"/>
        <v>73.364347826086956</v>
      </c>
      <c r="M7">
        <f t="shared" si="4"/>
        <v>1.2540151003330606</v>
      </c>
      <c r="P7">
        <v>1.356000371230871</v>
      </c>
      <c r="Q7">
        <f t="shared" si="7"/>
        <v>99.482082887284662</v>
      </c>
      <c r="R7">
        <f t="shared" si="8"/>
        <v>110.81785714285715</v>
      </c>
      <c r="S7">
        <f t="shared" si="9"/>
        <v>18.81785714285715</v>
      </c>
      <c r="T7">
        <f t="shared" si="10"/>
        <v>7.4820828872846619</v>
      </c>
    </row>
    <row r="8" spans="1:22">
      <c r="A8" s="118"/>
      <c r="B8" s="118">
        <v>7</v>
      </c>
      <c r="C8">
        <v>0</v>
      </c>
      <c r="D8">
        <v>0</v>
      </c>
      <c r="E8">
        <v>1</v>
      </c>
      <c r="F8">
        <v>3</v>
      </c>
      <c r="G8" s="119">
        <v>40</v>
      </c>
      <c r="J8">
        <f t="shared" si="2"/>
        <v>0.43775649794801641</v>
      </c>
      <c r="K8">
        <v>0.47241222070223438</v>
      </c>
      <c r="L8">
        <f t="shared" si="3"/>
        <v>76.135217391304352</v>
      </c>
      <c r="M8">
        <f t="shared" si="4"/>
        <v>0.52538104402350505</v>
      </c>
      <c r="P8">
        <v>0.47795312527567063</v>
      </c>
      <c r="Q8">
        <f t="shared" si="7"/>
        <v>36.389065095716504</v>
      </c>
      <c r="R8">
        <f t="shared" si="8"/>
        <v>30.984523809523836</v>
      </c>
      <c r="S8">
        <f t="shared" si="9"/>
        <v>9.0154761904761642</v>
      </c>
      <c r="T8">
        <f t="shared" si="10"/>
        <v>3.6109349042834964</v>
      </c>
    </row>
    <row r="9" spans="1:22">
      <c r="A9" s="118"/>
      <c r="B9" s="118">
        <v>8</v>
      </c>
      <c r="C9">
        <v>0</v>
      </c>
      <c r="D9">
        <v>0</v>
      </c>
      <c r="E9">
        <v>0</v>
      </c>
      <c r="F9">
        <v>4</v>
      </c>
      <c r="G9" s="119">
        <v>154</v>
      </c>
      <c r="J9">
        <f t="shared" si="2"/>
        <v>1.6853625170998632</v>
      </c>
      <c r="K9">
        <v>1.7911536707706337</v>
      </c>
      <c r="L9">
        <f t="shared" si="3"/>
        <v>78.906086956521733</v>
      </c>
      <c r="M9">
        <f t="shared" si="4"/>
        <v>1.951687201075577</v>
      </c>
      <c r="P9">
        <v>1.7518113500895054</v>
      </c>
      <c r="Q9">
        <f t="shared" si="7"/>
        <v>138.22857872158426</v>
      </c>
      <c r="R9">
        <f t="shared" si="8"/>
        <v>151.48452380952381</v>
      </c>
      <c r="S9">
        <f t="shared" si="9"/>
        <v>2.5154761904761926</v>
      </c>
      <c r="T9">
        <f t="shared" si="10"/>
        <v>15.771421278415744</v>
      </c>
    </row>
    <row r="10" spans="1:22">
      <c r="A10" s="118">
        <v>2012</v>
      </c>
      <c r="B10" s="118">
        <v>9</v>
      </c>
      <c r="C10">
        <v>1</v>
      </c>
      <c r="D10">
        <v>0</v>
      </c>
      <c r="E10">
        <v>0</v>
      </c>
      <c r="F10">
        <v>1</v>
      </c>
      <c r="G10" s="119">
        <v>33</v>
      </c>
      <c r="J10">
        <f t="shared" si="2"/>
        <v>0.36114911080711354</v>
      </c>
      <c r="K10">
        <v>0.3903328773369813</v>
      </c>
      <c r="L10">
        <f t="shared" si="3"/>
        <v>81.676956521739129</v>
      </c>
      <c r="M10">
        <f t="shared" si="4"/>
        <v>0.4040307254986506</v>
      </c>
      <c r="P10">
        <v>0.41423515340395323</v>
      </c>
      <c r="Q10">
        <f t="shared" si="7"/>
        <v>33.833466614350627</v>
      </c>
      <c r="R10">
        <f t="shared" si="8"/>
        <v>31.605952380952374</v>
      </c>
      <c r="S10">
        <f t="shared" si="9"/>
        <v>1.3940476190476261</v>
      </c>
      <c r="T10">
        <f t="shared" si="10"/>
        <v>0.83346661435062686</v>
      </c>
    </row>
    <row r="11" spans="1:22">
      <c r="A11" s="118"/>
      <c r="B11" s="118">
        <v>10</v>
      </c>
      <c r="C11">
        <v>0</v>
      </c>
      <c r="D11">
        <v>1</v>
      </c>
      <c r="E11">
        <v>0</v>
      </c>
      <c r="F11">
        <v>2</v>
      </c>
      <c r="G11" s="119">
        <v>108</v>
      </c>
      <c r="J11">
        <f t="shared" si="2"/>
        <v>1.1819425444596443</v>
      </c>
      <c r="K11">
        <v>1.3461012311901506</v>
      </c>
      <c r="L11">
        <f t="shared" si="3"/>
        <v>84.447826086956525</v>
      </c>
      <c r="M11">
        <f t="shared" si="4"/>
        <v>1.2788961540441743</v>
      </c>
      <c r="P11">
        <v>1.356000371230871</v>
      </c>
      <c r="Q11">
        <f t="shared" si="7"/>
        <v>114.51128352355308</v>
      </c>
      <c r="R11">
        <f t="shared" si="8"/>
        <v>118.93928571428575</v>
      </c>
      <c r="S11">
        <f t="shared" si="9"/>
        <v>10.939285714285745</v>
      </c>
      <c r="T11">
        <f t="shared" si="10"/>
        <v>6.5112835235530753</v>
      </c>
    </row>
    <row r="12" spans="1:22">
      <c r="A12" s="118"/>
      <c r="B12" s="118">
        <v>11</v>
      </c>
      <c r="C12">
        <v>0</v>
      </c>
      <c r="D12">
        <v>0</v>
      </c>
      <c r="E12">
        <v>1</v>
      </c>
      <c r="F12">
        <v>3</v>
      </c>
      <c r="G12" s="119">
        <v>45</v>
      </c>
      <c r="J12">
        <f t="shared" si="2"/>
        <v>0.49247606019151846</v>
      </c>
      <c r="K12">
        <v>0.47241222070223438</v>
      </c>
      <c r="L12">
        <f t="shared" si="3"/>
        <v>87.218695652173921</v>
      </c>
      <c r="M12">
        <f t="shared" si="4"/>
        <v>0.51594442755093384</v>
      </c>
      <c r="P12">
        <v>0.47795312527567063</v>
      </c>
      <c r="Q12">
        <f t="shared" si="7"/>
        <v>41.686448169424068</v>
      </c>
      <c r="R12">
        <f t="shared" si="8"/>
        <v>39.105952380952402</v>
      </c>
      <c r="S12">
        <f t="shared" si="9"/>
        <v>5.8940476190475977</v>
      </c>
      <c r="T12">
        <f t="shared" si="10"/>
        <v>3.3135518305759319</v>
      </c>
    </row>
    <row r="13" spans="1:22">
      <c r="A13" s="118"/>
      <c r="B13" s="118">
        <v>12</v>
      </c>
      <c r="C13">
        <v>0</v>
      </c>
      <c r="D13">
        <v>0</v>
      </c>
      <c r="E13">
        <v>0</v>
      </c>
      <c r="F13">
        <v>4</v>
      </c>
      <c r="G13" s="119">
        <v>157</v>
      </c>
      <c r="J13">
        <f t="shared" si="2"/>
        <v>1.7181942544459645</v>
      </c>
      <c r="K13">
        <v>1.7911536707706337</v>
      </c>
      <c r="L13">
        <f t="shared" si="3"/>
        <v>89.989565217391302</v>
      </c>
      <c r="M13">
        <f t="shared" si="4"/>
        <v>1.7446467223252937</v>
      </c>
      <c r="P13">
        <v>1.7518113500895054</v>
      </c>
      <c r="Q13">
        <f t="shared" si="7"/>
        <v>157.64474173744586</v>
      </c>
      <c r="R13">
        <f t="shared" si="8"/>
        <v>159.60595238095237</v>
      </c>
      <c r="S13">
        <f t="shared" si="9"/>
        <v>2.6059523809523739</v>
      </c>
      <c r="T13">
        <f t="shared" si="10"/>
        <v>0.64474173744585528</v>
      </c>
    </row>
    <row r="14" spans="1:22">
      <c r="A14" s="118">
        <v>2013</v>
      </c>
      <c r="B14" s="118">
        <v>13</v>
      </c>
      <c r="C14">
        <v>1</v>
      </c>
      <c r="D14">
        <v>0</v>
      </c>
      <c r="E14">
        <v>0</v>
      </c>
      <c r="F14">
        <v>1</v>
      </c>
      <c r="G14" s="119">
        <v>36</v>
      </c>
      <c r="J14">
        <f t="shared" si="2"/>
        <v>0.39398084815321477</v>
      </c>
      <c r="K14">
        <v>0.3903328773369813</v>
      </c>
      <c r="L14">
        <f t="shared" si="3"/>
        <v>92.760434782608698</v>
      </c>
      <c r="M14">
        <f t="shared" si="4"/>
        <v>0.38809649916334266</v>
      </c>
      <c r="P14">
        <v>0.41423515340395323</v>
      </c>
      <c r="Q14">
        <f t="shared" si="7"/>
        <v>38.424632931991312</v>
      </c>
      <c r="R14">
        <f t="shared" si="8"/>
        <v>39.72738095238094</v>
      </c>
      <c r="S14">
        <f t="shared" si="9"/>
        <v>3.7273809523809405</v>
      </c>
      <c r="T14">
        <f t="shared" si="10"/>
        <v>2.4246329319913116</v>
      </c>
    </row>
    <row r="15" spans="1:22">
      <c r="A15" s="118"/>
      <c r="B15" s="118">
        <v>14</v>
      </c>
      <c r="C15">
        <v>0</v>
      </c>
      <c r="D15">
        <v>1</v>
      </c>
      <c r="E15">
        <v>0</v>
      </c>
      <c r="F15">
        <v>2</v>
      </c>
      <c r="G15" s="119">
        <v>142</v>
      </c>
      <c r="J15">
        <f t="shared" si="2"/>
        <v>1.5540355677154583</v>
      </c>
      <c r="K15">
        <v>1.3461012311901506</v>
      </c>
      <c r="L15">
        <f t="shared" si="3"/>
        <v>95.531304347826079</v>
      </c>
      <c r="M15">
        <f t="shared" si="4"/>
        <v>1.4864237536523426</v>
      </c>
      <c r="P15">
        <v>1.356000371230871</v>
      </c>
      <c r="Q15">
        <f t="shared" si="7"/>
        <v>129.54048415982149</v>
      </c>
      <c r="R15">
        <f t="shared" si="8"/>
        <v>127.06071428571431</v>
      </c>
      <c r="S15">
        <f t="shared" si="9"/>
        <v>14.939285714285688</v>
      </c>
      <c r="T15">
        <f t="shared" si="10"/>
        <v>12.459515840178511</v>
      </c>
    </row>
    <row r="16" spans="1:22">
      <c r="A16" s="118"/>
      <c r="B16" s="118">
        <v>15</v>
      </c>
      <c r="C16">
        <v>0</v>
      </c>
      <c r="D16">
        <v>0</v>
      </c>
      <c r="E16">
        <v>1</v>
      </c>
      <c r="F16">
        <v>3</v>
      </c>
      <c r="G16" s="119">
        <v>45</v>
      </c>
      <c r="J16">
        <f t="shared" si="2"/>
        <v>0.49247606019151846</v>
      </c>
      <c r="K16">
        <v>0.47241222070223438</v>
      </c>
      <c r="L16">
        <f t="shared" si="3"/>
        <v>98.302173913043475</v>
      </c>
      <c r="M16">
        <f t="shared" si="4"/>
        <v>0.45777217541299015</v>
      </c>
      <c r="P16">
        <v>0.47795312527567063</v>
      </c>
      <c r="Q16">
        <f t="shared" si="7"/>
        <v>46.983831243131633</v>
      </c>
      <c r="R16">
        <f t="shared" si="8"/>
        <v>47.227380952380969</v>
      </c>
      <c r="S16">
        <f t="shared" si="9"/>
        <v>2.2273809523809689</v>
      </c>
      <c r="T16">
        <f t="shared" si="10"/>
        <v>1.9838312431316325</v>
      </c>
    </row>
    <row r="17" spans="1:26">
      <c r="A17" s="118"/>
      <c r="B17" s="118">
        <v>16</v>
      </c>
      <c r="C17">
        <v>0</v>
      </c>
      <c r="D17">
        <v>0</v>
      </c>
      <c r="E17">
        <v>0</v>
      </c>
      <c r="F17">
        <v>4</v>
      </c>
      <c r="G17" s="119">
        <v>157</v>
      </c>
      <c r="J17">
        <f t="shared" si="2"/>
        <v>1.7181942544459645</v>
      </c>
      <c r="K17">
        <v>1.7911536707706337</v>
      </c>
      <c r="L17">
        <f t="shared" si="3"/>
        <v>101.07304347826087</v>
      </c>
      <c r="M17">
        <f t="shared" si="4"/>
        <v>1.5533320715109176</v>
      </c>
      <c r="P17">
        <v>1.7518113500895054</v>
      </c>
      <c r="Q17">
        <f t="shared" si="7"/>
        <v>177.06090475330745</v>
      </c>
      <c r="R17">
        <f t="shared" si="8"/>
        <v>167.72738095238097</v>
      </c>
      <c r="S17">
        <f t="shared" si="9"/>
        <v>10.727380952380969</v>
      </c>
      <c r="T17">
        <f t="shared" si="10"/>
        <v>20.060904753307454</v>
      </c>
    </row>
    <row r="18" spans="1:26">
      <c r="A18" s="118">
        <v>2014</v>
      </c>
      <c r="B18" s="118">
        <v>17</v>
      </c>
      <c r="C18">
        <v>1</v>
      </c>
      <c r="D18">
        <v>0</v>
      </c>
      <c r="E18">
        <v>0</v>
      </c>
      <c r="F18">
        <v>1</v>
      </c>
      <c r="G18" s="119">
        <v>46</v>
      </c>
      <c r="J18">
        <f t="shared" si="2"/>
        <v>0.50341997264021887</v>
      </c>
      <c r="K18">
        <v>0.3903328773369813</v>
      </c>
      <c r="L18">
        <f t="shared" si="3"/>
        <v>103.84391304347827</v>
      </c>
      <c r="M18">
        <f t="shared" si="4"/>
        <v>0.44297252146825711</v>
      </c>
      <c r="P18">
        <v>0.41423515340395323</v>
      </c>
      <c r="Q18">
        <f t="shared" si="7"/>
        <v>43.015799249631996</v>
      </c>
      <c r="R18">
        <f t="shared" si="8"/>
        <v>47.848809523809507</v>
      </c>
      <c r="S18">
        <f t="shared" si="9"/>
        <v>1.848809523809507</v>
      </c>
      <c r="T18">
        <f t="shared" si="10"/>
        <v>2.9842007503680037</v>
      </c>
    </row>
    <row r="19" spans="1:26">
      <c r="A19" s="118"/>
      <c r="B19" s="118">
        <v>18</v>
      </c>
      <c r="C19">
        <v>0</v>
      </c>
      <c r="D19">
        <v>1</v>
      </c>
      <c r="E19">
        <v>0</v>
      </c>
      <c r="F19">
        <v>2</v>
      </c>
      <c r="G19" s="119">
        <v>147</v>
      </c>
      <c r="J19">
        <f t="shared" si="2"/>
        <v>1.6087551299589604</v>
      </c>
      <c r="K19">
        <v>1.3461012311901506</v>
      </c>
      <c r="L19">
        <f t="shared" si="3"/>
        <v>106.61478260869566</v>
      </c>
      <c r="M19">
        <f t="shared" si="4"/>
        <v>1.3787956641953558</v>
      </c>
      <c r="P19">
        <v>1.356000371230871</v>
      </c>
      <c r="Q19">
        <f t="shared" si="7"/>
        <v>144.56968479608994</v>
      </c>
      <c r="R19">
        <f t="shared" si="8"/>
        <v>135.18214285714288</v>
      </c>
      <c r="S19">
        <f t="shared" si="9"/>
        <v>11.817857142857122</v>
      </c>
      <c r="T19">
        <f t="shared" si="10"/>
        <v>2.4303152039100553</v>
      </c>
    </row>
    <row r="20" spans="1:26">
      <c r="A20" s="118"/>
      <c r="B20" s="118">
        <v>19</v>
      </c>
      <c r="C20">
        <v>0</v>
      </c>
      <c r="D20">
        <v>0</v>
      </c>
      <c r="E20">
        <v>1</v>
      </c>
      <c r="F20">
        <v>3</v>
      </c>
      <c r="G20" s="119">
        <v>42</v>
      </c>
      <c r="J20">
        <f t="shared" si="2"/>
        <v>0.45964432284541723</v>
      </c>
      <c r="K20">
        <v>0.47241222070223438</v>
      </c>
      <c r="L20">
        <f t="shared" si="3"/>
        <v>109.38565217391304</v>
      </c>
      <c r="M20">
        <f t="shared" si="4"/>
        <v>0.38396260538104116</v>
      </c>
      <c r="P20">
        <v>0.47795312527567063</v>
      </c>
      <c r="Q20">
        <f t="shared" si="7"/>
        <v>52.281214316839197</v>
      </c>
      <c r="R20">
        <f t="shared" si="8"/>
        <v>55.348809523809564</v>
      </c>
      <c r="S20">
        <f t="shared" si="9"/>
        <v>13.348809523809564</v>
      </c>
      <c r="T20">
        <f t="shared" si="10"/>
        <v>10.281214316839197</v>
      </c>
    </row>
    <row r="21" spans="1:26">
      <c r="A21" s="118"/>
      <c r="B21" s="118">
        <v>20</v>
      </c>
      <c r="C21">
        <v>0</v>
      </c>
      <c r="D21">
        <v>0</v>
      </c>
      <c r="E21">
        <v>0</v>
      </c>
      <c r="F21">
        <v>4</v>
      </c>
      <c r="G21" s="119">
        <v>182</v>
      </c>
      <c r="J21">
        <f t="shared" si="2"/>
        <v>1.9917920656634747</v>
      </c>
      <c r="K21">
        <v>1.7911536707706337</v>
      </c>
      <c r="L21">
        <f t="shared" si="3"/>
        <v>112.15652173913044</v>
      </c>
      <c r="M21">
        <f t="shared" si="4"/>
        <v>1.62273220654365</v>
      </c>
      <c r="P21">
        <v>1.7518113500895054</v>
      </c>
      <c r="Q21">
        <f t="shared" si="7"/>
        <v>196.47706776916905</v>
      </c>
      <c r="R21">
        <f t="shared" si="8"/>
        <v>175.84880952380954</v>
      </c>
      <c r="S21">
        <f t="shared" si="9"/>
        <v>6.1511904761904646</v>
      </c>
      <c r="T21">
        <f t="shared" si="10"/>
        <v>14.477067769169054</v>
      </c>
    </row>
    <row r="22" spans="1:26">
      <c r="A22" s="118">
        <v>2015</v>
      </c>
      <c r="B22" s="118">
        <v>21</v>
      </c>
      <c r="C22">
        <v>1</v>
      </c>
      <c r="D22">
        <v>0</v>
      </c>
      <c r="E22">
        <v>0</v>
      </c>
      <c r="F22">
        <v>1</v>
      </c>
      <c r="G22" s="119">
        <v>41</v>
      </c>
      <c r="J22">
        <f t="shared" si="2"/>
        <v>0.44870041039671682</v>
      </c>
      <c r="K22">
        <v>0.3903328773369813</v>
      </c>
      <c r="L22">
        <f t="shared" si="3"/>
        <v>114.92739130434782</v>
      </c>
      <c r="M22">
        <f t="shared" si="4"/>
        <v>0.35674698202645905</v>
      </c>
      <c r="P22">
        <v>0.41423515340395323</v>
      </c>
      <c r="Q22">
        <f t="shared" si="7"/>
        <v>47.606965567272681</v>
      </c>
      <c r="R22">
        <f t="shared" si="8"/>
        <v>55.970238095238074</v>
      </c>
      <c r="S22">
        <f t="shared" si="9"/>
        <v>14.970238095238074</v>
      </c>
      <c r="T22">
        <f t="shared" si="10"/>
        <v>6.606965567272681</v>
      </c>
    </row>
    <row r="23" spans="1:26">
      <c r="A23" s="118"/>
      <c r="B23" s="118">
        <v>22</v>
      </c>
      <c r="C23">
        <v>0</v>
      </c>
      <c r="D23">
        <v>1</v>
      </c>
      <c r="E23">
        <v>0</v>
      </c>
      <c r="F23">
        <v>2</v>
      </c>
      <c r="G23" s="119">
        <v>167</v>
      </c>
      <c r="J23">
        <f t="shared" si="2"/>
        <v>1.8276333789329686</v>
      </c>
      <c r="K23">
        <v>1.3461012311901506</v>
      </c>
      <c r="L23">
        <f t="shared" si="3"/>
        <v>117.69826086956522</v>
      </c>
      <c r="M23">
        <f t="shared" si="4"/>
        <v>1.4188824776695013</v>
      </c>
      <c r="P23">
        <v>1.356000371230871</v>
      </c>
      <c r="Q23">
        <f t="shared" si="7"/>
        <v>159.59888543235834</v>
      </c>
      <c r="R23">
        <f t="shared" si="8"/>
        <v>143.30357142857144</v>
      </c>
      <c r="S23">
        <f t="shared" si="9"/>
        <v>23.696428571428555</v>
      </c>
      <c r="T23">
        <f t="shared" si="10"/>
        <v>7.4011145676416561</v>
      </c>
    </row>
    <row r="24" spans="1:26">
      <c r="A24" s="118"/>
      <c r="B24" s="118">
        <v>23</v>
      </c>
      <c r="C24">
        <v>0</v>
      </c>
      <c r="D24">
        <v>0</v>
      </c>
      <c r="E24">
        <v>1</v>
      </c>
      <c r="F24">
        <v>3</v>
      </c>
      <c r="G24" s="119">
        <v>50</v>
      </c>
      <c r="J24">
        <f t="shared" si="2"/>
        <v>0.54719562243502051</v>
      </c>
      <c r="K24">
        <v>0.47241222070223438</v>
      </c>
      <c r="L24">
        <f t="shared" si="3"/>
        <v>120.46913043478261</v>
      </c>
      <c r="M24">
        <f t="shared" si="4"/>
        <v>0.41504408489997435</v>
      </c>
      <c r="P24">
        <v>0.47795312527567063</v>
      </c>
      <c r="Q24">
        <f t="shared" si="7"/>
        <v>57.578597390546761</v>
      </c>
      <c r="R24">
        <f t="shared" si="8"/>
        <v>63.47023809523813</v>
      </c>
      <c r="S24">
        <f t="shared" si="9"/>
        <v>13.47023809523813</v>
      </c>
      <c r="T24">
        <f t="shared" si="10"/>
        <v>7.5785973905467614</v>
      </c>
    </row>
    <row r="25" spans="1:26">
      <c r="A25" s="118"/>
      <c r="B25" s="118">
        <v>24</v>
      </c>
      <c r="C25">
        <v>0</v>
      </c>
      <c r="D25">
        <v>0</v>
      </c>
      <c r="E25">
        <v>0</v>
      </c>
      <c r="F25">
        <v>4</v>
      </c>
      <c r="G25" s="119">
        <v>190</v>
      </c>
      <c r="J25">
        <f t="shared" si="2"/>
        <v>2.0793433652530782</v>
      </c>
      <c r="K25">
        <v>1.7911536707706337</v>
      </c>
      <c r="L25">
        <f t="shared" si="3"/>
        <v>123.24</v>
      </c>
      <c r="M25">
        <f t="shared" si="4"/>
        <v>1.5417072379097696</v>
      </c>
      <c r="P25">
        <v>1.7518113500895054</v>
      </c>
      <c r="Q25">
        <f t="shared" si="7"/>
        <v>215.89323078503062</v>
      </c>
      <c r="R25">
        <f t="shared" si="8"/>
        <v>183.9702380952381</v>
      </c>
      <c r="S25">
        <f t="shared" si="9"/>
        <v>6.029761904761898</v>
      </c>
      <c r="T25">
        <f t="shared" si="10"/>
        <v>25.893230785030624</v>
      </c>
    </row>
    <row r="26" spans="1:26">
      <c r="F26" s="89" t="s">
        <v>274</v>
      </c>
      <c r="G26" s="89">
        <f>AVERAGE(G2:G25)</f>
        <v>91.375</v>
      </c>
      <c r="S26">
        <f>SUM(S2:S25)</f>
        <v>229.48571428571424</v>
      </c>
      <c r="T26">
        <f>SUM(T2:T25)</f>
        <v>188.40442414280179</v>
      </c>
    </row>
    <row r="27" spans="1:26" ht="18" thickBot="1"/>
    <row r="28" spans="1:26" ht="18" thickBot="1">
      <c r="V28" s="120" t="s">
        <v>288</v>
      </c>
      <c r="W28" s="121"/>
      <c r="X28" s="121"/>
      <c r="Y28" s="121"/>
      <c r="Z28" s="122"/>
    </row>
    <row r="29" spans="1:26" ht="18" thickBot="1">
      <c r="A29" t="s">
        <v>139</v>
      </c>
      <c r="K29" t="s">
        <v>139</v>
      </c>
      <c r="W29" t="s">
        <v>289</v>
      </c>
    </row>
    <row r="30" spans="1:26">
      <c r="A30" s="17" t="s">
        <v>282</v>
      </c>
      <c r="B30" s="17" t="s">
        <v>144</v>
      </c>
      <c r="C30" s="17" t="s">
        <v>145</v>
      </c>
      <c r="D30" s="17" t="s">
        <v>146</v>
      </c>
      <c r="E30" s="17" t="s">
        <v>147</v>
      </c>
      <c r="F30" s="17" t="s">
        <v>148</v>
      </c>
      <c r="K30" s="17" t="s">
        <v>283</v>
      </c>
      <c r="L30" s="17" t="s">
        <v>144</v>
      </c>
      <c r="M30" s="17" t="s">
        <v>145</v>
      </c>
      <c r="N30" s="17" t="s">
        <v>146</v>
      </c>
      <c r="O30" s="17" t="s">
        <v>147</v>
      </c>
      <c r="P30" s="17" t="s">
        <v>148</v>
      </c>
      <c r="W30" t="s">
        <v>290</v>
      </c>
    </row>
    <row r="31" spans="1:26">
      <c r="A31" s="15" t="s">
        <v>140</v>
      </c>
      <c r="B31" s="15">
        <v>1</v>
      </c>
      <c r="C31" s="15">
        <v>8829.3758695652068</v>
      </c>
      <c r="D31" s="15">
        <v>8829.3758695652068</v>
      </c>
      <c r="E31" s="15">
        <v>2.8210405240412197</v>
      </c>
      <c r="F31" s="15">
        <v>0.10718350347864745</v>
      </c>
      <c r="K31" s="15" t="s">
        <v>140</v>
      </c>
      <c r="L31" s="15">
        <v>4</v>
      </c>
      <c r="M31" s="15">
        <v>74539.157142857148</v>
      </c>
      <c r="N31" s="15">
        <v>18634.789285714287</v>
      </c>
      <c r="O31" s="15">
        <v>112.52649399383218</v>
      </c>
      <c r="P31" s="15">
        <v>5.9711861097037572E-13</v>
      </c>
      <c r="W31" t="s">
        <v>291</v>
      </c>
    </row>
    <row r="32" spans="1:26">
      <c r="A32" s="15" t="s">
        <v>141</v>
      </c>
      <c r="B32" s="15">
        <v>22</v>
      </c>
      <c r="C32" s="15">
        <v>68856.249130434793</v>
      </c>
      <c r="D32" s="15">
        <v>3129.8295059288544</v>
      </c>
      <c r="E32" s="15"/>
      <c r="F32" s="15"/>
      <c r="K32" s="15" t="s">
        <v>141</v>
      </c>
      <c r="L32" s="15">
        <v>19</v>
      </c>
      <c r="M32" s="15">
        <v>3146.4678571428549</v>
      </c>
      <c r="N32" s="15">
        <v>165.60357142857131</v>
      </c>
      <c r="O32" s="15"/>
      <c r="P32" s="15"/>
    </row>
    <row r="33" spans="1:29" ht="18" thickBot="1">
      <c r="A33" s="16" t="s">
        <v>142</v>
      </c>
      <c r="B33" s="16">
        <v>23</v>
      </c>
      <c r="C33" s="16">
        <v>77685.625</v>
      </c>
      <c r="D33" s="16"/>
      <c r="E33" s="16"/>
      <c r="F33" s="16"/>
      <c r="K33" s="16" t="s">
        <v>142</v>
      </c>
      <c r="L33" s="16">
        <v>23</v>
      </c>
      <c r="M33" s="16">
        <v>77685.625</v>
      </c>
      <c r="N33" s="16"/>
      <c r="O33" s="16"/>
      <c r="P33" s="16"/>
    </row>
    <row r="34" spans="1:29" ht="18" thickBot="1"/>
    <row r="35" spans="1:29">
      <c r="A35" s="17"/>
      <c r="B35" s="17" t="s">
        <v>149</v>
      </c>
      <c r="C35" s="17" t="s">
        <v>138</v>
      </c>
      <c r="D35" s="17" t="s">
        <v>150</v>
      </c>
      <c r="E35" s="17" t="s">
        <v>151</v>
      </c>
      <c r="F35" s="17" t="s">
        <v>152</v>
      </c>
      <c r="G35" s="17" t="s">
        <v>153</v>
      </c>
      <c r="H35" s="17" t="s">
        <v>154</v>
      </c>
      <c r="I35" s="17" t="s">
        <v>155</v>
      </c>
      <c r="K35" s="17"/>
      <c r="L35" s="17" t="s">
        <v>149</v>
      </c>
      <c r="M35" s="17" t="s">
        <v>138</v>
      </c>
      <c r="N35" s="17" t="s">
        <v>150</v>
      </c>
      <c r="O35" s="17" t="s">
        <v>151</v>
      </c>
      <c r="P35" s="17" t="s">
        <v>152</v>
      </c>
      <c r="Q35" s="17" t="s">
        <v>153</v>
      </c>
      <c r="R35" s="17" t="s">
        <v>154</v>
      </c>
      <c r="S35" s="17" t="s">
        <v>155</v>
      </c>
      <c r="V35" s="123" t="s">
        <v>292</v>
      </c>
      <c r="W35" s="124" t="s">
        <v>293</v>
      </c>
      <c r="X35" s="124"/>
      <c r="Y35" s="124"/>
      <c r="Z35" s="124"/>
      <c r="AA35" s="124"/>
      <c r="AB35" s="124"/>
      <c r="AC35" s="124"/>
    </row>
    <row r="36" spans="1:29">
      <c r="A36" s="15" t="s">
        <v>143</v>
      </c>
      <c r="B36" s="15">
        <v>56.739130434782609</v>
      </c>
      <c r="C36" s="15">
        <v>23.57240201850782</v>
      </c>
      <c r="D36" s="15">
        <v>2.4070152201813801</v>
      </c>
      <c r="E36" s="15">
        <v>2.4917136113870458E-2</v>
      </c>
      <c r="F36" s="15">
        <v>7.8529607427927459</v>
      </c>
      <c r="G36" s="15">
        <v>105.62530012677247</v>
      </c>
      <c r="H36" s="15">
        <v>7.8529607427927459</v>
      </c>
      <c r="I36" s="15">
        <v>105.62530012677247</v>
      </c>
      <c r="K36" s="15" t="s">
        <v>143</v>
      </c>
      <c r="L36" s="15">
        <v>135.24166666666667</v>
      </c>
      <c r="M36" s="15">
        <v>7.5220489388261216</v>
      </c>
      <c r="N36" s="15">
        <v>17.979365431750601</v>
      </c>
      <c r="O36" s="15">
        <v>2.1870093371010512E-13</v>
      </c>
      <c r="P36" s="15">
        <v>119.4978372992671</v>
      </c>
      <c r="Q36" s="15">
        <v>150.98549603406624</v>
      </c>
      <c r="R36" s="15">
        <v>119.4978372992671</v>
      </c>
      <c r="S36" s="15">
        <v>150.98549603406624</v>
      </c>
      <c r="W36" t="s">
        <v>295</v>
      </c>
    </row>
    <row r="37" spans="1:29" ht="18" thickBot="1">
      <c r="A37" s="16" t="s">
        <v>278</v>
      </c>
      <c r="B37" s="16">
        <v>2.7708695652173914</v>
      </c>
      <c r="C37" s="16">
        <v>1.6497244844884682</v>
      </c>
      <c r="D37" s="16">
        <v>1.6795953453261365</v>
      </c>
      <c r="E37" s="16">
        <v>0.10718350347864725</v>
      </c>
      <c r="F37" s="16">
        <v>-0.6504496126250956</v>
      </c>
      <c r="G37" s="16">
        <v>6.1921887430598783</v>
      </c>
      <c r="H37" s="16">
        <v>-0.6504496126250956</v>
      </c>
      <c r="I37" s="16">
        <v>6.1921887430598783</v>
      </c>
      <c r="K37" s="15" t="s">
        <v>278</v>
      </c>
      <c r="L37" s="15">
        <v>2.030357142857143</v>
      </c>
      <c r="M37" s="15">
        <v>0.38452611306990964</v>
      </c>
      <c r="N37" s="15">
        <v>5.2801541269786512</v>
      </c>
      <c r="O37" s="15">
        <v>4.2686306370748348E-5</v>
      </c>
      <c r="P37" s="15">
        <v>1.2255347386536926</v>
      </c>
      <c r="Q37" s="15">
        <v>2.8351795470605934</v>
      </c>
      <c r="R37" s="15">
        <v>1.2255347386536926</v>
      </c>
      <c r="S37" s="15">
        <v>2.8351795470605934</v>
      </c>
    </row>
    <row r="38" spans="1:29">
      <c r="K38" s="15" t="s">
        <v>157</v>
      </c>
      <c r="L38" s="15">
        <v>-121.90892857142859</v>
      </c>
      <c r="M38" s="15">
        <v>7.5187720713481072</v>
      </c>
      <c r="N38" s="15">
        <v>-16.213941241281763</v>
      </c>
      <c r="O38" s="15">
        <v>1.389618432080106E-12</v>
      </c>
      <c r="P38" s="15">
        <v>-137.64589937637356</v>
      </c>
      <c r="Q38" s="15">
        <v>-106.17195776648362</v>
      </c>
      <c r="R38" s="15">
        <v>-137.64589937637356</v>
      </c>
      <c r="S38" s="15">
        <v>-106.17195776648362</v>
      </c>
      <c r="V38" s="8" t="s">
        <v>294</v>
      </c>
      <c r="W38" t="s">
        <v>296</v>
      </c>
    </row>
    <row r="39" spans="1:29">
      <c r="K39" s="15" t="s">
        <v>159</v>
      </c>
      <c r="L39" s="15">
        <v>-36.605952380952367</v>
      </c>
      <c r="M39" s="15">
        <v>7.4694465526383578</v>
      </c>
      <c r="N39" s="15">
        <v>-4.9007583256650271</v>
      </c>
      <c r="O39" s="15">
        <v>9.9263731975888649E-5</v>
      </c>
      <c r="P39" s="15">
        <v>-52.239683688741671</v>
      </c>
      <c r="Q39" s="15">
        <v>-20.972221073163062</v>
      </c>
      <c r="R39" s="15">
        <v>-52.239683688741671</v>
      </c>
      <c r="S39" s="15">
        <v>-20.972221073163062</v>
      </c>
      <c r="W39" t="s">
        <v>297</v>
      </c>
    </row>
    <row r="40" spans="1:29" ht="18" thickBot="1">
      <c r="K40" s="16" t="s">
        <v>161</v>
      </c>
      <c r="L40" s="16">
        <v>-118.46964285714284</v>
      </c>
      <c r="M40" s="16">
        <v>7.4396942684375853</v>
      </c>
      <c r="N40" s="16">
        <v>-15.923993457599801</v>
      </c>
      <c r="O40" s="16">
        <v>1.9145542759313329E-12</v>
      </c>
      <c r="P40" s="16">
        <v>-134.04110191842634</v>
      </c>
      <c r="Q40" s="16">
        <v>-102.89818379585935</v>
      </c>
      <c r="R40" s="16">
        <v>-134.04110191842634</v>
      </c>
      <c r="S40" s="16">
        <v>-102.89818379585935</v>
      </c>
      <c r="W40" t="s">
        <v>298</v>
      </c>
    </row>
  </sheetData>
  <mergeCells count="2">
    <mergeCell ref="V28:Z28"/>
    <mergeCell ref="W35:AC35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F11D-F7AF-4945-88DD-DA9D4C43F830}">
  <dimension ref="A1:AG97"/>
  <sheetViews>
    <sheetView topLeftCell="K1" zoomScale="70" zoomScaleNormal="70" workbookViewId="0">
      <selection activeCell="R19" sqref="R19"/>
    </sheetView>
  </sheetViews>
  <sheetFormatPr defaultRowHeight="17.399999999999999"/>
  <cols>
    <col min="3" max="13" width="5.296875" customWidth="1"/>
    <col min="16" max="16" width="14.796875" customWidth="1"/>
    <col min="17" max="17" width="10.69921875" customWidth="1"/>
    <col min="18" max="18" width="25.8984375" customWidth="1"/>
    <col min="19" max="19" width="11.796875" customWidth="1"/>
    <col min="20" max="20" width="15.69921875" customWidth="1"/>
  </cols>
  <sheetData>
    <row r="1" spans="1:33" ht="18" thickBot="1">
      <c r="B1" t="s">
        <v>21</v>
      </c>
      <c r="C1" t="s">
        <v>158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22</v>
      </c>
      <c r="P1" s="7" t="s">
        <v>120</v>
      </c>
      <c r="Q1" t="s">
        <v>119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170</v>
      </c>
      <c r="Y1" t="s">
        <v>139</v>
      </c>
    </row>
    <row r="2" spans="1:33">
      <c r="A2" s="11" t="s">
        <v>23</v>
      </c>
      <c r="B2" s="12">
        <v>5</v>
      </c>
      <c r="C2" s="18">
        <v>1</v>
      </c>
      <c r="D2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>
        <v>1</v>
      </c>
      <c r="O2" t="s">
        <v>121</v>
      </c>
      <c r="P2" s="13">
        <f>AVERAGE(B2,B14,B26,B38,B50,B62,B74,B86)</f>
        <v>3.7749999999999999</v>
      </c>
      <c r="Q2">
        <f>P2/$P$14*12</f>
        <v>1.0830842797369993</v>
      </c>
      <c r="R2">
        <v>1.0830842797369993</v>
      </c>
      <c r="S2" s="14">
        <f>AVERAGE($B$2:$B$97)*R2</f>
        <v>3.7750000000000004</v>
      </c>
      <c r="T2">
        <f>B2/$P$15</f>
        <v>1.4345487148834426</v>
      </c>
      <c r="U2">
        <f>AVERAGE(T2,T14,T26,T38,T50,T62,T74,T86)</f>
        <v>1.0830842797369991</v>
      </c>
      <c r="V2">
        <f t="shared" ref="V2:V33" si="0">$Z$8+N2*$Z$9</f>
        <v>3.4414089347079044</v>
      </c>
      <c r="W2">
        <f>$Z$18+$Z$19*C2+$Z$20*D2+$Z$21*E2+$Z$22*F2+$Z$23*G2+$Z$24*H2+$Z$25*I2+$Z$26*J2+$Z$27*K2+$Z$28*L2+$Z$29*M2+$Z$30*N2</f>
        <v>3.6645833333333337</v>
      </c>
      <c r="Y2" s="17"/>
      <c r="Z2" s="17" t="s">
        <v>144</v>
      </c>
      <c r="AA2" s="17" t="s">
        <v>145</v>
      </c>
      <c r="AB2" s="17" t="s">
        <v>146</v>
      </c>
      <c r="AC2" s="17" t="s">
        <v>147</v>
      </c>
      <c r="AD2" s="17" t="s">
        <v>148</v>
      </c>
    </row>
    <row r="3" spans="1:33">
      <c r="A3" s="11" t="s">
        <v>24</v>
      </c>
      <c r="B3" s="12">
        <v>4.8</v>
      </c>
      <c r="C3" s="18">
        <v>0</v>
      </c>
      <c r="D3">
        <v>1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>
        <v>2</v>
      </c>
      <c r="O3" t="s">
        <v>132</v>
      </c>
      <c r="P3" s="13">
        <f t="shared" ref="P3:P13" si="1">AVERAGE(B3,B15,B27,B39,B51,B63,B75,B87)</f>
        <v>4.5249999999999995</v>
      </c>
      <c r="Q3">
        <f t="shared" ref="Q3:Q13" si="2">P3/$P$14*12</f>
        <v>1.2982665869695156</v>
      </c>
      <c r="R3">
        <v>1.2982665869695156</v>
      </c>
      <c r="S3" s="14">
        <f t="shared" ref="S3:S66" si="3">AVERAGE($B$2:$B$97)*R3</f>
        <v>4.5250000000000004</v>
      </c>
      <c r="T3">
        <f t="shared" ref="T3:T66" si="4">B3/$P$15</f>
        <v>1.3771667662881049</v>
      </c>
      <c r="U3">
        <f t="shared" ref="U3:U13" si="5">AVERAGE(T3,T15,T27,T39,T51,T63,T75,T87)</f>
        <v>1.2982665869695154</v>
      </c>
      <c r="V3">
        <f t="shared" si="0"/>
        <v>3.4423354132754573</v>
      </c>
      <c r="W3">
        <f t="shared" ref="W3:W66" si="6">$Z$18+$Z$19*C3+$Z$20*D3+$Z$21*E3+$Z$22*F3+$Z$23*G3+$Z$24*H3+$Z$25*I3+$Z$26*J3+$Z$27*K3+$Z$28*L3+$Z$29*M3+$Z$30*N3</f>
        <v>4.4145833333333329</v>
      </c>
      <c r="Y3" s="15" t="s">
        <v>140</v>
      </c>
      <c r="Z3" s="15">
        <v>1</v>
      </c>
      <c r="AA3" s="15">
        <v>6.3278486163845571E-2</v>
      </c>
      <c r="AB3" s="15">
        <v>6.3278486163845571E-2</v>
      </c>
      <c r="AC3" s="15">
        <v>0.24026920560729684</v>
      </c>
      <c r="AD3" s="15">
        <v>0.62515391124571362</v>
      </c>
    </row>
    <row r="4" spans="1:33">
      <c r="A4" s="11" t="s">
        <v>25</v>
      </c>
      <c r="B4" s="12">
        <v>4.0999999999999996</v>
      </c>
      <c r="C4" s="18">
        <v>0</v>
      </c>
      <c r="D4">
        <v>0</v>
      </c>
      <c r="E4" s="18">
        <v>1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>
        <v>3</v>
      </c>
      <c r="O4" t="s">
        <v>122</v>
      </c>
      <c r="P4" s="13">
        <f t="shared" si="1"/>
        <v>3.9749999999999996</v>
      </c>
      <c r="Q4">
        <f t="shared" si="2"/>
        <v>1.140466228332337</v>
      </c>
      <c r="R4">
        <v>1.140466228332337</v>
      </c>
      <c r="S4" s="14">
        <f t="shared" si="3"/>
        <v>3.9750000000000005</v>
      </c>
      <c r="T4">
        <f t="shared" si="4"/>
        <v>1.1763299462044228</v>
      </c>
      <c r="U4">
        <f t="shared" si="5"/>
        <v>1.1404662283323368</v>
      </c>
      <c r="V4">
        <f t="shared" si="0"/>
        <v>3.4432618918430102</v>
      </c>
      <c r="W4">
        <f t="shared" si="6"/>
        <v>3.8645833333333339</v>
      </c>
      <c r="Y4" s="15" t="s">
        <v>141</v>
      </c>
      <c r="Z4" s="15">
        <v>94</v>
      </c>
      <c r="AA4" s="15">
        <v>24.756304847169481</v>
      </c>
      <c r="AB4" s="15">
        <v>0.26336494518265408</v>
      </c>
      <c r="AC4" s="15"/>
      <c r="AD4" s="15"/>
    </row>
    <row r="5" spans="1:33" ht="18" thickBot="1">
      <c r="A5" s="11" t="s">
        <v>26</v>
      </c>
      <c r="B5" s="12">
        <v>3.7</v>
      </c>
      <c r="C5" s="18">
        <v>0</v>
      </c>
      <c r="D5">
        <v>0</v>
      </c>
      <c r="E5" s="18">
        <v>0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>
        <v>4</v>
      </c>
      <c r="O5" t="s">
        <v>123</v>
      </c>
      <c r="P5" s="13">
        <f t="shared" si="1"/>
        <v>3.7374999999999998</v>
      </c>
      <c r="Q5">
        <f t="shared" si="2"/>
        <v>1.0723251643753735</v>
      </c>
      <c r="R5">
        <v>1.0723251643753735</v>
      </c>
      <c r="S5" s="14">
        <f t="shared" si="3"/>
        <v>3.7375000000000007</v>
      </c>
      <c r="T5">
        <f t="shared" si="4"/>
        <v>1.0615660490137475</v>
      </c>
      <c r="U5">
        <f t="shared" si="5"/>
        <v>1.0723251643753733</v>
      </c>
      <c r="V5">
        <f t="shared" si="0"/>
        <v>3.4441883704105631</v>
      </c>
      <c r="W5">
        <f t="shared" si="6"/>
        <v>3.6270833333333345</v>
      </c>
      <c r="Y5" s="16" t="s">
        <v>142</v>
      </c>
      <c r="Z5" s="16">
        <v>95</v>
      </c>
      <c r="AA5" s="16">
        <v>24.819583333333327</v>
      </c>
      <c r="AB5" s="16"/>
      <c r="AC5" s="16"/>
      <c r="AD5" s="16"/>
    </row>
    <row r="6" spans="1:33" ht="18" thickBot="1">
      <c r="A6" s="11" t="s">
        <v>27</v>
      </c>
      <c r="B6" s="12">
        <v>3.2</v>
      </c>
      <c r="C6" s="18">
        <v>0</v>
      </c>
      <c r="D6">
        <v>0</v>
      </c>
      <c r="E6" s="18">
        <v>0</v>
      </c>
      <c r="F6" s="18">
        <v>0</v>
      </c>
      <c r="G6" s="18">
        <v>1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>
        <v>5</v>
      </c>
      <c r="O6" t="s">
        <v>124</v>
      </c>
      <c r="P6" s="13">
        <f t="shared" si="1"/>
        <v>3.3625000000000003</v>
      </c>
      <c r="Q6">
        <f t="shared" si="2"/>
        <v>0.96473401075911536</v>
      </c>
      <c r="R6">
        <v>0.96473401075911536</v>
      </c>
      <c r="S6" s="14">
        <f t="shared" si="3"/>
        <v>3.3625000000000007</v>
      </c>
      <c r="T6">
        <f t="shared" si="4"/>
        <v>0.91811117752540328</v>
      </c>
      <c r="U6">
        <f t="shared" si="5"/>
        <v>0.96473401075911513</v>
      </c>
      <c r="V6">
        <f t="shared" si="0"/>
        <v>3.445114848978116</v>
      </c>
      <c r="W6">
        <f t="shared" si="6"/>
        <v>3.2520833333333341</v>
      </c>
    </row>
    <row r="7" spans="1:33">
      <c r="A7" s="11" t="s">
        <v>28</v>
      </c>
      <c r="B7" s="12">
        <v>3.5</v>
      </c>
      <c r="C7" s="18">
        <v>0</v>
      </c>
      <c r="D7">
        <v>0</v>
      </c>
      <c r="E7" s="18">
        <v>0</v>
      </c>
      <c r="F7" s="18">
        <v>0</v>
      </c>
      <c r="G7" s="18">
        <v>0</v>
      </c>
      <c r="H7" s="18">
        <v>1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>
        <v>6</v>
      </c>
      <c r="O7" t="s">
        <v>125</v>
      </c>
      <c r="P7" s="13">
        <f t="shared" si="1"/>
        <v>3.4750000000000005</v>
      </c>
      <c r="Q7">
        <f t="shared" si="2"/>
        <v>0.99701135684399289</v>
      </c>
      <c r="R7">
        <v>0.99701135684399289</v>
      </c>
      <c r="S7" s="14">
        <f t="shared" si="3"/>
        <v>3.475000000000001</v>
      </c>
      <c r="T7">
        <f t="shared" si="4"/>
        <v>1.0041841004184098</v>
      </c>
      <c r="U7">
        <f t="shared" si="5"/>
        <v>0.99701135684399256</v>
      </c>
      <c r="V7">
        <f t="shared" si="0"/>
        <v>3.4460413275456689</v>
      </c>
      <c r="W7">
        <f t="shared" si="6"/>
        <v>3.3645833333333339</v>
      </c>
      <c r="Y7" s="17"/>
      <c r="Z7" s="17" t="s">
        <v>149</v>
      </c>
      <c r="AA7" s="17" t="s">
        <v>138</v>
      </c>
      <c r="AB7" s="17" t="s">
        <v>150</v>
      </c>
      <c r="AC7" s="17" t="s">
        <v>151</v>
      </c>
      <c r="AD7" s="17" t="s">
        <v>152</v>
      </c>
      <c r="AE7" s="17" t="s">
        <v>153</v>
      </c>
      <c r="AF7" s="17" t="s">
        <v>154</v>
      </c>
      <c r="AG7" s="17" t="s">
        <v>155</v>
      </c>
    </row>
    <row r="8" spans="1:33">
      <c r="A8" s="11" t="s">
        <v>29</v>
      </c>
      <c r="B8" s="12">
        <v>3.7</v>
      </c>
      <c r="C8" s="18">
        <v>0</v>
      </c>
      <c r="D8">
        <v>0</v>
      </c>
      <c r="E8" s="18">
        <v>0</v>
      </c>
      <c r="F8" s="18">
        <v>0</v>
      </c>
      <c r="G8" s="18">
        <v>0</v>
      </c>
      <c r="H8" s="18">
        <v>0</v>
      </c>
      <c r="I8" s="18">
        <v>1</v>
      </c>
      <c r="J8" s="18">
        <v>0</v>
      </c>
      <c r="K8" s="18">
        <v>0</v>
      </c>
      <c r="L8" s="18">
        <v>0</v>
      </c>
      <c r="M8" s="18">
        <v>0</v>
      </c>
      <c r="N8">
        <v>7</v>
      </c>
      <c r="O8" t="s">
        <v>126</v>
      </c>
      <c r="P8" s="13">
        <f t="shared" si="1"/>
        <v>3.3874999999999997</v>
      </c>
      <c r="Q8">
        <f t="shared" si="2"/>
        <v>0.97190675433353235</v>
      </c>
      <c r="R8">
        <v>0.97190675433353235</v>
      </c>
      <c r="S8" s="14">
        <f t="shared" si="3"/>
        <v>3.3875000000000002</v>
      </c>
      <c r="T8">
        <f t="shared" si="4"/>
        <v>1.0615660490137475</v>
      </c>
      <c r="U8">
        <f t="shared" si="5"/>
        <v>0.97190675433353235</v>
      </c>
      <c r="V8">
        <f t="shared" si="0"/>
        <v>3.4469678061132218</v>
      </c>
      <c r="W8">
        <f t="shared" si="6"/>
        <v>3.2770833333333345</v>
      </c>
      <c r="Y8" s="15" t="s">
        <v>143</v>
      </c>
      <c r="Z8" s="15">
        <v>3.4404824561403515</v>
      </c>
      <c r="AA8" s="15">
        <v>0.10557843432214252</v>
      </c>
      <c r="AB8" s="15">
        <v>32.586981216663048</v>
      </c>
      <c r="AC8" s="15">
        <v>5.1498678158586025E-53</v>
      </c>
      <c r="AD8" s="15">
        <v>3.2308539998381636</v>
      </c>
      <c r="AE8" s="15">
        <v>3.6501109124425395</v>
      </c>
      <c r="AF8" s="15">
        <v>3.2308539998381636</v>
      </c>
      <c r="AG8" s="15">
        <v>3.6501109124425395</v>
      </c>
    </row>
    <row r="9" spans="1:33" ht="18" thickBot="1">
      <c r="A9" s="11" t="s">
        <v>30</v>
      </c>
      <c r="B9" s="12">
        <v>3.3</v>
      </c>
      <c r="C9" s="18">
        <v>0</v>
      </c>
      <c r="D9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1</v>
      </c>
      <c r="K9" s="18">
        <v>0</v>
      </c>
      <c r="L9" s="18">
        <v>0</v>
      </c>
      <c r="M9" s="18">
        <v>0</v>
      </c>
      <c r="N9">
        <v>8</v>
      </c>
      <c r="O9" t="s">
        <v>127</v>
      </c>
      <c r="P9" s="13">
        <f t="shared" si="1"/>
        <v>3.2750000000000004</v>
      </c>
      <c r="Q9">
        <f t="shared" si="2"/>
        <v>0.93962940824865515</v>
      </c>
      <c r="R9">
        <v>0.93962940824865515</v>
      </c>
      <c r="S9" s="14">
        <f t="shared" si="3"/>
        <v>3.2750000000000008</v>
      </c>
      <c r="T9">
        <f t="shared" si="4"/>
        <v>0.94680215182307204</v>
      </c>
      <c r="U9">
        <f t="shared" si="5"/>
        <v>0.93962940824865482</v>
      </c>
      <c r="V9">
        <f t="shared" si="0"/>
        <v>3.4478942846807747</v>
      </c>
      <c r="W9">
        <f t="shared" si="6"/>
        <v>3.1645833333333337</v>
      </c>
      <c r="Y9" s="16" t="s">
        <v>156</v>
      </c>
      <c r="Z9" s="16">
        <v>9.2647856755290279E-4</v>
      </c>
      <c r="AA9" s="16">
        <v>1.8901066969521738E-3</v>
      </c>
      <c r="AB9" s="16">
        <v>0.49017262837429432</v>
      </c>
      <c r="AC9" s="16">
        <v>0.62515391124566544</v>
      </c>
      <c r="AD9" s="16">
        <v>-2.8263725868746992E-3</v>
      </c>
      <c r="AE9" s="16">
        <v>4.6793297219805043E-3</v>
      </c>
      <c r="AF9" s="16">
        <v>-2.8263725868746992E-3</v>
      </c>
      <c r="AG9" s="16">
        <v>4.6793297219805043E-3</v>
      </c>
    </row>
    <row r="10" spans="1:33">
      <c r="A10" s="11" t="s">
        <v>31</v>
      </c>
      <c r="B10" s="12">
        <v>3.4</v>
      </c>
      <c r="C10" s="18">
        <v>0</v>
      </c>
      <c r="D10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1</v>
      </c>
      <c r="L10" s="18">
        <v>0</v>
      </c>
      <c r="M10" s="18">
        <v>0</v>
      </c>
      <c r="N10">
        <v>9</v>
      </c>
      <c r="O10" t="s">
        <v>128</v>
      </c>
      <c r="P10" s="13">
        <f t="shared" si="1"/>
        <v>3.1375000000000002</v>
      </c>
      <c r="Q10">
        <f t="shared" si="2"/>
        <v>0.9001793185893604</v>
      </c>
      <c r="R10">
        <v>0.9001793185893604</v>
      </c>
      <c r="S10" s="14">
        <f t="shared" si="3"/>
        <v>3.1375000000000006</v>
      </c>
      <c r="T10">
        <f t="shared" si="4"/>
        <v>0.97549312612074091</v>
      </c>
      <c r="U10">
        <f t="shared" si="5"/>
        <v>0.90017931858936018</v>
      </c>
      <c r="V10">
        <f t="shared" si="0"/>
        <v>3.4488207632483276</v>
      </c>
      <c r="W10">
        <f t="shared" si="6"/>
        <v>3.0270833333333345</v>
      </c>
    </row>
    <row r="11" spans="1:33" ht="18" thickBot="1">
      <c r="A11" s="11" t="s">
        <v>32</v>
      </c>
      <c r="B11" s="12">
        <v>3.3</v>
      </c>
      <c r="C11" s="18">
        <v>0</v>
      </c>
      <c r="D11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</v>
      </c>
      <c r="M11" s="18">
        <v>0</v>
      </c>
      <c r="N11">
        <v>10</v>
      </c>
      <c r="O11" t="s">
        <v>129</v>
      </c>
      <c r="P11" s="13">
        <f t="shared" si="1"/>
        <v>3.0625</v>
      </c>
      <c r="Q11">
        <f t="shared" si="2"/>
        <v>0.87866108786610875</v>
      </c>
      <c r="R11">
        <v>0.87866108786610875</v>
      </c>
      <c r="S11" s="14">
        <f t="shared" si="3"/>
        <v>3.0625000000000004</v>
      </c>
      <c r="T11">
        <f t="shared" si="4"/>
        <v>0.94680215182307204</v>
      </c>
      <c r="U11">
        <f t="shared" si="5"/>
        <v>0.87866108786610853</v>
      </c>
      <c r="V11">
        <f t="shared" si="0"/>
        <v>3.4497472418158805</v>
      </c>
      <c r="W11">
        <f t="shared" si="6"/>
        <v>2.9520833333333338</v>
      </c>
      <c r="Y11" t="s">
        <v>139</v>
      </c>
    </row>
    <row r="12" spans="1:33">
      <c r="A12" s="11" t="s">
        <v>33</v>
      </c>
      <c r="B12" s="12">
        <v>3</v>
      </c>
      <c r="C12" s="18">
        <v>0</v>
      </c>
      <c r="D12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>
        <v>11</v>
      </c>
      <c r="O12" t="s">
        <v>130</v>
      </c>
      <c r="P12" s="13">
        <f t="shared" si="1"/>
        <v>2.9375</v>
      </c>
      <c r="Q12">
        <f t="shared" si="2"/>
        <v>0.84279736999402255</v>
      </c>
      <c r="R12">
        <v>0.84279736999402255</v>
      </c>
      <c r="S12" s="14">
        <f t="shared" si="3"/>
        <v>2.9375</v>
      </c>
      <c r="T12">
        <f t="shared" si="4"/>
        <v>0.86072922893006554</v>
      </c>
      <c r="U12">
        <f t="shared" si="5"/>
        <v>0.84279736999402244</v>
      </c>
      <c r="V12">
        <f t="shared" si="0"/>
        <v>3.4506737203834335</v>
      </c>
      <c r="W12">
        <f t="shared" si="6"/>
        <v>2.8270833333333347</v>
      </c>
      <c r="Y12" s="17"/>
      <c r="Z12" s="17" t="s">
        <v>144</v>
      </c>
      <c r="AA12" s="17" t="s">
        <v>145</v>
      </c>
      <c r="AB12" s="17" t="s">
        <v>146</v>
      </c>
      <c r="AC12" s="17" t="s">
        <v>147</v>
      </c>
      <c r="AD12" s="17" t="s">
        <v>148</v>
      </c>
    </row>
    <row r="13" spans="1:33">
      <c r="A13" s="11" t="s">
        <v>34</v>
      </c>
      <c r="B13" s="12">
        <v>3.5</v>
      </c>
      <c r="C13" s="18">
        <v>0</v>
      </c>
      <c r="D13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>
        <v>12</v>
      </c>
      <c r="O13" t="s">
        <v>131</v>
      </c>
      <c r="P13" s="13">
        <f t="shared" si="1"/>
        <v>3.1749999999999998</v>
      </c>
      <c r="Q13">
        <f t="shared" si="2"/>
        <v>0.91093843395098606</v>
      </c>
      <c r="R13">
        <v>0.91093843395098606</v>
      </c>
      <c r="S13" s="14">
        <f t="shared" si="3"/>
        <v>3.1750000000000003</v>
      </c>
      <c r="T13">
        <f t="shared" si="4"/>
        <v>1.0041841004184098</v>
      </c>
      <c r="U13">
        <f t="shared" si="5"/>
        <v>0.91093843395098595</v>
      </c>
      <c r="V13">
        <f t="shared" si="0"/>
        <v>3.4516001989509864</v>
      </c>
      <c r="W13">
        <f t="shared" si="6"/>
        <v>3.064583333333335</v>
      </c>
      <c r="Y13" s="15" t="s">
        <v>140</v>
      </c>
      <c r="Z13" s="15">
        <v>12</v>
      </c>
      <c r="AA13" s="15">
        <v>18.368690476190459</v>
      </c>
      <c r="AB13" s="15">
        <v>1.5307242063492048</v>
      </c>
      <c r="AC13" s="15">
        <v>19.694965013456308</v>
      </c>
      <c r="AD13" s="15">
        <v>1.7431860686191218E-19</v>
      </c>
    </row>
    <row r="14" spans="1:33">
      <c r="A14" s="11" t="s">
        <v>35</v>
      </c>
      <c r="B14" s="12">
        <v>3.8</v>
      </c>
      <c r="C14" s="18">
        <v>1</v>
      </c>
      <c r="D14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>
        <v>13</v>
      </c>
      <c r="O14" t="s">
        <v>8</v>
      </c>
      <c r="P14" s="13">
        <f>SUM(P2:P13)</f>
        <v>41.825000000000003</v>
      </c>
      <c r="Q14">
        <f>SUM(Q2:Q13)</f>
        <v>11.999999999999996</v>
      </c>
      <c r="R14">
        <v>1.0830842797369993</v>
      </c>
      <c r="S14" s="14">
        <f t="shared" si="3"/>
        <v>3.7750000000000004</v>
      </c>
      <c r="T14">
        <f t="shared" si="4"/>
        <v>1.0902570233114164</v>
      </c>
      <c r="V14">
        <f t="shared" si="0"/>
        <v>3.4525266775185393</v>
      </c>
      <c r="W14">
        <f t="shared" si="6"/>
        <v>3.6961309523809529</v>
      </c>
      <c r="Y14" s="15" t="s">
        <v>141</v>
      </c>
      <c r="Z14" s="15">
        <v>83</v>
      </c>
      <c r="AA14" s="15">
        <v>6.4508928571428683</v>
      </c>
      <c r="AB14" s="15">
        <v>7.7721600688468298E-2</v>
      </c>
      <c r="AC14" s="15"/>
      <c r="AD14" s="15"/>
    </row>
    <row r="15" spans="1:33" ht="18" thickBot="1">
      <c r="A15" s="11" t="s">
        <v>36</v>
      </c>
      <c r="B15" s="12">
        <v>4.5</v>
      </c>
      <c r="C15" s="18">
        <v>0</v>
      </c>
      <c r="D15">
        <v>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>
        <v>14</v>
      </c>
      <c r="O15" t="s">
        <v>9</v>
      </c>
      <c r="P15" s="13">
        <f>AVERAGE(B2:B97)</f>
        <v>3.4854166666666675</v>
      </c>
      <c r="R15">
        <v>1.2982665869695156</v>
      </c>
      <c r="S15" s="14">
        <f t="shared" si="3"/>
        <v>4.5250000000000004</v>
      </c>
      <c r="T15">
        <f t="shared" si="4"/>
        <v>1.2910938433950983</v>
      </c>
      <c r="V15">
        <f t="shared" si="0"/>
        <v>3.4534531560860922</v>
      </c>
      <c r="W15">
        <f t="shared" si="6"/>
        <v>4.446130952380952</v>
      </c>
      <c r="Y15" s="16" t="s">
        <v>142</v>
      </c>
      <c r="Z15" s="16">
        <v>95</v>
      </c>
      <c r="AA15" s="16">
        <v>24.819583333333327</v>
      </c>
      <c r="AB15" s="16"/>
      <c r="AC15" s="16"/>
      <c r="AD15" s="16"/>
    </row>
    <row r="16" spans="1:33" ht="18" thickBot="1">
      <c r="A16" s="11" t="s">
        <v>37</v>
      </c>
      <c r="B16" s="12">
        <v>4.3</v>
      </c>
      <c r="C16" s="18">
        <v>0</v>
      </c>
      <c r="D16">
        <v>0</v>
      </c>
      <c r="E16" s="18">
        <v>1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>
        <v>15</v>
      </c>
      <c r="R16">
        <v>1.140466228332337</v>
      </c>
      <c r="S16" s="14">
        <f t="shared" si="3"/>
        <v>3.9750000000000005</v>
      </c>
      <c r="T16">
        <f t="shared" si="4"/>
        <v>1.2337118947997605</v>
      </c>
      <c r="V16">
        <f t="shared" si="0"/>
        <v>3.4543796346536451</v>
      </c>
      <c r="W16">
        <f t="shared" si="6"/>
        <v>3.8961309523809531</v>
      </c>
    </row>
    <row r="17" spans="1:33">
      <c r="A17" s="11" t="s">
        <v>38</v>
      </c>
      <c r="B17" s="12">
        <v>3.7</v>
      </c>
      <c r="C17" s="18">
        <v>0</v>
      </c>
      <c r="D17">
        <v>0</v>
      </c>
      <c r="E17" s="18">
        <v>0</v>
      </c>
      <c r="F17" s="18">
        <v>1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>
        <v>16</v>
      </c>
      <c r="R17">
        <v>1.0723251643753735</v>
      </c>
      <c r="S17" s="14">
        <f t="shared" si="3"/>
        <v>3.7375000000000007</v>
      </c>
      <c r="T17">
        <f t="shared" si="4"/>
        <v>1.0615660490137475</v>
      </c>
      <c r="V17">
        <f t="shared" si="0"/>
        <v>3.455306113221198</v>
      </c>
      <c r="W17">
        <f t="shared" si="6"/>
        <v>3.6586309523809533</v>
      </c>
      <c r="Y17" s="17"/>
      <c r="Z17" s="17" t="s">
        <v>149</v>
      </c>
      <c r="AA17" s="17" t="s">
        <v>138</v>
      </c>
      <c r="AB17" s="17" t="s">
        <v>150</v>
      </c>
      <c r="AC17" s="17" t="s">
        <v>151</v>
      </c>
      <c r="AD17" s="17" t="s">
        <v>152</v>
      </c>
      <c r="AE17" s="17" t="s">
        <v>153</v>
      </c>
      <c r="AF17" s="17" t="s">
        <v>154</v>
      </c>
      <c r="AG17" s="17" t="s">
        <v>155</v>
      </c>
    </row>
    <row r="18" spans="1:33">
      <c r="A18" s="11" t="s">
        <v>39</v>
      </c>
      <c r="B18" s="12">
        <v>3.2</v>
      </c>
      <c r="C18" s="18">
        <v>0</v>
      </c>
      <c r="D18">
        <v>0</v>
      </c>
      <c r="E18" s="18">
        <v>0</v>
      </c>
      <c r="F18" s="18">
        <v>0</v>
      </c>
      <c r="G18" s="18">
        <v>1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>
        <v>17</v>
      </c>
      <c r="R18">
        <v>0.96473401075911536</v>
      </c>
      <c r="S18" s="14">
        <f t="shared" si="3"/>
        <v>3.3625000000000007</v>
      </c>
      <c r="T18">
        <f t="shared" si="4"/>
        <v>0.91811117752540328</v>
      </c>
      <c r="V18">
        <f t="shared" si="0"/>
        <v>3.4562325917887509</v>
      </c>
      <c r="W18">
        <f t="shared" si="6"/>
        <v>3.2836309523809528</v>
      </c>
      <c r="Y18" s="15" t="s">
        <v>143</v>
      </c>
      <c r="Z18" s="15">
        <v>3.0330357142857158</v>
      </c>
      <c r="AA18" s="15">
        <v>0.11330464673111622</v>
      </c>
      <c r="AB18" s="15">
        <v>26.768855486425256</v>
      </c>
      <c r="AC18" s="15">
        <v>1.3723402514122154E-42</v>
      </c>
      <c r="AD18" s="15">
        <v>2.8076773290305703</v>
      </c>
      <c r="AE18" s="15">
        <v>3.2583940995408613</v>
      </c>
      <c r="AF18" s="15">
        <v>2.8076773290305703</v>
      </c>
      <c r="AG18" s="15">
        <v>3.2583940995408613</v>
      </c>
    </row>
    <row r="19" spans="1:33">
      <c r="A19" s="11" t="s">
        <v>40</v>
      </c>
      <c r="B19" s="12">
        <v>3.3</v>
      </c>
      <c r="C19" s="18">
        <v>0</v>
      </c>
      <c r="D19">
        <v>0</v>
      </c>
      <c r="E19" s="18">
        <v>0</v>
      </c>
      <c r="F19" s="18">
        <v>0</v>
      </c>
      <c r="G19" s="18">
        <v>0</v>
      </c>
      <c r="H19" s="18">
        <v>1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>
        <v>18</v>
      </c>
      <c r="R19">
        <v>0.99701135684399289</v>
      </c>
      <c r="S19" s="14">
        <f t="shared" si="3"/>
        <v>3.475000000000001</v>
      </c>
      <c r="T19">
        <f t="shared" si="4"/>
        <v>0.94680215182307204</v>
      </c>
      <c r="V19">
        <f t="shared" si="0"/>
        <v>3.4571590703563038</v>
      </c>
      <c r="W19">
        <f t="shared" si="6"/>
        <v>3.3961309523809531</v>
      </c>
      <c r="Y19" s="15" t="s">
        <v>157</v>
      </c>
      <c r="Z19" s="15">
        <v>0.62891865079364973</v>
      </c>
      <c r="AA19" s="15">
        <v>0.13985699485275579</v>
      </c>
      <c r="AB19" s="15">
        <v>4.4968694733916434</v>
      </c>
      <c r="AC19" s="15">
        <v>2.2199922473516406E-5</v>
      </c>
      <c r="AD19" s="15">
        <v>0.3507487130553536</v>
      </c>
      <c r="AE19" s="15">
        <v>0.90708858853194585</v>
      </c>
      <c r="AF19" s="15">
        <v>0.3507487130553536</v>
      </c>
      <c r="AG19" s="15">
        <v>0.90708858853194585</v>
      </c>
    </row>
    <row r="20" spans="1:33">
      <c r="A20" s="11" t="s">
        <v>41</v>
      </c>
      <c r="B20" s="12">
        <v>3.3</v>
      </c>
      <c r="C20" s="18">
        <v>0</v>
      </c>
      <c r="D20">
        <v>0</v>
      </c>
      <c r="E20" s="18">
        <v>0</v>
      </c>
      <c r="F20" s="18">
        <v>0</v>
      </c>
      <c r="G20" s="18">
        <v>0</v>
      </c>
      <c r="H20" s="18">
        <v>0</v>
      </c>
      <c r="I20" s="18">
        <v>1</v>
      </c>
      <c r="J20" s="18">
        <v>0</v>
      </c>
      <c r="K20" s="18">
        <v>0</v>
      </c>
      <c r="L20" s="18">
        <v>0</v>
      </c>
      <c r="M20" s="18">
        <v>0</v>
      </c>
      <c r="N20">
        <v>19</v>
      </c>
      <c r="R20">
        <v>0.97190675433353235</v>
      </c>
      <c r="S20" s="14">
        <f t="shared" si="3"/>
        <v>3.3875000000000002</v>
      </c>
      <c r="T20">
        <f t="shared" si="4"/>
        <v>0.94680215182307204</v>
      </c>
      <c r="V20">
        <f t="shared" si="0"/>
        <v>3.4580855489238567</v>
      </c>
      <c r="W20">
        <f t="shared" si="6"/>
        <v>3.3086309523809536</v>
      </c>
      <c r="Y20" s="15" t="s">
        <v>159</v>
      </c>
      <c r="Z20" s="15">
        <v>1.3762896825396809</v>
      </c>
      <c r="AA20" s="15">
        <v>0.13977657214338757</v>
      </c>
      <c r="AB20" s="15">
        <v>9.8463545173209432</v>
      </c>
      <c r="AC20" s="15">
        <v>1.3304287673214826E-15</v>
      </c>
      <c r="AD20" s="15">
        <v>1.0982797023357309</v>
      </c>
      <c r="AE20" s="15">
        <v>1.6542996627436308</v>
      </c>
      <c r="AF20" s="15">
        <v>1.0982797023357309</v>
      </c>
      <c r="AG20" s="15">
        <v>1.6542996627436308</v>
      </c>
    </row>
    <row r="21" spans="1:33">
      <c r="A21" s="11" t="s">
        <v>42</v>
      </c>
      <c r="B21" s="12">
        <v>3</v>
      </c>
      <c r="C21" s="18">
        <v>0</v>
      </c>
      <c r="D21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1</v>
      </c>
      <c r="K21" s="18">
        <v>0</v>
      </c>
      <c r="L21" s="18">
        <v>0</v>
      </c>
      <c r="M21" s="18">
        <v>0</v>
      </c>
      <c r="N21">
        <v>20</v>
      </c>
      <c r="R21">
        <v>0.93962940824865515</v>
      </c>
      <c r="S21" s="14">
        <f t="shared" si="3"/>
        <v>3.2750000000000008</v>
      </c>
      <c r="T21">
        <f t="shared" si="4"/>
        <v>0.86072922893006554</v>
      </c>
      <c r="V21">
        <f t="shared" si="0"/>
        <v>3.4590120274914096</v>
      </c>
      <c r="W21">
        <f t="shared" si="6"/>
        <v>3.1961309523809529</v>
      </c>
      <c r="Y21" s="15" t="s">
        <v>161</v>
      </c>
      <c r="Z21" s="15">
        <v>0.82366071428571375</v>
      </c>
      <c r="AA21" s="15">
        <v>0.13970376884690094</v>
      </c>
      <c r="AB21" s="15">
        <v>5.8957658843717375</v>
      </c>
      <c r="AC21" s="15">
        <v>7.7609615717792751E-8</v>
      </c>
      <c r="AD21" s="15">
        <v>0.54579553691033977</v>
      </c>
      <c r="AE21" s="15">
        <v>1.1015258916610877</v>
      </c>
      <c r="AF21" s="15">
        <v>0.54579553691033977</v>
      </c>
      <c r="AG21" s="15">
        <v>1.1015258916610877</v>
      </c>
    </row>
    <row r="22" spans="1:33">
      <c r="A22" s="11" t="s">
        <v>43</v>
      </c>
      <c r="B22" s="12">
        <v>3</v>
      </c>
      <c r="C22" s="18">
        <v>0</v>
      </c>
      <c r="D22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1</v>
      </c>
      <c r="L22" s="18">
        <v>0</v>
      </c>
      <c r="M22" s="18">
        <v>0</v>
      </c>
      <c r="N22">
        <v>21</v>
      </c>
      <c r="R22">
        <v>0.9001793185893604</v>
      </c>
      <c r="S22" s="14">
        <f t="shared" si="3"/>
        <v>3.1375000000000006</v>
      </c>
      <c r="T22">
        <f t="shared" si="4"/>
        <v>0.86072922893006554</v>
      </c>
      <c r="V22">
        <f t="shared" si="0"/>
        <v>3.4599385060589625</v>
      </c>
      <c r="W22">
        <f t="shared" si="6"/>
        <v>3.0586309523809536</v>
      </c>
      <c r="Y22" s="15" t="s">
        <v>162</v>
      </c>
      <c r="Z22" s="15">
        <v>0.58353174603174551</v>
      </c>
      <c r="AA22" s="15">
        <v>0.13963859688088304</v>
      </c>
      <c r="AB22" s="15">
        <v>4.1788714514907364</v>
      </c>
      <c r="AC22" s="15">
        <v>7.2094693930836802E-5</v>
      </c>
      <c r="AD22" s="15">
        <v>0.30579619307557609</v>
      </c>
      <c r="AE22" s="15">
        <v>0.86126729898791488</v>
      </c>
      <c r="AF22" s="15">
        <v>0.30579619307557609</v>
      </c>
      <c r="AG22" s="15">
        <v>0.86126729898791488</v>
      </c>
    </row>
    <row r="23" spans="1:33">
      <c r="A23" s="11" t="s">
        <v>44</v>
      </c>
      <c r="B23" s="12">
        <v>2.9</v>
      </c>
      <c r="C23" s="18">
        <v>0</v>
      </c>
      <c r="D23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1</v>
      </c>
      <c r="M23" s="18">
        <v>0</v>
      </c>
      <c r="N23">
        <v>22</v>
      </c>
      <c r="R23">
        <v>0.87866108786610875</v>
      </c>
      <c r="S23" s="14">
        <f t="shared" si="3"/>
        <v>3.0625000000000004</v>
      </c>
      <c r="T23">
        <f t="shared" si="4"/>
        <v>0.83203825463239667</v>
      </c>
      <c r="V23">
        <f t="shared" si="0"/>
        <v>3.4608649846265154</v>
      </c>
      <c r="W23">
        <f t="shared" si="6"/>
        <v>2.983630952380953</v>
      </c>
      <c r="Y23" s="15" t="s">
        <v>163</v>
      </c>
      <c r="Z23" s="15">
        <v>0.20590277777777705</v>
      </c>
      <c r="AA23" s="15">
        <v>0.13958106693479588</v>
      </c>
      <c r="AB23" s="15">
        <v>1.4751483299233039</v>
      </c>
      <c r="AC23" s="15">
        <v>0.14395608139358271</v>
      </c>
      <c r="AD23" s="15">
        <v>-7.1718350429469335E-2</v>
      </c>
      <c r="AE23" s="15">
        <v>0.48352390598502343</v>
      </c>
      <c r="AF23" s="15">
        <v>-7.1718350429469335E-2</v>
      </c>
      <c r="AG23" s="15">
        <v>0.48352390598502343</v>
      </c>
    </row>
    <row r="24" spans="1:33">
      <c r="A24" s="11" t="s">
        <v>45</v>
      </c>
      <c r="B24" s="12">
        <v>2.9</v>
      </c>
      <c r="C24" s="18">
        <v>0</v>
      </c>
      <c r="D24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1</v>
      </c>
      <c r="N24">
        <v>23</v>
      </c>
      <c r="R24">
        <v>0.84279736999402255</v>
      </c>
      <c r="S24" s="14">
        <f t="shared" si="3"/>
        <v>2.9375</v>
      </c>
      <c r="T24">
        <f t="shared" si="4"/>
        <v>0.83203825463239667</v>
      </c>
      <c r="V24">
        <f t="shared" si="0"/>
        <v>3.4617914631940683</v>
      </c>
      <c r="W24">
        <f t="shared" si="6"/>
        <v>2.8586309523809534</v>
      </c>
      <c r="Y24" s="15" t="s">
        <v>164</v>
      </c>
      <c r="Z24" s="15">
        <v>0.31577380952380846</v>
      </c>
      <c r="AA24" s="15">
        <v>0.13953118846125742</v>
      </c>
      <c r="AB24" s="15">
        <v>2.2631055680536041</v>
      </c>
      <c r="AC24" s="15">
        <v>2.6239876724586803E-2</v>
      </c>
      <c r="AD24" s="15">
        <v>3.8251887594326572E-2</v>
      </c>
      <c r="AE24" s="15">
        <v>0.59329573145329029</v>
      </c>
      <c r="AF24" s="15">
        <v>3.8251887594326572E-2</v>
      </c>
      <c r="AG24" s="15">
        <v>0.59329573145329029</v>
      </c>
    </row>
    <row r="25" spans="1:33">
      <c r="A25" s="11" t="s">
        <v>46</v>
      </c>
      <c r="B25" s="12">
        <v>3</v>
      </c>
      <c r="C25" s="18">
        <v>0</v>
      </c>
      <c r="D25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>
        <v>24</v>
      </c>
      <c r="R25">
        <v>0.91093843395098606</v>
      </c>
      <c r="S25" s="14">
        <f t="shared" si="3"/>
        <v>3.1750000000000003</v>
      </c>
      <c r="T25">
        <f t="shared" si="4"/>
        <v>0.86072922893006554</v>
      </c>
      <c r="V25">
        <f t="shared" si="0"/>
        <v>3.4627179417616212</v>
      </c>
      <c r="W25">
        <f t="shared" si="6"/>
        <v>3.0961309523809537</v>
      </c>
      <c r="Y25" s="15" t="s">
        <v>165</v>
      </c>
      <c r="Z25" s="15">
        <v>0.22564484126984075</v>
      </c>
      <c r="AA25" s="15">
        <v>0.13948896966831009</v>
      </c>
      <c r="AB25" s="15">
        <v>1.6176536525174725</v>
      </c>
      <c r="AC25" s="15">
        <v>0.10953163007776257</v>
      </c>
      <c r="AD25" s="15">
        <v>-5.1793109178501329E-2</v>
      </c>
      <c r="AE25" s="15">
        <v>0.50308279171818282</v>
      </c>
      <c r="AF25" s="15">
        <v>-5.1793109178501329E-2</v>
      </c>
      <c r="AG25" s="15">
        <v>0.50308279171818282</v>
      </c>
    </row>
    <row r="26" spans="1:33">
      <c r="A26" s="11" t="s">
        <v>47</v>
      </c>
      <c r="B26" s="12">
        <v>3.5</v>
      </c>
      <c r="C26" s="18">
        <v>1</v>
      </c>
      <c r="D26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>
        <v>25</v>
      </c>
      <c r="R26">
        <v>1.0830842797369993</v>
      </c>
      <c r="S26" s="14">
        <f t="shared" si="3"/>
        <v>3.7750000000000004</v>
      </c>
      <c r="T26">
        <f t="shared" si="4"/>
        <v>1.0041841004184098</v>
      </c>
      <c r="V26">
        <f t="shared" si="0"/>
        <v>3.4636444203291741</v>
      </c>
      <c r="W26">
        <f t="shared" si="6"/>
        <v>3.7276785714285721</v>
      </c>
      <c r="Y26" s="15" t="s">
        <v>166</v>
      </c>
      <c r="Z26" s="15">
        <v>0.1105158730158721</v>
      </c>
      <c r="AA26" s="15">
        <v>0.1394544175126885</v>
      </c>
      <c r="AB26" s="15">
        <v>0.79248743056717164</v>
      </c>
      <c r="AC26" s="15">
        <v>0.43033586596693685</v>
      </c>
      <c r="AD26" s="15">
        <v>-0.16685335458462028</v>
      </c>
      <c r="AE26" s="15">
        <v>0.3878851006163645</v>
      </c>
      <c r="AF26" s="15">
        <v>-0.16685335458462028</v>
      </c>
      <c r="AG26" s="15">
        <v>0.3878851006163645</v>
      </c>
    </row>
    <row r="27" spans="1:33">
      <c r="A27" s="11" t="s">
        <v>48</v>
      </c>
      <c r="B27" s="12">
        <v>4.2</v>
      </c>
      <c r="C27" s="18">
        <v>0</v>
      </c>
      <c r="D27">
        <v>1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>
        <v>26</v>
      </c>
      <c r="R27">
        <v>1.2982665869695156</v>
      </c>
      <c r="S27" s="14">
        <f t="shared" si="3"/>
        <v>4.5250000000000004</v>
      </c>
      <c r="T27">
        <f t="shared" si="4"/>
        <v>1.2050209205020919</v>
      </c>
      <c r="V27">
        <f t="shared" si="0"/>
        <v>3.464570898896727</v>
      </c>
      <c r="W27">
        <f t="shared" si="6"/>
        <v>4.4776785714285712</v>
      </c>
      <c r="Y27" s="15" t="s">
        <v>167</v>
      </c>
      <c r="Z27" s="15">
        <v>-2.9613095238095657E-2</v>
      </c>
      <c r="AA27" s="15">
        <v>0.1394275376941031</v>
      </c>
      <c r="AB27" s="15">
        <v>-0.21239057741280118</v>
      </c>
      <c r="AC27" s="15">
        <v>0.83232307254747617</v>
      </c>
      <c r="AD27" s="15">
        <v>-0.30692885996052327</v>
      </c>
      <c r="AE27" s="15">
        <v>0.24770266948433198</v>
      </c>
      <c r="AF27" s="15">
        <v>-0.30692885996052327</v>
      </c>
      <c r="AG27" s="15">
        <v>0.24770266948433198</v>
      </c>
    </row>
    <row r="28" spans="1:33">
      <c r="A28" s="11" t="s">
        <v>49</v>
      </c>
      <c r="B28" s="12">
        <v>3.7</v>
      </c>
      <c r="C28" s="18">
        <v>0</v>
      </c>
      <c r="D28">
        <v>0</v>
      </c>
      <c r="E28" s="18">
        <v>1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>
        <v>27</v>
      </c>
      <c r="R28">
        <v>1.140466228332337</v>
      </c>
      <c r="S28" s="14">
        <f t="shared" si="3"/>
        <v>3.9750000000000005</v>
      </c>
      <c r="T28">
        <f t="shared" si="4"/>
        <v>1.0615660490137475</v>
      </c>
      <c r="V28">
        <f t="shared" si="0"/>
        <v>3.4654973774642799</v>
      </c>
      <c r="W28">
        <f t="shared" si="6"/>
        <v>3.9276785714285722</v>
      </c>
      <c r="Y28" s="15" t="s">
        <v>168</v>
      </c>
      <c r="Z28" s="15">
        <v>-0.1072420634920644</v>
      </c>
      <c r="AA28" s="15">
        <v>0.13940833465054597</v>
      </c>
      <c r="AB28" s="15">
        <v>-0.76926579577101639</v>
      </c>
      <c r="AC28" s="15">
        <v>0.44391919308911376</v>
      </c>
      <c r="AD28" s="15">
        <v>-0.38451963413319995</v>
      </c>
      <c r="AE28" s="15">
        <v>0.17003550714907117</v>
      </c>
      <c r="AF28" s="15">
        <v>-0.38451963413319995</v>
      </c>
      <c r="AG28" s="15">
        <v>0.17003550714907117</v>
      </c>
    </row>
    <row r="29" spans="1:33">
      <c r="A29" s="11" t="s">
        <v>50</v>
      </c>
      <c r="B29" s="12">
        <v>3.5</v>
      </c>
      <c r="C29" s="18">
        <v>0</v>
      </c>
      <c r="D29">
        <v>0</v>
      </c>
      <c r="E29" s="18">
        <v>0</v>
      </c>
      <c r="F29" s="18">
        <v>1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>
        <v>28</v>
      </c>
      <c r="R29">
        <v>1.0723251643753735</v>
      </c>
      <c r="S29" s="14">
        <f t="shared" si="3"/>
        <v>3.7375000000000007</v>
      </c>
      <c r="T29">
        <f t="shared" si="4"/>
        <v>1.0041841004184098</v>
      </c>
      <c r="V29">
        <f t="shared" si="0"/>
        <v>3.4664238560318328</v>
      </c>
      <c r="W29">
        <f t="shared" si="6"/>
        <v>3.6901785714285724</v>
      </c>
      <c r="Y29" s="15" t="s">
        <v>169</v>
      </c>
      <c r="Z29" s="15">
        <v>-0.23487103174603197</v>
      </c>
      <c r="AA29" s="15">
        <v>0.13939681155463154</v>
      </c>
      <c r="AB29" s="15">
        <v>-1.6849096412365412</v>
      </c>
      <c r="AC29" s="15">
        <v>9.5762741404613896E-2</v>
      </c>
      <c r="AD29" s="15">
        <v>-0.5121256834128507</v>
      </c>
      <c r="AE29" s="15">
        <v>4.2383619920786708E-2</v>
      </c>
      <c r="AF29" s="15">
        <v>-0.5121256834128507</v>
      </c>
      <c r="AG29" s="15">
        <v>4.2383619920786708E-2</v>
      </c>
    </row>
    <row r="30" spans="1:33" ht="18" thickBot="1">
      <c r="A30" s="11" t="s">
        <v>51</v>
      </c>
      <c r="B30" s="12">
        <v>3.1</v>
      </c>
      <c r="C30" s="18">
        <v>0</v>
      </c>
      <c r="D30">
        <v>0</v>
      </c>
      <c r="E30" s="18">
        <v>0</v>
      </c>
      <c r="F30" s="18">
        <v>0</v>
      </c>
      <c r="G30" s="18">
        <v>1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>
        <v>29</v>
      </c>
      <c r="R30">
        <v>0.96473401075911536</v>
      </c>
      <c r="S30" s="14">
        <f t="shared" si="3"/>
        <v>3.3625000000000007</v>
      </c>
      <c r="T30">
        <f t="shared" si="4"/>
        <v>0.88942020322773441</v>
      </c>
      <c r="V30">
        <f t="shared" si="0"/>
        <v>3.4673503345993857</v>
      </c>
      <c r="W30">
        <f t="shared" si="6"/>
        <v>3.315178571428572</v>
      </c>
      <c r="Y30" s="16" t="s">
        <v>156</v>
      </c>
      <c r="Z30" s="16">
        <v>2.6289682539682529E-3</v>
      </c>
      <c r="AA30" s="16">
        <v>1.0348427321992654E-3</v>
      </c>
      <c r="AB30" s="16">
        <v>2.540451966436605</v>
      </c>
      <c r="AC30" s="16">
        <v>1.2933563768089079E-2</v>
      </c>
      <c r="AD30" s="16">
        <v>5.7070768081733626E-4</v>
      </c>
      <c r="AE30" s="16">
        <v>4.6872288271191699E-3</v>
      </c>
      <c r="AF30" s="16">
        <v>5.7070768081733626E-4</v>
      </c>
      <c r="AG30" s="16">
        <v>4.6872288271191699E-3</v>
      </c>
    </row>
    <row r="31" spans="1:33">
      <c r="A31" s="11" t="s">
        <v>52</v>
      </c>
      <c r="B31" s="12">
        <v>3.2</v>
      </c>
      <c r="C31" s="18">
        <v>0</v>
      </c>
      <c r="D31">
        <v>0</v>
      </c>
      <c r="E31" s="18">
        <v>0</v>
      </c>
      <c r="F31" s="18">
        <v>0</v>
      </c>
      <c r="G31" s="18">
        <v>0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>
        <v>30</v>
      </c>
      <c r="R31">
        <v>0.99701135684399289</v>
      </c>
      <c r="S31" s="14">
        <f t="shared" si="3"/>
        <v>3.475000000000001</v>
      </c>
      <c r="T31">
        <f t="shared" si="4"/>
        <v>0.91811117752540328</v>
      </c>
      <c r="V31">
        <f t="shared" si="0"/>
        <v>3.4682768131669386</v>
      </c>
      <c r="W31">
        <f t="shared" si="6"/>
        <v>3.4276785714285718</v>
      </c>
    </row>
    <row r="32" spans="1:33">
      <c r="A32" s="11" t="s">
        <v>53</v>
      </c>
      <c r="B32" s="12">
        <v>3.1</v>
      </c>
      <c r="C32" s="18">
        <v>0</v>
      </c>
      <c r="D32">
        <v>0</v>
      </c>
      <c r="E32" s="18">
        <v>0</v>
      </c>
      <c r="F32" s="18">
        <v>0</v>
      </c>
      <c r="G32" s="18">
        <v>0</v>
      </c>
      <c r="H32" s="18">
        <v>0</v>
      </c>
      <c r="I32" s="18">
        <v>1</v>
      </c>
      <c r="J32" s="18">
        <v>0</v>
      </c>
      <c r="K32" s="18">
        <v>0</v>
      </c>
      <c r="L32" s="18">
        <v>0</v>
      </c>
      <c r="M32" s="18">
        <v>0</v>
      </c>
      <c r="N32">
        <v>31</v>
      </c>
      <c r="R32">
        <v>0.97190675433353235</v>
      </c>
      <c r="S32" s="14">
        <f t="shared" si="3"/>
        <v>3.3875000000000002</v>
      </c>
      <c r="T32">
        <f t="shared" si="4"/>
        <v>0.88942020322773441</v>
      </c>
      <c r="V32">
        <f t="shared" si="0"/>
        <v>3.4692032917344915</v>
      </c>
      <c r="W32">
        <f t="shared" si="6"/>
        <v>3.3401785714285723</v>
      </c>
    </row>
    <row r="33" spans="1:23">
      <c r="A33" s="11" t="s">
        <v>54</v>
      </c>
      <c r="B33" s="12">
        <v>3</v>
      </c>
      <c r="C33" s="18">
        <v>0</v>
      </c>
      <c r="D33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1</v>
      </c>
      <c r="K33" s="18">
        <v>0</v>
      </c>
      <c r="L33" s="18">
        <v>0</v>
      </c>
      <c r="M33" s="18">
        <v>0</v>
      </c>
      <c r="N33">
        <v>32</v>
      </c>
      <c r="R33">
        <v>0.93962940824865515</v>
      </c>
      <c r="S33" s="14">
        <f t="shared" si="3"/>
        <v>3.2750000000000008</v>
      </c>
      <c r="T33">
        <f t="shared" si="4"/>
        <v>0.86072922893006554</v>
      </c>
      <c r="V33">
        <f t="shared" si="0"/>
        <v>3.4701297703020444</v>
      </c>
      <c r="W33">
        <f t="shared" si="6"/>
        <v>3.2276785714285721</v>
      </c>
    </row>
    <row r="34" spans="1:23">
      <c r="A34" s="11" t="s">
        <v>55</v>
      </c>
      <c r="B34" s="12">
        <v>2.9</v>
      </c>
      <c r="C34" s="18">
        <v>0</v>
      </c>
      <c r="D34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1</v>
      </c>
      <c r="L34" s="18">
        <v>0</v>
      </c>
      <c r="M34" s="18">
        <v>0</v>
      </c>
      <c r="N34">
        <v>33</v>
      </c>
      <c r="R34">
        <v>0.9001793185893604</v>
      </c>
      <c r="S34" s="14">
        <f t="shared" si="3"/>
        <v>3.1375000000000006</v>
      </c>
      <c r="T34">
        <f t="shared" si="4"/>
        <v>0.83203825463239667</v>
      </c>
      <c r="V34">
        <f t="shared" ref="V34:V65" si="7">$Z$8+N34*$Z$9</f>
        <v>3.4710562488695973</v>
      </c>
      <c r="W34">
        <f t="shared" si="6"/>
        <v>3.0901785714285728</v>
      </c>
    </row>
    <row r="35" spans="1:23">
      <c r="A35" s="11" t="s">
        <v>56</v>
      </c>
      <c r="B35" s="12">
        <v>2.8</v>
      </c>
      <c r="C35" s="18">
        <v>0</v>
      </c>
      <c r="D35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1</v>
      </c>
      <c r="M35" s="18">
        <v>0</v>
      </c>
      <c r="N35">
        <v>34</v>
      </c>
      <c r="R35">
        <v>0.87866108786610875</v>
      </c>
      <c r="S35" s="14">
        <f t="shared" si="3"/>
        <v>3.0625000000000004</v>
      </c>
      <c r="T35">
        <f t="shared" si="4"/>
        <v>0.8033472803347278</v>
      </c>
      <c r="V35">
        <f t="shared" si="7"/>
        <v>3.4719827274371502</v>
      </c>
      <c r="W35">
        <f t="shared" si="6"/>
        <v>3.0151785714285722</v>
      </c>
    </row>
    <row r="36" spans="1:23">
      <c r="A36" s="11" t="s">
        <v>57</v>
      </c>
      <c r="B36" s="12">
        <v>2.8</v>
      </c>
      <c r="C36" s="18">
        <v>0</v>
      </c>
      <c r="D36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1</v>
      </c>
      <c r="N36">
        <v>35</v>
      </c>
      <c r="R36">
        <v>0.84279736999402255</v>
      </c>
      <c r="S36" s="14">
        <f t="shared" si="3"/>
        <v>2.9375</v>
      </c>
      <c r="T36">
        <f t="shared" si="4"/>
        <v>0.8033472803347278</v>
      </c>
      <c r="V36">
        <f t="shared" si="7"/>
        <v>3.4729092060047031</v>
      </c>
      <c r="W36">
        <f t="shared" si="6"/>
        <v>2.8901785714285726</v>
      </c>
    </row>
    <row r="37" spans="1:23">
      <c r="A37" s="11" t="s">
        <v>58</v>
      </c>
      <c r="B37" s="12">
        <v>2.9</v>
      </c>
      <c r="C37" s="18">
        <v>0</v>
      </c>
      <c r="D37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>
        <v>36</v>
      </c>
      <c r="R37">
        <v>0.91093843395098606</v>
      </c>
      <c r="S37" s="14">
        <f t="shared" si="3"/>
        <v>3.1750000000000003</v>
      </c>
      <c r="T37">
        <f t="shared" si="4"/>
        <v>0.83203825463239667</v>
      </c>
      <c r="V37">
        <f t="shared" si="7"/>
        <v>3.473835684572256</v>
      </c>
      <c r="W37">
        <f t="shared" si="6"/>
        <v>3.1276785714285729</v>
      </c>
    </row>
    <row r="38" spans="1:23">
      <c r="A38" s="11" t="s">
        <v>59</v>
      </c>
      <c r="B38" s="12">
        <v>3.4</v>
      </c>
      <c r="C38" s="18">
        <v>1</v>
      </c>
      <c r="D3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>
        <v>37</v>
      </c>
      <c r="R38">
        <v>1.0830842797369993</v>
      </c>
      <c r="S38" s="14">
        <f t="shared" si="3"/>
        <v>3.7750000000000004</v>
      </c>
      <c r="T38">
        <f t="shared" si="4"/>
        <v>0.97549312612074091</v>
      </c>
      <c r="V38">
        <f t="shared" si="7"/>
        <v>3.4747621631398089</v>
      </c>
      <c r="W38">
        <f t="shared" si="6"/>
        <v>3.7592261904761908</v>
      </c>
    </row>
    <row r="39" spans="1:23">
      <c r="A39" s="11" t="s">
        <v>60</v>
      </c>
      <c r="B39" s="12">
        <v>3.9</v>
      </c>
      <c r="C39" s="18">
        <v>0</v>
      </c>
      <c r="D39">
        <v>1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>
        <v>38</v>
      </c>
      <c r="R39">
        <v>1.2982665869695156</v>
      </c>
      <c r="S39" s="14">
        <f t="shared" si="3"/>
        <v>4.5250000000000004</v>
      </c>
      <c r="T39">
        <f t="shared" si="4"/>
        <v>1.1189479976090853</v>
      </c>
      <c r="V39">
        <f t="shared" si="7"/>
        <v>3.4756886417073618</v>
      </c>
      <c r="W39">
        <f t="shared" si="6"/>
        <v>4.5092261904761903</v>
      </c>
    </row>
    <row r="40" spans="1:23">
      <c r="A40" s="11" t="s">
        <v>61</v>
      </c>
      <c r="B40" s="12">
        <v>3.5</v>
      </c>
      <c r="C40" s="18">
        <v>0</v>
      </c>
      <c r="D40">
        <v>0</v>
      </c>
      <c r="E40" s="18">
        <v>1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>
        <v>39</v>
      </c>
      <c r="R40">
        <v>1.140466228332337</v>
      </c>
      <c r="S40" s="14">
        <f t="shared" si="3"/>
        <v>3.9750000000000005</v>
      </c>
      <c r="T40">
        <f t="shared" si="4"/>
        <v>1.0041841004184098</v>
      </c>
      <c r="V40">
        <f t="shared" si="7"/>
        <v>3.4766151202749147</v>
      </c>
      <c r="W40">
        <f t="shared" si="6"/>
        <v>3.9592261904761914</v>
      </c>
    </row>
    <row r="41" spans="1:23">
      <c r="A41" s="11" t="s">
        <v>62</v>
      </c>
      <c r="B41" s="12">
        <v>3.2</v>
      </c>
      <c r="C41" s="18">
        <v>0</v>
      </c>
      <c r="D41">
        <v>0</v>
      </c>
      <c r="E41" s="18">
        <v>0</v>
      </c>
      <c r="F41" s="18">
        <v>1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>
        <v>40</v>
      </c>
      <c r="R41">
        <v>1.0723251643753735</v>
      </c>
      <c r="S41" s="14">
        <f t="shared" si="3"/>
        <v>3.7375000000000007</v>
      </c>
      <c r="T41">
        <f t="shared" si="4"/>
        <v>0.91811117752540328</v>
      </c>
      <c r="V41">
        <f t="shared" si="7"/>
        <v>3.4775415988424676</v>
      </c>
      <c r="W41">
        <f t="shared" si="6"/>
        <v>3.7217261904761916</v>
      </c>
    </row>
    <row r="42" spans="1:23">
      <c r="A42" s="11" t="s">
        <v>63</v>
      </c>
      <c r="B42" s="12">
        <v>3</v>
      </c>
      <c r="C42" s="18">
        <v>0</v>
      </c>
      <c r="D42">
        <v>0</v>
      </c>
      <c r="E42" s="18">
        <v>0</v>
      </c>
      <c r="F42" s="18">
        <v>0</v>
      </c>
      <c r="G42" s="18">
        <v>1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>
        <v>41</v>
      </c>
      <c r="R42">
        <v>0.96473401075911536</v>
      </c>
      <c r="S42" s="14">
        <f t="shared" si="3"/>
        <v>3.3625000000000007</v>
      </c>
      <c r="T42">
        <f t="shared" si="4"/>
        <v>0.86072922893006554</v>
      </c>
      <c r="V42">
        <f t="shared" si="7"/>
        <v>3.4784680774100205</v>
      </c>
      <c r="W42">
        <f t="shared" si="6"/>
        <v>3.3467261904761911</v>
      </c>
    </row>
    <row r="43" spans="1:23">
      <c r="A43" s="11" t="s">
        <v>64</v>
      </c>
      <c r="B43" s="12">
        <v>3.1</v>
      </c>
      <c r="C43" s="18">
        <v>0</v>
      </c>
      <c r="D43">
        <v>0</v>
      </c>
      <c r="E43" s="18">
        <v>0</v>
      </c>
      <c r="F43" s="18">
        <v>0</v>
      </c>
      <c r="G43" s="18">
        <v>0</v>
      </c>
      <c r="H43" s="18">
        <v>1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>
        <v>42</v>
      </c>
      <c r="R43">
        <v>0.99701135684399289</v>
      </c>
      <c r="S43" s="14">
        <f t="shared" si="3"/>
        <v>3.475000000000001</v>
      </c>
      <c r="T43">
        <f t="shared" si="4"/>
        <v>0.88942020322773441</v>
      </c>
      <c r="V43">
        <f t="shared" si="7"/>
        <v>3.4793945559775734</v>
      </c>
      <c r="W43">
        <f t="shared" si="6"/>
        <v>3.459226190476191</v>
      </c>
    </row>
    <row r="44" spans="1:23">
      <c r="A44" s="11" t="s">
        <v>65</v>
      </c>
      <c r="B44" s="12">
        <v>3.1</v>
      </c>
      <c r="C44" s="18">
        <v>0</v>
      </c>
      <c r="D44">
        <v>0</v>
      </c>
      <c r="E44" s="18">
        <v>0</v>
      </c>
      <c r="F44" s="18">
        <v>0</v>
      </c>
      <c r="G44" s="18">
        <v>0</v>
      </c>
      <c r="H44" s="18">
        <v>0</v>
      </c>
      <c r="I44" s="18">
        <v>1</v>
      </c>
      <c r="J44" s="18">
        <v>0</v>
      </c>
      <c r="K44" s="18">
        <v>0</v>
      </c>
      <c r="L44" s="18">
        <v>0</v>
      </c>
      <c r="M44" s="18">
        <v>0</v>
      </c>
      <c r="N44">
        <v>43</v>
      </c>
      <c r="R44">
        <v>0.97190675433353235</v>
      </c>
      <c r="S44" s="14">
        <f t="shared" si="3"/>
        <v>3.3875000000000002</v>
      </c>
      <c r="T44">
        <f t="shared" si="4"/>
        <v>0.88942020322773441</v>
      </c>
      <c r="V44">
        <f t="shared" si="7"/>
        <v>3.4803210345451263</v>
      </c>
      <c r="W44">
        <f t="shared" si="6"/>
        <v>3.3717261904761915</v>
      </c>
    </row>
    <row r="45" spans="1:23">
      <c r="A45" s="11" t="s">
        <v>66</v>
      </c>
      <c r="B45" s="12">
        <v>3</v>
      </c>
      <c r="C45" s="18">
        <v>0</v>
      </c>
      <c r="D45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</v>
      </c>
      <c r="K45" s="18">
        <v>0</v>
      </c>
      <c r="L45" s="18">
        <v>0</v>
      </c>
      <c r="M45" s="18">
        <v>0</v>
      </c>
      <c r="N45">
        <v>44</v>
      </c>
      <c r="R45">
        <v>0.93962940824865515</v>
      </c>
      <c r="S45" s="14">
        <f t="shared" si="3"/>
        <v>3.2750000000000008</v>
      </c>
      <c r="T45">
        <f t="shared" si="4"/>
        <v>0.86072922893006554</v>
      </c>
      <c r="V45">
        <f t="shared" si="7"/>
        <v>3.4812475131126792</v>
      </c>
      <c r="W45">
        <f t="shared" si="6"/>
        <v>3.2592261904761908</v>
      </c>
    </row>
    <row r="46" spans="1:23">
      <c r="A46" s="11" t="s">
        <v>67</v>
      </c>
      <c r="B46" s="12">
        <v>2.7</v>
      </c>
      <c r="C46" s="18">
        <v>0</v>
      </c>
      <c r="D46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1</v>
      </c>
      <c r="L46" s="18">
        <v>0</v>
      </c>
      <c r="M46" s="18">
        <v>0</v>
      </c>
      <c r="N46">
        <v>45</v>
      </c>
      <c r="R46">
        <v>0.9001793185893604</v>
      </c>
      <c r="S46" s="14">
        <f t="shared" si="3"/>
        <v>3.1375000000000006</v>
      </c>
      <c r="T46">
        <f t="shared" si="4"/>
        <v>0.77465630603705904</v>
      </c>
      <c r="V46">
        <f t="shared" si="7"/>
        <v>3.4821739916802321</v>
      </c>
      <c r="W46">
        <f t="shared" si="6"/>
        <v>3.1217261904761915</v>
      </c>
    </row>
    <row r="47" spans="1:23">
      <c r="A47" s="11" t="s">
        <v>68</v>
      </c>
      <c r="B47" s="12">
        <v>2.7</v>
      </c>
      <c r="C47" s="18">
        <v>0</v>
      </c>
      <c r="D47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1</v>
      </c>
      <c r="M47" s="18">
        <v>0</v>
      </c>
      <c r="N47">
        <v>46</v>
      </c>
      <c r="R47">
        <v>0.87866108786610875</v>
      </c>
      <c r="S47" s="14">
        <f t="shared" si="3"/>
        <v>3.0625000000000004</v>
      </c>
      <c r="T47">
        <f t="shared" si="4"/>
        <v>0.77465630603705904</v>
      </c>
      <c r="V47">
        <f t="shared" si="7"/>
        <v>3.483100470247785</v>
      </c>
      <c r="W47">
        <f t="shared" si="6"/>
        <v>3.0467261904761913</v>
      </c>
    </row>
    <row r="48" spans="1:23">
      <c r="A48" s="11" t="s">
        <v>69</v>
      </c>
      <c r="B48" s="12">
        <v>2.6</v>
      </c>
      <c r="C48" s="18">
        <v>0</v>
      </c>
      <c r="D4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1</v>
      </c>
      <c r="N48">
        <v>47</v>
      </c>
      <c r="R48">
        <v>0.84279736999402255</v>
      </c>
      <c r="S48" s="14">
        <f t="shared" si="3"/>
        <v>2.9375</v>
      </c>
      <c r="T48">
        <f t="shared" si="4"/>
        <v>0.74596533173939017</v>
      </c>
      <c r="V48">
        <f t="shared" si="7"/>
        <v>3.4840269488153379</v>
      </c>
      <c r="W48">
        <f t="shared" si="6"/>
        <v>2.9217261904761918</v>
      </c>
    </row>
    <row r="49" spans="1:26">
      <c r="A49" s="11" t="s">
        <v>70</v>
      </c>
      <c r="B49" s="12">
        <v>3</v>
      </c>
      <c r="C49" s="18">
        <v>0</v>
      </c>
      <c r="D49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>
        <v>48</v>
      </c>
      <c r="R49">
        <v>0.91093843395098606</v>
      </c>
      <c r="S49" s="14">
        <f t="shared" si="3"/>
        <v>3.1750000000000003</v>
      </c>
      <c r="T49">
        <f t="shared" si="4"/>
        <v>0.86072922893006554</v>
      </c>
      <c r="V49">
        <f t="shared" si="7"/>
        <v>3.4849534273828908</v>
      </c>
      <c r="W49">
        <f t="shared" si="6"/>
        <v>3.159226190476192</v>
      </c>
    </row>
    <row r="50" spans="1:26">
      <c r="A50" s="11" t="s">
        <v>71</v>
      </c>
      <c r="B50" s="12">
        <v>3.4</v>
      </c>
      <c r="C50" s="18">
        <v>1</v>
      </c>
      <c r="D50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>
        <v>49</v>
      </c>
      <c r="R50">
        <v>1.0830842797369993</v>
      </c>
      <c r="S50" s="14">
        <f t="shared" si="3"/>
        <v>3.7750000000000004</v>
      </c>
      <c r="T50">
        <f t="shared" si="4"/>
        <v>0.97549312612074091</v>
      </c>
      <c r="V50">
        <f t="shared" si="7"/>
        <v>3.4858799059504437</v>
      </c>
      <c r="W50">
        <f t="shared" si="6"/>
        <v>3.7907738095238099</v>
      </c>
    </row>
    <row r="51" spans="1:26">
      <c r="A51" s="11" t="s">
        <v>72</v>
      </c>
      <c r="B51" s="12">
        <v>4.5</v>
      </c>
      <c r="C51" s="18">
        <v>0</v>
      </c>
      <c r="D51">
        <v>1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>
        <v>50</v>
      </c>
      <c r="R51">
        <v>1.2982665869695156</v>
      </c>
      <c r="S51" s="14">
        <f t="shared" si="3"/>
        <v>4.5250000000000004</v>
      </c>
      <c r="T51">
        <f t="shared" si="4"/>
        <v>1.2910938433950983</v>
      </c>
      <c r="V51">
        <f t="shared" si="7"/>
        <v>3.4868063845179966</v>
      </c>
      <c r="W51">
        <f t="shared" si="6"/>
        <v>4.5407738095238095</v>
      </c>
      <c r="Y51" t="s">
        <v>171</v>
      </c>
    </row>
    <row r="52" spans="1:26">
      <c r="A52" s="11" t="s">
        <v>73</v>
      </c>
      <c r="B52" s="12">
        <v>3.9</v>
      </c>
      <c r="C52" s="18">
        <v>0</v>
      </c>
      <c r="D52">
        <v>0</v>
      </c>
      <c r="E52" s="18">
        <v>1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>
        <v>51</v>
      </c>
      <c r="R52">
        <v>1.140466228332337</v>
      </c>
      <c r="S52" s="14">
        <f t="shared" si="3"/>
        <v>3.9750000000000005</v>
      </c>
      <c r="T52">
        <f t="shared" si="4"/>
        <v>1.1189479976090853</v>
      </c>
      <c r="V52">
        <f t="shared" si="7"/>
        <v>3.4877328630855495</v>
      </c>
      <c r="W52">
        <f t="shared" si="6"/>
        <v>3.9907738095238101</v>
      </c>
      <c r="Y52" t="s">
        <v>172</v>
      </c>
    </row>
    <row r="53" spans="1:26">
      <c r="A53" s="11" t="s">
        <v>74</v>
      </c>
      <c r="B53" s="12">
        <v>3.8</v>
      </c>
      <c r="C53" s="18">
        <v>0</v>
      </c>
      <c r="D53">
        <v>0</v>
      </c>
      <c r="E53" s="18">
        <v>0</v>
      </c>
      <c r="F53" s="18">
        <v>1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>
        <v>52</v>
      </c>
      <c r="R53">
        <v>1.0723251643753735</v>
      </c>
      <c r="S53" s="14">
        <f t="shared" si="3"/>
        <v>3.7375000000000007</v>
      </c>
      <c r="T53">
        <f t="shared" si="4"/>
        <v>1.0902570233114164</v>
      </c>
      <c r="V53">
        <f t="shared" si="7"/>
        <v>3.4886593416531024</v>
      </c>
      <c r="W53">
        <f t="shared" si="6"/>
        <v>3.7532738095238103</v>
      </c>
    </row>
    <row r="54" spans="1:26">
      <c r="A54" s="11" t="s">
        <v>75</v>
      </c>
      <c r="B54" s="12">
        <v>3.5</v>
      </c>
      <c r="C54" s="18">
        <v>0</v>
      </c>
      <c r="D54">
        <v>0</v>
      </c>
      <c r="E54" s="18">
        <v>0</v>
      </c>
      <c r="F54" s="18">
        <v>0</v>
      </c>
      <c r="G54" s="18">
        <v>1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>
        <v>53</v>
      </c>
      <c r="R54">
        <v>0.96473401075911536</v>
      </c>
      <c r="S54" s="14">
        <f t="shared" si="3"/>
        <v>3.3625000000000007</v>
      </c>
      <c r="T54">
        <f t="shared" si="4"/>
        <v>1.0041841004184098</v>
      </c>
      <c r="V54">
        <f t="shared" si="7"/>
        <v>3.4895858202206553</v>
      </c>
      <c r="W54">
        <f t="shared" si="6"/>
        <v>3.3782738095238103</v>
      </c>
      <c r="Y54" t="s">
        <v>173</v>
      </c>
    </row>
    <row r="55" spans="1:26">
      <c r="A55" s="11" t="s">
        <v>76</v>
      </c>
      <c r="B55" s="12">
        <v>3.5</v>
      </c>
      <c r="C55" s="18">
        <v>0</v>
      </c>
      <c r="D55">
        <v>0</v>
      </c>
      <c r="E55" s="18">
        <v>0</v>
      </c>
      <c r="F55" s="18">
        <v>0</v>
      </c>
      <c r="G55" s="18">
        <v>0</v>
      </c>
      <c r="H55" s="18">
        <v>1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>
        <v>54</v>
      </c>
      <c r="R55">
        <v>0.99701135684399289</v>
      </c>
      <c r="S55" s="14">
        <f t="shared" si="3"/>
        <v>3.475000000000001</v>
      </c>
      <c r="T55">
        <f t="shared" si="4"/>
        <v>1.0041841004184098</v>
      </c>
      <c r="V55">
        <f t="shared" si="7"/>
        <v>3.4905122987882082</v>
      </c>
      <c r="W55">
        <f t="shared" si="6"/>
        <v>3.4907738095238101</v>
      </c>
      <c r="Y55" t="s">
        <v>174</v>
      </c>
    </row>
    <row r="56" spans="1:26">
      <c r="A56" s="11" t="s">
        <v>77</v>
      </c>
      <c r="B56" s="12">
        <v>3.4</v>
      </c>
      <c r="C56" s="18">
        <v>0</v>
      </c>
      <c r="D56">
        <v>0</v>
      </c>
      <c r="E56" s="18">
        <v>0</v>
      </c>
      <c r="F56" s="18">
        <v>0</v>
      </c>
      <c r="G56" s="18">
        <v>0</v>
      </c>
      <c r="H56" s="18">
        <v>0</v>
      </c>
      <c r="I56" s="18">
        <v>1</v>
      </c>
      <c r="J56" s="18">
        <v>0</v>
      </c>
      <c r="K56" s="18">
        <v>0</v>
      </c>
      <c r="L56" s="18">
        <v>0</v>
      </c>
      <c r="M56" s="18">
        <v>0</v>
      </c>
      <c r="N56">
        <v>55</v>
      </c>
      <c r="R56">
        <v>0.97190675433353235</v>
      </c>
      <c r="S56" s="14">
        <f t="shared" si="3"/>
        <v>3.3875000000000002</v>
      </c>
      <c r="T56">
        <f t="shared" si="4"/>
        <v>0.97549312612074091</v>
      </c>
      <c r="V56">
        <f t="shared" si="7"/>
        <v>3.4914387773557611</v>
      </c>
      <c r="W56">
        <f t="shared" si="6"/>
        <v>3.4032738095238106</v>
      </c>
    </row>
    <row r="57" spans="1:26">
      <c r="A57" s="11" t="s">
        <v>78</v>
      </c>
      <c r="B57" s="12">
        <v>3.3</v>
      </c>
      <c r="C57" s="18">
        <v>0</v>
      </c>
      <c r="D57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1</v>
      </c>
      <c r="K57" s="18">
        <v>0</v>
      </c>
      <c r="L57" s="18">
        <v>0</v>
      </c>
      <c r="M57" s="18">
        <v>0</v>
      </c>
      <c r="N57">
        <v>56</v>
      </c>
      <c r="R57">
        <v>0.93962940824865515</v>
      </c>
      <c r="S57" s="14">
        <f t="shared" si="3"/>
        <v>3.2750000000000008</v>
      </c>
      <c r="T57">
        <f t="shared" si="4"/>
        <v>0.94680215182307204</v>
      </c>
      <c r="V57">
        <f t="shared" si="7"/>
        <v>3.492365255923314</v>
      </c>
      <c r="W57">
        <f t="shared" si="6"/>
        <v>3.2907738095238099</v>
      </c>
      <c r="Y57" t="s">
        <v>175</v>
      </c>
    </row>
    <row r="58" spans="1:26">
      <c r="A58" s="11" t="s">
        <v>79</v>
      </c>
      <c r="B58" s="12">
        <v>3.1</v>
      </c>
      <c r="C58" s="18">
        <v>0</v>
      </c>
      <c r="D5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1</v>
      </c>
      <c r="L58" s="18">
        <v>0</v>
      </c>
      <c r="M58" s="18">
        <v>0</v>
      </c>
      <c r="N58">
        <v>57</v>
      </c>
      <c r="R58">
        <v>0.9001793185893604</v>
      </c>
      <c r="S58" s="14">
        <f t="shared" si="3"/>
        <v>3.1375000000000006</v>
      </c>
      <c r="T58">
        <f t="shared" si="4"/>
        <v>0.88942020322773441</v>
      </c>
      <c r="V58">
        <f t="shared" si="7"/>
        <v>3.4932917344908669</v>
      </c>
      <c r="W58">
        <f t="shared" si="6"/>
        <v>3.1532738095238106</v>
      </c>
      <c r="Y58" t="s">
        <v>176</v>
      </c>
    </row>
    <row r="59" spans="1:26">
      <c r="A59" s="11" t="s">
        <v>80</v>
      </c>
      <c r="B59" s="12">
        <v>3.2</v>
      </c>
      <c r="C59" s="18">
        <v>0</v>
      </c>
      <c r="D59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1</v>
      </c>
      <c r="M59" s="18">
        <v>0</v>
      </c>
      <c r="N59">
        <v>58</v>
      </c>
      <c r="R59">
        <v>0.87866108786610875</v>
      </c>
      <c r="S59" s="14">
        <f t="shared" si="3"/>
        <v>3.0625000000000004</v>
      </c>
      <c r="T59">
        <f t="shared" si="4"/>
        <v>0.91811117752540328</v>
      </c>
      <c r="V59">
        <f t="shared" si="7"/>
        <v>3.4942182130584198</v>
      </c>
      <c r="W59">
        <f t="shared" si="6"/>
        <v>3.07827380952381</v>
      </c>
      <c r="Y59" t="s">
        <v>177</v>
      </c>
    </row>
    <row r="60" spans="1:26">
      <c r="A60" s="11" t="s">
        <v>81</v>
      </c>
      <c r="B60" s="12">
        <v>3</v>
      </c>
      <c r="C60" s="18">
        <v>0</v>
      </c>
      <c r="D60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1</v>
      </c>
      <c r="N60">
        <v>59</v>
      </c>
      <c r="R60">
        <v>0.84279736999402255</v>
      </c>
      <c r="S60" s="14">
        <f t="shared" si="3"/>
        <v>2.9375</v>
      </c>
      <c r="T60">
        <f t="shared" si="4"/>
        <v>0.86072922893006554</v>
      </c>
      <c r="V60">
        <f t="shared" si="7"/>
        <v>3.4951446916259727</v>
      </c>
      <c r="W60">
        <f t="shared" si="6"/>
        <v>2.9532738095238109</v>
      </c>
    </row>
    <row r="61" spans="1:26">
      <c r="A61" s="11" t="s">
        <v>82</v>
      </c>
      <c r="B61" s="12">
        <v>3.3</v>
      </c>
      <c r="C61" s="18">
        <v>0</v>
      </c>
      <c r="D61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>
        <v>60</v>
      </c>
      <c r="R61">
        <v>0.91093843395098606</v>
      </c>
      <c r="S61" s="14">
        <f t="shared" si="3"/>
        <v>3.1750000000000003</v>
      </c>
      <c r="T61">
        <f t="shared" si="4"/>
        <v>0.94680215182307204</v>
      </c>
      <c r="V61">
        <f t="shared" si="7"/>
        <v>3.4960711701935256</v>
      </c>
      <c r="W61">
        <f t="shared" si="6"/>
        <v>3.1907738095238112</v>
      </c>
      <c r="Y61" t="s">
        <v>178</v>
      </c>
      <c r="Z61" t="s">
        <v>179</v>
      </c>
    </row>
    <row r="62" spans="1:26">
      <c r="A62" s="11" t="s">
        <v>83</v>
      </c>
      <c r="B62" s="12">
        <v>3.7</v>
      </c>
      <c r="C62" s="18">
        <v>1</v>
      </c>
      <c r="D62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>
        <v>61</v>
      </c>
      <c r="R62">
        <v>1.0830842797369993</v>
      </c>
      <c r="S62" s="14">
        <f t="shared" si="3"/>
        <v>3.7750000000000004</v>
      </c>
      <c r="T62">
        <f t="shared" si="4"/>
        <v>1.0615660490137475</v>
      </c>
      <c r="V62">
        <f t="shared" si="7"/>
        <v>3.4969976487610785</v>
      </c>
      <c r="W62">
        <f t="shared" si="6"/>
        <v>3.8223214285714291</v>
      </c>
      <c r="Z62" t="s">
        <v>180</v>
      </c>
    </row>
    <row r="63" spans="1:26">
      <c r="A63" s="11" t="s">
        <v>84</v>
      </c>
      <c r="B63" s="12">
        <v>4.5</v>
      </c>
      <c r="C63" s="18">
        <v>0</v>
      </c>
      <c r="D63">
        <v>1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>
        <v>62</v>
      </c>
      <c r="R63">
        <v>1.2982665869695156</v>
      </c>
      <c r="S63" s="14">
        <f t="shared" si="3"/>
        <v>4.5250000000000004</v>
      </c>
      <c r="T63">
        <f t="shared" si="4"/>
        <v>1.2910938433950983</v>
      </c>
      <c r="V63">
        <f t="shared" si="7"/>
        <v>3.4979241273286314</v>
      </c>
      <c r="W63">
        <f t="shared" si="6"/>
        <v>4.5723214285714278</v>
      </c>
      <c r="Z63" t="s">
        <v>181</v>
      </c>
    </row>
    <row r="64" spans="1:26">
      <c r="A64" s="11" t="s">
        <v>85</v>
      </c>
      <c r="B64" s="12">
        <v>4</v>
      </c>
      <c r="C64" s="18">
        <v>0</v>
      </c>
      <c r="D64">
        <v>0</v>
      </c>
      <c r="E64" s="18">
        <v>1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>
        <v>63</v>
      </c>
      <c r="R64">
        <v>1.140466228332337</v>
      </c>
      <c r="S64" s="14">
        <f t="shared" si="3"/>
        <v>3.9750000000000005</v>
      </c>
      <c r="T64">
        <f t="shared" si="4"/>
        <v>1.1476389719067541</v>
      </c>
      <c r="V64">
        <f t="shared" si="7"/>
        <v>3.4988506058961844</v>
      </c>
      <c r="W64">
        <f t="shared" si="6"/>
        <v>4.0223214285714297</v>
      </c>
    </row>
    <row r="65" spans="1:26">
      <c r="A65" s="11" t="s">
        <v>86</v>
      </c>
      <c r="B65" s="12">
        <v>3.9</v>
      </c>
      <c r="C65" s="18">
        <v>0</v>
      </c>
      <c r="D65">
        <v>0</v>
      </c>
      <c r="E65" s="18">
        <v>0</v>
      </c>
      <c r="F65" s="18">
        <v>1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>
        <v>64</v>
      </c>
      <c r="R65">
        <v>1.0723251643753735</v>
      </c>
      <c r="S65" s="14">
        <f t="shared" si="3"/>
        <v>3.7375000000000007</v>
      </c>
      <c r="T65">
        <f t="shared" si="4"/>
        <v>1.1189479976090853</v>
      </c>
      <c r="V65">
        <f t="shared" si="7"/>
        <v>3.4997770844637373</v>
      </c>
      <c r="W65">
        <f t="shared" si="6"/>
        <v>3.7848214285714294</v>
      </c>
      <c r="Y65" t="s">
        <v>182</v>
      </c>
      <c r="Z65" t="s">
        <v>183</v>
      </c>
    </row>
    <row r="66" spans="1:26">
      <c r="A66" s="11" t="s">
        <v>87</v>
      </c>
      <c r="B66" s="12">
        <v>3.7</v>
      </c>
      <c r="C66" s="18">
        <v>0</v>
      </c>
      <c r="D66">
        <v>0</v>
      </c>
      <c r="E66" s="18">
        <v>0</v>
      </c>
      <c r="F66" s="18">
        <v>0</v>
      </c>
      <c r="G66" s="18">
        <v>1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>
        <v>65</v>
      </c>
      <c r="R66">
        <v>0.96473401075911536</v>
      </c>
      <c r="S66" s="14">
        <f t="shared" si="3"/>
        <v>3.3625000000000007</v>
      </c>
      <c r="T66">
        <f t="shared" si="4"/>
        <v>1.0615660490137475</v>
      </c>
      <c r="V66">
        <f t="shared" ref="V66:V97" si="8">$Z$8+N66*$Z$9</f>
        <v>3.5007035630312902</v>
      </c>
      <c r="W66">
        <f t="shared" si="6"/>
        <v>3.409821428571429</v>
      </c>
    </row>
    <row r="67" spans="1:26">
      <c r="A67" s="11" t="s">
        <v>88</v>
      </c>
      <c r="B67" s="12">
        <v>3.8</v>
      </c>
      <c r="C67" s="18">
        <v>0</v>
      </c>
      <c r="D67">
        <v>0</v>
      </c>
      <c r="E67" s="18">
        <v>0</v>
      </c>
      <c r="F67" s="18">
        <v>0</v>
      </c>
      <c r="G67" s="18">
        <v>0</v>
      </c>
      <c r="H67" s="18">
        <v>1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>
        <v>66</v>
      </c>
      <c r="R67">
        <v>0.99701135684399289</v>
      </c>
      <c r="S67" s="14">
        <f t="shared" ref="S67:S97" si="9">AVERAGE($B$2:$B$97)*R67</f>
        <v>3.475000000000001</v>
      </c>
      <c r="T67">
        <f t="shared" ref="T67:T97" si="10">B67/$P$15</f>
        <v>1.0902570233114164</v>
      </c>
      <c r="V67">
        <f t="shared" si="8"/>
        <v>3.5016300415988431</v>
      </c>
      <c r="W67">
        <f t="shared" ref="W67:W97" si="11">$Z$18+$Z$19*C67+$Z$20*D67+$Z$21*E67+$Z$22*F67+$Z$23*G67+$Z$24*H67+$Z$25*I67+$Z$26*J67+$Z$27*K67+$Z$28*L67+$Z$29*M67+$Z$30*N67</f>
        <v>3.5223214285714288</v>
      </c>
    </row>
    <row r="68" spans="1:26">
      <c r="A68" s="11" t="s">
        <v>89</v>
      </c>
      <c r="B68" s="12">
        <v>3.6</v>
      </c>
      <c r="C68" s="18">
        <v>0</v>
      </c>
      <c r="D6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1</v>
      </c>
      <c r="J68" s="18">
        <v>0</v>
      </c>
      <c r="K68" s="18">
        <v>0</v>
      </c>
      <c r="L68" s="18">
        <v>0</v>
      </c>
      <c r="M68" s="18">
        <v>0</v>
      </c>
      <c r="N68">
        <v>67</v>
      </c>
      <c r="R68">
        <v>0.97190675433353235</v>
      </c>
      <c r="S68" s="14">
        <f t="shared" si="9"/>
        <v>3.3875000000000002</v>
      </c>
      <c r="T68">
        <f t="shared" si="10"/>
        <v>1.0328750747160786</v>
      </c>
      <c r="V68">
        <f t="shared" si="8"/>
        <v>3.502556520166396</v>
      </c>
      <c r="W68">
        <f t="shared" si="11"/>
        <v>3.4348214285714298</v>
      </c>
    </row>
    <row r="69" spans="1:26">
      <c r="A69" s="11" t="s">
        <v>90</v>
      </c>
      <c r="B69" s="12">
        <v>3.4</v>
      </c>
      <c r="C69" s="18">
        <v>0</v>
      </c>
      <c r="D69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1</v>
      </c>
      <c r="K69" s="18">
        <v>0</v>
      </c>
      <c r="L69" s="18">
        <v>0</v>
      </c>
      <c r="M69" s="18">
        <v>0</v>
      </c>
      <c r="N69">
        <v>68</v>
      </c>
      <c r="R69">
        <v>0.93962940824865515</v>
      </c>
      <c r="S69" s="14">
        <f t="shared" si="9"/>
        <v>3.2750000000000008</v>
      </c>
      <c r="T69">
        <f t="shared" si="10"/>
        <v>0.97549312612074091</v>
      </c>
      <c r="V69">
        <f t="shared" si="8"/>
        <v>3.5034829987339489</v>
      </c>
      <c r="W69">
        <f t="shared" si="11"/>
        <v>3.3223214285714291</v>
      </c>
    </row>
    <row r="70" spans="1:26">
      <c r="A70" s="11" t="s">
        <v>91</v>
      </c>
      <c r="B70" s="12">
        <v>3.2</v>
      </c>
      <c r="C70" s="18">
        <v>0</v>
      </c>
      <c r="D70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1</v>
      </c>
      <c r="L70" s="18">
        <v>0</v>
      </c>
      <c r="M70" s="18">
        <v>0</v>
      </c>
      <c r="N70">
        <v>69</v>
      </c>
      <c r="R70">
        <v>0.9001793185893604</v>
      </c>
      <c r="S70" s="14">
        <f t="shared" si="9"/>
        <v>3.1375000000000006</v>
      </c>
      <c r="T70">
        <f t="shared" si="10"/>
        <v>0.91811117752540328</v>
      </c>
      <c r="V70">
        <f t="shared" si="8"/>
        <v>3.5044094773015018</v>
      </c>
      <c r="W70">
        <f t="shared" si="11"/>
        <v>3.1848214285714298</v>
      </c>
    </row>
    <row r="71" spans="1:26">
      <c r="A71" s="11" t="s">
        <v>92</v>
      </c>
      <c r="B71" s="12">
        <v>3.1</v>
      </c>
      <c r="C71" s="18">
        <v>0</v>
      </c>
      <c r="D71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1</v>
      </c>
      <c r="M71" s="18">
        <v>0</v>
      </c>
      <c r="N71">
        <v>70</v>
      </c>
      <c r="R71">
        <v>0.87866108786610875</v>
      </c>
      <c r="S71" s="14">
        <f t="shared" si="9"/>
        <v>3.0625000000000004</v>
      </c>
      <c r="T71">
        <f t="shared" si="10"/>
        <v>0.88942020322773441</v>
      </c>
      <c r="V71">
        <f t="shared" si="8"/>
        <v>3.5053359558690547</v>
      </c>
      <c r="W71">
        <f t="shared" si="11"/>
        <v>3.1098214285714292</v>
      </c>
    </row>
    <row r="72" spans="1:26">
      <c r="A72" s="11" t="s">
        <v>93</v>
      </c>
      <c r="B72" s="12">
        <v>3</v>
      </c>
      <c r="C72" s="18">
        <v>0</v>
      </c>
      <c r="D72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1</v>
      </c>
      <c r="N72">
        <v>71</v>
      </c>
      <c r="R72">
        <v>0.84279736999402255</v>
      </c>
      <c r="S72" s="14">
        <f t="shared" si="9"/>
        <v>2.9375</v>
      </c>
      <c r="T72">
        <f t="shared" si="10"/>
        <v>0.86072922893006554</v>
      </c>
      <c r="V72">
        <f t="shared" si="8"/>
        <v>3.5062624344366076</v>
      </c>
      <c r="W72">
        <f t="shared" si="11"/>
        <v>2.9848214285714296</v>
      </c>
    </row>
    <row r="73" spans="1:26">
      <c r="A73" s="11" t="s">
        <v>94</v>
      </c>
      <c r="B73" s="12">
        <v>3.2</v>
      </c>
      <c r="C73" s="18">
        <v>0</v>
      </c>
      <c r="D73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>
        <v>72</v>
      </c>
      <c r="R73">
        <v>0.91093843395098606</v>
      </c>
      <c r="S73" s="14">
        <f t="shared" si="9"/>
        <v>3.1750000000000003</v>
      </c>
      <c r="T73">
        <f t="shared" si="10"/>
        <v>0.91811117752540328</v>
      </c>
      <c r="V73">
        <f t="shared" si="8"/>
        <v>3.5071889130041605</v>
      </c>
      <c r="W73">
        <f t="shared" si="11"/>
        <v>3.2223214285714299</v>
      </c>
    </row>
    <row r="74" spans="1:26">
      <c r="A74" s="11" t="s">
        <v>95</v>
      </c>
      <c r="B74" s="12">
        <v>3.7</v>
      </c>
      <c r="C74" s="18">
        <v>1</v>
      </c>
      <c r="D74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>
        <v>73</v>
      </c>
      <c r="R74">
        <v>1.0830842797369993</v>
      </c>
      <c r="S74" s="14">
        <f t="shared" si="9"/>
        <v>3.7750000000000004</v>
      </c>
      <c r="T74">
        <f t="shared" si="10"/>
        <v>1.0615660490137475</v>
      </c>
      <c r="V74">
        <f t="shared" si="8"/>
        <v>3.5081153915717134</v>
      </c>
      <c r="W74">
        <f t="shared" si="11"/>
        <v>3.8538690476190478</v>
      </c>
    </row>
    <row r="75" spans="1:26">
      <c r="A75" s="11" t="s">
        <v>96</v>
      </c>
      <c r="B75" s="12">
        <v>4.9000000000000004</v>
      </c>
      <c r="C75" s="18">
        <v>0</v>
      </c>
      <c r="D75">
        <v>1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>
        <v>74</v>
      </c>
      <c r="R75">
        <v>1.2982665869695156</v>
      </c>
      <c r="S75" s="14">
        <f t="shared" si="9"/>
        <v>4.5250000000000004</v>
      </c>
      <c r="T75">
        <f t="shared" si="10"/>
        <v>1.4058577405857737</v>
      </c>
      <c r="V75">
        <f t="shared" si="8"/>
        <v>3.5090418701392663</v>
      </c>
      <c r="W75">
        <f t="shared" si="11"/>
        <v>4.6038690476190469</v>
      </c>
    </row>
    <row r="76" spans="1:26">
      <c r="A76" s="11" t="s">
        <v>97</v>
      </c>
      <c r="B76" s="12">
        <v>4.2</v>
      </c>
      <c r="C76" s="18">
        <v>0</v>
      </c>
      <c r="D76">
        <v>0</v>
      </c>
      <c r="E76" s="18">
        <v>1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>
        <v>75</v>
      </c>
      <c r="R76">
        <v>1.140466228332337</v>
      </c>
      <c r="S76" s="14">
        <f t="shared" si="9"/>
        <v>3.9750000000000005</v>
      </c>
      <c r="T76">
        <f t="shared" si="10"/>
        <v>1.2050209205020919</v>
      </c>
      <c r="V76">
        <f t="shared" si="8"/>
        <v>3.5099683487068192</v>
      </c>
      <c r="W76">
        <f t="shared" si="11"/>
        <v>4.053869047619048</v>
      </c>
    </row>
    <row r="77" spans="1:26">
      <c r="A77" s="11" t="s">
        <v>98</v>
      </c>
      <c r="B77" s="12">
        <v>3.9</v>
      </c>
      <c r="C77" s="18">
        <v>0</v>
      </c>
      <c r="D77">
        <v>0</v>
      </c>
      <c r="E77" s="18">
        <v>0</v>
      </c>
      <c r="F77" s="18">
        <v>1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>
        <v>76</v>
      </c>
      <c r="R77">
        <v>1.0723251643753735</v>
      </c>
      <c r="S77" s="14">
        <f t="shared" si="9"/>
        <v>3.7375000000000007</v>
      </c>
      <c r="T77">
        <f t="shared" si="10"/>
        <v>1.1189479976090853</v>
      </c>
      <c r="V77">
        <f t="shared" si="8"/>
        <v>3.5108948272743721</v>
      </c>
      <c r="W77">
        <f t="shared" si="11"/>
        <v>3.8163690476190486</v>
      </c>
    </row>
    <row r="78" spans="1:26">
      <c r="A78" s="11" t="s">
        <v>99</v>
      </c>
      <c r="B78" s="12">
        <v>3.6</v>
      </c>
      <c r="C78" s="18">
        <v>0</v>
      </c>
      <c r="D78">
        <v>0</v>
      </c>
      <c r="E78" s="18">
        <v>0</v>
      </c>
      <c r="F78" s="18">
        <v>0</v>
      </c>
      <c r="G78" s="18">
        <v>1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>
        <v>77</v>
      </c>
      <c r="R78">
        <v>0.96473401075911536</v>
      </c>
      <c r="S78" s="14">
        <f t="shared" si="9"/>
        <v>3.3625000000000007</v>
      </c>
      <c r="T78">
        <f t="shared" si="10"/>
        <v>1.0328750747160786</v>
      </c>
      <c r="V78">
        <f t="shared" si="8"/>
        <v>3.511821305841925</v>
      </c>
      <c r="W78">
        <f t="shared" si="11"/>
        <v>3.4413690476190482</v>
      </c>
    </row>
    <row r="79" spans="1:26">
      <c r="A79" s="11" t="s">
        <v>100</v>
      </c>
      <c r="B79" s="12">
        <v>3.6</v>
      </c>
      <c r="C79" s="18">
        <v>0</v>
      </c>
      <c r="D79">
        <v>0</v>
      </c>
      <c r="E79" s="18">
        <v>0</v>
      </c>
      <c r="F79" s="18">
        <v>0</v>
      </c>
      <c r="G79" s="18">
        <v>0</v>
      </c>
      <c r="H79" s="18">
        <v>1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>
        <v>78</v>
      </c>
      <c r="R79">
        <v>0.99701135684399289</v>
      </c>
      <c r="S79" s="14">
        <f t="shared" si="9"/>
        <v>3.475000000000001</v>
      </c>
      <c r="T79">
        <f t="shared" si="10"/>
        <v>1.0328750747160786</v>
      </c>
      <c r="V79">
        <f t="shared" si="8"/>
        <v>3.5127477844094779</v>
      </c>
      <c r="W79">
        <f t="shared" si="11"/>
        <v>3.553869047619048</v>
      </c>
    </row>
    <row r="80" spans="1:26">
      <c r="A80" s="11" t="s">
        <v>101</v>
      </c>
      <c r="B80" s="12">
        <v>3.5</v>
      </c>
      <c r="C80" s="18">
        <v>0</v>
      </c>
      <c r="D80">
        <v>0</v>
      </c>
      <c r="E80" s="18">
        <v>0</v>
      </c>
      <c r="F80" s="18">
        <v>0</v>
      </c>
      <c r="G80" s="18">
        <v>0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18">
        <v>0</v>
      </c>
      <c r="N80">
        <v>79</v>
      </c>
      <c r="R80">
        <v>0.97190675433353235</v>
      </c>
      <c r="S80" s="14">
        <f t="shared" si="9"/>
        <v>3.3875000000000002</v>
      </c>
      <c r="T80">
        <f t="shared" si="10"/>
        <v>1.0041841004184098</v>
      </c>
      <c r="V80">
        <f t="shared" si="8"/>
        <v>3.5136742629770308</v>
      </c>
      <c r="W80">
        <f t="shared" si="11"/>
        <v>3.4663690476190485</v>
      </c>
    </row>
    <row r="81" spans="1:23">
      <c r="A81" s="11" t="s">
        <v>102</v>
      </c>
      <c r="B81" s="12">
        <v>3.6</v>
      </c>
      <c r="C81" s="18">
        <v>0</v>
      </c>
      <c r="D81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1</v>
      </c>
      <c r="K81" s="18">
        <v>0</v>
      </c>
      <c r="L81" s="18">
        <v>0</v>
      </c>
      <c r="M81" s="18">
        <v>0</v>
      </c>
      <c r="N81">
        <v>80</v>
      </c>
      <c r="R81">
        <v>0.93962940824865515</v>
      </c>
      <c r="S81" s="14">
        <f t="shared" si="9"/>
        <v>3.2750000000000008</v>
      </c>
      <c r="T81">
        <f t="shared" si="10"/>
        <v>1.0328750747160786</v>
      </c>
      <c r="V81">
        <f t="shared" si="8"/>
        <v>3.5146007415445837</v>
      </c>
      <c r="W81">
        <f t="shared" si="11"/>
        <v>3.3538690476190478</v>
      </c>
    </row>
    <row r="82" spans="1:23">
      <c r="A82" s="11" t="s">
        <v>103</v>
      </c>
      <c r="B82" s="12">
        <v>3.5</v>
      </c>
      <c r="C82" s="18">
        <v>0</v>
      </c>
      <c r="D82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1</v>
      </c>
      <c r="L82" s="18">
        <v>0</v>
      </c>
      <c r="M82" s="18">
        <v>0</v>
      </c>
      <c r="N82">
        <v>81</v>
      </c>
      <c r="R82">
        <v>0.9001793185893604</v>
      </c>
      <c r="S82" s="14">
        <f t="shared" si="9"/>
        <v>3.1375000000000006</v>
      </c>
      <c r="T82">
        <f t="shared" si="10"/>
        <v>1.0041841004184098</v>
      </c>
      <c r="V82">
        <f t="shared" si="8"/>
        <v>3.5155272201121366</v>
      </c>
      <c r="W82">
        <f t="shared" si="11"/>
        <v>3.216369047619049</v>
      </c>
    </row>
    <row r="83" spans="1:23">
      <c r="A83" s="11" t="s">
        <v>104</v>
      </c>
      <c r="B83" s="12">
        <v>3.3</v>
      </c>
      <c r="C83" s="18">
        <v>0</v>
      </c>
      <c r="D83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1</v>
      </c>
      <c r="M83" s="18">
        <v>0</v>
      </c>
      <c r="N83">
        <v>82</v>
      </c>
      <c r="R83">
        <v>0.87866108786610875</v>
      </c>
      <c r="S83" s="14">
        <f t="shared" si="9"/>
        <v>3.0625000000000004</v>
      </c>
      <c r="T83">
        <f t="shared" si="10"/>
        <v>0.94680215182307204</v>
      </c>
      <c r="V83">
        <f t="shared" si="8"/>
        <v>3.5164536986796895</v>
      </c>
      <c r="W83">
        <f t="shared" si="11"/>
        <v>3.1413690476190483</v>
      </c>
    </row>
    <row r="84" spans="1:23">
      <c r="A84" s="11" t="s">
        <v>105</v>
      </c>
      <c r="B84" s="12">
        <v>3.1</v>
      </c>
      <c r="C84" s="18">
        <v>0</v>
      </c>
      <c r="D84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1</v>
      </c>
      <c r="N84">
        <v>83</v>
      </c>
      <c r="R84">
        <v>0.84279736999402255</v>
      </c>
      <c r="S84" s="14">
        <f t="shared" si="9"/>
        <v>2.9375</v>
      </c>
      <c r="T84">
        <f t="shared" si="10"/>
        <v>0.88942020322773441</v>
      </c>
      <c r="V84">
        <f t="shared" si="8"/>
        <v>3.5173801772472424</v>
      </c>
      <c r="W84">
        <f t="shared" si="11"/>
        <v>3.0163690476190488</v>
      </c>
    </row>
    <row r="85" spans="1:23">
      <c r="A85" s="11" t="s">
        <v>106</v>
      </c>
      <c r="B85" s="12">
        <v>3.2</v>
      </c>
      <c r="C85" s="18">
        <v>0</v>
      </c>
      <c r="D85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>
        <v>84</v>
      </c>
      <c r="R85">
        <v>0.91093843395098606</v>
      </c>
      <c r="S85" s="14">
        <f t="shared" si="9"/>
        <v>3.1750000000000003</v>
      </c>
      <c r="T85">
        <f t="shared" si="10"/>
        <v>0.91811117752540328</v>
      </c>
      <c r="V85">
        <f t="shared" si="8"/>
        <v>3.5183066558147953</v>
      </c>
      <c r="W85">
        <f t="shared" si="11"/>
        <v>3.253869047619049</v>
      </c>
    </row>
    <row r="86" spans="1:23">
      <c r="A86" s="11" t="s">
        <v>107</v>
      </c>
      <c r="B86" s="12">
        <v>3.7</v>
      </c>
      <c r="C86" s="18">
        <v>1</v>
      </c>
      <c r="D86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>
        <v>85</v>
      </c>
      <c r="R86">
        <v>1.0830842797369993</v>
      </c>
      <c r="S86" s="14">
        <f t="shared" si="9"/>
        <v>3.7750000000000004</v>
      </c>
      <c r="T86">
        <f t="shared" si="10"/>
        <v>1.0615660490137475</v>
      </c>
      <c r="V86">
        <f t="shared" si="8"/>
        <v>3.5192331343823482</v>
      </c>
      <c r="W86">
        <f t="shared" si="11"/>
        <v>3.885416666666667</v>
      </c>
    </row>
    <row r="87" spans="1:23">
      <c r="A87" s="11" t="s">
        <v>108</v>
      </c>
      <c r="B87" s="12">
        <v>4.9000000000000004</v>
      </c>
      <c r="C87" s="18">
        <v>0</v>
      </c>
      <c r="D87">
        <v>1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>
        <v>86</v>
      </c>
      <c r="R87">
        <v>1.2982665869695156</v>
      </c>
      <c r="S87" s="14">
        <f t="shared" si="9"/>
        <v>4.5250000000000004</v>
      </c>
      <c r="T87">
        <f t="shared" si="10"/>
        <v>1.4058577405857737</v>
      </c>
      <c r="V87">
        <f t="shared" si="8"/>
        <v>3.5201596129499011</v>
      </c>
      <c r="W87">
        <f t="shared" si="11"/>
        <v>4.6354166666666661</v>
      </c>
    </row>
    <row r="88" spans="1:23">
      <c r="A88" s="11" t="s">
        <v>109</v>
      </c>
      <c r="B88" s="12">
        <v>4.0999999999999996</v>
      </c>
      <c r="C88" s="18">
        <v>0</v>
      </c>
      <c r="D88">
        <v>0</v>
      </c>
      <c r="E88" s="18">
        <v>1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>
        <v>87</v>
      </c>
      <c r="R88">
        <v>1.140466228332337</v>
      </c>
      <c r="S88" s="14">
        <f t="shared" si="9"/>
        <v>3.9750000000000005</v>
      </c>
      <c r="T88">
        <f t="shared" si="10"/>
        <v>1.1763299462044228</v>
      </c>
      <c r="V88">
        <f t="shared" si="8"/>
        <v>3.521086091517454</v>
      </c>
      <c r="W88">
        <f t="shared" si="11"/>
        <v>4.0854166666666671</v>
      </c>
    </row>
    <row r="89" spans="1:23">
      <c r="A89" s="11" t="s">
        <v>110</v>
      </c>
      <c r="B89" s="12">
        <v>4.2</v>
      </c>
      <c r="C89" s="18">
        <v>0</v>
      </c>
      <c r="D89">
        <v>0</v>
      </c>
      <c r="E89" s="18">
        <v>0</v>
      </c>
      <c r="F89" s="18">
        <v>1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>
        <v>88</v>
      </c>
      <c r="R89">
        <v>1.0723251643753735</v>
      </c>
      <c r="S89" s="14">
        <f t="shared" si="9"/>
        <v>3.7375000000000007</v>
      </c>
      <c r="T89">
        <f t="shared" si="10"/>
        <v>1.2050209205020919</v>
      </c>
      <c r="V89">
        <f t="shared" si="8"/>
        <v>3.5220125700850069</v>
      </c>
      <c r="W89">
        <f t="shared" si="11"/>
        <v>3.8479166666666678</v>
      </c>
    </row>
    <row r="90" spans="1:23">
      <c r="A90" s="11" t="s">
        <v>111</v>
      </c>
      <c r="B90" s="12">
        <v>3.6</v>
      </c>
      <c r="C90" s="18">
        <v>0</v>
      </c>
      <c r="D90">
        <v>0</v>
      </c>
      <c r="E90" s="18">
        <v>0</v>
      </c>
      <c r="F90" s="18">
        <v>0</v>
      </c>
      <c r="G90" s="18">
        <v>1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>
        <v>89</v>
      </c>
      <c r="R90">
        <v>0.96473401075911536</v>
      </c>
      <c r="S90" s="14">
        <f t="shared" si="9"/>
        <v>3.3625000000000007</v>
      </c>
      <c r="T90">
        <f t="shared" si="10"/>
        <v>1.0328750747160786</v>
      </c>
      <c r="V90">
        <f t="shared" si="8"/>
        <v>3.5229390486525598</v>
      </c>
      <c r="W90">
        <f t="shared" si="11"/>
        <v>3.4729166666666673</v>
      </c>
    </row>
    <row r="91" spans="1:23">
      <c r="A91" s="11" t="s">
        <v>112</v>
      </c>
      <c r="B91" s="12">
        <v>3.8</v>
      </c>
      <c r="C91" s="18">
        <v>0</v>
      </c>
      <c r="D91">
        <v>0</v>
      </c>
      <c r="E91" s="18">
        <v>0</v>
      </c>
      <c r="F91" s="18">
        <v>0</v>
      </c>
      <c r="G91" s="18">
        <v>0</v>
      </c>
      <c r="H91" s="18">
        <v>1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>
        <v>90</v>
      </c>
      <c r="R91">
        <v>0.99701135684399289</v>
      </c>
      <c r="S91" s="14">
        <f t="shared" si="9"/>
        <v>3.475000000000001</v>
      </c>
      <c r="T91">
        <f t="shared" si="10"/>
        <v>1.0902570233114164</v>
      </c>
      <c r="V91">
        <f t="shared" si="8"/>
        <v>3.5238655272201127</v>
      </c>
      <c r="W91">
        <f t="shared" si="11"/>
        <v>3.5854166666666671</v>
      </c>
    </row>
    <row r="92" spans="1:23">
      <c r="A92" s="11" t="s">
        <v>113</v>
      </c>
      <c r="B92" s="12">
        <v>3.4</v>
      </c>
      <c r="C92" s="18">
        <v>0</v>
      </c>
      <c r="D92">
        <v>0</v>
      </c>
      <c r="E92" s="18">
        <v>0</v>
      </c>
      <c r="F92" s="18">
        <v>0</v>
      </c>
      <c r="G92" s="18">
        <v>0</v>
      </c>
      <c r="H92" s="18">
        <v>0</v>
      </c>
      <c r="I92" s="18">
        <v>1</v>
      </c>
      <c r="J92" s="18">
        <v>0</v>
      </c>
      <c r="K92" s="18">
        <v>0</v>
      </c>
      <c r="L92" s="18">
        <v>0</v>
      </c>
      <c r="M92" s="18">
        <v>0</v>
      </c>
      <c r="N92">
        <v>91</v>
      </c>
      <c r="R92">
        <v>0.97190675433353235</v>
      </c>
      <c r="S92" s="14">
        <f t="shared" si="9"/>
        <v>3.3875000000000002</v>
      </c>
      <c r="T92">
        <f t="shared" si="10"/>
        <v>0.97549312612074091</v>
      </c>
      <c r="V92">
        <f t="shared" si="8"/>
        <v>3.5247920057876656</v>
      </c>
      <c r="W92">
        <f t="shared" si="11"/>
        <v>3.4979166666666677</v>
      </c>
    </row>
    <row r="93" spans="1:23">
      <c r="A93" s="11" t="s">
        <v>114</v>
      </c>
      <c r="B93" s="12">
        <v>3.6</v>
      </c>
      <c r="C93" s="18">
        <v>0</v>
      </c>
      <c r="D93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1</v>
      </c>
      <c r="K93" s="18">
        <v>0</v>
      </c>
      <c r="L93" s="18">
        <v>0</v>
      </c>
      <c r="M93" s="18">
        <v>0</v>
      </c>
      <c r="N93">
        <v>92</v>
      </c>
      <c r="R93">
        <v>0.93962940824865515</v>
      </c>
      <c r="S93" s="14">
        <f t="shared" si="9"/>
        <v>3.2750000000000008</v>
      </c>
      <c r="T93">
        <f t="shared" si="10"/>
        <v>1.0328750747160786</v>
      </c>
      <c r="V93">
        <f t="shared" si="8"/>
        <v>3.5257184843552185</v>
      </c>
      <c r="W93">
        <f t="shared" si="11"/>
        <v>3.385416666666667</v>
      </c>
    </row>
    <row r="94" spans="1:23">
      <c r="A94" s="11" t="s">
        <v>115</v>
      </c>
      <c r="B94" s="12">
        <v>3.3</v>
      </c>
      <c r="C94" s="18">
        <v>0</v>
      </c>
      <c r="D94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1</v>
      </c>
      <c r="L94" s="18">
        <v>0</v>
      </c>
      <c r="M94" s="18">
        <v>0</v>
      </c>
      <c r="N94">
        <v>93</v>
      </c>
      <c r="R94">
        <v>0.9001793185893604</v>
      </c>
      <c r="S94" s="14">
        <f t="shared" si="9"/>
        <v>3.1375000000000006</v>
      </c>
      <c r="T94">
        <f t="shared" si="10"/>
        <v>0.94680215182307204</v>
      </c>
      <c r="V94">
        <f t="shared" si="8"/>
        <v>3.5266449629227714</v>
      </c>
      <c r="W94">
        <f t="shared" si="11"/>
        <v>3.2479166666666677</v>
      </c>
    </row>
    <row r="95" spans="1:23">
      <c r="A95" s="11" t="s">
        <v>116</v>
      </c>
      <c r="B95" s="12">
        <v>3.2</v>
      </c>
      <c r="C95" s="18">
        <v>0</v>
      </c>
      <c r="D95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1</v>
      </c>
      <c r="M95" s="18">
        <v>0</v>
      </c>
      <c r="N95">
        <v>94</v>
      </c>
      <c r="R95">
        <v>0.87866108786610875</v>
      </c>
      <c r="S95" s="14">
        <f t="shared" si="9"/>
        <v>3.0625000000000004</v>
      </c>
      <c r="T95">
        <f t="shared" si="10"/>
        <v>0.91811117752540328</v>
      </c>
      <c r="V95">
        <f t="shared" si="8"/>
        <v>3.5275714414903243</v>
      </c>
      <c r="W95">
        <f t="shared" si="11"/>
        <v>3.1729166666666675</v>
      </c>
    </row>
    <row r="96" spans="1:23">
      <c r="A96" s="11" t="s">
        <v>117</v>
      </c>
      <c r="B96" s="12">
        <v>3.1</v>
      </c>
      <c r="C96" s="18">
        <v>0</v>
      </c>
      <c r="D96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1</v>
      </c>
      <c r="N96">
        <v>95</v>
      </c>
      <c r="R96">
        <v>0.84279736999402255</v>
      </c>
      <c r="S96" s="14">
        <f t="shared" si="9"/>
        <v>2.9375</v>
      </c>
      <c r="T96">
        <f t="shared" si="10"/>
        <v>0.88942020322773441</v>
      </c>
      <c r="V96">
        <f t="shared" si="8"/>
        <v>3.5284979200578772</v>
      </c>
      <c r="W96">
        <f t="shared" si="11"/>
        <v>3.0479166666666679</v>
      </c>
    </row>
    <row r="97" spans="1:23">
      <c r="A97" s="11" t="s">
        <v>118</v>
      </c>
      <c r="B97" s="12">
        <v>3.3</v>
      </c>
      <c r="C97" s="18">
        <v>0</v>
      </c>
      <c r="D97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>
        <v>96</v>
      </c>
      <c r="R97">
        <v>0.91093843395098606</v>
      </c>
      <c r="S97" s="14">
        <f t="shared" si="9"/>
        <v>3.1750000000000003</v>
      </c>
      <c r="T97">
        <f t="shared" si="10"/>
        <v>0.94680215182307204</v>
      </c>
      <c r="V97">
        <f t="shared" si="8"/>
        <v>3.5294243986254301</v>
      </c>
      <c r="W97">
        <f t="shared" si="11"/>
        <v>3.2854166666666682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E7F0-FB7B-4CDA-94C0-A73B01BB385F}">
  <dimension ref="A1:AI53"/>
  <sheetViews>
    <sheetView zoomScaleNormal="100" workbookViewId="0">
      <selection activeCell="Z40" sqref="Z40"/>
    </sheetView>
  </sheetViews>
  <sheetFormatPr defaultRowHeight="17.399999999999999"/>
  <sheetData>
    <row r="1" spans="1:27" ht="18" thickBot="1">
      <c r="A1" s="102" t="s">
        <v>184</v>
      </c>
      <c r="B1" s="102"/>
      <c r="C1" s="102"/>
      <c r="D1" s="102"/>
      <c r="E1" s="102"/>
      <c r="G1" s="82"/>
      <c r="H1" s="82"/>
      <c r="I1" s="94" t="s">
        <v>206</v>
      </c>
      <c r="J1" s="94"/>
      <c r="K1" s="94"/>
      <c r="L1" s="94"/>
      <c r="M1" s="94"/>
      <c r="N1" s="94"/>
    </row>
    <row r="2" spans="1:27" ht="18.600000000000001" thickTop="1" thickBot="1">
      <c r="A2" s="103" t="s">
        <v>185</v>
      </c>
      <c r="B2" s="104"/>
      <c r="C2" s="19" t="s">
        <v>186</v>
      </c>
      <c r="D2" s="20" t="s">
        <v>187</v>
      </c>
      <c r="E2" s="21" t="s">
        <v>188</v>
      </c>
      <c r="G2" s="83"/>
      <c r="H2" s="83"/>
      <c r="I2" s="95" t="s">
        <v>207</v>
      </c>
      <c r="J2" s="95" t="s">
        <v>208</v>
      </c>
      <c r="K2" s="96"/>
      <c r="L2" s="96"/>
      <c r="M2" s="96"/>
      <c r="N2" s="96"/>
      <c r="P2" t="s">
        <v>234</v>
      </c>
    </row>
    <row r="3" spans="1:27" ht="22.2" thickTop="1">
      <c r="A3" s="112" t="s">
        <v>186</v>
      </c>
      <c r="B3" s="22" t="s">
        <v>189</v>
      </c>
      <c r="C3" s="23">
        <v>1</v>
      </c>
      <c r="D3" s="24">
        <v>0.7373461481831266</v>
      </c>
      <c r="E3" s="25" t="s">
        <v>190</v>
      </c>
      <c r="G3" s="84"/>
      <c r="H3" s="84"/>
      <c r="I3" s="109" t="s">
        <v>209</v>
      </c>
      <c r="J3" s="97" t="s">
        <v>206</v>
      </c>
      <c r="K3" s="99" t="s">
        <v>210</v>
      </c>
      <c r="L3" s="99" t="s">
        <v>211</v>
      </c>
      <c r="M3" s="99"/>
      <c r="N3" s="101"/>
      <c r="V3" s="93" t="s">
        <v>246</v>
      </c>
      <c r="W3" s="93"/>
      <c r="X3" s="93"/>
      <c r="Y3" s="93"/>
      <c r="Z3" s="93"/>
      <c r="AA3" s="93"/>
    </row>
    <row r="4" spans="1:27" ht="22.2" thickBot="1">
      <c r="A4" s="106"/>
      <c r="B4" s="26" t="s">
        <v>191</v>
      </c>
      <c r="C4" s="27"/>
      <c r="D4" s="28">
        <v>9.4420712149191802E-2</v>
      </c>
      <c r="E4" s="29">
        <v>4.4021070631796342E-5</v>
      </c>
      <c r="G4" s="84"/>
      <c r="H4" s="84"/>
      <c r="I4" s="110"/>
      <c r="J4" s="98"/>
      <c r="K4" s="100"/>
      <c r="L4" s="55" t="s">
        <v>212</v>
      </c>
      <c r="M4" s="55" t="s">
        <v>144</v>
      </c>
      <c r="N4" s="56" t="s">
        <v>213</v>
      </c>
    </row>
    <row r="5" spans="1:27" ht="18" thickTop="1">
      <c r="A5" s="116"/>
      <c r="B5" s="30" t="s">
        <v>192</v>
      </c>
      <c r="C5" s="31">
        <v>6</v>
      </c>
      <c r="D5" s="32">
        <v>6</v>
      </c>
      <c r="E5" s="33">
        <v>6</v>
      </c>
      <c r="G5" s="85"/>
      <c r="H5" s="86"/>
      <c r="I5" s="79" t="s">
        <v>201</v>
      </c>
      <c r="J5" s="58">
        <v>0.73407769908329812</v>
      </c>
      <c r="K5" s="59">
        <v>0.20348923188911991</v>
      </c>
      <c r="L5" s="60">
        <v>13.013712149238014</v>
      </c>
      <c r="M5" s="61">
        <v>1</v>
      </c>
      <c r="N5" s="62">
        <v>3.0921835314681246E-4</v>
      </c>
      <c r="V5" s="90" t="s">
        <v>247</v>
      </c>
    </row>
    <row r="6" spans="1:27" ht="21.6">
      <c r="A6" s="116" t="s">
        <v>187</v>
      </c>
      <c r="B6" s="26" t="s">
        <v>189</v>
      </c>
      <c r="C6" s="34">
        <v>0.7373461481831266</v>
      </c>
      <c r="D6" s="35">
        <v>1</v>
      </c>
      <c r="E6" s="29">
        <v>0.79633021454224395</v>
      </c>
      <c r="G6" s="85"/>
      <c r="H6" s="87"/>
      <c r="I6" s="80" t="s">
        <v>214</v>
      </c>
      <c r="J6" s="64">
        <v>0.59012820574970626</v>
      </c>
      <c r="K6" s="65">
        <v>0.19833676946063938</v>
      </c>
      <c r="L6" s="66">
        <v>21.866626755760148</v>
      </c>
      <c r="M6" s="67">
        <v>2</v>
      </c>
      <c r="N6" s="68">
        <v>1.7853457377462706E-5</v>
      </c>
      <c r="V6" t="s">
        <v>248</v>
      </c>
    </row>
    <row r="7" spans="1:27" ht="21.6">
      <c r="A7" s="106"/>
      <c r="B7" s="26" t="s">
        <v>191</v>
      </c>
      <c r="C7" s="34">
        <v>9.4420712149191802E-2</v>
      </c>
      <c r="D7" s="36"/>
      <c r="E7" s="29">
        <v>5.7997820226458101E-2</v>
      </c>
      <c r="G7" s="85"/>
      <c r="H7" s="87"/>
      <c r="I7" s="80" t="s">
        <v>215</v>
      </c>
      <c r="J7" s="64">
        <v>0.51728450720611974</v>
      </c>
      <c r="K7" s="65">
        <v>0.19304683562633607</v>
      </c>
      <c r="L7" s="66">
        <v>29.046777603205477</v>
      </c>
      <c r="M7" s="67">
        <v>3</v>
      </c>
      <c r="N7" s="68">
        <v>2.189312298971963E-6</v>
      </c>
      <c r="O7" t="s">
        <v>231</v>
      </c>
      <c r="V7" t="s">
        <v>249</v>
      </c>
    </row>
    <row r="8" spans="1:27">
      <c r="A8" s="116"/>
      <c r="B8" s="30" t="s">
        <v>192</v>
      </c>
      <c r="C8" s="31">
        <v>6</v>
      </c>
      <c r="D8" s="32">
        <v>6</v>
      </c>
      <c r="E8" s="33">
        <v>6</v>
      </c>
      <c r="G8" s="88"/>
      <c r="H8" s="86"/>
      <c r="I8" s="80" t="s">
        <v>216</v>
      </c>
      <c r="J8" s="64">
        <v>0.4301235034717677</v>
      </c>
      <c r="K8" s="65">
        <v>0.18760780199821225</v>
      </c>
      <c r="L8" s="66">
        <v>34.303131029049823</v>
      </c>
      <c r="M8" s="67">
        <v>4</v>
      </c>
      <c r="N8" s="68">
        <v>6.4577886675538919E-7</v>
      </c>
    </row>
    <row r="9" spans="1:27" ht="21.6">
      <c r="A9" s="116" t="s">
        <v>188</v>
      </c>
      <c r="B9" s="26" t="s">
        <v>189</v>
      </c>
      <c r="C9" s="37" t="s">
        <v>190</v>
      </c>
      <c r="D9" s="28">
        <v>0.79633021454224395</v>
      </c>
      <c r="E9" s="38">
        <v>1</v>
      </c>
      <c r="G9" s="88"/>
      <c r="H9" s="86"/>
      <c r="I9" s="80" t="s">
        <v>217</v>
      </c>
      <c r="J9" s="64">
        <v>0.25140583567235303</v>
      </c>
      <c r="K9" s="65">
        <v>0.18200630207731602</v>
      </c>
      <c r="L9" s="66">
        <v>36.211128773017649</v>
      </c>
      <c r="M9" s="67">
        <v>5</v>
      </c>
      <c r="N9" s="68">
        <v>8.6177853946802586E-7</v>
      </c>
      <c r="V9" t="s">
        <v>250</v>
      </c>
    </row>
    <row r="10" spans="1:27" ht="21.6">
      <c r="A10" s="106"/>
      <c r="B10" s="26" t="s">
        <v>191</v>
      </c>
      <c r="C10" s="34">
        <v>4.4021070631796342E-5</v>
      </c>
      <c r="D10" s="28">
        <v>5.7997820226458101E-2</v>
      </c>
      <c r="E10" s="39"/>
      <c r="G10" s="88"/>
      <c r="H10" s="86"/>
      <c r="I10" s="80" t="s">
        <v>218</v>
      </c>
      <c r="J10" s="64">
        <v>0.14297389185407103</v>
      </c>
      <c r="K10" s="65">
        <v>0.17622684421256035</v>
      </c>
      <c r="L10" s="66">
        <v>36.869346159828815</v>
      </c>
      <c r="M10" s="67">
        <v>6</v>
      </c>
      <c r="N10" s="68">
        <v>1.8672221460222549E-6</v>
      </c>
    </row>
    <row r="11" spans="1:27" ht="18" thickBot="1">
      <c r="A11" s="107"/>
      <c r="B11" s="40" t="s">
        <v>192</v>
      </c>
      <c r="C11" s="41">
        <v>6</v>
      </c>
      <c r="D11" s="42">
        <v>6</v>
      </c>
      <c r="E11" s="43">
        <v>6</v>
      </c>
      <c r="G11" s="88"/>
      <c r="H11" s="86"/>
      <c r="I11" s="80" t="s">
        <v>219</v>
      </c>
      <c r="J11" s="64">
        <v>5.370332665965364E-2</v>
      </c>
      <c r="K11" s="65">
        <v>0.17025130615174972</v>
      </c>
      <c r="L11" s="66">
        <v>36.968845791482629</v>
      </c>
      <c r="M11" s="67">
        <v>7</v>
      </c>
      <c r="N11" s="68">
        <v>4.7548296408235732E-6</v>
      </c>
      <c r="V11" s="90" t="s">
        <v>251</v>
      </c>
    </row>
    <row r="12" spans="1:27" ht="18" thickTop="1">
      <c r="A12" s="108" t="s">
        <v>193</v>
      </c>
      <c r="B12" s="108"/>
      <c r="C12" s="108"/>
      <c r="D12" s="108"/>
      <c r="E12" s="108"/>
      <c r="G12" s="88"/>
      <c r="H12" s="86"/>
      <c r="I12" s="80" t="s">
        <v>220</v>
      </c>
      <c r="J12" s="64">
        <v>-4.0278403940218047E-2</v>
      </c>
      <c r="K12" s="65">
        <v>0.16405826364933773</v>
      </c>
      <c r="L12" s="66">
        <v>37.029122327250178</v>
      </c>
      <c r="M12" s="67">
        <v>8</v>
      </c>
      <c r="N12" s="68">
        <v>1.1367820032562853E-5</v>
      </c>
      <c r="V12" t="s">
        <v>252</v>
      </c>
    </row>
    <row r="13" spans="1:27">
      <c r="G13" s="88"/>
      <c r="H13" s="86"/>
      <c r="I13" s="80" t="s">
        <v>221</v>
      </c>
      <c r="J13" s="64">
        <v>-0.12250767149983274</v>
      </c>
      <c r="K13" s="65">
        <v>0.15762208124782012</v>
      </c>
      <c r="L13" s="66">
        <v>37.633199542696694</v>
      </c>
      <c r="M13" s="67">
        <v>9</v>
      </c>
      <c r="N13" s="68">
        <v>2.0280191423311327E-5</v>
      </c>
      <c r="V13" t="s">
        <v>253</v>
      </c>
    </row>
    <row r="14" spans="1:27" ht="18" thickBot="1">
      <c r="A14" s="102" t="s">
        <v>184</v>
      </c>
      <c r="B14" s="102"/>
      <c r="C14" s="102"/>
      <c r="D14" s="102"/>
      <c r="E14" s="102"/>
      <c r="G14" s="88"/>
      <c r="H14" s="86"/>
      <c r="I14" s="80" t="s">
        <v>222</v>
      </c>
      <c r="J14" s="64">
        <v>-0.20751669631848801</v>
      </c>
      <c r="K14" s="65">
        <v>0.15091165336763496</v>
      </c>
      <c r="L14" s="66">
        <v>39.524064595260676</v>
      </c>
      <c r="M14" s="67">
        <v>10</v>
      </c>
      <c r="N14" s="68">
        <v>2.0546288251379071E-5</v>
      </c>
    </row>
    <row r="15" spans="1:27" ht="18.600000000000001" thickTop="1" thickBot="1">
      <c r="A15" s="103" t="s">
        <v>194</v>
      </c>
      <c r="B15" s="111"/>
      <c r="C15" s="104"/>
      <c r="D15" s="19" t="s">
        <v>186</v>
      </c>
      <c r="E15" s="21" t="s">
        <v>188</v>
      </c>
      <c r="G15" s="88"/>
      <c r="H15" s="86"/>
      <c r="I15" s="80" t="s">
        <v>223</v>
      </c>
      <c r="J15" s="64">
        <v>-0.25567626351500927</v>
      </c>
      <c r="K15" s="65">
        <v>0.14388861576723855</v>
      </c>
      <c r="L15" s="66">
        <v>42.681452583578007</v>
      </c>
      <c r="M15" s="67">
        <v>11</v>
      </c>
      <c r="N15" s="68">
        <v>1.2338488936021508E-5</v>
      </c>
      <c r="V15" t="s">
        <v>254</v>
      </c>
    </row>
    <row r="16" spans="1:27" ht="18" thickTop="1">
      <c r="A16" s="112" t="s">
        <v>187</v>
      </c>
      <c r="B16" s="113" t="s">
        <v>186</v>
      </c>
      <c r="C16" s="22" t="s">
        <v>184</v>
      </c>
      <c r="D16" s="44">
        <v>1</v>
      </c>
      <c r="E16" s="45">
        <v>0.99709554206177908</v>
      </c>
      <c r="G16" s="88"/>
      <c r="H16" s="86"/>
      <c r="I16" s="80" t="s">
        <v>224</v>
      </c>
      <c r="J16" s="64">
        <v>-0.29462275934840321</v>
      </c>
      <c r="K16" s="65">
        <v>0.13650472655798701</v>
      </c>
      <c r="L16" s="66">
        <v>47.339857191076945</v>
      </c>
      <c r="M16" s="67">
        <v>12</v>
      </c>
      <c r="N16" s="68">
        <v>4.070421879287557E-6</v>
      </c>
      <c r="P16" t="s">
        <v>236</v>
      </c>
      <c r="V16" t="s">
        <v>255</v>
      </c>
    </row>
    <row r="17" spans="1:22" ht="21.6">
      <c r="A17" s="106"/>
      <c r="B17" s="108"/>
      <c r="C17" s="26" t="s">
        <v>195</v>
      </c>
      <c r="D17" s="37"/>
      <c r="E17" s="29">
        <v>1.878201555101943E-4</v>
      </c>
      <c r="G17" s="88"/>
      <c r="H17" s="86"/>
      <c r="I17" s="80" t="s">
        <v>225</v>
      </c>
      <c r="J17" s="64">
        <v>-0.33803439934458968</v>
      </c>
      <c r="K17" s="65">
        <v>0.12869789041755739</v>
      </c>
      <c r="L17" s="66">
        <v>54.238742720169995</v>
      </c>
      <c r="M17" s="67">
        <v>13</v>
      </c>
      <c r="N17" s="68">
        <v>5.4938374523285306E-7</v>
      </c>
      <c r="P17" t="s">
        <v>237</v>
      </c>
      <c r="V17" t="s">
        <v>256</v>
      </c>
    </row>
    <row r="18" spans="1:22">
      <c r="A18" s="106"/>
      <c r="B18" s="114"/>
      <c r="C18" s="30" t="s">
        <v>144</v>
      </c>
      <c r="D18" s="31">
        <v>0</v>
      </c>
      <c r="E18" s="33">
        <v>3</v>
      </c>
      <c r="G18" s="88"/>
      <c r="H18" s="86"/>
      <c r="I18" s="80" t="s">
        <v>226</v>
      </c>
      <c r="J18" s="64">
        <v>-0.36241756874455638</v>
      </c>
      <c r="K18" s="65">
        <v>0.1203858530857692</v>
      </c>
      <c r="L18" s="66">
        <v>63.301650815465344</v>
      </c>
      <c r="M18" s="67">
        <v>14</v>
      </c>
      <c r="N18" s="68">
        <v>3.0680860857487481E-8</v>
      </c>
      <c r="P18" t="s">
        <v>238</v>
      </c>
      <c r="V18" t="s">
        <v>257</v>
      </c>
    </row>
    <row r="19" spans="1:22">
      <c r="A19" s="106"/>
      <c r="B19" s="114" t="s">
        <v>188</v>
      </c>
      <c r="C19" s="26" t="s">
        <v>184</v>
      </c>
      <c r="D19" s="34">
        <v>0.99709554206177908</v>
      </c>
      <c r="E19" s="46">
        <v>1</v>
      </c>
      <c r="G19" s="88"/>
      <c r="H19" s="86"/>
      <c r="I19" s="80" t="s">
        <v>227</v>
      </c>
      <c r="J19" s="64">
        <v>-0.43480315876732445</v>
      </c>
      <c r="K19" s="65">
        <v>0.11145564251507056</v>
      </c>
      <c r="L19" s="66">
        <v>78.520480658825818</v>
      </c>
      <c r="M19" s="67">
        <v>15</v>
      </c>
      <c r="N19" s="68">
        <v>1.3007998272707481E-10</v>
      </c>
      <c r="V19" t="s">
        <v>258</v>
      </c>
    </row>
    <row r="20" spans="1:22" ht="22.2" thickBot="1">
      <c r="A20" s="106"/>
      <c r="B20" s="108"/>
      <c r="C20" s="26" t="s">
        <v>195</v>
      </c>
      <c r="D20" s="34">
        <v>1.878201555101943E-4</v>
      </c>
      <c r="E20" s="47"/>
      <c r="G20" s="88"/>
      <c r="H20" s="86"/>
      <c r="I20" s="81" t="s">
        <v>228</v>
      </c>
      <c r="J20" s="70">
        <v>-0.38075928053531632</v>
      </c>
      <c r="K20" s="71">
        <v>0.10174461594455995</v>
      </c>
      <c r="L20" s="72">
        <v>92.525319689176158</v>
      </c>
      <c r="M20" s="73">
        <v>16</v>
      </c>
      <c r="N20" s="74">
        <v>8.549812393462053E-13</v>
      </c>
      <c r="P20" t="s">
        <v>239</v>
      </c>
      <c r="Q20" t="s">
        <v>240</v>
      </c>
      <c r="T20" t="s">
        <v>231</v>
      </c>
      <c r="V20" t="s">
        <v>259</v>
      </c>
    </row>
    <row r="21" spans="1:22" ht="18.600000000000001" thickTop="1" thickBot="1">
      <c r="A21" s="107"/>
      <c r="B21" s="115"/>
      <c r="C21" s="40" t="s">
        <v>144</v>
      </c>
      <c r="D21" s="41">
        <v>3</v>
      </c>
      <c r="E21" s="43">
        <v>0</v>
      </c>
      <c r="G21" s="78"/>
      <c r="H21" s="78"/>
      <c r="I21" s="92" t="s">
        <v>229</v>
      </c>
      <c r="J21" s="92"/>
      <c r="K21" s="92"/>
      <c r="L21" s="92"/>
      <c r="M21" s="92"/>
      <c r="N21" s="92"/>
      <c r="P21" t="s">
        <v>241</v>
      </c>
      <c r="Q21" t="s">
        <v>242</v>
      </c>
    </row>
    <row r="22" spans="1:22" ht="18.600000000000001" thickTop="1" thickBot="1">
      <c r="A22" s="102" t="s">
        <v>184</v>
      </c>
      <c r="B22" s="102"/>
      <c r="C22" s="102"/>
      <c r="D22" s="102"/>
      <c r="E22" s="102"/>
      <c r="G22" s="78"/>
      <c r="H22" s="78"/>
      <c r="I22" s="92" t="s">
        <v>230</v>
      </c>
      <c r="J22" s="92"/>
      <c r="K22" s="92"/>
      <c r="L22" s="92"/>
      <c r="M22" s="92"/>
      <c r="N22" s="92"/>
      <c r="V22" t="s">
        <v>260</v>
      </c>
    </row>
    <row r="23" spans="1:22" ht="18.600000000000001" thickTop="1" thickBot="1">
      <c r="A23" s="103" t="s">
        <v>194</v>
      </c>
      <c r="B23" s="111"/>
      <c r="C23" s="104"/>
      <c r="D23" s="19" t="s">
        <v>187</v>
      </c>
      <c r="E23" s="21" t="s">
        <v>188</v>
      </c>
      <c r="P23" t="s">
        <v>243</v>
      </c>
    </row>
    <row r="24" spans="1:22" ht="18" thickTop="1">
      <c r="A24" s="112" t="s">
        <v>186</v>
      </c>
      <c r="B24" s="113" t="s">
        <v>187</v>
      </c>
      <c r="C24" s="22" t="s">
        <v>184</v>
      </c>
      <c r="D24" s="44">
        <v>1</v>
      </c>
      <c r="E24" s="45">
        <v>0.89653653324926197</v>
      </c>
      <c r="I24" s="94" t="s">
        <v>232</v>
      </c>
      <c r="J24" s="94"/>
      <c r="K24" s="94"/>
      <c r="P24" t="s">
        <v>244</v>
      </c>
    </row>
    <row r="25" spans="1:22" ht="22.2" thickBot="1">
      <c r="A25" s="106"/>
      <c r="B25" s="108"/>
      <c r="C25" s="26" t="s">
        <v>195</v>
      </c>
      <c r="D25" s="37"/>
      <c r="E25" s="29">
        <v>3.9323933192327264E-2</v>
      </c>
      <c r="I25" s="95" t="s">
        <v>207</v>
      </c>
      <c r="J25" s="95" t="s">
        <v>208</v>
      </c>
      <c r="K25" s="96"/>
      <c r="P25" t="s">
        <v>245</v>
      </c>
    </row>
    <row r="26" spans="1:22" ht="18.600000000000001" thickTop="1" thickBot="1">
      <c r="A26" s="106"/>
      <c r="B26" s="114"/>
      <c r="C26" s="30" t="s">
        <v>144</v>
      </c>
      <c r="D26" s="31">
        <v>0</v>
      </c>
      <c r="E26" s="33">
        <v>3</v>
      </c>
      <c r="I26" s="75" t="s">
        <v>209</v>
      </c>
      <c r="J26" s="76" t="s">
        <v>232</v>
      </c>
      <c r="K26" s="77" t="s">
        <v>233</v>
      </c>
      <c r="V26" t="s">
        <v>261</v>
      </c>
    </row>
    <row r="27" spans="1:22" ht="18" thickTop="1">
      <c r="A27" s="106"/>
      <c r="B27" s="114" t="s">
        <v>188</v>
      </c>
      <c r="C27" s="26" t="s">
        <v>184</v>
      </c>
      <c r="D27" s="34">
        <v>0.89653653324926197</v>
      </c>
      <c r="E27" s="46">
        <v>1</v>
      </c>
      <c r="I27" s="57" t="s">
        <v>201</v>
      </c>
      <c r="J27" s="58">
        <v>0.73407769908329812</v>
      </c>
      <c r="K27" s="62">
        <v>0.21821789023599239</v>
      </c>
    </row>
    <row r="28" spans="1:22" ht="21.6">
      <c r="A28" s="106"/>
      <c r="B28" s="108"/>
      <c r="C28" s="26" t="s">
        <v>195</v>
      </c>
      <c r="D28" s="34">
        <v>3.9323933192327264E-2</v>
      </c>
      <c r="E28" s="47"/>
      <c r="I28" s="63" t="s">
        <v>214</v>
      </c>
      <c r="J28" s="64">
        <v>0.11115768882830114</v>
      </c>
      <c r="K28" s="68">
        <v>0.21821789023599239</v>
      </c>
      <c r="V28" s="90" t="s">
        <v>264</v>
      </c>
    </row>
    <row r="29" spans="1:22" ht="18" thickBot="1">
      <c r="A29" s="107"/>
      <c r="B29" s="115"/>
      <c r="C29" s="40" t="s">
        <v>144</v>
      </c>
      <c r="D29" s="41">
        <v>3</v>
      </c>
      <c r="E29" s="43">
        <v>0</v>
      </c>
      <c r="I29" s="63" t="s">
        <v>215</v>
      </c>
      <c r="J29" s="64">
        <v>0.1111903761956656</v>
      </c>
      <c r="K29" s="68">
        <v>0.21821789023599239</v>
      </c>
      <c r="V29" t="s">
        <v>262</v>
      </c>
    </row>
    <row r="30" spans="1:22" ht="18" thickTop="1">
      <c r="I30" s="63" t="s">
        <v>216</v>
      </c>
      <c r="J30" s="64">
        <v>-1.2020143940308415E-2</v>
      </c>
      <c r="K30" s="68">
        <v>0.21821789023599239</v>
      </c>
      <c r="V30" t="s">
        <v>263</v>
      </c>
    </row>
    <row r="31" spans="1:22" ht="18" thickBot="1">
      <c r="A31" s="102" t="s">
        <v>196</v>
      </c>
      <c r="B31" s="102"/>
      <c r="C31" s="102"/>
      <c r="D31" s="102"/>
      <c r="E31" s="102"/>
      <c r="F31" s="102"/>
      <c r="G31" s="102"/>
      <c r="I31" s="63" t="s">
        <v>217</v>
      </c>
      <c r="J31" s="64">
        <v>-0.23579261606258259</v>
      </c>
      <c r="K31" s="68">
        <v>0.21821789023599239</v>
      </c>
    </row>
    <row r="32" spans="1:22" ht="18.600000000000001" thickTop="1" thickBot="1">
      <c r="A32" s="103" t="s">
        <v>197</v>
      </c>
      <c r="B32" s="104"/>
      <c r="C32" s="19" t="s">
        <v>145</v>
      </c>
      <c r="D32" s="20" t="s">
        <v>144</v>
      </c>
      <c r="E32" s="20" t="s">
        <v>198</v>
      </c>
      <c r="F32" s="20" t="s">
        <v>199</v>
      </c>
      <c r="G32" s="21" t="s">
        <v>200</v>
      </c>
      <c r="I32" s="63" t="s">
        <v>218</v>
      </c>
      <c r="J32" s="64">
        <v>-5.1277692617250202E-2</v>
      </c>
      <c r="K32" s="68">
        <v>0.21821789023599239</v>
      </c>
      <c r="V32" t="s">
        <v>265</v>
      </c>
    </row>
    <row r="33" spans="1:23" ht="18" thickTop="1">
      <c r="A33" s="105" t="s">
        <v>201</v>
      </c>
      <c r="B33" s="22" t="s">
        <v>140</v>
      </c>
      <c r="C33" s="44">
        <v>149965.71428571423</v>
      </c>
      <c r="D33" s="48">
        <v>1</v>
      </c>
      <c r="E33" s="49">
        <v>149965.71428571423</v>
      </c>
      <c r="F33" s="49">
        <v>365.85501858735483</v>
      </c>
      <c r="G33" s="25" t="s">
        <v>202</v>
      </c>
      <c r="I33" s="63" t="s">
        <v>219</v>
      </c>
      <c r="J33" s="64">
        <v>-6.7985561101044825E-2</v>
      </c>
      <c r="K33" s="68">
        <v>0.21821789023599239</v>
      </c>
      <c r="V33" t="s">
        <v>266</v>
      </c>
    </row>
    <row r="34" spans="1:23">
      <c r="A34" s="106"/>
      <c r="B34" s="26" t="s">
        <v>141</v>
      </c>
      <c r="C34" s="50">
        <v>1639.6190476190693</v>
      </c>
      <c r="D34" s="35">
        <v>4</v>
      </c>
      <c r="E34" s="51">
        <v>409.90476190476733</v>
      </c>
      <c r="F34" s="36"/>
      <c r="G34" s="39"/>
      <c r="I34" s="63" t="s">
        <v>220</v>
      </c>
      <c r="J34" s="64">
        <v>-6.2909172472076086E-2</v>
      </c>
      <c r="K34" s="68">
        <v>0.21821789023599239</v>
      </c>
      <c r="V34" t="s">
        <v>268</v>
      </c>
    </row>
    <row r="35" spans="1:23" ht="18" thickBot="1">
      <c r="A35" s="107"/>
      <c r="B35" s="40" t="s">
        <v>203</v>
      </c>
      <c r="C35" s="52">
        <v>151605.33333333331</v>
      </c>
      <c r="D35" s="42">
        <v>5</v>
      </c>
      <c r="E35" s="53"/>
      <c r="F35" s="53"/>
      <c r="G35" s="54"/>
      <c r="I35" s="63" t="s">
        <v>221</v>
      </c>
      <c r="J35" s="64">
        <v>-3.1620424611406114E-2</v>
      </c>
      <c r="K35" s="68">
        <v>0.21821789023599239</v>
      </c>
      <c r="V35" t="s">
        <v>267</v>
      </c>
    </row>
    <row r="36" spans="1:23" ht="18" thickTop="1">
      <c r="A36" s="108" t="s">
        <v>204</v>
      </c>
      <c r="B36" s="108"/>
      <c r="C36" s="108"/>
      <c r="D36" s="108"/>
      <c r="E36" s="108"/>
      <c r="F36" s="108"/>
      <c r="G36" s="108"/>
      <c r="I36" s="63" t="s">
        <v>222</v>
      </c>
      <c r="J36" s="64">
        <v>-0.11834846749483496</v>
      </c>
      <c r="K36" s="68">
        <v>0.21821789023599239</v>
      </c>
    </row>
    <row r="37" spans="1:23">
      <c r="A37" s="108" t="s">
        <v>205</v>
      </c>
      <c r="B37" s="108"/>
      <c r="C37" s="108"/>
      <c r="D37" s="108"/>
      <c r="E37" s="108"/>
      <c r="F37" s="108"/>
      <c r="G37" s="108"/>
      <c r="I37" s="63" t="s">
        <v>223</v>
      </c>
      <c r="J37" s="64">
        <v>-3.3716289797212987E-2</v>
      </c>
      <c r="K37" s="68">
        <v>0.21821789023599239</v>
      </c>
    </row>
    <row r="38" spans="1:23">
      <c r="I38" s="63" t="s">
        <v>224</v>
      </c>
      <c r="J38" s="64">
        <v>-5.0273007531583307E-2</v>
      </c>
      <c r="K38" s="68">
        <v>0.21821789023599239</v>
      </c>
    </row>
    <row r="39" spans="1:23">
      <c r="I39" s="63" t="s">
        <v>225</v>
      </c>
      <c r="J39" s="64">
        <v>-8.3728846133250573E-2</v>
      </c>
      <c r="K39" s="68">
        <v>0.21821789023599239</v>
      </c>
      <c r="V39" s="93" t="s">
        <v>269</v>
      </c>
      <c r="W39" s="93"/>
    </row>
    <row r="40" spans="1:23">
      <c r="I40" s="63" t="s">
        <v>226</v>
      </c>
      <c r="J40" s="64">
        <v>-4.2170799154824398E-2</v>
      </c>
      <c r="K40" s="68">
        <v>0.21821789023599239</v>
      </c>
    </row>
    <row r="41" spans="1:23">
      <c r="I41" s="63" t="s">
        <v>227</v>
      </c>
      <c r="J41" s="64">
        <v>-0.22571439218559905</v>
      </c>
      <c r="K41" s="68">
        <v>0.21821789023599239</v>
      </c>
      <c r="P41" t="s">
        <v>235</v>
      </c>
    </row>
    <row r="42" spans="1:23" ht="18" thickBot="1">
      <c r="I42" s="69" t="s">
        <v>228</v>
      </c>
      <c r="J42" s="70">
        <v>0.11666692540298054</v>
      </c>
      <c r="K42" s="74">
        <v>0.21821789023599239</v>
      </c>
    </row>
    <row r="43" spans="1:23" ht="18" thickTop="1"/>
    <row r="53" spans="35:35">
      <c r="AI53" t="s">
        <v>231</v>
      </c>
    </row>
  </sheetData>
  <mergeCells count="33">
    <mergeCell ref="A12:E12"/>
    <mergeCell ref="A1:E1"/>
    <mergeCell ref="A2:B2"/>
    <mergeCell ref="A3:A5"/>
    <mergeCell ref="A6:A8"/>
    <mergeCell ref="A9:A11"/>
    <mergeCell ref="A23:C23"/>
    <mergeCell ref="A24:A29"/>
    <mergeCell ref="B24:B26"/>
    <mergeCell ref="B27:B29"/>
    <mergeCell ref="A14:E14"/>
    <mergeCell ref="A15:C15"/>
    <mergeCell ref="A16:A21"/>
    <mergeCell ref="B16:B18"/>
    <mergeCell ref="B19:B21"/>
    <mergeCell ref="A22:E22"/>
    <mergeCell ref="A31:G31"/>
    <mergeCell ref="A32:B32"/>
    <mergeCell ref="A33:A35"/>
    <mergeCell ref="A36:G36"/>
    <mergeCell ref="A37:G37"/>
    <mergeCell ref="I1:N1"/>
    <mergeCell ref="I2:N2"/>
    <mergeCell ref="J3:J4"/>
    <mergeCell ref="K3:K4"/>
    <mergeCell ref="L3:N3"/>
    <mergeCell ref="I3:I4"/>
    <mergeCell ref="I22:N22"/>
    <mergeCell ref="V3:AA3"/>
    <mergeCell ref="V39:W39"/>
    <mergeCell ref="I24:K24"/>
    <mergeCell ref="I25:K25"/>
    <mergeCell ref="I21:N2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정확도</vt:lpstr>
      <vt:lpstr>지수평활법</vt:lpstr>
      <vt:lpstr>Single_Double 지수평활법(4월20일)</vt:lpstr>
      <vt:lpstr>계절성지수</vt:lpstr>
      <vt:lpstr>추세+계절성지수</vt:lpstr>
      <vt:lpstr>ACF와PACF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parkjeongah</dc:creator>
  <cp:lastModifiedBy>parkjeongah</cp:lastModifiedBy>
  <dcterms:created xsi:type="dcterms:W3CDTF">2018-05-27T06:43:00Z</dcterms:created>
  <dcterms:modified xsi:type="dcterms:W3CDTF">2018-05-28T04:58:10Z</dcterms:modified>
</cp:coreProperties>
</file>