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탐사적데이터분석\"/>
    </mc:Choice>
  </mc:AlternateContent>
  <xr:revisionPtr revIDLastSave="0" documentId="13_ncr:1_{36EEAD66-3FA5-438A-90B9-4A67470EEFF9}" xr6:coauthVersionLast="40" xr6:coauthVersionMax="40" xr10:uidLastSave="{00000000-0000-0000-0000-000000000000}"/>
  <bookViews>
    <workbookView xWindow="0" yWindow="0" windowWidth="19200" windowHeight="114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 s="1"/>
  <c r="F23" i="1" l="1"/>
  <c r="F24" i="1"/>
  <c r="F25" i="1"/>
  <c r="F26" i="1"/>
  <c r="F27" i="1"/>
  <c r="F28" i="1"/>
  <c r="F22" i="1"/>
  <c r="M26" i="1" l="1"/>
  <c r="F32" i="1" s="1"/>
  <c r="L26" i="1"/>
  <c r="M24" i="1"/>
  <c r="M25" i="1"/>
  <c r="L25" i="1"/>
  <c r="E13" i="1"/>
  <c r="L24" i="1"/>
  <c r="C25" i="1"/>
  <c r="C26" i="1"/>
  <c r="C27" i="1" s="1"/>
  <c r="C28" i="1" s="1"/>
  <c r="D28" i="1" s="1"/>
  <c r="C24" i="1"/>
  <c r="C23" i="1"/>
  <c r="C22" i="1"/>
  <c r="B29" i="1"/>
  <c r="F7" i="1"/>
  <c r="K9" i="1"/>
  <c r="F31" i="1" l="1"/>
  <c r="D26" i="1" s="1"/>
  <c r="E26" i="1" s="1"/>
  <c r="G26" i="1" s="1"/>
  <c r="H26" i="1" s="1"/>
  <c r="I26" i="1" s="1"/>
  <c r="D25" i="1"/>
  <c r="D22" i="1"/>
  <c r="E22" i="1" s="1"/>
  <c r="G22" i="1" s="1"/>
  <c r="H22" i="1" s="1"/>
  <c r="I22" i="1" s="1"/>
  <c r="D24" i="1"/>
  <c r="C3" i="1"/>
  <c r="C4" i="1" s="1"/>
  <c r="C5" i="1" s="1"/>
  <c r="C6" i="1" s="1"/>
  <c r="C2" i="1"/>
  <c r="I9" i="1"/>
  <c r="I6" i="1" s="1"/>
  <c r="C7" i="1" l="1"/>
  <c r="C8" i="1" s="1"/>
  <c r="E7" i="1"/>
  <c r="I7" i="1"/>
  <c r="I5" i="1"/>
  <c r="D23" i="1"/>
  <c r="E23" i="1" s="1"/>
  <c r="G23" i="1" s="1"/>
  <c r="H23" i="1" s="1"/>
  <c r="I23" i="1" s="1"/>
  <c r="D27" i="1"/>
  <c r="E25" i="1"/>
  <c r="G25" i="1" s="1"/>
  <c r="H25" i="1" s="1"/>
  <c r="I25" i="1" s="1"/>
  <c r="E28" i="1" l="1"/>
  <c r="G28" i="1" s="1"/>
  <c r="H28" i="1" s="1"/>
  <c r="I28" i="1" s="1"/>
  <c r="E27" i="1"/>
  <c r="G27" i="1" s="1"/>
  <c r="H27" i="1" s="1"/>
  <c r="I27" i="1" s="1"/>
  <c r="E24" i="1"/>
  <c r="G24" i="1" s="1"/>
  <c r="H24" i="1" s="1"/>
  <c r="I24" i="1" s="1"/>
  <c r="I29" i="1" s="1"/>
  <c r="I31" i="1" s="1"/>
  <c r="C9" i="1"/>
  <c r="C10" i="1" s="1"/>
  <c r="C11" i="1" s="1"/>
  <c r="C12" i="1" s="1"/>
  <c r="C13" i="1" s="1"/>
  <c r="C14" i="1" s="1"/>
  <c r="C15" i="1" s="1"/>
  <c r="C16" i="1" s="1"/>
  <c r="C17" i="1" s="1"/>
  <c r="E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3f13</author>
    <author>3f5</author>
  </authors>
  <commentList>
    <comment ref="I5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얘네는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계산한거</t>
        </r>
        <r>
          <rPr>
            <b/>
            <sz val="9"/>
            <color indexed="81"/>
            <rFont val="Tahoma"/>
            <family val="2"/>
          </rPr>
          <t xml:space="preserve"> 
(</t>
        </r>
        <r>
          <rPr>
            <b/>
            <sz val="9"/>
            <color indexed="81"/>
            <rFont val="돋움"/>
            <family val="3"/>
            <charset val="129"/>
          </rPr>
          <t>정확한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모름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I6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짝수면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데이터수</t>
        </r>
        <r>
          <rPr>
            <b/>
            <sz val="9"/>
            <color indexed="81"/>
            <rFont val="Tahoma"/>
            <family val="2"/>
          </rPr>
          <t xml:space="preserve">)/2
</t>
        </r>
        <r>
          <rPr>
            <b/>
            <sz val="9"/>
            <color indexed="81"/>
            <rFont val="돋움"/>
            <family val="3"/>
            <charset val="129"/>
          </rPr>
          <t>홀수면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데이터수</t>
        </r>
        <r>
          <rPr>
            <b/>
            <sz val="9"/>
            <color indexed="81"/>
            <rFont val="Tahoma"/>
            <family val="2"/>
          </rPr>
          <t xml:space="preserve">+1)/2
</t>
        </r>
        <r>
          <rPr>
            <b/>
            <sz val="9"/>
            <color indexed="81"/>
            <rFont val="돋움"/>
            <family val="3"/>
            <charset val="129"/>
          </rPr>
          <t>데이터수가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 xml:space="preserve">라면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번째와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번째의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평균
공식화</t>
        </r>
        <r>
          <rPr>
            <b/>
            <sz val="9"/>
            <color indexed="81"/>
            <rFont val="Tahoma"/>
            <family val="2"/>
          </rPr>
          <t xml:space="preserve"> = (4+1)/2 = 2.5
</t>
        </r>
        <r>
          <rPr>
            <b/>
            <sz val="9"/>
            <color indexed="81"/>
            <rFont val="돋움"/>
            <family val="3"/>
            <charset val="129"/>
          </rPr>
          <t>데이터수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라면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
공식화</t>
        </r>
        <r>
          <rPr>
            <b/>
            <sz val="9"/>
            <color indexed="81"/>
            <rFont val="Tahoma"/>
            <family val="2"/>
          </rPr>
          <t xml:space="preserve"> = (5+1)/2 = 3</t>
        </r>
      </text>
    </comment>
    <comment ref="E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구간</t>
        </r>
        <r>
          <rPr>
            <sz val="9"/>
            <color indexed="81"/>
            <rFont val="Tahoma"/>
            <family val="2"/>
          </rPr>
          <t xml:space="preserve"> 38.5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728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1435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C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중앙값</t>
        </r>
        <r>
          <rPr>
            <b/>
            <sz val="9"/>
            <color indexed="81"/>
            <rFont val="Tahoma"/>
            <family val="2"/>
          </rPr>
          <t>) 
2869, 2870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여기에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것이다</t>
        </r>
        <r>
          <rPr>
            <b/>
            <sz val="9"/>
            <color indexed="81"/>
            <rFont val="Tahoma"/>
            <family val="2"/>
          </rPr>
          <t xml:space="preserve"> !
</t>
        </r>
      </text>
    </comment>
    <comment ref="E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중앙값</t>
        </r>
        <r>
          <rPr>
            <b/>
            <sz val="9"/>
            <color indexed="81"/>
            <rFont val="Tahoma"/>
            <family val="2"/>
          </rPr>
          <t>)
39.5~40.5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1079</t>
        </r>
        <r>
          <rPr>
            <b/>
            <sz val="9"/>
            <color indexed="81"/>
            <rFont val="돋움"/>
            <family val="3"/>
            <charset val="129"/>
          </rPr>
          <t>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중에서
</t>
        </r>
        <r>
          <rPr>
            <b/>
            <sz val="9"/>
            <color indexed="81"/>
            <rFont val="Tahoma"/>
            <family val="2"/>
          </rPr>
          <t>340,341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찾으면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 xml:space="preserve"> !!!!!!!!!
</t>
        </r>
      </text>
    </comment>
    <comment ref="L25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(35.5~36.5 </t>
        </r>
        <r>
          <rPr>
            <sz val="9"/>
            <color indexed="81"/>
            <rFont val="돋움"/>
            <family val="3"/>
            <charset val="129"/>
          </rPr>
          <t>사이에서</t>
        </r>
        <r>
          <rPr>
            <sz val="9"/>
            <color indexed="81"/>
            <rFont val="Tahoma"/>
            <family val="2"/>
          </rPr>
          <t xml:space="preserve"> 78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중앙값</t>
        </r>
      </text>
    </comment>
    <comment ref="L26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37.5~36.5</t>
        </r>
        <r>
          <rPr>
            <sz val="9"/>
            <color indexed="81"/>
            <rFont val="돋움"/>
            <family val="3"/>
            <charset val="129"/>
          </rPr>
          <t>사이에서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사분위수</t>
        </r>
      </text>
    </comment>
    <comment ref="I3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3f5: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거의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이라는것을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
귀무가설이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정규분포이다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귀무가설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기각한다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유의수준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퍼센트에서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<sst xmlns="http://schemas.openxmlformats.org/spreadsheetml/2006/main" count="43" uniqueCount="40">
  <si>
    <t>구간(상한)</t>
    <phoneticPr fontId="1" type="noConversion"/>
  </si>
  <si>
    <t>47.5~</t>
    <phoneticPr fontId="1" type="noConversion"/>
  </si>
  <si>
    <t>~33.5</t>
    <phoneticPr fontId="1" type="noConversion"/>
  </si>
  <si>
    <t>N(관측개수)</t>
    <phoneticPr fontId="1" type="noConversion"/>
  </si>
  <si>
    <t>계급중앙값</t>
    <phoneticPr fontId="1" type="noConversion"/>
  </si>
  <si>
    <t>1사분위수</t>
    <phoneticPr fontId="1" type="noConversion"/>
  </si>
  <si>
    <t>중앙값</t>
    <phoneticPr fontId="1" type="noConversion"/>
  </si>
  <si>
    <t>3사분위수</t>
    <phoneticPr fontId="1" type="noConversion"/>
  </si>
  <si>
    <t xml:space="preserve">위치 </t>
    <phoneticPr fontId="1" type="noConversion"/>
  </si>
  <si>
    <t>누적N</t>
    <phoneticPr fontId="1" type="noConversion"/>
  </si>
  <si>
    <t>데이터 개수</t>
    <phoneticPr fontId="1" type="noConversion"/>
  </si>
  <si>
    <t xml:space="preserve"> : 데이터개수 5738개=&gt;5739/2</t>
    <phoneticPr fontId="1" type="noConversion"/>
  </si>
  <si>
    <t>(2869번째, 2870번째의 평균)</t>
    <phoneticPr fontId="1" type="noConversion"/>
  </si>
  <si>
    <t xml:space="preserve">340번째 값 </t>
    <phoneticPr fontId="1" type="noConversion"/>
  </si>
  <si>
    <t>341번째 값</t>
    <phoneticPr fontId="1" type="noConversion"/>
  </si>
  <si>
    <t>39.5+339.5/1079</t>
    <phoneticPr fontId="1" type="noConversion"/>
  </si>
  <si>
    <t>39.5+340.5/1079</t>
    <phoneticPr fontId="1" type="noConversion"/>
  </si>
  <si>
    <t>1435번째값</t>
    <phoneticPr fontId="1" type="noConversion"/>
  </si>
  <si>
    <t>=(2869+1)/2</t>
    <phoneticPr fontId="1" type="noConversion"/>
  </si>
  <si>
    <t>최소부터 1435번째 값 -&gt; 1사분위수</t>
    <phoneticPr fontId="1" type="noConversion"/>
  </si>
  <si>
    <t>최대부터 1435번째 값 -&gt; 3사분위수</t>
    <phoneticPr fontId="1" type="noConversion"/>
  </si>
  <si>
    <t>중앙값</t>
    <phoneticPr fontId="1" type="noConversion"/>
  </si>
  <si>
    <t>38.5~</t>
    <phoneticPr fontId="1" type="noConversion"/>
  </si>
  <si>
    <t>3사분위수</t>
    <phoneticPr fontId="1" type="noConversion"/>
  </si>
  <si>
    <t>1사분위수</t>
    <phoneticPr fontId="1" type="noConversion"/>
  </si>
  <si>
    <t>가운데값의 위치 : (325+1)/2</t>
    <phoneticPr fontId="1" type="noConversion"/>
  </si>
  <si>
    <t>위(아래)에서부터는 1(3)사분위수의 위치 =(163+1)/2 = 82번째</t>
    <phoneticPr fontId="1" type="noConversion"/>
  </si>
  <si>
    <t>저항성 있는 평균</t>
    <phoneticPr fontId="1" type="noConversion"/>
  </si>
  <si>
    <t>=1사분위수와 3사분위수의 평균</t>
    <phoneticPr fontId="1" type="noConversion"/>
  </si>
  <si>
    <t>저항성 있는 표준편차</t>
    <phoneticPr fontId="1" type="noConversion"/>
  </si>
  <si>
    <t>=사분위 범위/1.35</t>
    <phoneticPr fontId="1" type="noConversion"/>
  </si>
  <si>
    <t>정규분포를 따른다면 기대되는 누적도수</t>
    <phoneticPr fontId="1" type="noConversion"/>
  </si>
  <si>
    <t>도수</t>
    <phoneticPr fontId="1" type="noConversion"/>
  </si>
  <si>
    <t>DRRS</t>
    <phoneticPr fontId="1" type="noConversion"/>
  </si>
  <si>
    <t>DRRS의 제곱</t>
    <phoneticPr fontId="1" type="noConversion"/>
  </si>
  <si>
    <t>합계(chi-square)</t>
    <phoneticPr fontId="1" type="noConversion"/>
  </si>
  <si>
    <t>=7-1-2(추정된 모수의 개수가 2개)</t>
    <phoneticPr fontId="1" type="noConversion"/>
  </si>
  <si>
    <t>자유도 = 4</t>
    <phoneticPr fontId="1" type="noConversion"/>
  </si>
  <si>
    <t>유의확률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</si>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</sst>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17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4</xdr:col>
      <xdr:colOff>314325</xdr:colOff>
      <xdr:row>36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7258050"/>
          <a:ext cx="38671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포아송할때랑 비슷한데 구간으로 나눠져서 정확한 값을 구하는 방법이 추가된 것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25" workbookViewId="0">
      <selection activeCell="F7" sqref="F7"/>
    </sheetView>
  </sheetViews>
  <sheetFormatPr defaultRowHeight="17.399999999999999" x14ac:dyDescent="0.4"/>
  <cols>
    <col min="1" max="1" width="10.19921875" bestFit="1" customWidth="1"/>
    <col min="2" max="3" width="10.8984375" customWidth="1"/>
    <col min="4" max="4" width="14.59765625" customWidth="1"/>
    <col min="5" max="5" width="10.59765625" customWidth="1"/>
    <col min="7" max="7" width="10.69921875" customWidth="1"/>
    <col min="8" max="8" width="16" bestFit="1" customWidth="1"/>
    <col min="9" max="9" width="13.09765625" bestFit="1" customWidth="1"/>
    <col min="10" max="10" width="10.09765625" customWidth="1"/>
    <col min="11" max="11" width="7.5" bestFit="1" customWidth="1"/>
  </cols>
  <sheetData>
    <row r="1" spans="1:13" x14ac:dyDescent="0.4">
      <c r="A1" t="s">
        <v>0</v>
      </c>
      <c r="B1" t="s">
        <v>3</v>
      </c>
      <c r="C1" t="s">
        <v>9</v>
      </c>
      <c r="D1" t="s">
        <v>4</v>
      </c>
      <c r="H1" s="2"/>
      <c r="I1" s="2">
        <v>749</v>
      </c>
      <c r="J1" s="2"/>
      <c r="K1" s="2"/>
      <c r="L1" s="2"/>
      <c r="M1" s="2"/>
    </row>
    <row r="2" spans="1:13" x14ac:dyDescent="0.4">
      <c r="A2" t="s">
        <v>2</v>
      </c>
      <c r="B2">
        <v>3</v>
      </c>
      <c r="C2">
        <f>B2</f>
        <v>3</v>
      </c>
      <c r="D2">
        <v>33</v>
      </c>
      <c r="H2" s="2"/>
      <c r="I2" s="2">
        <f>1456-1434</f>
        <v>22</v>
      </c>
      <c r="J2" s="2"/>
      <c r="K2" s="2"/>
      <c r="L2" s="2"/>
      <c r="M2" s="2"/>
    </row>
    <row r="3" spans="1:13" x14ac:dyDescent="0.4">
      <c r="A3">
        <v>34.5</v>
      </c>
      <c r="B3">
        <v>18</v>
      </c>
      <c r="C3">
        <f>C2+B3</f>
        <v>21</v>
      </c>
      <c r="D3">
        <v>34</v>
      </c>
      <c r="I3">
        <f>I1-I2</f>
        <v>727</v>
      </c>
    </row>
    <row r="4" spans="1:13" x14ac:dyDescent="0.4">
      <c r="A4">
        <v>35.5</v>
      </c>
      <c r="B4">
        <v>81</v>
      </c>
      <c r="C4">
        <f t="shared" ref="C4:C17" si="0">C3+B4</f>
        <v>102</v>
      </c>
      <c r="D4">
        <v>35</v>
      </c>
      <c r="I4" t="s">
        <v>8</v>
      </c>
    </row>
    <row r="5" spans="1:13" x14ac:dyDescent="0.4">
      <c r="A5">
        <v>36.5</v>
      </c>
      <c r="B5">
        <v>185</v>
      </c>
      <c r="C5">
        <f t="shared" si="0"/>
        <v>287</v>
      </c>
      <c r="D5">
        <v>36</v>
      </c>
      <c r="H5" t="s">
        <v>5</v>
      </c>
      <c r="I5" s="3">
        <f>I9*0.25</f>
        <v>1434.5</v>
      </c>
      <c r="K5" t="s">
        <v>19</v>
      </c>
    </row>
    <row r="6" spans="1:13" x14ac:dyDescent="0.4">
      <c r="A6">
        <v>37.5</v>
      </c>
      <c r="B6">
        <v>420</v>
      </c>
      <c r="C6">
        <f t="shared" si="0"/>
        <v>707</v>
      </c>
      <c r="D6">
        <v>37</v>
      </c>
      <c r="H6" t="s">
        <v>6</v>
      </c>
      <c r="I6">
        <f>(I9+1)/2</f>
        <v>2869.5</v>
      </c>
      <c r="J6" t="s">
        <v>11</v>
      </c>
      <c r="M6" t="s">
        <v>12</v>
      </c>
    </row>
    <row r="7" spans="1:13" x14ac:dyDescent="0.4">
      <c r="A7">
        <v>38.5</v>
      </c>
      <c r="B7">
        <v>749</v>
      </c>
      <c r="C7">
        <f t="shared" si="0"/>
        <v>1456</v>
      </c>
      <c r="D7">
        <v>38</v>
      </c>
      <c r="E7">
        <f>1435-C6</f>
        <v>728</v>
      </c>
      <c r="F7">
        <f>37.5+727.5/749</f>
        <v>38.471295060080109</v>
      </c>
      <c r="H7" t="s">
        <v>7</v>
      </c>
      <c r="I7" s="3">
        <f>I9*0.75</f>
        <v>4303.5</v>
      </c>
      <c r="K7" t="s">
        <v>20</v>
      </c>
    </row>
    <row r="8" spans="1:13" x14ac:dyDescent="0.4">
      <c r="A8">
        <v>39.5</v>
      </c>
      <c r="B8">
        <v>1073</v>
      </c>
      <c r="C8">
        <f t="shared" si="0"/>
        <v>2529</v>
      </c>
      <c r="D8">
        <v>39</v>
      </c>
      <c r="L8" s="5"/>
    </row>
    <row r="9" spans="1:13" x14ac:dyDescent="0.4">
      <c r="A9" s="1">
        <v>40.5</v>
      </c>
      <c r="B9" s="1">
        <v>1079</v>
      </c>
      <c r="C9" s="1">
        <f t="shared" si="0"/>
        <v>3608</v>
      </c>
      <c r="D9">
        <v>40</v>
      </c>
      <c r="E9" s="1">
        <f>2869-C8</f>
        <v>340</v>
      </c>
      <c r="H9" t="s">
        <v>10</v>
      </c>
      <c r="I9">
        <f>SUM(B2:B17)</f>
        <v>5738</v>
      </c>
      <c r="K9">
        <f>2869/2</f>
        <v>1434.5</v>
      </c>
    </row>
    <row r="10" spans="1:13" x14ac:dyDescent="0.4">
      <c r="A10">
        <v>41.5</v>
      </c>
      <c r="B10">
        <v>934</v>
      </c>
      <c r="C10">
        <f t="shared" si="0"/>
        <v>4542</v>
      </c>
      <c r="D10">
        <v>41</v>
      </c>
      <c r="E10" t="s">
        <v>13</v>
      </c>
      <c r="F10" s="4" t="s">
        <v>15</v>
      </c>
      <c r="K10" t="s">
        <v>17</v>
      </c>
      <c r="L10" s="4" t="s">
        <v>18</v>
      </c>
    </row>
    <row r="11" spans="1:13" x14ac:dyDescent="0.4">
      <c r="A11">
        <v>42.5</v>
      </c>
      <c r="B11">
        <v>658</v>
      </c>
      <c r="C11">
        <f t="shared" si="0"/>
        <v>5200</v>
      </c>
      <c r="D11">
        <v>42</v>
      </c>
      <c r="E11" t="s">
        <v>14</v>
      </c>
      <c r="F11" s="4" t="s">
        <v>16</v>
      </c>
    </row>
    <row r="12" spans="1:13" x14ac:dyDescent="0.4">
      <c r="A12">
        <v>43.5</v>
      </c>
      <c r="B12">
        <v>370</v>
      </c>
      <c r="C12">
        <f t="shared" si="0"/>
        <v>5570</v>
      </c>
      <c r="D12">
        <v>43</v>
      </c>
    </row>
    <row r="13" spans="1:13" x14ac:dyDescent="0.4">
      <c r="A13">
        <v>44.5</v>
      </c>
      <c r="B13">
        <v>92</v>
      </c>
      <c r="C13">
        <f t="shared" si="0"/>
        <v>5662</v>
      </c>
      <c r="D13">
        <v>44</v>
      </c>
      <c r="E13">
        <f>1435-SUM(B11:B17)</f>
        <v>239</v>
      </c>
      <c r="F13" t="s">
        <v>39</v>
      </c>
    </row>
    <row r="14" spans="1:13" x14ac:dyDescent="0.4">
      <c r="A14">
        <v>45.5</v>
      </c>
      <c r="B14">
        <v>50</v>
      </c>
      <c r="C14">
        <f t="shared" si="0"/>
        <v>5712</v>
      </c>
      <c r="D14">
        <v>45</v>
      </c>
    </row>
    <row r="15" spans="1:13" x14ac:dyDescent="0.4">
      <c r="A15">
        <v>46.5</v>
      </c>
      <c r="B15">
        <v>21</v>
      </c>
      <c r="C15">
        <f t="shared" si="0"/>
        <v>5733</v>
      </c>
      <c r="D15">
        <v>46</v>
      </c>
    </row>
    <row r="16" spans="1:13" x14ac:dyDescent="0.4">
      <c r="A16">
        <v>47.5</v>
      </c>
      <c r="B16">
        <v>4</v>
      </c>
      <c r="C16">
        <f t="shared" si="0"/>
        <v>5737</v>
      </c>
      <c r="D16">
        <v>47</v>
      </c>
    </row>
    <row r="17" spans="1:15" x14ac:dyDescent="0.4">
      <c r="A17" t="s">
        <v>1</v>
      </c>
      <c r="B17">
        <v>1</v>
      </c>
      <c r="C17">
        <f t="shared" si="0"/>
        <v>5738</v>
      </c>
      <c r="D17">
        <v>48</v>
      </c>
    </row>
    <row r="21" spans="1:15" s="8" customFormat="1" ht="43.5" customHeight="1" x14ac:dyDescent="0.4">
      <c r="A21" s="8" t="s">
        <v>0</v>
      </c>
      <c r="B21" s="8" t="s">
        <v>3</v>
      </c>
      <c r="D21" s="8" t="s">
        <v>31</v>
      </c>
      <c r="E21" s="8" t="s">
        <v>32</v>
      </c>
      <c r="H21" s="8" t="s">
        <v>33</v>
      </c>
      <c r="I21" s="8" t="s">
        <v>34</v>
      </c>
    </row>
    <row r="22" spans="1:15" x14ac:dyDescent="0.4">
      <c r="A22" t="s">
        <v>2</v>
      </c>
      <c r="B22" s="6">
        <v>20</v>
      </c>
      <c r="C22">
        <f>B22</f>
        <v>20</v>
      </c>
      <c r="D22">
        <f>_xlfn.NORM.DIST(33.5,$F$31,$F$32,TRUE)*C28</f>
        <v>9.5080930035317177</v>
      </c>
      <c r="E22" s="6">
        <f>D22</f>
        <v>9.5080930035317177</v>
      </c>
      <c r="F22">
        <f>SQRT(2+4*B22)</f>
        <v>9.0553851381374173</v>
      </c>
      <c r="G22">
        <f>SQRT(1+4*E22)</f>
        <v>6.2475892962107293</v>
      </c>
      <c r="H22" s="7">
        <f>F22-G22</f>
        <v>2.807795841926688</v>
      </c>
      <c r="I22">
        <f>H22^2</f>
        <v>7.8837174899407989</v>
      </c>
    </row>
    <row r="23" spans="1:15" x14ac:dyDescent="0.4">
      <c r="A23">
        <v>34.5</v>
      </c>
      <c r="B23" s="6">
        <v>40</v>
      </c>
      <c r="C23">
        <f>B22+B23</f>
        <v>60</v>
      </c>
      <c r="D23">
        <f>_xlfn.NORM.DIST(A23,$F$31,$F$32,TRUE)*$C$28</f>
        <v>35.076262665700909</v>
      </c>
      <c r="E23" s="6">
        <f>D23-D22</f>
        <v>25.56816966216919</v>
      </c>
      <c r="F23">
        <f t="shared" ref="F23:F28" si="1">SQRT(2+4*B23)</f>
        <v>12.727922061357855</v>
      </c>
      <c r="G23">
        <f t="shared" ref="G23:G28" si="2">SQRT(1+4*E23)</f>
        <v>10.162316598525985</v>
      </c>
      <c r="H23" s="7">
        <f t="shared" ref="H23:H28" si="3">F23-G23</f>
        <v>2.5656054628318703</v>
      </c>
      <c r="I23">
        <f t="shared" ref="I23:I28" si="4">H23^2</f>
        <v>6.582331390912735</v>
      </c>
    </row>
    <row r="24" spans="1:15" x14ac:dyDescent="0.4">
      <c r="A24">
        <v>35.5</v>
      </c>
      <c r="B24" s="6">
        <v>25</v>
      </c>
      <c r="C24">
        <f>C23+B24</f>
        <v>85</v>
      </c>
      <c r="D24">
        <f t="shared" ref="D24:D26" si="5">_xlfn.NORM.DIST(A24,$F$31,$F$32,TRUE)*$C$28</f>
        <v>90.937886812633877</v>
      </c>
      <c r="E24" s="6">
        <f t="shared" ref="E24:E28" si="6">D24-D23</f>
        <v>55.861624146932968</v>
      </c>
      <c r="F24">
        <f t="shared" si="1"/>
        <v>10.099504938362077</v>
      </c>
      <c r="G24">
        <f t="shared" si="2"/>
        <v>14.981538525389569</v>
      </c>
      <c r="H24" s="7">
        <f t="shared" si="3"/>
        <v>-4.8820335870274914</v>
      </c>
      <c r="I24">
        <f t="shared" si="4"/>
        <v>23.834251944864516</v>
      </c>
      <c r="K24" t="s">
        <v>24</v>
      </c>
      <c r="L24">
        <f>(163+1)/2</f>
        <v>82</v>
      </c>
      <c r="M24">
        <f>34.5+21.5/25</f>
        <v>35.36</v>
      </c>
    </row>
    <row r="25" spans="1:15" x14ac:dyDescent="0.4">
      <c r="A25">
        <v>36.5</v>
      </c>
      <c r="B25" s="6">
        <v>80</v>
      </c>
      <c r="C25">
        <f t="shared" ref="C25:C28" si="7">C24+B25</f>
        <v>165</v>
      </c>
      <c r="D25">
        <f t="shared" si="5"/>
        <v>171.67323733056614</v>
      </c>
      <c r="E25" s="6">
        <f t="shared" si="6"/>
        <v>80.735350517932261</v>
      </c>
      <c r="F25">
        <f t="shared" si="1"/>
        <v>17.944358444926362</v>
      </c>
      <c r="G25">
        <f t="shared" si="2"/>
        <v>17.998372206167119</v>
      </c>
      <c r="H25" s="2">
        <f t="shared" si="3"/>
        <v>-5.4013761240756963E-2</v>
      </c>
      <c r="I25">
        <f t="shared" si="4"/>
        <v>2.9174864033734991E-3</v>
      </c>
      <c r="K25" t="s">
        <v>21</v>
      </c>
      <c r="L25">
        <f>(325+1)/2</f>
        <v>163</v>
      </c>
      <c r="M25">
        <f>35.5+77.5/80</f>
        <v>36.46875</v>
      </c>
      <c r="O25" t="s">
        <v>25</v>
      </c>
    </row>
    <row r="26" spans="1:15" x14ac:dyDescent="0.4">
      <c r="A26">
        <v>37.5</v>
      </c>
      <c r="B26" s="6">
        <v>85</v>
      </c>
      <c r="C26">
        <f t="shared" si="7"/>
        <v>250</v>
      </c>
      <c r="D26">
        <f t="shared" si="5"/>
        <v>248.87938684164754</v>
      </c>
      <c r="E26" s="6">
        <f t="shared" si="6"/>
        <v>77.206149511081406</v>
      </c>
      <c r="F26">
        <f t="shared" si="1"/>
        <v>18.493242008906929</v>
      </c>
      <c r="G26">
        <f t="shared" si="2"/>
        <v>17.601835076046065</v>
      </c>
      <c r="H26" s="2">
        <f t="shared" si="3"/>
        <v>0.89140693286086403</v>
      </c>
      <c r="I26">
        <f t="shared" si="4"/>
        <v>0.79460631995241293</v>
      </c>
      <c r="K26" t="s">
        <v>23</v>
      </c>
      <c r="L26">
        <f>82-75</f>
        <v>7</v>
      </c>
      <c r="M26">
        <f>37.5-6.5/85</f>
        <v>37.423529411764704</v>
      </c>
      <c r="O26" t="s">
        <v>26</v>
      </c>
    </row>
    <row r="27" spans="1:15" x14ac:dyDescent="0.4">
      <c r="A27">
        <v>38.5</v>
      </c>
      <c r="B27" s="6">
        <v>60</v>
      </c>
      <c r="C27">
        <f t="shared" si="7"/>
        <v>310</v>
      </c>
      <c r="D27">
        <f>_xlfn.NORM.DIST(A27,$F$31,$F$32,TRUE)*$C$28</f>
        <v>297.72949740141172</v>
      </c>
      <c r="E27" s="6">
        <f t="shared" si="6"/>
        <v>48.850110559764175</v>
      </c>
      <c r="F27">
        <f t="shared" si="1"/>
        <v>15.556349186104045</v>
      </c>
      <c r="G27">
        <f t="shared" si="2"/>
        <v>14.014294211235066</v>
      </c>
      <c r="H27" s="2">
        <f t="shared" si="3"/>
        <v>1.5420549748689787</v>
      </c>
      <c r="I27">
        <f t="shared" si="4"/>
        <v>2.3779335455181667</v>
      </c>
    </row>
    <row r="28" spans="1:15" x14ac:dyDescent="0.4">
      <c r="A28" t="s">
        <v>22</v>
      </c>
      <c r="B28" s="6">
        <v>15</v>
      </c>
      <c r="C28">
        <f t="shared" si="7"/>
        <v>325</v>
      </c>
      <c r="D28">
        <f>1*C28</f>
        <v>325</v>
      </c>
      <c r="E28" s="6">
        <f t="shared" si="6"/>
        <v>27.27050259858828</v>
      </c>
      <c r="F28">
        <f t="shared" si="1"/>
        <v>7.8740078740118111</v>
      </c>
      <c r="G28">
        <f t="shared" si="2"/>
        <v>10.491997445403479</v>
      </c>
      <c r="H28" s="7">
        <f t="shared" si="3"/>
        <v>-2.6179895713916679</v>
      </c>
      <c r="I28">
        <f t="shared" si="4"/>
        <v>6.8538693959155292</v>
      </c>
    </row>
    <row r="29" spans="1:15" x14ac:dyDescent="0.4">
      <c r="B29">
        <f>SUM(B22:B28)</f>
        <v>325</v>
      </c>
      <c r="H29" t="s">
        <v>35</v>
      </c>
      <c r="I29">
        <f>SUM(I22:I28)</f>
        <v>48.329627573507544</v>
      </c>
    </row>
    <row r="30" spans="1:15" x14ac:dyDescent="0.4">
      <c r="H30" t="s">
        <v>37</v>
      </c>
      <c r="I30" s="4" t="s">
        <v>36</v>
      </c>
    </row>
    <row r="31" spans="1:15" x14ac:dyDescent="0.4">
      <c r="A31" t="s">
        <v>27</v>
      </c>
      <c r="C31" s="4" t="s">
        <v>28</v>
      </c>
      <c r="F31">
        <f>(M24+M26)/2</f>
        <v>36.391764705882352</v>
      </c>
      <c r="H31" t="s">
        <v>38</v>
      </c>
      <c r="I31">
        <f>1-_xlfn.CHISQ.DIST(I29,4,TRUE)</f>
        <v>8.0565376592289795E-10</v>
      </c>
    </row>
    <row r="32" spans="1:15" x14ac:dyDescent="0.4">
      <c r="A32" t="s">
        <v>29</v>
      </c>
      <c r="C32" s="4" t="s">
        <v>30</v>
      </c>
      <c r="F32">
        <f>(M26-M24)/1.35</f>
        <v>1.5285403050108926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3f13</dc:creator>
  <cp:lastModifiedBy>parkjeongah</cp:lastModifiedBy>
  <dcterms:created xsi:type="dcterms:W3CDTF">2018-11-05T02:21:44Z</dcterms:created>
  <dcterms:modified xsi:type="dcterms:W3CDTF">2018-12-17T00:31:32Z</dcterms:modified>
</cp:coreProperties>
</file>