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0.인포솔루션\10.거래내역\91.견적서 및 계약서\2020년도\안사 본사\"/>
    </mc:Choice>
  </mc:AlternateContent>
  <bookViews>
    <workbookView xWindow="0" yWindow="0" windowWidth="28800" windowHeight="12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" i="1" l="1"/>
  <c r="S12" i="1"/>
  <c r="S11" i="1"/>
  <c r="S7" i="1"/>
  <c r="P5" i="1" l="1"/>
  <c r="P6" i="1"/>
  <c r="P4" i="1"/>
  <c r="P7" i="1" s="1"/>
  <c r="O7" i="1"/>
  <c r="K5" i="1" l="1"/>
  <c r="L5" i="1" s="1"/>
  <c r="K6" i="1"/>
  <c r="L6" i="1" s="1"/>
  <c r="K4" i="1"/>
  <c r="L4" i="1" s="1"/>
  <c r="W7" i="1"/>
  <c r="I6" i="1"/>
  <c r="I5" i="1"/>
  <c r="I4" i="1"/>
  <c r="I7" i="1" s="1"/>
  <c r="E6" i="1"/>
  <c r="Y6" i="1" s="1"/>
  <c r="E5" i="1"/>
  <c r="Y5" i="1" s="1"/>
  <c r="E4" i="1"/>
  <c r="Y4" i="1" s="1"/>
  <c r="J7" i="1"/>
  <c r="J18" i="1" s="1"/>
  <c r="H7" i="1"/>
  <c r="F7" i="1"/>
  <c r="D7" i="1"/>
  <c r="G5" i="1"/>
  <c r="X5" i="1" s="1"/>
  <c r="G6" i="1"/>
  <c r="X6" i="1" s="1"/>
  <c r="G4" i="1"/>
  <c r="X4" i="1" s="1"/>
  <c r="N7" i="1"/>
  <c r="M7" i="1"/>
  <c r="K7" i="1" l="1"/>
  <c r="Y7" i="1"/>
  <c r="X7" i="1"/>
  <c r="J10" i="1"/>
  <c r="K10" i="1" s="1"/>
  <c r="J12" i="1"/>
  <c r="K12" i="1" s="1"/>
  <c r="J13" i="1"/>
  <c r="J11" i="1"/>
  <c r="K11" i="1" s="1"/>
  <c r="J16" i="1"/>
  <c r="J17" i="1"/>
  <c r="J15" i="1"/>
  <c r="J14" i="1"/>
  <c r="M18" i="1"/>
  <c r="K18" i="1"/>
  <c r="L18" i="1"/>
  <c r="M13" i="1"/>
  <c r="M10" i="1"/>
  <c r="L7" i="1"/>
  <c r="E7" i="1"/>
  <c r="G7" i="1"/>
  <c r="L12" i="1" l="1"/>
  <c r="L10" i="1"/>
  <c r="M12" i="1"/>
  <c r="L16" i="1"/>
  <c r="K16" i="1"/>
  <c r="M16" i="1"/>
  <c r="M14" i="1"/>
  <c r="K14" i="1"/>
  <c r="L14" i="1"/>
  <c r="L15" i="1"/>
  <c r="K15" i="1"/>
  <c r="K17" i="1"/>
  <c r="L17" i="1"/>
  <c r="M17" i="1"/>
  <c r="M15" i="1"/>
  <c r="L11" i="1"/>
  <c r="L13" i="1"/>
  <c r="K13" i="1"/>
  <c r="M11" i="1"/>
</calcChain>
</file>

<file path=xl/sharedStrings.xml><?xml version="1.0" encoding="utf-8"?>
<sst xmlns="http://schemas.openxmlformats.org/spreadsheetml/2006/main" count="51" uniqueCount="32">
  <si>
    <t>분양</t>
    <phoneticPr fontId="2" type="noConversion"/>
  </si>
  <si>
    <t>전용</t>
    <phoneticPr fontId="2" type="noConversion"/>
  </si>
  <si>
    <t>토지</t>
    <phoneticPr fontId="2" type="noConversion"/>
  </si>
  <si>
    <t>계약금</t>
    <phoneticPr fontId="2" type="noConversion"/>
  </si>
  <si>
    <t>평당단가</t>
    <phoneticPr fontId="2" type="noConversion"/>
  </si>
  <si>
    <t>총금액</t>
    <phoneticPr fontId="2" type="noConversion"/>
  </si>
  <si>
    <t>㎡</t>
    <phoneticPr fontId="2" type="noConversion"/>
  </si>
  <si>
    <t>평</t>
    <phoneticPr fontId="2" type="noConversion"/>
  </si>
  <si>
    <t>금액</t>
    <phoneticPr fontId="2" type="noConversion"/>
  </si>
  <si>
    <t>구분</t>
    <phoneticPr fontId="2" type="noConversion"/>
  </si>
  <si>
    <t>계</t>
    <phoneticPr fontId="2" type="noConversion"/>
  </si>
  <si>
    <t>호실</t>
    <phoneticPr fontId="2" type="noConversion"/>
  </si>
  <si>
    <t>부가세</t>
    <phoneticPr fontId="2" type="noConversion"/>
  </si>
  <si>
    <t>건물비</t>
    <phoneticPr fontId="2" type="noConversion"/>
  </si>
  <si>
    <t>토지비</t>
    <phoneticPr fontId="2" type="noConversion"/>
  </si>
  <si>
    <t>수수료</t>
    <phoneticPr fontId="2" type="noConversion"/>
  </si>
  <si>
    <t>잔금</t>
    <phoneticPr fontId="2" type="noConversion"/>
  </si>
  <si>
    <t>은행</t>
    <phoneticPr fontId="2" type="noConversion"/>
  </si>
  <si>
    <t>납부잔금</t>
    <phoneticPr fontId="2" type="noConversion"/>
  </si>
  <si>
    <t>은행</t>
    <phoneticPr fontId="2" type="noConversion"/>
  </si>
  <si>
    <t>계좌번호</t>
    <phoneticPr fontId="2" type="noConversion"/>
  </si>
  <si>
    <t>법무사</t>
    <phoneticPr fontId="2" type="noConversion"/>
  </si>
  <si>
    <t>금액</t>
    <phoneticPr fontId="2" type="noConversion"/>
  </si>
  <si>
    <t>하나은행</t>
    <phoneticPr fontId="2" type="noConversion"/>
  </si>
  <si>
    <t>하나은행</t>
    <phoneticPr fontId="2" type="noConversion"/>
  </si>
  <si>
    <t>097-910001-90404</t>
    <phoneticPr fontId="2" type="noConversion"/>
  </si>
  <si>
    <t>기업은행</t>
    <phoneticPr fontId="2" type="noConversion"/>
  </si>
  <si>
    <t>653-110626-04-016</t>
    <phoneticPr fontId="2" type="noConversion"/>
  </si>
  <si>
    <t>예금주</t>
    <phoneticPr fontId="2" type="noConversion"/>
  </si>
  <si>
    <t>강남새길</t>
    <phoneticPr fontId="2" type="noConversion"/>
  </si>
  <si>
    <t>추가금액</t>
    <phoneticPr fontId="2" type="noConversion"/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</si>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</sst>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.00_-;\-* #,##0.0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41" fontId="0" fillId="0" borderId="0" xfId="1" applyFont="1">
      <alignment vertical="center"/>
    </xf>
    <xf numFmtId="176" fontId="0" fillId="0" borderId="0" xfId="1" applyNumberFormat="1" applyFont="1">
      <alignment vertical="center"/>
    </xf>
    <xf numFmtId="176" fontId="0" fillId="0" borderId="1" xfId="1" applyNumberFormat="1" applyFont="1" applyBorder="1">
      <alignment vertical="center"/>
    </xf>
    <xf numFmtId="41" fontId="0" fillId="0" borderId="1" xfId="1" applyFont="1" applyBorder="1">
      <alignment vertical="center"/>
    </xf>
    <xf numFmtId="41" fontId="0" fillId="0" borderId="6" xfId="1" applyFont="1" applyBorder="1">
      <alignment vertical="center"/>
    </xf>
    <xf numFmtId="176" fontId="0" fillId="0" borderId="11" xfId="1" applyNumberFormat="1" applyFont="1" applyBorder="1">
      <alignment vertical="center"/>
    </xf>
    <xf numFmtId="41" fontId="0" fillId="0" borderId="12" xfId="1" applyFont="1" applyBorder="1">
      <alignment vertical="center"/>
    </xf>
    <xf numFmtId="176" fontId="0" fillId="0" borderId="14" xfId="1" applyNumberFormat="1" applyFont="1" applyBorder="1">
      <alignment vertical="center"/>
    </xf>
    <xf numFmtId="41" fontId="0" fillId="0" borderId="15" xfId="1" applyFont="1" applyBorder="1">
      <alignment vertical="center"/>
    </xf>
    <xf numFmtId="176" fontId="0" fillId="4" borderId="17" xfId="1" applyNumberFormat="1" applyFont="1" applyFill="1" applyBorder="1">
      <alignment vertical="center"/>
    </xf>
    <xf numFmtId="41" fontId="0" fillId="4" borderId="18" xfId="1" applyFont="1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4" borderId="24" xfId="0" applyFill="1" applyBorder="1" applyAlignment="1">
      <alignment horizontal="center" vertical="center"/>
    </xf>
    <xf numFmtId="176" fontId="0" fillId="0" borderId="10" xfId="1" applyNumberFormat="1" applyFont="1" applyBorder="1">
      <alignment vertical="center"/>
    </xf>
    <xf numFmtId="176" fontId="0" fillId="0" borderId="5" xfId="1" applyNumberFormat="1" applyFont="1" applyBorder="1">
      <alignment vertical="center"/>
    </xf>
    <xf numFmtId="176" fontId="0" fillId="0" borderId="13" xfId="1" applyNumberFormat="1" applyFont="1" applyBorder="1">
      <alignment vertical="center"/>
    </xf>
    <xf numFmtId="176" fontId="0" fillId="4" borderId="16" xfId="1" applyNumberFormat="1" applyFont="1" applyFill="1" applyBorder="1">
      <alignment vertical="center"/>
    </xf>
    <xf numFmtId="41" fontId="0" fillId="0" borderId="27" xfId="1" applyFont="1" applyBorder="1">
      <alignment vertical="center"/>
    </xf>
    <xf numFmtId="41" fontId="0" fillId="0" borderId="28" xfId="1" applyFont="1" applyBorder="1">
      <alignment vertical="center"/>
    </xf>
    <xf numFmtId="41" fontId="0" fillId="0" borderId="29" xfId="1" applyFont="1" applyBorder="1">
      <alignment vertical="center"/>
    </xf>
    <xf numFmtId="41" fontId="0" fillId="4" borderId="30" xfId="1" applyFont="1" applyFill="1" applyBorder="1">
      <alignment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176" fontId="3" fillId="3" borderId="7" xfId="1" applyNumberFormat="1" applyFont="1" applyFill="1" applyBorder="1" applyAlignment="1">
      <alignment horizontal="center" vertical="center"/>
    </xf>
    <xf numFmtId="176" fontId="3" fillId="3" borderId="8" xfId="1" applyNumberFormat="1" applyFont="1" applyFill="1" applyBorder="1" applyAlignment="1">
      <alignment horizontal="center" vertical="center"/>
    </xf>
    <xf numFmtId="41" fontId="3" fillId="3" borderId="26" xfId="1" applyFont="1" applyFill="1" applyBorder="1" applyAlignment="1">
      <alignment horizontal="center" vertical="center"/>
    </xf>
    <xf numFmtId="41" fontId="3" fillId="3" borderId="9" xfId="1" applyFont="1" applyFill="1" applyBorder="1" applyAlignment="1">
      <alignment horizontal="center" vertical="center"/>
    </xf>
    <xf numFmtId="10" fontId="0" fillId="0" borderId="0" xfId="2" applyNumberFormat="1" applyFont="1">
      <alignment vertical="center"/>
    </xf>
    <xf numFmtId="176" fontId="0" fillId="4" borderId="0" xfId="1" applyNumberFormat="1" applyFont="1" applyFill="1">
      <alignment vertical="center"/>
    </xf>
    <xf numFmtId="176" fontId="0" fillId="2" borderId="0" xfId="1" applyNumberFormat="1" applyFont="1" applyFill="1">
      <alignment vertical="center"/>
    </xf>
    <xf numFmtId="176" fontId="3" fillId="3" borderId="2" xfId="1" applyNumberFormat="1" applyFont="1" applyFill="1" applyBorder="1" applyAlignment="1">
      <alignment horizontal="center" vertical="center"/>
    </xf>
    <xf numFmtId="176" fontId="3" fillId="3" borderId="3" xfId="1" applyNumberFormat="1" applyFont="1" applyFill="1" applyBorder="1" applyAlignment="1">
      <alignment horizontal="center" vertical="center"/>
    </xf>
    <xf numFmtId="41" fontId="3" fillId="3" borderId="25" xfId="1" applyFont="1" applyFill="1" applyBorder="1" applyAlignment="1">
      <alignment horizontal="center" vertical="center"/>
    </xf>
    <xf numFmtId="41" fontId="3" fillId="3" borderId="4" xfId="1" applyFont="1" applyFill="1" applyBorder="1" applyAlignment="1">
      <alignment horizontal="center" vertical="center"/>
    </xf>
    <xf numFmtId="176" fontId="3" fillId="3" borderId="35" xfId="1" applyNumberFormat="1" applyFont="1" applyFill="1" applyBorder="1" applyAlignment="1">
      <alignment horizontal="center" vertical="center"/>
    </xf>
    <xf numFmtId="176" fontId="3" fillId="3" borderId="37" xfId="1" applyNumberFormat="1" applyFont="1" applyFill="1" applyBorder="1" applyAlignment="1">
      <alignment horizontal="center" vertical="center"/>
    </xf>
    <xf numFmtId="176" fontId="3" fillId="3" borderId="38" xfId="1" applyNumberFormat="1" applyFont="1" applyFill="1" applyBorder="1" applyAlignment="1">
      <alignment horizontal="center" vertical="center"/>
    </xf>
    <xf numFmtId="176" fontId="3" fillId="3" borderId="39" xfId="1" applyNumberFormat="1" applyFont="1" applyFill="1" applyBorder="1" applyAlignment="1">
      <alignment horizontal="center" vertical="center"/>
    </xf>
    <xf numFmtId="176" fontId="3" fillId="3" borderId="40" xfId="1" applyNumberFormat="1" applyFont="1" applyFill="1" applyBorder="1" applyAlignment="1">
      <alignment horizontal="center" vertical="center"/>
    </xf>
    <xf numFmtId="176" fontId="0" fillId="0" borderId="34" xfId="1" applyNumberFormat="1" applyFont="1" applyBorder="1">
      <alignment vertical="center"/>
    </xf>
    <xf numFmtId="176" fontId="0" fillId="0" borderId="41" xfId="1" applyNumberFormat="1" applyFont="1" applyBorder="1">
      <alignment vertical="center"/>
    </xf>
    <xf numFmtId="176" fontId="0" fillId="0" borderId="42" xfId="1" applyNumberFormat="1" applyFont="1" applyBorder="1">
      <alignment vertical="center"/>
    </xf>
    <xf numFmtId="176" fontId="0" fillId="4" borderId="33" xfId="1" applyNumberFormat="1" applyFont="1" applyFill="1" applyBorder="1">
      <alignment vertical="center"/>
    </xf>
    <xf numFmtId="176" fontId="3" fillId="3" borderId="1" xfId="1" applyNumberFormat="1" applyFont="1" applyFill="1" applyBorder="1" applyAlignment="1">
      <alignment horizontal="center" vertical="center"/>
    </xf>
    <xf numFmtId="41" fontId="3" fillId="3" borderId="1" xfId="1" applyFont="1" applyFill="1" applyBorder="1" applyAlignment="1">
      <alignment horizontal="center" vertical="center"/>
    </xf>
    <xf numFmtId="176" fontId="3" fillId="5" borderId="1" xfId="1" applyNumberFormat="1" applyFont="1" applyFill="1" applyBorder="1" applyAlignment="1">
      <alignment horizontal="center" vertical="center"/>
    </xf>
    <xf numFmtId="41" fontId="3" fillId="5" borderId="1" xfId="0" applyNumberFormat="1" applyFont="1" applyFill="1" applyBorder="1">
      <alignment vertical="center"/>
    </xf>
    <xf numFmtId="176" fontId="3" fillId="3" borderId="5" xfId="1" applyNumberFormat="1" applyFont="1" applyFill="1" applyBorder="1" applyAlignment="1">
      <alignment horizontal="center" vertical="center"/>
    </xf>
    <xf numFmtId="41" fontId="3" fillId="5" borderId="6" xfId="0" applyNumberFormat="1" applyFont="1" applyFill="1" applyBorder="1">
      <alignment vertical="center"/>
    </xf>
    <xf numFmtId="176" fontId="0" fillId="4" borderId="7" xfId="1" applyNumberFormat="1" applyFont="1" applyFill="1" applyBorder="1">
      <alignment vertical="center"/>
    </xf>
    <xf numFmtId="176" fontId="0" fillId="4" borderId="8" xfId="1" applyNumberFormat="1" applyFont="1" applyFill="1" applyBorder="1">
      <alignment vertical="center"/>
    </xf>
    <xf numFmtId="41" fontId="0" fillId="4" borderId="8" xfId="1" applyFont="1" applyFill="1" applyBorder="1">
      <alignment vertical="center"/>
    </xf>
    <xf numFmtId="41" fontId="3" fillId="5" borderId="8" xfId="0" applyNumberFormat="1" applyFont="1" applyFill="1" applyBorder="1">
      <alignment vertical="center"/>
    </xf>
    <xf numFmtId="41" fontId="3" fillId="5" borderId="9" xfId="0" applyNumberFormat="1" applyFont="1" applyFill="1" applyBorder="1">
      <alignment vertical="center"/>
    </xf>
    <xf numFmtId="176" fontId="3" fillId="5" borderId="41" xfId="1" applyNumberFormat="1" applyFont="1" applyFill="1" applyBorder="1" applyAlignment="1">
      <alignment horizontal="center" vertical="center"/>
    </xf>
    <xf numFmtId="41" fontId="3" fillId="5" borderId="41" xfId="0" applyNumberFormat="1" applyFont="1" applyFill="1" applyBorder="1">
      <alignment vertical="center"/>
    </xf>
    <xf numFmtId="41" fontId="3" fillId="5" borderId="40" xfId="0" applyNumberFormat="1" applyFont="1" applyFill="1" applyBorder="1">
      <alignment vertical="center"/>
    </xf>
    <xf numFmtId="176" fontId="3" fillId="3" borderId="36" xfId="1" applyNumberFormat="1" applyFont="1" applyFill="1" applyBorder="1" applyAlignment="1">
      <alignment horizontal="center" vertical="center"/>
    </xf>
    <xf numFmtId="41" fontId="0" fillId="0" borderId="32" xfId="0" applyNumberFormat="1" applyBorder="1">
      <alignment vertical="center"/>
    </xf>
    <xf numFmtId="41" fontId="0" fillId="0" borderId="43" xfId="0" applyNumberFormat="1" applyBorder="1">
      <alignment vertical="center"/>
    </xf>
    <xf numFmtId="41" fontId="0" fillId="0" borderId="44" xfId="0" applyNumberFormat="1" applyBorder="1">
      <alignment vertical="center"/>
    </xf>
    <xf numFmtId="41" fontId="0" fillId="4" borderId="31" xfId="0" applyNumberFormat="1" applyFill="1" applyBorder="1">
      <alignment vertical="center"/>
    </xf>
    <xf numFmtId="176" fontId="3" fillId="5" borderId="3" xfId="1" applyNumberFormat="1" applyFont="1" applyFill="1" applyBorder="1" applyAlignment="1">
      <alignment horizontal="center" vertical="center"/>
    </xf>
    <xf numFmtId="176" fontId="3" fillId="5" borderId="4" xfId="1" applyNumberFormat="1" applyFont="1" applyFill="1" applyBorder="1" applyAlignment="1">
      <alignment horizontal="center" vertical="center"/>
    </xf>
    <xf numFmtId="41" fontId="3" fillId="5" borderId="2" xfId="1" applyFont="1" applyFill="1" applyBorder="1" applyAlignment="1">
      <alignment horizontal="center" vertical="center"/>
    </xf>
    <xf numFmtId="41" fontId="3" fillId="5" borderId="5" xfId="1" applyFont="1" applyFill="1" applyBorder="1">
      <alignment vertical="center"/>
    </xf>
    <xf numFmtId="41" fontId="3" fillId="5" borderId="7" xfId="1" applyFont="1" applyFill="1" applyBorder="1">
      <alignment vertical="center"/>
    </xf>
    <xf numFmtId="41" fontId="3" fillId="5" borderId="45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18"/>
  <sheetViews>
    <sheetView tabSelected="1" workbookViewId="0">
      <pane xSplit="3" ySplit="3" topLeftCell="J4" activePane="bottomRight" state="frozen"/>
      <selection pane="topRight" activeCell="D1" sqref="D1"/>
      <selection pane="bottomLeft" activeCell="A4" sqref="A4"/>
      <selection pane="bottomRight" activeCell="V15" sqref="V15"/>
    </sheetView>
  </sheetViews>
  <sheetFormatPr defaultRowHeight="16.5" x14ac:dyDescent="0.3"/>
  <cols>
    <col min="1" max="2" width="0.25" customWidth="1"/>
    <col min="3" max="3" width="5.5" bestFit="1" customWidth="1"/>
    <col min="4" max="9" width="7.625" style="2" customWidth="1"/>
    <col min="10" max="12" width="14.375" style="2" customWidth="1"/>
    <col min="13" max="13" width="14.625" style="1" bestFit="1" customWidth="1"/>
    <col min="14" max="15" width="12.625" style="1" customWidth="1"/>
    <col min="16" max="16" width="13.625" bestFit="1" customWidth="1"/>
    <col min="17" max="17" width="10.75" bestFit="1" customWidth="1"/>
    <col min="18" max="18" width="21.625" bestFit="1" customWidth="1"/>
    <col min="19" max="19" width="13.625" style="1" bestFit="1" customWidth="1"/>
    <col min="20" max="20" width="7" bestFit="1" customWidth="1"/>
    <col min="21" max="21" width="22.5" bestFit="1" customWidth="1"/>
    <col min="22" max="22" width="10.75" customWidth="1"/>
    <col min="23" max="23" width="11.875" bestFit="1" customWidth="1"/>
    <col min="24" max="25" width="10.875" style="1" bestFit="1" customWidth="1"/>
  </cols>
  <sheetData>
    <row r="1" spans="3:25" ht="17.25" thickBot="1" x14ac:dyDescent="0.35"/>
    <row r="2" spans="3:25" ht="17.25" thickBot="1" x14ac:dyDescent="0.35">
      <c r="C2" s="24" t="s">
        <v>9</v>
      </c>
      <c r="D2" s="33" t="s">
        <v>0</v>
      </c>
      <c r="E2" s="34"/>
      <c r="F2" s="34" t="s">
        <v>1</v>
      </c>
      <c r="G2" s="34"/>
      <c r="H2" s="34" t="s">
        <v>2</v>
      </c>
      <c r="I2" s="40"/>
      <c r="J2" s="33" t="s">
        <v>8</v>
      </c>
      <c r="K2" s="34"/>
      <c r="L2" s="34"/>
      <c r="M2" s="34"/>
      <c r="N2" s="34"/>
      <c r="O2" s="34"/>
      <c r="P2" s="34"/>
      <c r="Q2" s="34"/>
      <c r="R2" s="40"/>
      <c r="S2" s="38" t="s">
        <v>21</v>
      </c>
      <c r="T2" s="39"/>
      <c r="U2" s="39"/>
      <c r="V2" s="37"/>
      <c r="W2" s="37" t="s">
        <v>12</v>
      </c>
      <c r="X2" s="35" t="s">
        <v>4</v>
      </c>
      <c r="Y2" s="36"/>
    </row>
    <row r="3" spans="3:25" ht="17.25" thickBot="1" x14ac:dyDescent="0.35">
      <c r="C3" s="25" t="s">
        <v>11</v>
      </c>
      <c r="D3" s="26" t="s">
        <v>6</v>
      </c>
      <c r="E3" s="27" t="s">
        <v>7</v>
      </c>
      <c r="F3" s="27" t="s">
        <v>6</v>
      </c>
      <c r="G3" s="27" t="s">
        <v>7</v>
      </c>
      <c r="H3" s="27" t="s">
        <v>6</v>
      </c>
      <c r="I3" s="41" t="s">
        <v>7</v>
      </c>
      <c r="J3" s="50" t="s">
        <v>5</v>
      </c>
      <c r="K3" s="46" t="s">
        <v>13</v>
      </c>
      <c r="L3" s="46" t="s">
        <v>14</v>
      </c>
      <c r="M3" s="47" t="s">
        <v>3</v>
      </c>
      <c r="N3" s="47" t="s">
        <v>16</v>
      </c>
      <c r="O3" s="47" t="s">
        <v>17</v>
      </c>
      <c r="P3" s="48" t="s">
        <v>18</v>
      </c>
      <c r="Q3" s="48" t="s">
        <v>19</v>
      </c>
      <c r="R3" s="57" t="s">
        <v>20</v>
      </c>
      <c r="S3" s="67" t="s">
        <v>22</v>
      </c>
      <c r="T3" s="65" t="s">
        <v>19</v>
      </c>
      <c r="U3" s="65" t="s">
        <v>20</v>
      </c>
      <c r="V3" s="66" t="s">
        <v>28</v>
      </c>
      <c r="W3" s="60"/>
      <c r="X3" s="28" t="s">
        <v>1</v>
      </c>
      <c r="Y3" s="29" t="s">
        <v>0</v>
      </c>
    </row>
    <row r="4" spans="3:25" x14ac:dyDescent="0.3">
      <c r="C4" s="12">
        <v>1367</v>
      </c>
      <c r="D4" s="16">
        <v>152.69999999999999</v>
      </c>
      <c r="E4" s="6">
        <f>D4/3.3</f>
        <v>46.272727272727273</v>
      </c>
      <c r="F4" s="6">
        <v>76.38</v>
      </c>
      <c r="G4" s="6">
        <f>F4/3.3</f>
        <v>23.145454545454545</v>
      </c>
      <c r="H4" s="6">
        <v>26.4</v>
      </c>
      <c r="I4" s="42">
        <f>H4/3.3</f>
        <v>8</v>
      </c>
      <c r="J4" s="17">
        <v>218631000</v>
      </c>
      <c r="K4" s="3">
        <f>J4*0.715</f>
        <v>156321165</v>
      </c>
      <c r="L4" s="3">
        <f>J4-K4</f>
        <v>62309835</v>
      </c>
      <c r="M4" s="4">
        <v>21863100</v>
      </c>
      <c r="N4" s="4">
        <v>196767900</v>
      </c>
      <c r="O4" s="4">
        <v>182000000</v>
      </c>
      <c r="P4" s="49">
        <f>N4-O4</f>
        <v>14767900</v>
      </c>
      <c r="Q4" s="49" t="s">
        <v>23</v>
      </c>
      <c r="R4" s="58" t="s">
        <v>25</v>
      </c>
      <c r="S4" s="68">
        <v>5310797</v>
      </c>
      <c r="T4" s="49" t="s">
        <v>26</v>
      </c>
      <c r="U4" s="49" t="s">
        <v>27</v>
      </c>
      <c r="V4" s="51" t="s">
        <v>29</v>
      </c>
      <c r="W4" s="61">
        <v>15631000</v>
      </c>
      <c r="X4" s="20">
        <f>J4/G4</f>
        <v>9445958.3660644144</v>
      </c>
      <c r="Y4" s="7">
        <f>J4/E4</f>
        <v>4724834.9705304522</v>
      </c>
    </row>
    <row r="5" spans="3:25" x14ac:dyDescent="0.3">
      <c r="C5" s="13">
        <v>1368</v>
      </c>
      <c r="D5" s="17">
        <v>160.74</v>
      </c>
      <c r="E5" s="3">
        <f t="shared" ref="E5:G6" si="0">D5/3.3</f>
        <v>48.709090909090918</v>
      </c>
      <c r="F5" s="3">
        <v>80.400000000000006</v>
      </c>
      <c r="G5" s="3">
        <f t="shared" si="0"/>
        <v>24.363636363636367</v>
      </c>
      <c r="H5" s="3">
        <v>27.78</v>
      </c>
      <c r="I5" s="43">
        <f t="shared" ref="I5" si="1">H5/3.3</f>
        <v>8.4181818181818198</v>
      </c>
      <c r="J5" s="17">
        <v>230478000</v>
      </c>
      <c r="K5" s="3">
        <f t="shared" ref="K5:K6" si="2">J5*0.715</f>
        <v>164791770</v>
      </c>
      <c r="L5" s="3">
        <f t="shared" ref="L5:L6" si="3">J5-K5</f>
        <v>65686230</v>
      </c>
      <c r="M5" s="4">
        <v>23047800</v>
      </c>
      <c r="N5" s="4">
        <v>207430200</v>
      </c>
      <c r="O5" s="4">
        <v>182000000</v>
      </c>
      <c r="P5" s="49">
        <f t="shared" ref="P5:P6" si="4">N5-O5</f>
        <v>25430200</v>
      </c>
      <c r="Q5" s="49" t="s">
        <v>24</v>
      </c>
      <c r="R5" s="58" t="s">
        <v>25</v>
      </c>
      <c r="S5" s="68">
        <v>5579273</v>
      </c>
      <c r="T5" s="49" t="s">
        <v>26</v>
      </c>
      <c r="U5" s="49" t="s">
        <v>27</v>
      </c>
      <c r="V5" s="51" t="s">
        <v>29</v>
      </c>
      <c r="W5" s="62">
        <v>16478000</v>
      </c>
      <c r="X5" s="21">
        <f>J5/G5</f>
        <v>9459917.9104477596</v>
      </c>
      <c r="Y5" s="5">
        <f>J5/E5</f>
        <v>4731724.524076147</v>
      </c>
    </row>
    <row r="6" spans="3:25" ht="17.25" thickBot="1" x14ac:dyDescent="0.35">
      <c r="C6" s="14">
        <v>1369</v>
      </c>
      <c r="D6" s="18">
        <v>142.91999999999999</v>
      </c>
      <c r="E6" s="8">
        <f t="shared" si="0"/>
        <v>43.309090909090905</v>
      </c>
      <c r="F6" s="8">
        <v>71.48</v>
      </c>
      <c r="G6" s="8">
        <f t="shared" si="0"/>
        <v>21.660606060606064</v>
      </c>
      <c r="H6" s="8">
        <v>24.7</v>
      </c>
      <c r="I6" s="44">
        <f t="shared" ref="I6" si="5">H6/3.3</f>
        <v>7.4848484848484853</v>
      </c>
      <c r="J6" s="17">
        <v>204630000</v>
      </c>
      <c r="K6" s="3">
        <f t="shared" si="2"/>
        <v>146310450</v>
      </c>
      <c r="L6" s="3">
        <f t="shared" si="3"/>
        <v>58319550</v>
      </c>
      <c r="M6" s="4">
        <v>20463000</v>
      </c>
      <c r="N6" s="4">
        <v>184167000</v>
      </c>
      <c r="O6" s="4">
        <v>182000000</v>
      </c>
      <c r="P6" s="49">
        <f t="shared" si="4"/>
        <v>2167000</v>
      </c>
      <c r="Q6" s="49" t="s">
        <v>23</v>
      </c>
      <c r="R6" s="58" t="s">
        <v>25</v>
      </c>
      <c r="S6" s="68">
        <v>4993687</v>
      </c>
      <c r="T6" s="49" t="s">
        <v>26</v>
      </c>
      <c r="U6" s="49" t="s">
        <v>27</v>
      </c>
      <c r="V6" s="51" t="s">
        <v>29</v>
      </c>
      <c r="W6" s="63">
        <v>14630000</v>
      </c>
      <c r="X6" s="22">
        <f>J6/G6</f>
        <v>9447104.0850587562</v>
      </c>
      <c r="Y6" s="9">
        <f>J6/E6</f>
        <v>4724874.0554156173</v>
      </c>
    </row>
    <row r="7" spans="3:25" ht="17.25" thickBot="1" x14ac:dyDescent="0.35">
      <c r="C7" s="15" t="s">
        <v>10</v>
      </c>
      <c r="D7" s="19">
        <f>SUM(D4:D6)</f>
        <v>456.36</v>
      </c>
      <c r="E7" s="10">
        <f t="shared" ref="E7:I7" si="6">SUM(E4:E6)</f>
        <v>138.29090909090911</v>
      </c>
      <c r="F7" s="10">
        <f>SUM(F4:F6)</f>
        <v>228.26</v>
      </c>
      <c r="G7" s="10">
        <f t="shared" si="6"/>
        <v>69.169696969696986</v>
      </c>
      <c r="H7" s="10">
        <f t="shared" si="6"/>
        <v>78.88</v>
      </c>
      <c r="I7" s="45">
        <f t="shared" si="6"/>
        <v>23.903030303030306</v>
      </c>
      <c r="J7" s="52">
        <f t="shared" ref="J7:W7" si="7">SUM(J4:J6)</f>
        <v>653739000</v>
      </c>
      <c r="K7" s="53">
        <f t="shared" si="7"/>
        <v>467423385</v>
      </c>
      <c r="L7" s="53">
        <f t="shared" si="7"/>
        <v>186315615</v>
      </c>
      <c r="M7" s="54">
        <f t="shared" si="7"/>
        <v>65373900</v>
      </c>
      <c r="N7" s="54">
        <f t="shared" si="7"/>
        <v>588365100</v>
      </c>
      <c r="O7" s="54">
        <f>SUM(O4:O6)</f>
        <v>546000000</v>
      </c>
      <c r="P7" s="55">
        <f>SUM(P4:P6)</f>
        <v>42365100</v>
      </c>
      <c r="Q7" s="55"/>
      <c r="R7" s="59"/>
      <c r="S7" s="69">
        <f>SUM(S4:S6)</f>
        <v>15883757</v>
      </c>
      <c r="T7" s="55"/>
      <c r="U7" s="55"/>
      <c r="V7" s="56"/>
      <c r="W7" s="64">
        <f t="shared" si="7"/>
        <v>46739000</v>
      </c>
      <c r="X7" s="23">
        <f>AVERAGE(X4:X6)</f>
        <v>9450993.4538569767</v>
      </c>
      <c r="Y7" s="11">
        <f>AVERAGE(Y4:Y6)</f>
        <v>4727144.5166740725</v>
      </c>
    </row>
    <row r="8" spans="3:25" x14ac:dyDescent="0.3">
      <c r="R8" s="70" t="s">
        <v>30</v>
      </c>
      <c r="S8" s="1">
        <v>150000</v>
      </c>
    </row>
    <row r="9" spans="3:25" x14ac:dyDescent="0.3">
      <c r="K9" s="2">
        <v>0.3</v>
      </c>
      <c r="L9" s="2">
        <v>0.4</v>
      </c>
      <c r="M9" s="2">
        <v>0.5</v>
      </c>
      <c r="R9" s="70" t="s">
        <v>30</v>
      </c>
      <c r="S9" s="1">
        <v>150000</v>
      </c>
    </row>
    <row r="10" spans="3:25" x14ac:dyDescent="0.3">
      <c r="H10" s="2" t="s">
        <v>15</v>
      </c>
      <c r="I10" s="2">
        <v>0.02</v>
      </c>
      <c r="J10" s="2">
        <f>$J$7*I10</f>
        <v>13074780</v>
      </c>
      <c r="K10" s="2">
        <f t="shared" ref="K10:M12" si="8">$J10*K$9</f>
        <v>3922434</v>
      </c>
      <c r="L10" s="31">
        <f t="shared" si="8"/>
        <v>5229912</v>
      </c>
      <c r="M10" s="2">
        <f t="shared" si="8"/>
        <v>6537390</v>
      </c>
      <c r="R10" s="70" t="s">
        <v>30</v>
      </c>
      <c r="S10" s="1">
        <v>150000</v>
      </c>
    </row>
    <row r="11" spans="3:25" x14ac:dyDescent="0.3">
      <c r="I11" s="2">
        <v>0.03</v>
      </c>
      <c r="J11" s="2">
        <f t="shared" ref="J11:J18" si="9">$J$7*I11</f>
        <v>19612170</v>
      </c>
      <c r="K11" s="2">
        <f t="shared" si="8"/>
        <v>5883651</v>
      </c>
      <c r="L11" s="2">
        <f t="shared" si="8"/>
        <v>7844868</v>
      </c>
      <c r="M11" s="31">
        <f t="shared" si="8"/>
        <v>9806085</v>
      </c>
      <c r="R11" s="70" t="s">
        <v>31</v>
      </c>
      <c r="S11" s="1">
        <f>SUM(S8:S10)</f>
        <v>450000</v>
      </c>
    </row>
    <row r="12" spans="3:25" x14ac:dyDescent="0.3">
      <c r="I12" s="2">
        <v>0.04</v>
      </c>
      <c r="J12" s="2">
        <f t="shared" si="9"/>
        <v>26149560</v>
      </c>
      <c r="K12" s="2">
        <f t="shared" si="8"/>
        <v>7844868</v>
      </c>
      <c r="L12" s="2">
        <f t="shared" si="8"/>
        <v>10459824</v>
      </c>
      <c r="M12" s="2">
        <f t="shared" si="8"/>
        <v>13074780</v>
      </c>
      <c r="S12" s="1">
        <f>S7+S11</f>
        <v>16333757</v>
      </c>
    </row>
    <row r="13" spans="3:25" x14ac:dyDescent="0.3">
      <c r="I13" s="2">
        <v>0.05</v>
      </c>
      <c r="J13" s="2">
        <f t="shared" si="9"/>
        <v>32686950</v>
      </c>
      <c r="K13" s="2">
        <f t="shared" ref="K13:M18" si="10">$J13*K$9</f>
        <v>9806085</v>
      </c>
      <c r="L13" s="2">
        <f t="shared" si="10"/>
        <v>13074780</v>
      </c>
      <c r="M13" s="2">
        <f t="shared" si="10"/>
        <v>16343475</v>
      </c>
    </row>
    <row r="14" spans="3:25" x14ac:dyDescent="0.3">
      <c r="I14" s="2">
        <v>0.06</v>
      </c>
      <c r="J14" s="2">
        <f t="shared" si="9"/>
        <v>39224340</v>
      </c>
      <c r="K14" s="2">
        <f t="shared" si="10"/>
        <v>11767302</v>
      </c>
      <c r="L14" s="2">
        <f t="shared" si="10"/>
        <v>15689736</v>
      </c>
      <c r="M14" s="2">
        <f t="shared" si="10"/>
        <v>19612170</v>
      </c>
      <c r="W14" s="30"/>
    </row>
    <row r="15" spans="3:25" x14ac:dyDescent="0.3">
      <c r="I15" s="2">
        <v>7.0000000000000007E-2</v>
      </c>
      <c r="J15" s="2">
        <f t="shared" si="9"/>
        <v>45761730.000000007</v>
      </c>
      <c r="K15" s="2">
        <f t="shared" si="10"/>
        <v>13728519.000000002</v>
      </c>
      <c r="L15" s="2">
        <f t="shared" si="10"/>
        <v>18304692.000000004</v>
      </c>
      <c r="M15" s="2">
        <f t="shared" si="10"/>
        <v>22880865.000000004</v>
      </c>
      <c r="S15" s="1">
        <f>P7+S12</f>
        <v>58698857</v>
      </c>
      <c r="W15" s="30"/>
    </row>
    <row r="16" spans="3:25" x14ac:dyDescent="0.3">
      <c r="I16" s="2">
        <v>0.08</v>
      </c>
      <c r="J16" s="2">
        <f t="shared" si="9"/>
        <v>52299120</v>
      </c>
      <c r="K16" s="2">
        <f t="shared" si="10"/>
        <v>15689736</v>
      </c>
      <c r="L16" s="2">
        <f t="shared" si="10"/>
        <v>20919648</v>
      </c>
      <c r="M16" s="2">
        <f t="shared" si="10"/>
        <v>26149560</v>
      </c>
      <c r="W16" s="30"/>
    </row>
    <row r="17" spans="9:13" x14ac:dyDescent="0.3">
      <c r="I17" s="2">
        <v>0.09</v>
      </c>
      <c r="J17" s="2">
        <f t="shared" si="9"/>
        <v>58836510</v>
      </c>
      <c r="K17" s="2">
        <f t="shared" si="10"/>
        <v>17650953</v>
      </c>
      <c r="L17" s="2">
        <f t="shared" si="10"/>
        <v>23534604</v>
      </c>
      <c r="M17" s="2">
        <f t="shared" si="10"/>
        <v>29418255</v>
      </c>
    </row>
    <row r="18" spans="9:13" x14ac:dyDescent="0.3">
      <c r="I18" s="2">
        <v>0.1</v>
      </c>
      <c r="J18" s="2">
        <f t="shared" si="9"/>
        <v>65373900</v>
      </c>
      <c r="K18" s="32">
        <f t="shared" si="10"/>
        <v>19612170</v>
      </c>
      <c r="L18" s="2">
        <f t="shared" si="10"/>
        <v>26149560</v>
      </c>
      <c r="M18" s="2">
        <f t="shared" si="10"/>
        <v>32686950</v>
      </c>
    </row>
  </sheetData>
  <mergeCells count="7">
    <mergeCell ref="D2:E2"/>
    <mergeCell ref="F2:G2"/>
    <mergeCell ref="H2:I2"/>
    <mergeCell ref="X2:Y2"/>
    <mergeCell ref="W2:W3"/>
    <mergeCell ref="J2:R2"/>
    <mergeCell ref="S2:V2"/>
  </mergeCells>
  <phoneticPr fontId="2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GUEST</dc:creator>
  <cp:lastModifiedBy>j.lake</cp:lastModifiedBy>
  <dcterms:created xsi:type="dcterms:W3CDTF">2020-09-17T08:11:10Z</dcterms:created>
  <dcterms:modified xsi:type="dcterms:W3CDTF">2020-11-12T01:26:11Z</dcterms:modified>
</cp:coreProperties>
</file>