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niversityoflincoln-my.sharepoint.com/personal/25020863_students_lincoln_ac_uk/Documents/"/>
    </mc:Choice>
  </mc:AlternateContent>
  <xr:revisionPtr revIDLastSave="3" documentId="13_ncr:1_{AB4F05F4-8655-4678-B4F3-7AC15AA3F4DE}" xr6:coauthVersionLast="47" xr6:coauthVersionMax="47" xr10:uidLastSave="{66F09E56-C63E-3D46-BF4D-713B8A0BF188}"/>
  <bookViews>
    <workbookView xWindow="-33200" yWindow="2540" windowWidth="29040" windowHeight="15840" xr2:uid="{318553AC-887F-45EF-A84E-74C385FA4881}"/>
  </bookViews>
  <sheets>
    <sheet name="Eurofins Experiment trial 2" sheetId="2" r:id="rId1"/>
    <sheet name="Sheet3" sheetId="3" r:id="rId2"/>
    <sheet name="Sheet1" sheetId="4" r:id="rId3"/>
  </sheets>
  <definedNames>
    <definedName name="Treatments_and_control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7" i="2" l="1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2" i="2"/>
  <c r="N113" i="2"/>
  <c r="AC3" i="2"/>
  <c r="X3" i="2"/>
  <c r="W3" i="2"/>
  <c r="V3" i="2"/>
  <c r="U3" i="2"/>
  <c r="T3" i="2"/>
  <c r="N129" i="2"/>
  <c r="N126" i="2"/>
  <c r="N94" i="2"/>
  <c r="N93" i="2"/>
  <c r="B130" i="2"/>
  <c r="H130" i="2"/>
  <c r="G130" i="2"/>
  <c r="F130" i="2"/>
  <c r="E130" i="2"/>
  <c r="N127" i="2"/>
  <c r="N128" i="2"/>
  <c r="O127" i="2"/>
  <c r="O128" i="2"/>
  <c r="O129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94" i="2"/>
  <c r="O93" i="2"/>
  <c r="O92" i="2"/>
  <c r="N92" i="2"/>
  <c r="O91" i="2"/>
  <c r="N91" i="2"/>
  <c r="O90" i="2"/>
  <c r="N90" i="2"/>
  <c r="O89" i="2"/>
  <c r="N89" i="2"/>
  <c r="O88" i="2"/>
  <c r="N88" i="2"/>
  <c r="O87" i="2"/>
  <c r="N87" i="2"/>
  <c r="O86" i="2"/>
  <c r="N86" i="2"/>
  <c r="O85" i="2"/>
  <c r="N85" i="2"/>
  <c r="O84" i="2"/>
  <c r="N84" i="2"/>
  <c r="O83" i="2"/>
  <c r="N83" i="2"/>
  <c r="O82" i="2"/>
  <c r="N82" i="2"/>
  <c r="O81" i="2"/>
  <c r="N81" i="2"/>
  <c r="O80" i="2"/>
  <c r="N80" i="2"/>
  <c r="O79" i="2"/>
  <c r="N79" i="2"/>
  <c r="O78" i="2"/>
  <c r="N78" i="2"/>
  <c r="O77" i="2"/>
  <c r="N77" i="2"/>
  <c r="O76" i="2"/>
  <c r="N76" i="2"/>
  <c r="O75" i="2"/>
  <c r="N75" i="2"/>
  <c r="O74" i="2"/>
  <c r="N74" i="2"/>
  <c r="O73" i="2"/>
  <c r="N73" i="2"/>
  <c r="O72" i="2"/>
  <c r="N72" i="2"/>
  <c r="O71" i="2"/>
  <c r="N71" i="2"/>
  <c r="O70" i="2"/>
  <c r="N70" i="2"/>
  <c r="O69" i="2"/>
  <c r="N69" i="2"/>
  <c r="O68" i="2"/>
  <c r="N68" i="2"/>
  <c r="O67" i="2"/>
  <c r="N67" i="2"/>
  <c r="O66" i="2"/>
  <c r="N66" i="2"/>
  <c r="O65" i="2"/>
  <c r="N65" i="2"/>
  <c r="O64" i="2"/>
  <c r="N64" i="2"/>
  <c r="O63" i="2"/>
  <c r="N63" i="2"/>
  <c r="O62" i="2"/>
  <c r="N62" i="2"/>
  <c r="O61" i="2"/>
  <c r="N61" i="2"/>
  <c r="O60" i="2"/>
  <c r="N60" i="2"/>
  <c r="O59" i="2"/>
  <c r="N59" i="2"/>
  <c r="O58" i="2"/>
  <c r="N58" i="2"/>
  <c r="O57" i="2"/>
  <c r="N57" i="2"/>
  <c r="O56" i="2"/>
  <c r="N56" i="2"/>
  <c r="O55" i="2"/>
  <c r="N55" i="2"/>
  <c r="O54" i="2"/>
  <c r="N54" i="2"/>
  <c r="O53" i="2"/>
  <c r="N53" i="2"/>
  <c r="O52" i="2"/>
  <c r="N52" i="2"/>
  <c r="O51" i="2"/>
  <c r="N51" i="2"/>
  <c r="O50" i="2"/>
  <c r="N50" i="2"/>
  <c r="O49" i="2"/>
  <c r="N49" i="2"/>
  <c r="O48" i="2"/>
  <c r="N48" i="2"/>
  <c r="O47" i="2"/>
  <c r="N47" i="2"/>
  <c r="O46" i="2"/>
  <c r="N46" i="2"/>
  <c r="O45" i="2"/>
  <c r="N45" i="2"/>
  <c r="O44" i="2"/>
  <c r="N44" i="2"/>
  <c r="O43" i="2"/>
  <c r="N43" i="2"/>
  <c r="O42" i="2"/>
  <c r="N42" i="2"/>
  <c r="O41" i="2"/>
  <c r="N41" i="2"/>
  <c r="O40" i="2"/>
  <c r="N40" i="2"/>
  <c r="O39" i="2"/>
  <c r="N39" i="2"/>
  <c r="O38" i="2"/>
  <c r="N38" i="2"/>
  <c r="O37" i="2"/>
  <c r="N37" i="2"/>
  <c r="O36" i="2"/>
  <c r="N36" i="2"/>
  <c r="N35" i="2"/>
  <c r="O35" i="2" s="1"/>
  <c r="N34" i="2"/>
  <c r="O34" i="2" s="1"/>
  <c r="N33" i="2"/>
  <c r="O33" i="2" s="1"/>
  <c r="N32" i="2"/>
  <c r="O32" i="2" s="1"/>
  <c r="N31" i="2"/>
  <c r="O31" i="2" s="1"/>
  <c r="N30" i="2"/>
  <c r="O30" i="2" s="1"/>
  <c r="N29" i="2"/>
  <c r="O29" i="2" s="1"/>
  <c r="N28" i="2"/>
  <c r="O28" i="2" s="1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O17" i="2"/>
  <c r="N17" i="2"/>
  <c r="O16" i="2"/>
  <c r="N16" i="2"/>
  <c r="O15" i="2"/>
  <c r="N15" i="2"/>
  <c r="O14" i="2"/>
  <c r="N14" i="2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N5" i="2"/>
  <c r="O5" i="2" s="1"/>
  <c r="N4" i="2"/>
  <c r="AB3" i="2"/>
  <c r="AA3" i="2"/>
  <c r="Z3" i="2"/>
  <c r="Y3" i="2"/>
  <c r="O4" i="2" l="1"/>
  <c r="P10" i="2" s="1"/>
  <c r="O6" i="2"/>
  <c r="P11" i="2" l="1"/>
  <c r="S11" i="2" s="1"/>
  <c r="P127" i="2"/>
  <c r="P14" i="2"/>
  <c r="P129" i="2"/>
  <c r="P128" i="2"/>
  <c r="P108" i="2"/>
  <c r="P113" i="2"/>
  <c r="P125" i="2"/>
  <c r="P105" i="2"/>
  <c r="P107" i="2"/>
  <c r="P99" i="2"/>
  <c r="P117" i="2"/>
  <c r="P109" i="2"/>
  <c r="P112" i="2"/>
  <c r="P94" i="2"/>
  <c r="P119" i="2"/>
  <c r="P118" i="2"/>
  <c r="P103" i="2"/>
  <c r="P101" i="2"/>
  <c r="P97" i="2"/>
  <c r="P123" i="2"/>
  <c r="P95" i="2"/>
  <c r="P102" i="2"/>
  <c r="P96" i="2"/>
  <c r="P124" i="2"/>
  <c r="P116" i="2"/>
  <c r="P98" i="2"/>
  <c r="P110" i="2"/>
  <c r="P122" i="2"/>
  <c r="P121" i="2"/>
  <c r="P106" i="2"/>
  <c r="P111" i="2"/>
  <c r="P115" i="2"/>
  <c r="P114" i="2"/>
  <c r="P100" i="2"/>
  <c r="P104" i="2"/>
  <c r="P120" i="2"/>
  <c r="P126" i="2"/>
  <c r="P12" i="2"/>
  <c r="AC10" i="2"/>
  <c r="P8" i="2"/>
  <c r="AC8" i="2" s="1"/>
  <c r="P6" i="2"/>
  <c r="AC6" i="2" s="1"/>
  <c r="P85" i="2"/>
  <c r="P77" i="2"/>
  <c r="P67" i="2"/>
  <c r="P57" i="2"/>
  <c r="P47" i="2"/>
  <c r="P37" i="2"/>
  <c r="P29" i="2"/>
  <c r="P19" i="2"/>
  <c r="P93" i="2"/>
  <c r="P16" i="2"/>
  <c r="P15" i="2"/>
  <c r="T16" i="2" s="1" a="1"/>
  <c r="T16" i="2" s="1"/>
  <c r="P13" i="2"/>
  <c r="AC11" i="2"/>
  <c r="P9" i="2"/>
  <c r="AC9" i="2" s="1"/>
  <c r="P7" i="2"/>
  <c r="AC7" i="2" s="1"/>
  <c r="P5" i="2"/>
  <c r="AC5" i="2" s="1"/>
  <c r="P83" i="2"/>
  <c r="P81" i="2"/>
  <c r="P73" i="2"/>
  <c r="P69" i="2"/>
  <c r="P59" i="2"/>
  <c r="P49" i="2"/>
  <c r="P39" i="2"/>
  <c r="P27" i="2"/>
  <c r="P91" i="2"/>
  <c r="P71" i="2"/>
  <c r="P61" i="2"/>
  <c r="P55" i="2"/>
  <c r="P45" i="2"/>
  <c r="P33" i="2"/>
  <c r="P25" i="2"/>
  <c r="P17" i="2"/>
  <c r="P92" i="2"/>
  <c r="P90" i="2"/>
  <c r="P88" i="2"/>
  <c r="P86" i="2"/>
  <c r="P84" i="2"/>
  <c r="P82" i="2"/>
  <c r="P80" i="2"/>
  <c r="P78" i="2"/>
  <c r="P76" i="2"/>
  <c r="P74" i="2"/>
  <c r="P72" i="2"/>
  <c r="P70" i="2"/>
  <c r="P68" i="2"/>
  <c r="P66" i="2"/>
  <c r="P64" i="2"/>
  <c r="P62" i="2"/>
  <c r="P60" i="2"/>
  <c r="P58" i="2"/>
  <c r="P56" i="2"/>
  <c r="P54" i="2"/>
  <c r="P52" i="2"/>
  <c r="P50" i="2"/>
  <c r="P48" i="2"/>
  <c r="P46" i="2"/>
  <c r="P44" i="2"/>
  <c r="P42" i="2"/>
  <c r="P40" i="2"/>
  <c r="P38" i="2"/>
  <c r="P36" i="2"/>
  <c r="P34" i="2"/>
  <c r="P32" i="2"/>
  <c r="P30" i="2"/>
  <c r="P28" i="2"/>
  <c r="P26" i="2"/>
  <c r="P24" i="2"/>
  <c r="P22" i="2"/>
  <c r="P20" i="2"/>
  <c r="P18" i="2"/>
  <c r="P87" i="2"/>
  <c r="P79" i="2"/>
  <c r="P63" i="2"/>
  <c r="P51" i="2"/>
  <c r="P41" i="2"/>
  <c r="P31" i="2"/>
  <c r="P21" i="2"/>
  <c r="P89" i="2"/>
  <c r="P75" i="2"/>
  <c r="P65" i="2"/>
  <c r="P53" i="2"/>
  <c r="P43" i="2"/>
  <c r="P35" i="2"/>
  <c r="P23" i="2"/>
  <c r="P4" i="2"/>
  <c r="AC4" i="2" l="1"/>
  <c r="S4" i="2"/>
  <c r="AB4" i="2"/>
  <c r="AB11" i="2"/>
  <c r="AB9" i="2"/>
  <c r="AB7" i="2"/>
  <c r="AB8" i="2"/>
  <c r="AB10" i="2"/>
  <c r="AB5" i="2"/>
  <c r="AB6" i="2"/>
  <c r="Z7" i="2"/>
  <c r="AA7" i="2"/>
  <c r="Z8" i="2"/>
  <c r="AA8" i="2"/>
  <c r="Z9" i="2"/>
  <c r="AA9" i="2"/>
  <c r="Z11" i="2"/>
  <c r="AA11" i="2"/>
  <c r="Z10" i="2"/>
  <c r="AA10" i="2"/>
  <c r="AA4" i="2"/>
  <c r="Z4" i="2"/>
  <c r="AB12" i="2"/>
  <c r="Z12" i="2"/>
  <c r="AA12" i="2"/>
  <c r="Z5" i="2"/>
  <c r="AA5" i="2"/>
  <c r="Z6" i="2"/>
  <c r="AA6" i="2"/>
  <c r="X5" i="2"/>
  <c r="V5" i="2"/>
  <c r="S5" i="2"/>
  <c r="W5" i="2"/>
  <c r="Y5" i="2"/>
  <c r="U5" i="2"/>
  <c r="T5" i="2"/>
  <c r="S7" i="2"/>
  <c r="V7" i="2"/>
  <c r="T7" i="2"/>
  <c r="Y7" i="2"/>
  <c r="U7" i="2"/>
  <c r="W7" i="2"/>
  <c r="X7" i="2"/>
  <c r="W8" i="2"/>
  <c r="V8" i="2"/>
  <c r="U8" i="2"/>
  <c r="S8" i="2"/>
  <c r="Y8" i="2"/>
  <c r="X8" i="2"/>
  <c r="T8" i="2"/>
  <c r="T9" i="2"/>
  <c r="V9" i="2"/>
  <c r="S9" i="2"/>
  <c r="W9" i="2"/>
  <c r="X9" i="2"/>
  <c r="Y9" i="2"/>
  <c r="U9" i="2"/>
  <c r="X10" i="2"/>
  <c r="T10" i="2"/>
  <c r="Y10" i="2"/>
  <c r="S10" i="2"/>
  <c r="W10" i="2"/>
  <c r="V10" i="2"/>
  <c r="U10" i="2"/>
  <c r="X11" i="2"/>
  <c r="W11" i="2"/>
  <c r="T11" i="2"/>
  <c r="Y11" i="2"/>
  <c r="U11" i="2"/>
  <c r="V11" i="2"/>
  <c r="S12" i="2"/>
  <c r="Y12" i="2"/>
  <c r="T12" i="2"/>
  <c r="W12" i="2"/>
  <c r="X12" i="2"/>
  <c r="U12" i="2"/>
  <c r="V12" i="2"/>
  <c r="T4" i="2"/>
  <c r="X4" i="2"/>
  <c r="W4" i="2"/>
  <c r="Y4" i="2"/>
  <c r="V4" i="2"/>
  <c r="U4" i="2"/>
  <c r="Y13" i="2"/>
  <c r="V13" i="2"/>
  <c r="Z15" i="2" s="1" a="1"/>
  <c r="Z15" i="2" s="1"/>
  <c r="X13" i="2"/>
  <c r="W13" i="2"/>
  <c r="U13" i="2"/>
  <c r="T13" i="2"/>
  <c r="S13" i="2"/>
  <c r="Z16" i="2" s="1" a="1"/>
  <c r="Z16" i="2" s="1"/>
  <c r="Z13" i="2"/>
  <c r="U6" i="2"/>
  <c r="X6" i="2"/>
  <c r="S6" i="2"/>
  <c r="Y6" i="2"/>
  <c r="W6" i="2"/>
  <c r="V6" i="2"/>
  <c r="T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<sst xmlns="http://schemas.openxmlformats.org/spreadsheetml/2006/main" count="1037" uniqueCount="207">
  <si>
    <t>Control (-/-)</t>
  </si>
  <si>
    <t>Food composition</t>
  </si>
  <si>
    <t>Nanogene label</t>
  </si>
  <si>
    <t>Notes</t>
  </si>
  <si>
    <t>Label</t>
  </si>
  <si>
    <t>Helper 1</t>
  </si>
  <si>
    <t>Helper 2</t>
  </si>
  <si>
    <t>Helper 3</t>
  </si>
  <si>
    <r>
      <t xml:space="preserve">Select treatment using drop down bar </t>
    </r>
    <r>
      <rPr>
        <sz val="11"/>
        <color theme="1"/>
        <rFont val="Aptos Narrow"/>
        <family val="2"/>
      </rPr>
      <t>→</t>
    </r>
  </si>
  <si>
    <t>Cod Loin - White Fish</t>
  </si>
  <si>
    <t>N/A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</si>
  <si>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</si>
  <si>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</si>
  <si>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</si>
  <si>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</si>
  <si>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</si>
  <si>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</si>
  <si>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</si>
  <si>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</si>
  <si>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</si>
  <si>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</si>
  <si>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</si>
  <si>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</si>
  <si>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0.1 CFU/ml</t>
  </si>
  <si>
    <t>A3</t>
  </si>
  <si>
    <t>B3</t>
  </si>
  <si>
    <t>C3</t>
  </si>
  <si>
    <t>D3</t>
  </si>
  <si>
    <t>E3</t>
  </si>
  <si>
    <t>F3</t>
  </si>
  <si>
    <t>1 CFU/ml</t>
  </si>
  <si>
    <t>A4</t>
  </si>
  <si>
    <t>B4</t>
  </si>
  <si>
    <t>C4</t>
  </si>
  <si>
    <t>D4</t>
  </si>
  <si>
    <t>E4</t>
  </si>
  <si>
    <t>F4</t>
  </si>
  <si>
    <t>10 CFU/ml</t>
  </si>
  <si>
    <t>A5</t>
  </si>
  <si>
    <t>B5</t>
  </si>
  <si>
    <t>C5</t>
  </si>
  <si>
    <t>D5</t>
  </si>
  <si>
    <t>E5</t>
  </si>
  <si>
    <t>F5</t>
  </si>
  <si>
    <t>100 CFU/ml</t>
  </si>
  <si>
    <t>A6</t>
  </si>
  <si>
    <t>B6</t>
  </si>
  <si>
    <t>C6</t>
  </si>
  <si>
    <t>D6</t>
  </si>
  <si>
    <t>E6</t>
  </si>
  <si>
    <t>F6</t>
  </si>
  <si>
    <t>1000 CFU/ml</t>
  </si>
  <si>
    <t>A7</t>
  </si>
  <si>
    <t>B7</t>
  </si>
  <si>
    <t>C7</t>
  </si>
  <si>
    <t>D7</t>
  </si>
  <si>
    <t>E7</t>
  </si>
  <si>
    <t>F7</t>
  </si>
  <si>
    <t>Sample</t>
  </si>
  <si>
    <t>Spike-in Amount</t>
  </si>
  <si>
    <t>PMAxx</t>
  </si>
  <si>
    <t>Volume</t>
  </si>
  <si>
    <t>(-/-)</t>
  </si>
  <si>
    <t>0.1 CFU</t>
  </si>
  <si>
    <t>1 CFU</t>
  </si>
  <si>
    <t>10 CFU</t>
  </si>
  <si>
    <t>100 CFU</t>
  </si>
  <si>
    <t>1000 CFU</t>
  </si>
  <si>
    <t>Live</t>
  </si>
  <si>
    <t>Dead</t>
  </si>
  <si>
    <t>Water</t>
  </si>
  <si>
    <t>(+/+)</t>
  </si>
  <si>
    <t>10^-1</t>
  </si>
  <si>
    <t>10^-2</t>
  </si>
  <si>
    <t>10^-3</t>
  </si>
  <si>
    <t>10^-4</t>
  </si>
  <si>
    <t>10^-5</t>
  </si>
  <si>
    <t>Listera</t>
  </si>
  <si>
    <t>Ef Water</t>
  </si>
  <si>
    <t>No</t>
  </si>
  <si>
    <t>Yes</t>
  </si>
  <si>
    <t>1000µL</t>
  </si>
  <si>
    <t>1120µL</t>
  </si>
  <si>
    <t>1020µL</t>
  </si>
  <si>
    <t>1420µL</t>
  </si>
  <si>
    <t>Amount of 1:100 PMAxx (µL)</t>
  </si>
  <si>
    <t>16,540µL</t>
  </si>
  <si>
    <t>16.54ml</t>
  </si>
  <si>
    <t>&lt; Rounded</t>
  </si>
  <si>
    <t>17,780µL</t>
  </si>
  <si>
    <t>17.78ml</t>
  </si>
  <si>
    <t>180µL PMAxx</t>
  </si>
  <si>
    <t>17,820ml Water</t>
  </si>
  <si>
    <t>PMAxx 1:100 Stock:</t>
  </si>
  <si>
    <t>Spike-in (µL)</t>
  </si>
  <si>
    <t>2360µL</t>
  </si>
  <si>
    <t>2.36ml</t>
  </si>
  <si>
    <t>Code</t>
  </si>
  <si>
    <t>Bacteria Culture Volume (µL)</t>
  </si>
  <si>
    <t>A8</t>
  </si>
  <si>
    <t>B8</t>
  </si>
  <si>
    <t>C8</t>
  </si>
  <si>
    <t>D8</t>
  </si>
  <si>
    <t>E8</t>
  </si>
  <si>
    <t>F8</t>
  </si>
  <si>
    <t>EF1</t>
  </si>
  <si>
    <t>EF2</t>
  </si>
  <si>
    <t>EF3</t>
  </si>
  <si>
    <t>EF4</t>
  </si>
  <si>
    <t>EF5</t>
  </si>
  <si>
    <t>EF6</t>
  </si>
  <si>
    <t>LS1</t>
  </si>
  <si>
    <t>LS2</t>
  </si>
  <si>
    <t>LS3</t>
  </si>
  <si>
    <t>LS4</t>
  </si>
  <si>
    <t>LS5</t>
  </si>
  <si>
    <t>LS6</t>
  </si>
  <si>
    <t>LV1</t>
  </si>
  <si>
    <t>LV2</t>
  </si>
  <si>
    <t>LV3</t>
  </si>
  <si>
    <t>LV4</t>
  </si>
  <si>
    <t>LV5</t>
  </si>
  <si>
    <t>LV6</t>
  </si>
  <si>
    <t>LV7</t>
  </si>
  <si>
    <t>LV8</t>
  </si>
  <si>
    <t>HT1</t>
  </si>
  <si>
    <t>HT2</t>
  </si>
  <si>
    <t>HT3</t>
  </si>
  <si>
    <t>HT4</t>
  </si>
  <si>
    <t>HT5</t>
  </si>
  <si>
    <t>HT6</t>
  </si>
  <si>
    <t>HT7</t>
  </si>
  <si>
    <t>HT8</t>
  </si>
  <si>
    <t>BCA1</t>
  </si>
  <si>
    <t>BCA2</t>
  </si>
  <si>
    <t>BCA3</t>
  </si>
  <si>
    <t>BCA4</t>
  </si>
  <si>
    <t>BCA5</t>
  </si>
  <si>
    <t>BCA6</t>
  </si>
  <si>
    <t>BCA7</t>
  </si>
  <si>
    <t>BCA8</t>
  </si>
  <si>
    <t>BCB1</t>
  </si>
  <si>
    <t>BCB2</t>
  </si>
  <si>
    <t>BCB3</t>
  </si>
  <si>
    <t>BCB4</t>
  </si>
  <si>
    <t>BCB5</t>
  </si>
  <si>
    <t>BCB6</t>
  </si>
  <si>
    <t>BCB7</t>
  </si>
  <si>
    <t>BCB8</t>
  </si>
  <si>
    <t>BCC1</t>
  </si>
  <si>
    <t>BCC2</t>
  </si>
  <si>
    <t>BCC3</t>
  </si>
  <si>
    <t>BCC4</t>
  </si>
  <si>
    <t>BCC5</t>
  </si>
  <si>
    <t>BCC6</t>
  </si>
  <si>
    <t>BCC7</t>
  </si>
  <si>
    <t>BCC8</t>
  </si>
  <si>
    <t>BCD1</t>
  </si>
  <si>
    <t>BCD2</t>
  </si>
  <si>
    <t>BCD3</t>
  </si>
  <si>
    <t>BCD4</t>
  </si>
  <si>
    <t>BCD5</t>
  </si>
  <si>
    <t>BCD6</t>
  </si>
  <si>
    <t>BCD7</t>
  </si>
  <si>
    <t>BCD8</t>
  </si>
  <si>
    <t>BCE1</t>
  </si>
  <si>
    <t>BCE2</t>
  </si>
  <si>
    <t>BCE3</t>
  </si>
  <si>
    <t>BCE4</t>
  </si>
  <si>
    <t>BCE5</t>
  </si>
  <si>
    <t>BCE6</t>
  </si>
  <si>
    <t>BCE7</t>
  </si>
  <si>
    <t>BCE8</t>
  </si>
  <si>
    <t>BCF1</t>
  </si>
  <si>
    <t>BCF2</t>
  </si>
  <si>
    <t>BCF3</t>
  </si>
  <si>
    <t>BCF4</t>
  </si>
  <si>
    <t>BCF5</t>
  </si>
  <si>
    <t>BCF6</t>
  </si>
  <si>
    <t>BCF7</t>
  </si>
  <si>
    <t>BCF8</t>
  </si>
  <si>
    <t>Live Control</t>
  </si>
  <si>
    <t>Dead Control</t>
  </si>
  <si>
    <t>Water Control</t>
  </si>
  <si>
    <t>Background Concentration Control</t>
  </si>
  <si>
    <t>Background Concentration 10^-1</t>
  </si>
  <si>
    <t>Background Concentration 10^-2</t>
  </si>
  <si>
    <t>Background Concentration 10^-3</t>
  </si>
  <si>
    <t>Background Concentration 10^-4</t>
  </si>
  <si>
    <t>Background Concentration 10^-5</t>
  </si>
  <si>
    <t>Listeria Species Control</t>
  </si>
  <si>
    <t>Eurofins Water Test</t>
  </si>
  <si>
    <t>List</t>
  </si>
  <si>
    <t>Conc.</t>
  </si>
  <si>
    <t>260/230</t>
  </si>
  <si>
    <t>260/280</t>
  </si>
  <si>
    <t>WC1</t>
  </si>
  <si>
    <t>WC2</t>
  </si>
  <si>
    <t>Water control</t>
  </si>
  <si>
    <t>Media Centre cold tap</t>
  </si>
  <si>
    <t>media centre II</t>
  </si>
  <si>
    <t>main coridor sink</t>
  </si>
  <si>
    <t>washing up area deionised</t>
  </si>
  <si>
    <t>media prep deionised</t>
  </si>
  <si>
    <t>control - sterile water from lincoln</t>
  </si>
  <si>
    <t>1:1000</t>
  </si>
  <si>
    <t>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</si>
</sst>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i/>
      <sz val="11"/>
      <color rgb="FF7F7F7F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</cellStyleXfs>
  <cellXfs count="40">
    <xf numFmtId="0" fontId="0" fillId="0" borderId="0" xfId="0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Protection="1">
      <protection hidden="1"/>
    </xf>
    <xf numFmtId="0" fontId="0" fillId="0" borderId="4" xfId="0" applyBorder="1" applyProtection="1">
      <protection hidden="1"/>
    </xf>
    <xf numFmtId="0" fontId="4" fillId="3" borderId="5" xfId="0" applyFont="1" applyFill="1" applyBorder="1"/>
    <xf numFmtId="0" fontId="4" fillId="3" borderId="6" xfId="0" applyFont="1" applyFill="1" applyBorder="1"/>
    <xf numFmtId="0" fontId="2" fillId="0" borderId="7" xfId="2" applyBorder="1" applyAlignment="1">
      <alignment vertical="top"/>
    </xf>
    <xf numFmtId="0" fontId="0" fillId="0" borderId="6" xfId="0" applyBorder="1" applyAlignment="1">
      <alignment vertical="top"/>
    </xf>
    <xf numFmtId="0" fontId="3" fillId="0" borderId="6" xfId="0" applyFont="1" applyBorder="1" applyAlignment="1">
      <alignment vertical="top"/>
    </xf>
    <xf numFmtId="0" fontId="0" fillId="0" borderId="6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49" fontId="0" fillId="0" borderId="10" xfId="0" applyNumberFormat="1" applyBorder="1" applyAlignment="1">
      <alignment vertical="top" wrapText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0" fillId="0" borderId="11" xfId="0" applyBorder="1" applyAlignment="1">
      <alignment vertical="top"/>
    </xf>
    <xf numFmtId="0" fontId="3" fillId="0" borderId="10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16" fontId="2" fillId="0" borderId="7" xfId="2" applyNumberFormat="1" applyBorder="1" applyAlignment="1">
      <alignment vertical="top"/>
    </xf>
    <xf numFmtId="1" fontId="0" fillId="0" borderId="6" xfId="0" applyNumberFormat="1" applyBorder="1" applyAlignment="1">
      <alignment vertical="top"/>
    </xf>
    <xf numFmtId="3" fontId="0" fillId="0" borderId="10" xfId="0" applyNumberFormat="1" applyBorder="1" applyAlignment="1">
      <alignment vertical="top"/>
    </xf>
    <xf numFmtId="3" fontId="0" fillId="0" borderId="0" xfId="0" applyNumberFormat="1"/>
    <xf numFmtId="0" fontId="0" fillId="0" borderId="6" xfId="0" applyBorder="1" applyAlignment="1">
      <alignment vertical="top" wrapText="1"/>
    </xf>
    <xf numFmtId="0" fontId="1" fillId="2" borderId="1" xfId="1"/>
    <xf numFmtId="0" fontId="1" fillId="2" borderId="12" xfId="1" applyBorder="1"/>
    <xf numFmtId="0" fontId="1" fillId="2" borderId="6" xfId="1" applyBorder="1"/>
    <xf numFmtId="0" fontId="1" fillId="2" borderId="13" xfId="1" applyBorder="1"/>
    <xf numFmtId="0" fontId="2" fillId="0" borderId="6" xfId="2" applyBorder="1"/>
    <xf numFmtId="0" fontId="2" fillId="0" borderId="14" xfId="2" applyFill="1" applyBorder="1"/>
    <xf numFmtId="164" fontId="2" fillId="0" borderId="6" xfId="2" applyNumberFormat="1" applyBorder="1"/>
    <xf numFmtId="0" fontId="7" fillId="4" borderId="6" xfId="3" applyBorder="1"/>
    <xf numFmtId="0" fontId="8" fillId="5" borderId="6" xfId="4" applyBorder="1"/>
    <xf numFmtId="164" fontId="8" fillId="5" borderId="6" xfId="4" applyNumberFormat="1" applyBorder="1"/>
    <xf numFmtId="0" fontId="9" fillId="6" borderId="6" xfId="5" applyBorder="1"/>
    <xf numFmtId="0" fontId="10" fillId="0" borderId="6" xfId="2" applyFont="1" applyBorder="1"/>
    <xf numFmtId="0" fontId="3" fillId="7" borderId="6" xfId="0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</cellXfs>
  <cellStyles count="6">
    <cellStyle name="Bad" xfId="4" builtinId="27"/>
    <cellStyle name="Explanatory Text" xfId="2" builtinId="53"/>
    <cellStyle name="Good" xfId="3" builtinId="26"/>
    <cellStyle name="Neutral" xfId="5" builtinId="28"/>
    <cellStyle name="Normal" xfId="0" builtinId="0"/>
    <cellStyle name="Output" xfId="1" builtinId="21"/>
  </cellStyles>
  <dxfs count="7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  <protection locked="1" hidden="1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1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numFmt numFmtId="0" formatCode="General"/>
      <alignment horizontal="general" vertical="top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general" vertical="top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Aptos Narrow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general" vertical="top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F3047-308A-4A2C-930E-61431944B986}" name="Table5" displayName="Table5" ref="B3:P130" totalsRowCount="1" headerRowDxfId="75" headerRowBorderDxfId="74" tableBorderDxfId="73" totalsRowBorderDxfId="72">
  <tableColumns count="15">
    <tableColumn id="1" xr3:uid="{567B282D-B39B-4E1A-B13E-6DB7FEA79C22}" name="Sample" totalsRowFunction="custom" dataDxfId="71" totalsRowDxfId="70" dataCellStyle="Explanatory Text">
      <totalsRowFormula>COUNTA(B4:B129)</totalsRowFormula>
    </tableColumn>
    <tableColumn id="2" xr3:uid="{6AF00CCC-0E83-435D-A83D-202B4BE16DE2}" name="Food composition" dataDxfId="69" totalsRowDxfId="68"/>
    <tableColumn id="15" xr3:uid="{CA1C66E6-6D9A-4E7A-8E3C-A31678EF65CF}" name="Volume" dataDxfId="67" totalsRowDxfId="66"/>
    <tableColumn id="14" xr3:uid="{B2410583-90B1-4C3F-ACC5-2B7E81657995}" name="PMAxx" totalsRowFunction="custom" dataDxfId="65" totalsRowDxfId="64">
      <totalsRowFormula>COUNTIF(Table5[PMAxx], "Yes")</totalsRowFormula>
    </tableColumn>
    <tableColumn id="12" xr3:uid="{58ECD0E0-DE59-4A47-BC70-1EC0A7E74535}" name="Amount of 1:100 PMAxx (µL)" totalsRowFunction="sum" dataDxfId="63" totalsRowDxfId="62"/>
    <tableColumn id="16" xr3:uid="{55ABF074-540C-4881-A8AE-4F4CB26FF507}" name="&lt; Rounded" totalsRowFunction="sum" dataDxfId="61" totalsRowDxfId="60"/>
    <tableColumn id="3" xr3:uid="{608800FF-15E3-4DD3-8C3E-FE315DEDD29E}" name="Spike-in (µL)" totalsRowFunction="custom" dataDxfId="59" totalsRowDxfId="58">
      <totalsRowFormula>SUM(H12:H129)</totalsRowFormula>
    </tableColumn>
    <tableColumn id="4" xr3:uid="{47B4F022-FD36-4930-8D84-38933562AB91}" name="Bacteria Culture Volume (µL)" dataDxfId="57" totalsRowDxfId="56"/>
    <tableColumn id="6" xr3:uid="{31F32DFE-6AA2-4626-B900-27F58BC4B084}" name="Spike-in Amount" dataDxfId="55" totalsRowDxfId="54">
      <calculatedColumnFormula>IF(OR(ISNUMBER(SEARCH("*1*", B4)), ISNUMBER(SEARCH("*2*",B4)), ISNUMBER(SEARCH("*3*",B4)), ISNUMBER(SEARCH("*4*",B4)), ISNUMBER(SEARCH("*5*",B4))), "Gram Negative", "Gram Positive")</calculatedColumnFormula>
    </tableColumn>
    <tableColumn id="7" xr3:uid="{45B26E7C-2B01-4576-94DD-3430D506D7C6}" name="Nanogene label" dataDxfId="53" totalsRowDxfId="52">
      <calculatedColumnFormula>IF(COUNTIF($B$7,"C*(-/-)"), CHAR(64 + ROW(A1)) &amp; "1", "")</calculatedColumnFormula>
    </tableColumn>
    <tableColumn id="13" xr3:uid="{A85BF1DB-D75F-4D87-9A63-0B25EFAEF5B7}" name="Notes" dataDxfId="51" totalsRowDxfId="50"/>
    <tableColumn id="11" xr3:uid="{0A7DB684-3DEC-45C0-AE50-8974CDAB6F00}" name="Label" dataDxfId="49" totalsRowDxfId="48"/>
    <tableColumn id="8" xr3:uid="{08719268-FA96-4982-9E24-C3E3A228945E}" name="Helper 1" dataDxfId="47" totalsRowDxfId="46">
      <calculatedColumnFormula>ROWS($B$4:B4)</calculatedColumnFormula>
    </tableColumn>
    <tableColumn id="9" xr3:uid="{3A5DFD47-CAE0-4D22-95F3-D400C6572A02}" name="Helper 2" dataDxfId="45" totalsRowDxfId="44">
      <calculatedColumnFormula>IF(M4=$S$3,N4,"")</calculatedColumnFormula>
    </tableColumn>
    <tableColumn id="10" xr3:uid="{3C463F63-E0E6-4D46-AA72-1E3FA97BB1BA}" name="Helper 3" dataDxfId="43" totalsRowDxfId="42">
      <calculatedColumnFormula>IFERROR(SMALL(Table5[Helper 2],N4),"")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AEE06-6F27-4735-8341-32D12CB0F96A}" name="Table2" displayName="Table2" ref="R23:R40" totalsRowShown="0">
  <autoFilter ref="R23:R40" xr:uid="{274AEE06-6F27-4735-8341-32D12CB0F96A}"/>
  <tableColumns count="1">
    <tableColumn id="1" xr3:uid="{DD160F4D-DDF5-4C2A-9EF2-A9F603F28C87}" name="List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FB8E46-EB2F-4854-BE1D-C7A986013FB1}" name="Table3" displayName="Table3" ref="R43:S49" totalsRowShown="0">
  <autoFilter ref="R43:S49" xr:uid="{11FB8E46-EB2F-4854-BE1D-C7A986013FB1}"/>
  <tableColumns count="2">
    <tableColumn id="1" xr3:uid="{34B5E69C-EA75-47C4-87C0-B2A052CF1108}" name="Water control"/>
    <tableColumn id="2" xr3:uid="{7685B7F7-A48F-4489-89A7-2BB26017C119}" name="Sample" dataDxfId="4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A442-2D73-4D59-8DD2-F70B8155B0CB}">
  <sheetPr>
    <pageSetUpPr fitToPage="1"/>
  </sheetPr>
  <dimension ref="A2:AC138"/>
  <sheetViews>
    <sheetView tabSelected="1" topLeftCell="C52" zoomScale="75" zoomScaleNormal="75" workbookViewId="0">
      <selection activeCell="S3" sqref="S3"/>
    </sheetView>
  </sheetViews>
  <sheetFormatPr baseColWidth="10" defaultColWidth="8.83203125" defaultRowHeight="15" x14ac:dyDescent="0.2"/>
  <cols>
    <col min="2" max="2" width="15.5" bestFit="1" customWidth="1"/>
    <col min="3" max="3" width="23.5" bestFit="1" customWidth="1"/>
    <col min="4" max="5" width="23.5" customWidth="1"/>
    <col min="6" max="6" width="24.1640625" bestFit="1" customWidth="1"/>
    <col min="7" max="7" width="24.1640625" customWidth="1"/>
    <col min="8" max="8" width="11.6640625" bestFit="1" customWidth="1"/>
    <col min="9" max="9" width="25.1640625" bestFit="1" customWidth="1"/>
    <col min="10" max="10" width="20.1640625" bestFit="1" customWidth="1"/>
    <col min="11" max="11" width="13.83203125" bestFit="1" customWidth="1"/>
    <col min="12" max="12" width="19.33203125" bestFit="1" customWidth="1"/>
    <col min="13" max="13" width="20.1640625" bestFit="1" customWidth="1"/>
    <col min="14" max="15" width="8" hidden="1" customWidth="1"/>
    <col min="16" max="16" width="0" hidden="1" customWidth="1"/>
    <col min="17" max="17" width="33.6640625" bestFit="1" customWidth="1"/>
    <col min="18" max="18" width="32.6640625" bestFit="1" customWidth="1"/>
    <col min="19" max="19" width="27.6640625" bestFit="1" customWidth="1"/>
    <col min="20" max="20" width="18.1640625" bestFit="1" customWidth="1"/>
    <col min="21" max="21" width="7" bestFit="1" customWidth="1"/>
    <col min="22" max="22" width="21.1640625" bestFit="1" customWidth="1"/>
    <col min="23" max="23" width="22.5" bestFit="1" customWidth="1"/>
    <col min="24" max="24" width="17" bestFit="1" customWidth="1"/>
    <col min="25" max="25" width="13.6640625" bestFit="1" customWidth="1"/>
    <col min="26" max="26" width="24.83203125" bestFit="1" customWidth="1"/>
    <col min="27" max="27" width="14.33203125" bestFit="1" customWidth="1"/>
    <col min="28" max="28" width="13.6640625" bestFit="1" customWidth="1"/>
  </cols>
  <sheetData>
    <row r="2" spans="1:29" ht="16" thickBot="1" x14ac:dyDescent="0.25"/>
    <row r="3" spans="1:29" ht="17" thickBot="1" x14ac:dyDescent="0.25">
      <c r="A3" t="s">
        <v>97</v>
      </c>
      <c r="B3" s="1" t="s">
        <v>58</v>
      </c>
      <c r="C3" s="2" t="s">
        <v>1</v>
      </c>
      <c r="D3" s="2" t="s">
        <v>61</v>
      </c>
      <c r="E3" s="2" t="s">
        <v>60</v>
      </c>
      <c r="F3" s="2" t="s">
        <v>85</v>
      </c>
      <c r="G3" s="2" t="s">
        <v>88</v>
      </c>
      <c r="H3" s="2" t="s">
        <v>94</v>
      </c>
      <c r="I3" s="2" t="s">
        <v>98</v>
      </c>
      <c r="J3" s="2" t="s">
        <v>59</v>
      </c>
      <c r="K3" s="2" t="s">
        <v>2</v>
      </c>
      <c r="L3" s="3" t="s">
        <v>3</v>
      </c>
      <c r="M3" s="4" t="s">
        <v>4</v>
      </c>
      <c r="N3" s="4" t="s">
        <v>5</v>
      </c>
      <c r="O3" s="4" t="s">
        <v>6</v>
      </c>
      <c r="P3" s="5" t="s">
        <v>7</v>
      </c>
      <c r="R3" t="s">
        <v>8</v>
      </c>
      <c r="S3" s="6" t="s">
        <v>186</v>
      </c>
      <c r="T3" s="7" t="str">
        <f>Table5[[#Headers],[Food composition]]</f>
        <v>Food composition</v>
      </c>
      <c r="U3" s="7" t="str">
        <f>Table5[[#Headers],[Volume]]</f>
        <v>Volume</v>
      </c>
      <c r="V3" s="7" t="str">
        <f>Table5[[#Headers],[PMAxx]]</f>
        <v>PMAxx</v>
      </c>
      <c r="W3" s="7" t="str">
        <f>Table5[[#Headers],[Amount of 1:100 PMAxx (µL)]]</f>
        <v>Amount of 1:100 PMAxx (µL)</v>
      </c>
      <c r="X3" s="7" t="str">
        <f>Table5[[#Headers],[&lt; Rounded]]</f>
        <v>&lt; Rounded</v>
      </c>
      <c r="Y3" s="7" t="str">
        <f>Table5[[#Headers],[Spike-in (µL)]]</f>
        <v>Spike-in (µL)</v>
      </c>
      <c r="Z3" s="7" t="str">
        <f>Table5[[#Headers],[Bacteria Culture Volume (µL)]]</f>
        <v>Bacteria Culture Volume (µL)</v>
      </c>
      <c r="AA3" s="7" t="str">
        <f>Table5[[#Headers],[Spike-in Amount]]</f>
        <v>Spike-in Amount</v>
      </c>
      <c r="AB3" s="7" t="str">
        <f>Table5[[#Headers],[Nanogene label]]</f>
        <v>Nanogene label</v>
      </c>
      <c r="AC3" s="7" t="str">
        <f>Table5[[#Headers],[Notes]]</f>
        <v>Notes</v>
      </c>
    </row>
    <row r="4" spans="1:29" x14ac:dyDescent="0.2">
      <c r="A4">
        <v>1</v>
      </c>
      <c r="B4" s="8" t="s">
        <v>62</v>
      </c>
      <c r="C4" s="9" t="s">
        <v>9</v>
      </c>
      <c r="D4" s="9" t="s">
        <v>81</v>
      </c>
      <c r="E4" s="9" t="s">
        <v>79</v>
      </c>
      <c r="F4" s="9" t="s">
        <v>10</v>
      </c>
      <c r="G4" s="9" t="s">
        <v>10</v>
      </c>
      <c r="H4" s="9" t="s">
        <v>10</v>
      </c>
      <c r="I4" s="9" t="s">
        <v>10</v>
      </c>
      <c r="J4" s="9" t="s">
        <v>10</v>
      </c>
      <c r="K4" s="10" t="s">
        <v>11</v>
      </c>
      <c r="L4" s="25"/>
      <c r="M4" s="11" t="s">
        <v>0</v>
      </c>
      <c r="N4" s="11">
        <f>ROWS($B$4:B4)</f>
        <v>1</v>
      </c>
      <c r="O4" s="11" t="str">
        <f>IF(M4=$S$3,N4,"")</f>
        <v/>
      </c>
      <c r="P4" s="12">
        <f>IFERROR(SMALL(Table5[Helper 2],Table5[[#This Row],[Helper 1]]),"")</f>
        <v>83</v>
      </c>
      <c r="S4" t="str">
        <f>IFERROR(INDEX($B$4:$L$129,$P4,COLUMNS($S$4:S4)),"")</f>
        <v>10^-2</v>
      </c>
      <c r="T4" t="str">
        <f>IFERROR(INDEX($B$4:$L$129,$P4,COLUMNS($S$4:T4)),"")</f>
        <v>Cod Loin - White Fish</v>
      </c>
      <c r="U4" t="str">
        <f>IFERROR(INDEX($B$4:$L$129,$P4,COLUMNS($S$4:U4)),"")</f>
        <v>1120µL</v>
      </c>
      <c r="V4" t="str">
        <f>IFERROR(INDEX($B$4:$L$129,$P4,COLUMNS($S$4:V4)),"")</f>
        <v>Yes</v>
      </c>
      <c r="W4">
        <f>IFERROR(INDEX($B$4:$L$129,$P4,COLUMNS($S$4:W4)),"")</f>
        <v>140</v>
      </c>
      <c r="X4">
        <f>IFERROR(INDEX($B$4:$L$129,$P4,COLUMNS($S$4:X4)),"")</f>
        <v>150</v>
      </c>
      <c r="Y4">
        <f>IFERROR(INDEX($B$4:$L$129,$P4,COLUMNS($S$4:Y4)),"")</f>
        <v>20</v>
      </c>
      <c r="Z4" s="13">
        <f>IFERROR(INDEX($B$4:$L$129,$P4,COLUMNS($S$4:Z4)),"")</f>
        <v>100</v>
      </c>
      <c r="AA4" s="13" t="str">
        <f>IFERROR(INDEX($B$4:$L$129,$P4,COLUMNS($S$4:AA4)),"")</f>
        <v>1:1000</v>
      </c>
      <c r="AB4" s="13" t="str">
        <f>IFERROR(INDEX($B$4:$L$129,$P4,COLUMNS($S$4:AB4)),"")</f>
        <v>BCC1</v>
      </c>
      <c r="AC4" s="13">
        <f>IFERROR(INDEX($B$4:$L$129,$P4,COLUMNS($S$4:AC4)),"")</f>
        <v>0</v>
      </c>
    </row>
    <row r="5" spans="1:29" x14ac:dyDescent="0.2">
      <c r="A5">
        <v>2</v>
      </c>
      <c r="B5" s="8" t="s">
        <v>62</v>
      </c>
      <c r="C5" s="9" t="s">
        <v>9</v>
      </c>
      <c r="D5" s="9" t="s">
        <v>81</v>
      </c>
      <c r="E5" s="9" t="s">
        <v>79</v>
      </c>
      <c r="F5" s="9" t="s">
        <v>10</v>
      </c>
      <c r="G5" s="9" t="s">
        <v>10</v>
      </c>
      <c r="H5" s="9" t="s">
        <v>10</v>
      </c>
      <c r="I5" s="9" t="s">
        <v>10</v>
      </c>
      <c r="J5" s="9" t="s">
        <v>10</v>
      </c>
      <c r="K5" s="10" t="s">
        <v>17</v>
      </c>
      <c r="L5" s="25"/>
      <c r="M5" s="11" t="s">
        <v>0</v>
      </c>
      <c r="N5" s="11">
        <f>ROWS($B$4:B5)</f>
        <v>2</v>
      </c>
      <c r="O5" s="11" t="str">
        <f t="shared" ref="O5:O68" si="0">IF(M5=$S$3,N5,"")</f>
        <v/>
      </c>
      <c r="P5" s="12">
        <f>IFERROR(SMALL(Table5[Helper 2],N5),"")</f>
        <v>84</v>
      </c>
      <c r="S5" t="str">
        <f>IFERROR(INDEX($B$4:$L$129,$P5,COLUMNS($S$4:S5)),"")</f>
        <v>10^-2</v>
      </c>
      <c r="T5" t="str">
        <f>IFERROR(INDEX($B$4:$L$129,$P5,COLUMNS($S$4:T5)),"")</f>
        <v>Cod Loin - White Fish</v>
      </c>
      <c r="U5" t="str">
        <f>IFERROR(INDEX($B$4:$L$129,$P5,COLUMNS($S$4:U5)),"")</f>
        <v>1120µL</v>
      </c>
      <c r="V5" t="str">
        <f>IFERROR(INDEX($B$4:$L$129,$P5,COLUMNS($S$4:V5)),"")</f>
        <v>Yes</v>
      </c>
      <c r="W5">
        <f>IFERROR(INDEX($B$4:$L$129,$P5,COLUMNS($S$4:W5)),"")</f>
        <v>140</v>
      </c>
      <c r="X5">
        <f>IFERROR(INDEX($B$4:$L$129,$P5,COLUMNS($S$4:X5)),"")</f>
        <v>150</v>
      </c>
      <c r="Y5">
        <f>IFERROR(INDEX($B$4:$L$129,$P5,COLUMNS($S$4:Y5)),"")</f>
        <v>20</v>
      </c>
      <c r="Z5" s="13">
        <f>IFERROR(INDEX($B$4:$L$129,$P5,COLUMNS($S$4:Z5)),"")</f>
        <v>100</v>
      </c>
      <c r="AA5" s="13" t="str">
        <f>IFERROR(INDEX($B$4:$L$129,$P5,COLUMNS($S$4:AA5)),"")</f>
        <v>1:1000</v>
      </c>
      <c r="AB5" s="13" t="str">
        <f>IFERROR(INDEX($B$4:$L$129,$P5,COLUMNS($S$4:AB5)),"")</f>
        <v>BCC2</v>
      </c>
      <c r="AC5" s="13">
        <f>IFERROR(INDEX($B$4:$L$129,$P5,COLUMNS($S$4:AC5)),"")</f>
        <v>0</v>
      </c>
    </row>
    <row r="6" spans="1:29" x14ac:dyDescent="0.2">
      <c r="A6">
        <v>3</v>
      </c>
      <c r="B6" s="8" t="s">
        <v>62</v>
      </c>
      <c r="C6" s="9" t="s">
        <v>9</v>
      </c>
      <c r="D6" s="9" t="s">
        <v>81</v>
      </c>
      <c r="E6" s="9" t="s">
        <v>79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10" t="s">
        <v>24</v>
      </c>
      <c r="L6" s="25"/>
      <c r="M6" s="11" t="s">
        <v>0</v>
      </c>
      <c r="N6" s="11">
        <f>ROWS($B$4:B6)</f>
        <v>3</v>
      </c>
      <c r="O6" s="11" t="str">
        <f t="shared" si="0"/>
        <v/>
      </c>
      <c r="P6" s="12">
        <f>IFERROR(SMALL(Table5[Helper 2],N6),"")</f>
        <v>85</v>
      </c>
      <c r="S6" t="str">
        <f>IFERROR(INDEX($B$4:$L$129,$P6,COLUMNS($S$4:S6)),"")</f>
        <v>10^-2</v>
      </c>
      <c r="T6" t="str">
        <f>IFERROR(INDEX($B$4:$L$129,$P6,COLUMNS($S$4:T6)),"")</f>
        <v>Cod Loin - White Fish</v>
      </c>
      <c r="U6" t="str">
        <f>IFERROR(INDEX($B$4:$L$129,$P6,COLUMNS($S$4:U6)),"")</f>
        <v>1120µL</v>
      </c>
      <c r="V6" t="str">
        <f>IFERROR(INDEX($B$4:$L$129,$P6,COLUMNS($S$4:V6)),"")</f>
        <v>Yes</v>
      </c>
      <c r="W6">
        <f>IFERROR(INDEX($B$4:$L$129,$P6,COLUMNS($S$4:W6)),"")</f>
        <v>140</v>
      </c>
      <c r="X6">
        <f>IFERROR(INDEX($B$4:$L$129,$P6,COLUMNS($S$4:X6)),"")</f>
        <v>150</v>
      </c>
      <c r="Y6">
        <f>IFERROR(INDEX($B$4:$L$129,$P6,COLUMNS($S$4:Y6)),"")</f>
        <v>20</v>
      </c>
      <c r="Z6" s="13">
        <f>IFERROR(INDEX($B$4:$L$129,$P6,COLUMNS($S$4:Z6)),"")</f>
        <v>100</v>
      </c>
      <c r="AA6" s="13" t="str">
        <f>IFERROR(INDEX($B$4:$L$129,$P6,COLUMNS($S$4:AA6)),"")</f>
        <v>1:1000</v>
      </c>
      <c r="AB6" s="13" t="str">
        <f>IFERROR(INDEX($B$4:$L$129,$P6,COLUMNS($S$4:AB6)),"")</f>
        <v>BCC3</v>
      </c>
      <c r="AC6" s="13">
        <f>IFERROR(INDEX($B$4:$L$129,$P6,COLUMNS($S$4:AC6)),"")</f>
        <v>0</v>
      </c>
    </row>
    <row r="7" spans="1:29" x14ac:dyDescent="0.2">
      <c r="A7">
        <v>4</v>
      </c>
      <c r="B7" s="8" t="s">
        <v>62</v>
      </c>
      <c r="C7" s="9" t="s">
        <v>9</v>
      </c>
      <c r="D7" s="9" t="s">
        <v>81</v>
      </c>
      <c r="E7" s="9" t="s">
        <v>79</v>
      </c>
      <c r="F7" s="9" t="s">
        <v>10</v>
      </c>
      <c r="G7" s="9" t="s">
        <v>10</v>
      </c>
      <c r="H7" s="9" t="s">
        <v>10</v>
      </c>
      <c r="I7" s="9" t="s">
        <v>10</v>
      </c>
      <c r="J7" s="9" t="s">
        <v>10</v>
      </c>
      <c r="K7" s="10" t="s">
        <v>31</v>
      </c>
      <c r="L7" s="25"/>
      <c r="M7" s="11" t="s">
        <v>0</v>
      </c>
      <c r="N7" s="11">
        <f>ROWS($B$4:B7)</f>
        <v>4</v>
      </c>
      <c r="O7" s="11" t="str">
        <f t="shared" si="0"/>
        <v/>
      </c>
      <c r="P7" s="12">
        <f>IFERROR(SMALL(Table5[Helper 2],N7),"")</f>
        <v>86</v>
      </c>
      <c r="S7" t="str">
        <f>IFERROR(INDEX($B$4:$L$129,$P7,COLUMNS($S$4:S7)),"")</f>
        <v>10^-2</v>
      </c>
      <c r="T7" t="str">
        <f>IFERROR(INDEX($B$4:$L$129,$P7,COLUMNS($S$4:T7)),"")</f>
        <v>Cod Loin - White Fish</v>
      </c>
      <c r="U7" t="str">
        <f>IFERROR(INDEX($B$4:$L$129,$P7,COLUMNS($S$4:U7)),"")</f>
        <v>1120µL</v>
      </c>
      <c r="V7" t="str">
        <f>IFERROR(INDEX($B$4:$L$129,$P7,COLUMNS($S$4:V7)),"")</f>
        <v>Yes</v>
      </c>
      <c r="W7">
        <f>IFERROR(INDEX($B$4:$L$129,$P7,COLUMNS($S$4:W7)),"")</f>
        <v>140</v>
      </c>
      <c r="X7">
        <f>IFERROR(INDEX($B$4:$L$129,$P7,COLUMNS($S$4:X7)),"")</f>
        <v>150</v>
      </c>
      <c r="Y7">
        <f>IFERROR(INDEX($B$4:$L$129,$P7,COLUMNS($S$4:Y7)),"")</f>
        <v>20</v>
      </c>
      <c r="Z7" s="13">
        <f>IFERROR(INDEX($B$4:$L$129,$P7,COLUMNS($S$4:Z7)),"")</f>
        <v>100</v>
      </c>
      <c r="AA7" s="13" t="str">
        <f>IFERROR(INDEX($B$4:$L$129,$P7,COLUMNS($S$4:AA7)),"")</f>
        <v>1:1000</v>
      </c>
      <c r="AB7" s="13" t="str">
        <f>IFERROR(INDEX($B$4:$L$129,$P7,COLUMNS($S$4:AB7)),"")</f>
        <v>BCC4</v>
      </c>
      <c r="AC7" s="13">
        <f>IFERROR(INDEX($B$4:$L$129,$P7,COLUMNS($S$4:AC7)),"")</f>
        <v>0</v>
      </c>
    </row>
    <row r="8" spans="1:29" x14ac:dyDescent="0.2">
      <c r="A8">
        <v>5</v>
      </c>
      <c r="B8" s="8" t="s">
        <v>62</v>
      </c>
      <c r="C8" s="9" t="s">
        <v>9</v>
      </c>
      <c r="D8" s="9" t="s">
        <v>81</v>
      </c>
      <c r="E8" s="9" t="s">
        <v>79</v>
      </c>
      <c r="F8" s="9" t="s">
        <v>10</v>
      </c>
      <c r="G8" s="9" t="s">
        <v>10</v>
      </c>
      <c r="H8" s="9" t="s">
        <v>10</v>
      </c>
      <c r="I8" s="9" t="s">
        <v>10</v>
      </c>
      <c r="J8" s="9" t="s">
        <v>10</v>
      </c>
      <c r="K8" s="10" t="s">
        <v>38</v>
      </c>
      <c r="L8" s="25"/>
      <c r="M8" s="11" t="s">
        <v>0</v>
      </c>
      <c r="N8" s="11">
        <f>ROWS($B$4:B8)</f>
        <v>5</v>
      </c>
      <c r="O8" s="11" t="str">
        <f t="shared" si="0"/>
        <v/>
      </c>
      <c r="P8" s="12">
        <f>IFERROR(SMALL(Table5[Helper 2],N8),"")</f>
        <v>87</v>
      </c>
      <c r="S8" t="str">
        <f>IFERROR(INDEX($B$4:$L$129,$P8,COLUMNS($S$4:S8)),"")</f>
        <v>10^-2</v>
      </c>
      <c r="T8" t="str">
        <f>IFERROR(INDEX($B$4:$L$129,$P8,COLUMNS($S$4:T8)),"")</f>
        <v>Cod Loin - White Fish</v>
      </c>
      <c r="U8" t="str">
        <f>IFERROR(INDEX($B$4:$L$129,$P8,COLUMNS($S$4:U8)),"")</f>
        <v>1120µL</v>
      </c>
      <c r="V8" t="str">
        <f>IFERROR(INDEX($B$4:$L$129,$P8,COLUMNS($S$4:V8)),"")</f>
        <v>Yes</v>
      </c>
      <c r="W8">
        <f>IFERROR(INDEX($B$4:$L$129,$P8,COLUMNS($S$4:W8)),"")</f>
        <v>140</v>
      </c>
      <c r="X8">
        <f>IFERROR(INDEX($B$4:$L$129,$P8,COLUMNS($S$4:X8)),"")</f>
        <v>150</v>
      </c>
      <c r="Y8">
        <f>IFERROR(INDEX($B$4:$L$129,$P8,COLUMNS($S$4:Y8)),"")</f>
        <v>20</v>
      </c>
      <c r="Z8" s="13">
        <f>IFERROR(INDEX($B$4:$L$129,$P8,COLUMNS($S$4:Z8)),"")</f>
        <v>100</v>
      </c>
      <c r="AA8" s="13" t="str">
        <f>IFERROR(INDEX($B$4:$L$129,$P8,COLUMNS($S$4:AA8)),"")</f>
        <v>1:10</v>
      </c>
      <c r="AB8" s="13" t="str">
        <f>IFERROR(INDEX($B$4:$L$129,$P8,COLUMNS($S$4:AB8)),"")</f>
        <v>BCC5</v>
      </c>
      <c r="AC8" s="13">
        <f>IFERROR(INDEX($B$4:$L$129,$P8,COLUMNS($S$4:AC8)),"")</f>
        <v>0</v>
      </c>
    </row>
    <row r="9" spans="1:29" x14ac:dyDescent="0.2">
      <c r="A9">
        <v>6</v>
      </c>
      <c r="B9" s="8" t="s">
        <v>62</v>
      </c>
      <c r="C9" s="9" t="s">
        <v>9</v>
      </c>
      <c r="D9" s="9" t="s">
        <v>81</v>
      </c>
      <c r="E9" s="9" t="s">
        <v>79</v>
      </c>
      <c r="F9" s="9" t="s">
        <v>10</v>
      </c>
      <c r="G9" s="9" t="s">
        <v>10</v>
      </c>
      <c r="H9" s="9" t="s">
        <v>10</v>
      </c>
      <c r="I9" s="9" t="s">
        <v>10</v>
      </c>
      <c r="J9" s="9" t="s">
        <v>10</v>
      </c>
      <c r="K9" s="10" t="s">
        <v>45</v>
      </c>
      <c r="L9" s="25"/>
      <c r="M9" s="11" t="s">
        <v>0</v>
      </c>
      <c r="N9" s="11">
        <f>ROWS($B$4:B9)</f>
        <v>6</v>
      </c>
      <c r="O9" s="11" t="str">
        <f t="shared" si="0"/>
        <v/>
      </c>
      <c r="P9" s="12">
        <f>IFERROR(SMALL(Table5[Helper 2],N9),"")</f>
        <v>88</v>
      </c>
      <c r="S9" t="str">
        <f>IFERROR(INDEX($B$4:$L$129,$P9,COLUMNS($S$4:S9)),"")</f>
        <v>10^-2</v>
      </c>
      <c r="T9" t="str">
        <f>IFERROR(INDEX($B$4:$L$129,$P9,COLUMNS($S$4:T9)),"")</f>
        <v>Cod Loin - White Fish</v>
      </c>
      <c r="U9" t="str">
        <f>IFERROR(INDEX($B$4:$L$129,$P9,COLUMNS($S$4:U9)),"")</f>
        <v>1120µL</v>
      </c>
      <c r="V9" t="str">
        <f>IFERROR(INDEX($B$4:$L$129,$P9,COLUMNS($S$4:V9)),"")</f>
        <v>Yes</v>
      </c>
      <c r="W9">
        <f>IFERROR(INDEX($B$4:$L$129,$P9,COLUMNS($S$4:W9)),"")</f>
        <v>140</v>
      </c>
      <c r="X9">
        <f>IFERROR(INDEX($B$4:$L$129,$P9,COLUMNS($S$4:X9)),"")</f>
        <v>150</v>
      </c>
      <c r="Y9">
        <f>IFERROR(INDEX($B$4:$L$129,$P9,COLUMNS($S$4:Y9)),"")</f>
        <v>20</v>
      </c>
      <c r="Z9" s="13">
        <f>IFERROR(INDEX($B$4:$L$129,$P9,COLUMNS($S$4:Z9)),"")</f>
        <v>100</v>
      </c>
      <c r="AA9" s="13" t="str">
        <f>IFERROR(INDEX($B$4:$L$129,$P9,COLUMNS($S$4:AA9)),"")</f>
        <v>1:10</v>
      </c>
      <c r="AB9" s="13" t="str">
        <f>IFERROR(INDEX($B$4:$L$129,$P9,COLUMNS($S$4:AB9)),"")</f>
        <v>BCC6</v>
      </c>
      <c r="AC9" s="13">
        <f>IFERROR(INDEX($B$4:$L$129,$P9,COLUMNS($S$4:AC9)),"")</f>
        <v>0</v>
      </c>
    </row>
    <row r="10" spans="1:29" x14ac:dyDescent="0.2">
      <c r="A10">
        <v>7</v>
      </c>
      <c r="B10" s="8" t="s">
        <v>62</v>
      </c>
      <c r="C10" s="9" t="s">
        <v>9</v>
      </c>
      <c r="D10" s="9" t="s">
        <v>81</v>
      </c>
      <c r="E10" s="9" t="s">
        <v>79</v>
      </c>
      <c r="F10" s="9" t="s">
        <v>10</v>
      </c>
      <c r="G10" s="9" t="s">
        <v>10</v>
      </c>
      <c r="H10" s="9" t="s">
        <v>10</v>
      </c>
      <c r="I10" s="9" t="s">
        <v>10</v>
      </c>
      <c r="J10" s="9" t="s">
        <v>10</v>
      </c>
      <c r="K10" s="10" t="s">
        <v>52</v>
      </c>
      <c r="L10" s="25"/>
      <c r="M10" s="11" t="s">
        <v>0</v>
      </c>
      <c r="N10" s="11">
        <f>ROWS($B$4:B10)</f>
        <v>7</v>
      </c>
      <c r="O10" s="11" t="str">
        <f t="shared" si="0"/>
        <v/>
      </c>
      <c r="P10" s="12">
        <f>IFERROR(SMALL(Table5[Helper 2],N10),"")</f>
        <v>89</v>
      </c>
      <c r="S10" t="str">
        <f>IFERROR(INDEX($B$4:$L$129,$P10,COLUMNS($S$4:S10)),"")</f>
        <v>10^-2</v>
      </c>
      <c r="T10" t="str">
        <f>IFERROR(INDEX($B$4:$L$129,$P10,COLUMNS($S$4:T10)),"")</f>
        <v>Cod Loin - White Fish</v>
      </c>
      <c r="U10" t="str">
        <f>IFERROR(INDEX($B$4:$L$129,$P10,COLUMNS($S$4:U10)),"")</f>
        <v>1120µL</v>
      </c>
      <c r="V10" t="str">
        <f>IFERROR(INDEX($B$4:$L$129,$P10,COLUMNS($S$4:V10)),"")</f>
        <v>Yes</v>
      </c>
      <c r="W10">
        <f>IFERROR(INDEX($B$4:$L$129,$P10,COLUMNS($S$4:W10)),"")</f>
        <v>140</v>
      </c>
      <c r="X10">
        <f>IFERROR(INDEX($B$4:$L$129,$P10,COLUMNS($S$4:X10)),"")</f>
        <v>150</v>
      </c>
      <c r="Y10">
        <f>IFERROR(INDEX($B$4:$L$129,$P10,COLUMNS($S$4:Y10)),"")</f>
        <v>20</v>
      </c>
      <c r="Z10" s="13">
        <f>IFERROR(INDEX($B$4:$L$129,$P10,COLUMNS($S$4:Z10)),"")</f>
        <v>100</v>
      </c>
      <c r="AA10" s="13" t="str">
        <f>IFERROR(INDEX($B$4:$L$129,$P10,COLUMNS($S$4:AA10)),"")</f>
        <v>1:10</v>
      </c>
      <c r="AB10" s="13" t="str">
        <f>IFERROR(INDEX($B$4:$L$129,$P10,COLUMNS($S$4:AB10)),"")</f>
        <v>BCC7</v>
      </c>
      <c r="AC10" s="13">
        <f>IFERROR(INDEX($B$4:$L$129,$P10,COLUMNS($S$4:AC10)),"")</f>
        <v>0</v>
      </c>
    </row>
    <row r="11" spans="1:29" x14ac:dyDescent="0.2">
      <c r="A11">
        <v>8</v>
      </c>
      <c r="B11" s="8" t="s">
        <v>62</v>
      </c>
      <c r="C11" s="9" t="s">
        <v>9</v>
      </c>
      <c r="D11" s="9" t="s">
        <v>81</v>
      </c>
      <c r="E11" s="9" t="s">
        <v>79</v>
      </c>
      <c r="F11" s="9" t="s">
        <v>10</v>
      </c>
      <c r="G11" s="9" t="s">
        <v>10</v>
      </c>
      <c r="H11" s="9" t="s">
        <v>10</v>
      </c>
      <c r="I11" s="9" t="s">
        <v>10</v>
      </c>
      <c r="J11" s="9" t="s">
        <v>10</v>
      </c>
      <c r="K11" s="10" t="s">
        <v>99</v>
      </c>
      <c r="L11" s="25"/>
      <c r="M11" s="11" t="s">
        <v>0</v>
      </c>
      <c r="N11" s="11">
        <f>ROWS($B$4:B11)</f>
        <v>8</v>
      </c>
      <c r="O11" s="11" t="str">
        <f t="shared" si="0"/>
        <v/>
      </c>
      <c r="P11" s="12">
        <f>IFERROR(SMALL(Table5[Helper 2],N11),"")</f>
        <v>126</v>
      </c>
      <c r="S11" t="str">
        <f>IFERROR(INDEX($B$4:$L$129,$P11,COLUMNS($S$4:S11)),"")</f>
        <v>Ef Water</v>
      </c>
      <c r="T11" t="str">
        <f>IFERROR(INDEX($B$4:$L$129,$P11,COLUMNS($S$4:T11)),"")</f>
        <v>N/A</v>
      </c>
      <c r="U11" t="str">
        <f>IFERROR(INDEX($B$4:$L$129,$P11,COLUMNS($S$4:U11)),"")</f>
        <v>1020µL</v>
      </c>
      <c r="V11" t="str">
        <f>IFERROR(INDEX($B$4:$L$129,$P11,COLUMNS($S$4:V11)),"")</f>
        <v>Yes</v>
      </c>
      <c r="W11">
        <f>IFERROR(INDEX($B$4:$L$129,$P11,COLUMNS($S$4:W11)),"")</f>
        <v>127</v>
      </c>
      <c r="X11">
        <f>IFERROR(INDEX($B$4:$L$129,$P11,COLUMNS($S$4:X11)),"")</f>
        <v>140</v>
      </c>
      <c r="Y11">
        <f>IFERROR(INDEX($B$4:$L$129,$P11,COLUMNS($S$4:Y11)),"")</f>
        <v>20</v>
      </c>
      <c r="Z11" s="13" t="str">
        <f>IFERROR(INDEX($B$4:$L$129,$P11,COLUMNS($S$4:Z11)),"")</f>
        <v>N/A</v>
      </c>
      <c r="AA11" s="13" t="str">
        <f>IFERROR(INDEX($B$4:$L$129,$P11,COLUMNS($S$4:AA11)),"")</f>
        <v>1:1000</v>
      </c>
      <c r="AB11" s="13" t="str">
        <f>IFERROR(INDEX($B$4:$L$129,$P11,COLUMNS($S$4:AB11)),"")</f>
        <v>EF6</v>
      </c>
      <c r="AC11" s="13">
        <f>IFERROR(INDEX($B$4:$L$129,$P11,COLUMNS($S$4:AC11)),"")</f>
        <v>0</v>
      </c>
    </row>
    <row r="12" spans="1:29" x14ac:dyDescent="0.2">
      <c r="A12">
        <v>1</v>
      </c>
      <c r="B12" s="8" t="s">
        <v>63</v>
      </c>
      <c r="C12" s="9" t="s">
        <v>9</v>
      </c>
      <c r="D12" s="9" t="s">
        <v>82</v>
      </c>
      <c r="E12" s="9" t="s">
        <v>80</v>
      </c>
      <c r="F12" s="22">
        <v>140</v>
      </c>
      <c r="G12" s="22">
        <v>150</v>
      </c>
      <c r="H12" s="9">
        <v>20</v>
      </c>
      <c r="I12" s="9">
        <v>100</v>
      </c>
      <c r="J12" s="9" t="str">
        <f>IF(OR(ISNUMBER(SEARCH("*5*", A12)), ISNUMBER(SEARCH("*6*",A12)), ISNUMBER(SEARCH("*7*",A12)), ISNUMBER(SEARCH("*8*",A12))), "1:10", "1:1000")</f>
        <v>1:1000</v>
      </c>
      <c r="K12" s="10" t="s">
        <v>12</v>
      </c>
      <c r="L12" s="25"/>
      <c r="M12" s="11" t="s">
        <v>23</v>
      </c>
      <c r="N12" s="11">
        <f>ROWS($B$4:B12)</f>
        <v>9</v>
      </c>
      <c r="O12" s="11" t="str">
        <f t="shared" si="0"/>
        <v/>
      </c>
      <c r="P12" s="12" t="str">
        <f>IFERROR(SMALL(Table5[Helper 2],N12),"")</f>
        <v/>
      </c>
      <c r="S12" t="str">
        <f>IFERROR(INDEX($B$4:$L$129,$P12,COLUMNS($S$4:S12)),"")</f>
        <v/>
      </c>
      <c r="T12" t="str">
        <f>IFERROR(INDEX($B$4:$L$129,$P12,COLUMNS($S$4:T12)),"")</f>
        <v/>
      </c>
      <c r="U12" t="str">
        <f>IFERROR(INDEX($B$4:$L$129,$P12,COLUMNS($S$4:U12)),"")</f>
        <v/>
      </c>
      <c r="V12" t="str">
        <f>IFERROR(INDEX($B$4:$L$129,$P12,COLUMNS($S$4:V12)),"")</f>
        <v/>
      </c>
      <c r="W12" t="str">
        <f>IFERROR(INDEX($B$4:$L$129,$P12,COLUMNS($S$4:W12)),"")</f>
        <v/>
      </c>
      <c r="X12" t="str">
        <f>IFERROR(INDEX($B$4:$L$129,$P12,COLUMNS($S$4:X12)),"")</f>
        <v/>
      </c>
      <c r="Y12" t="str">
        <f>IFERROR(INDEX($B$4:$L$129,$P12,COLUMNS($S$4:Y12)),"")</f>
        <v/>
      </c>
      <c r="Z12" s="13" t="str">
        <f>IFERROR(INDEX($B$4:$L$129,$P12,COLUMNS($S$4:Z12)),"")</f>
        <v/>
      </c>
      <c r="AA12" s="13" t="str">
        <f>IFERROR(INDEX($B$4:$L$129,$P12,COLUMNS($S$4:AA12)),"")</f>
        <v/>
      </c>
      <c r="AB12" s="13" t="str">
        <f>IFERROR(INDEX($B$4:$L$129,$P12,COLUMNS($S$4:AB12)),"")</f>
        <v/>
      </c>
    </row>
    <row r="13" spans="1:29" x14ac:dyDescent="0.2">
      <c r="A13">
        <v>2</v>
      </c>
      <c r="B13" s="8" t="s">
        <v>63</v>
      </c>
      <c r="C13" s="9" t="s">
        <v>9</v>
      </c>
      <c r="D13" s="9" t="s">
        <v>82</v>
      </c>
      <c r="E13" s="9" t="s">
        <v>80</v>
      </c>
      <c r="F13" s="22">
        <v>140</v>
      </c>
      <c r="G13" s="22">
        <v>150</v>
      </c>
      <c r="H13" s="9">
        <v>20</v>
      </c>
      <c r="I13" s="9">
        <v>100</v>
      </c>
      <c r="J13" s="9" t="str">
        <f t="shared" ref="J13:J76" si="1">IF(OR(ISNUMBER(SEARCH("*5*", A13)), ISNUMBER(SEARCH("*6*",A13)), ISNUMBER(SEARCH("*7*",A13)), ISNUMBER(SEARCH("*8*",A13))), "1:10", "1:1000")</f>
        <v>1:1000</v>
      </c>
      <c r="K13" s="10" t="s">
        <v>18</v>
      </c>
      <c r="L13" s="25"/>
      <c r="M13" s="11" t="s">
        <v>23</v>
      </c>
      <c r="N13" s="11">
        <f>ROWS($B$4:B13)</f>
        <v>10</v>
      </c>
      <c r="O13" s="11" t="str">
        <f t="shared" si="0"/>
        <v/>
      </c>
      <c r="P13" s="12" t="str">
        <f>IFERROR(SMALL(Table5[Helper 2],N13),"")</f>
        <v/>
      </c>
      <c r="S13" t="str">
        <f>IFERROR(INDEX($B$4:$L$129,$P13,COLUMNS($S$4:S13)),"")</f>
        <v/>
      </c>
      <c r="T13" t="str">
        <f>IFERROR(INDEX($B$4:$L$129,$P13,COLUMNS($S$4:T13)),"")</f>
        <v/>
      </c>
      <c r="U13" t="str">
        <f>IFERROR(INDEX($B$4:$L$129,$P13,COLUMNS($S$4:U13)),"")</f>
        <v/>
      </c>
      <c r="V13" t="str">
        <f>IFERROR(INDEX($B$4:$L$129,$P13,COLUMNS($S$4:V13)),"")</f>
        <v/>
      </c>
      <c r="W13" t="str">
        <f>IFERROR(INDEX($B$4:$L$129,$P13,COLUMNS($S$4:W13)),"")</f>
        <v/>
      </c>
      <c r="X13" t="str">
        <f>IFERROR(INDEX($B$4:$L$129,$P13,COLUMNS($S$4:X13)),"")</f>
        <v/>
      </c>
      <c r="Y13" t="str">
        <f>IFERROR(INDEX($B$4:$L$129,$P13,COLUMNS($S$4:Y13)),"")</f>
        <v/>
      </c>
      <c r="Z13" s="13" t="str">
        <f>IFERROR(INDEX($B$4:$L$129,$P13,COLUMNS($S$4:Z13)),"")</f>
        <v/>
      </c>
    </row>
    <row r="14" spans="1:29" x14ac:dyDescent="0.2">
      <c r="A14">
        <v>3</v>
      </c>
      <c r="B14" s="8" t="s">
        <v>63</v>
      </c>
      <c r="C14" s="9" t="s">
        <v>9</v>
      </c>
      <c r="D14" s="9" t="s">
        <v>82</v>
      </c>
      <c r="E14" s="9" t="s">
        <v>80</v>
      </c>
      <c r="F14" s="22">
        <v>140</v>
      </c>
      <c r="G14" s="22">
        <v>150</v>
      </c>
      <c r="H14" s="9">
        <v>20</v>
      </c>
      <c r="I14" s="9">
        <v>100</v>
      </c>
      <c r="J14" s="9" t="str">
        <f t="shared" si="1"/>
        <v>1:1000</v>
      </c>
      <c r="K14" s="10" t="s">
        <v>25</v>
      </c>
      <c r="L14" s="25"/>
      <c r="M14" s="11" t="s">
        <v>23</v>
      </c>
      <c r="N14" s="11">
        <f>ROWS($B$4:B14)</f>
        <v>11</v>
      </c>
      <c r="O14" s="11" t="str">
        <f t="shared" si="0"/>
        <v/>
      </c>
      <c r="P14" s="12" t="str">
        <f>IFERROR(SMALL(Table5[Helper 2],N14),"")</f>
        <v/>
      </c>
    </row>
    <row r="15" spans="1:29" x14ac:dyDescent="0.2">
      <c r="A15">
        <v>4</v>
      </c>
      <c r="B15" s="8" t="s">
        <v>63</v>
      </c>
      <c r="C15" s="9" t="s">
        <v>9</v>
      </c>
      <c r="D15" s="9" t="s">
        <v>82</v>
      </c>
      <c r="E15" s="9" t="s">
        <v>80</v>
      </c>
      <c r="F15" s="22">
        <v>140</v>
      </c>
      <c r="G15" s="22">
        <v>150</v>
      </c>
      <c r="H15" s="9">
        <v>20</v>
      </c>
      <c r="I15" s="9">
        <v>100</v>
      </c>
      <c r="J15" s="9" t="str">
        <f t="shared" si="1"/>
        <v>1:1000</v>
      </c>
      <c r="K15" s="10" t="s">
        <v>32</v>
      </c>
      <c r="L15" s="25"/>
      <c r="M15" s="11" t="s">
        <v>23</v>
      </c>
      <c r="N15" s="11">
        <f>ROWS($B$4:B15)</f>
        <v>12</v>
      </c>
      <c r="O15" s="11" t="str">
        <f t="shared" si="0"/>
        <v/>
      </c>
      <c r="P15" s="12" t="str">
        <f>IFERROR(SMALL(Table5[Helper 2],N15),"")</f>
        <v/>
      </c>
      <c r="Z15" t="str" cm="1">
        <f t="array" ref="Z15">IFERROR(INDEX(Table5[[Sample]:[Nanogene label]],V13,COLUMNS($T15:AD$15)),"")</f>
        <v/>
      </c>
    </row>
    <row r="16" spans="1:29" x14ac:dyDescent="0.2">
      <c r="A16">
        <v>5</v>
      </c>
      <c r="B16" s="8" t="s">
        <v>63</v>
      </c>
      <c r="C16" s="9" t="s">
        <v>9</v>
      </c>
      <c r="D16" s="9" t="s">
        <v>82</v>
      </c>
      <c r="E16" s="9" t="s">
        <v>80</v>
      </c>
      <c r="F16" s="22">
        <v>140</v>
      </c>
      <c r="G16" s="22">
        <v>150</v>
      </c>
      <c r="H16" s="9">
        <v>20</v>
      </c>
      <c r="I16" s="9">
        <v>100</v>
      </c>
      <c r="J16" s="9" t="str">
        <f t="shared" si="1"/>
        <v>1:10</v>
      </c>
      <c r="K16" s="10" t="s">
        <v>39</v>
      </c>
      <c r="L16" s="25"/>
      <c r="M16" s="11" t="s">
        <v>23</v>
      </c>
      <c r="N16" s="11">
        <f>ROWS($B$4:B16)</f>
        <v>13</v>
      </c>
      <c r="O16" s="11" t="str">
        <f t="shared" si="0"/>
        <v/>
      </c>
      <c r="P16" s="12" t="str">
        <f>IFERROR(SMALL(Table5[Helper 2],N16),"")</f>
        <v/>
      </c>
      <c r="T16" t="str" cm="1">
        <f t="array" ref="T16">IFERROR(INDEX(Table5[[Sample]:[Nanogene label]],P15,COLUMNS($T$15:Z16)),"")</f>
        <v/>
      </c>
      <c r="Z16" t="str" cm="1">
        <f t="array" ref="Z16">IFERROR(INDEX(Table5[[Sample]:[Nanogene label]],W15,COLUMNS($T$15:AD16)),"")</f>
        <v/>
      </c>
    </row>
    <row r="17" spans="1:18" x14ac:dyDescent="0.2">
      <c r="A17">
        <v>6</v>
      </c>
      <c r="B17" s="8" t="s">
        <v>63</v>
      </c>
      <c r="C17" s="9" t="s">
        <v>9</v>
      </c>
      <c r="D17" s="9" t="s">
        <v>82</v>
      </c>
      <c r="E17" s="9" t="s">
        <v>80</v>
      </c>
      <c r="F17" s="22">
        <v>140</v>
      </c>
      <c r="G17" s="22">
        <v>150</v>
      </c>
      <c r="H17" s="9">
        <v>20</v>
      </c>
      <c r="I17" s="9">
        <v>100</v>
      </c>
      <c r="J17" s="9" t="str">
        <f t="shared" si="1"/>
        <v>1:10</v>
      </c>
      <c r="K17" s="10" t="s">
        <v>46</v>
      </c>
      <c r="L17" s="25"/>
      <c r="M17" s="11" t="s">
        <v>23</v>
      </c>
      <c r="N17" s="11">
        <f>ROWS($B$4:B17)</f>
        <v>14</v>
      </c>
      <c r="O17" s="11" t="str">
        <f t="shared" si="0"/>
        <v/>
      </c>
      <c r="P17" s="12" t="str">
        <f>IFERROR(SMALL(Table5[Helper 2],N17),"")</f>
        <v/>
      </c>
    </row>
    <row r="18" spans="1:18" x14ac:dyDescent="0.2">
      <c r="A18">
        <v>7</v>
      </c>
      <c r="B18" s="8" t="s">
        <v>63</v>
      </c>
      <c r="C18" s="9" t="s">
        <v>9</v>
      </c>
      <c r="D18" s="9" t="s">
        <v>82</v>
      </c>
      <c r="E18" s="9" t="s">
        <v>80</v>
      </c>
      <c r="F18" s="22">
        <v>140</v>
      </c>
      <c r="G18" s="22">
        <v>150</v>
      </c>
      <c r="H18" s="9">
        <v>20</v>
      </c>
      <c r="I18" s="9">
        <v>100</v>
      </c>
      <c r="J18" s="9" t="str">
        <f t="shared" si="1"/>
        <v>1:10</v>
      </c>
      <c r="K18" s="10" t="s">
        <v>53</v>
      </c>
      <c r="L18" s="25"/>
      <c r="M18" s="11" t="s">
        <v>23</v>
      </c>
      <c r="N18" s="11">
        <f>ROWS($B$4:B18)</f>
        <v>15</v>
      </c>
      <c r="O18" s="11" t="str">
        <f t="shared" si="0"/>
        <v/>
      </c>
      <c r="P18" s="12" t="str">
        <f>IFERROR(SMALL(Table5[Helper 2],N18),"")</f>
        <v/>
      </c>
    </row>
    <row r="19" spans="1:18" x14ac:dyDescent="0.2">
      <c r="A19">
        <v>8</v>
      </c>
      <c r="B19" s="8" t="s">
        <v>63</v>
      </c>
      <c r="C19" s="9" t="s">
        <v>9</v>
      </c>
      <c r="D19" s="9" t="s">
        <v>82</v>
      </c>
      <c r="E19" s="9" t="s">
        <v>80</v>
      </c>
      <c r="F19" s="22">
        <v>140</v>
      </c>
      <c r="G19" s="22">
        <v>150</v>
      </c>
      <c r="H19" s="9">
        <v>20</v>
      </c>
      <c r="I19" s="9">
        <v>100</v>
      </c>
      <c r="J19" s="9" t="str">
        <f t="shared" si="1"/>
        <v>1:10</v>
      </c>
      <c r="K19" s="10" t="s">
        <v>100</v>
      </c>
      <c r="L19" s="25"/>
      <c r="M19" s="11" t="s">
        <v>23</v>
      </c>
      <c r="N19" s="11">
        <f>ROWS($B$4:B19)</f>
        <v>16</v>
      </c>
      <c r="O19" s="11" t="str">
        <f t="shared" si="0"/>
        <v/>
      </c>
      <c r="P19" s="12" t="str">
        <f>IFERROR(SMALL(Table5[Helper 2],N19),"")</f>
        <v/>
      </c>
    </row>
    <row r="20" spans="1:18" x14ac:dyDescent="0.2">
      <c r="A20">
        <v>1</v>
      </c>
      <c r="B20" s="8" t="s">
        <v>64</v>
      </c>
      <c r="C20" s="9" t="s">
        <v>9</v>
      </c>
      <c r="D20" s="9" t="s">
        <v>82</v>
      </c>
      <c r="E20" s="9" t="s">
        <v>80</v>
      </c>
      <c r="F20" s="22">
        <v>140</v>
      </c>
      <c r="G20" s="22">
        <v>150</v>
      </c>
      <c r="H20" s="9">
        <v>20</v>
      </c>
      <c r="I20" s="9">
        <v>100</v>
      </c>
      <c r="J20" s="9" t="str">
        <f t="shared" si="1"/>
        <v>1:1000</v>
      </c>
      <c r="K20" s="10" t="s">
        <v>13</v>
      </c>
      <c r="L20" s="25"/>
      <c r="M20" s="11" t="s">
        <v>30</v>
      </c>
      <c r="N20" s="11">
        <f>ROWS($B$4:B20)</f>
        <v>17</v>
      </c>
      <c r="O20" s="11" t="str">
        <f t="shared" si="0"/>
        <v/>
      </c>
      <c r="P20" s="12" t="str">
        <f>IFERROR(SMALL(Table5[Helper 2],N20),"")</f>
        <v/>
      </c>
    </row>
    <row r="21" spans="1:18" x14ac:dyDescent="0.2">
      <c r="A21">
        <v>2</v>
      </c>
      <c r="B21" s="8" t="s">
        <v>64</v>
      </c>
      <c r="C21" s="9" t="s">
        <v>9</v>
      </c>
      <c r="D21" s="9" t="s">
        <v>82</v>
      </c>
      <c r="E21" s="9" t="s">
        <v>80</v>
      </c>
      <c r="F21" s="22">
        <v>140</v>
      </c>
      <c r="G21" s="22">
        <v>150</v>
      </c>
      <c r="H21" s="9">
        <v>20</v>
      </c>
      <c r="I21" s="9">
        <v>100</v>
      </c>
      <c r="J21" s="9" t="str">
        <f t="shared" si="1"/>
        <v>1:1000</v>
      </c>
      <c r="K21" s="10" t="s">
        <v>19</v>
      </c>
      <c r="L21" s="25"/>
      <c r="M21" s="11" t="s">
        <v>30</v>
      </c>
      <c r="N21" s="11">
        <f>ROWS($B$4:B21)</f>
        <v>18</v>
      </c>
      <c r="O21" s="11" t="str">
        <f t="shared" si="0"/>
        <v/>
      </c>
      <c r="P21" s="12" t="str">
        <f>IFERROR(SMALL(Table5[Helper 2],N21),"")</f>
        <v/>
      </c>
    </row>
    <row r="22" spans="1:18" x14ac:dyDescent="0.2">
      <c r="A22">
        <v>3</v>
      </c>
      <c r="B22" s="8" t="s">
        <v>64</v>
      </c>
      <c r="C22" s="9" t="s">
        <v>9</v>
      </c>
      <c r="D22" s="9" t="s">
        <v>82</v>
      </c>
      <c r="E22" s="9" t="s">
        <v>80</v>
      </c>
      <c r="F22" s="22">
        <v>140</v>
      </c>
      <c r="G22" s="22">
        <v>150</v>
      </c>
      <c r="H22" s="9">
        <v>20</v>
      </c>
      <c r="I22" s="9">
        <v>100</v>
      </c>
      <c r="J22" s="9" t="str">
        <f t="shared" si="1"/>
        <v>1:1000</v>
      </c>
      <c r="K22" s="10" t="s">
        <v>26</v>
      </c>
      <c r="L22" s="25"/>
      <c r="M22" s="11" t="s">
        <v>30</v>
      </c>
      <c r="N22" s="11">
        <f>ROWS($B$4:B22)</f>
        <v>19</v>
      </c>
      <c r="O22" s="11" t="str">
        <f t="shared" si="0"/>
        <v/>
      </c>
      <c r="P22" s="12" t="str">
        <f>IFERROR(SMALL(Table5[Helper 2],N22),"")</f>
        <v/>
      </c>
    </row>
    <row r="23" spans="1:18" x14ac:dyDescent="0.2">
      <c r="A23">
        <v>4</v>
      </c>
      <c r="B23" s="8" t="s">
        <v>64</v>
      </c>
      <c r="C23" s="9" t="s">
        <v>9</v>
      </c>
      <c r="D23" s="9" t="s">
        <v>82</v>
      </c>
      <c r="E23" s="9" t="s">
        <v>80</v>
      </c>
      <c r="F23" s="22">
        <v>140</v>
      </c>
      <c r="G23" s="22">
        <v>150</v>
      </c>
      <c r="H23" s="9">
        <v>20</v>
      </c>
      <c r="I23" s="9">
        <v>100</v>
      </c>
      <c r="J23" s="9" t="str">
        <f t="shared" si="1"/>
        <v>1:1000</v>
      </c>
      <c r="K23" s="10" t="s">
        <v>33</v>
      </c>
      <c r="L23" s="25"/>
      <c r="M23" s="11" t="s">
        <v>30</v>
      </c>
      <c r="N23" s="11">
        <f>ROWS($B$4:B23)</f>
        <v>20</v>
      </c>
      <c r="O23" s="11" t="str">
        <f t="shared" si="0"/>
        <v/>
      </c>
      <c r="P23" s="12" t="str">
        <f>IFERROR(SMALL(Table5[Helper 2],N23),"")</f>
        <v/>
      </c>
      <c r="R23" t="s">
        <v>192</v>
      </c>
    </row>
    <row r="24" spans="1:18" x14ac:dyDescent="0.2">
      <c r="A24">
        <v>5</v>
      </c>
      <c r="B24" s="8" t="s">
        <v>64</v>
      </c>
      <c r="C24" s="9" t="s">
        <v>9</v>
      </c>
      <c r="D24" s="9" t="s">
        <v>82</v>
      </c>
      <c r="E24" s="9" t="s">
        <v>80</v>
      </c>
      <c r="F24" s="22">
        <v>140</v>
      </c>
      <c r="G24" s="22">
        <v>150</v>
      </c>
      <c r="H24" s="9">
        <v>20</v>
      </c>
      <c r="I24" s="9">
        <v>100</v>
      </c>
      <c r="J24" s="9" t="str">
        <f t="shared" si="1"/>
        <v>1:10</v>
      </c>
      <c r="K24" s="10" t="s">
        <v>40</v>
      </c>
      <c r="L24" s="25"/>
      <c r="M24" s="11" t="s">
        <v>30</v>
      </c>
      <c r="N24" s="11">
        <f>ROWS($B$4:B24)</f>
        <v>21</v>
      </c>
      <c r="O24" s="11" t="str">
        <f t="shared" si="0"/>
        <v/>
      </c>
      <c r="P24" s="12" t="str">
        <f>IFERROR(SMALL(Table5[Helper 2],N24),"")</f>
        <v/>
      </c>
      <c r="R24" t="s">
        <v>0</v>
      </c>
    </row>
    <row r="25" spans="1:18" x14ac:dyDescent="0.2">
      <c r="A25">
        <v>6</v>
      </c>
      <c r="B25" s="8" t="s">
        <v>64</v>
      </c>
      <c r="C25" s="9" t="s">
        <v>9</v>
      </c>
      <c r="D25" s="9" t="s">
        <v>82</v>
      </c>
      <c r="E25" s="9" t="s">
        <v>80</v>
      </c>
      <c r="F25" s="22">
        <v>140</v>
      </c>
      <c r="G25" s="22">
        <v>150</v>
      </c>
      <c r="H25" s="9">
        <v>20</v>
      </c>
      <c r="I25" s="9">
        <v>100</v>
      </c>
      <c r="J25" s="9" t="str">
        <f t="shared" si="1"/>
        <v>1:10</v>
      </c>
      <c r="K25" s="10" t="s">
        <v>47</v>
      </c>
      <c r="L25" s="25"/>
      <c r="M25" s="11" t="s">
        <v>30</v>
      </c>
      <c r="N25" s="11">
        <f>ROWS($B$4:B25)</f>
        <v>22</v>
      </c>
      <c r="O25" s="11" t="str">
        <f t="shared" si="0"/>
        <v/>
      </c>
      <c r="P25" s="12" t="str">
        <f>IFERROR(SMALL(Table5[Helper 2],N25),"")</f>
        <v/>
      </c>
      <c r="R25" t="s">
        <v>23</v>
      </c>
    </row>
    <row r="26" spans="1:18" x14ac:dyDescent="0.2">
      <c r="A26">
        <v>7</v>
      </c>
      <c r="B26" s="8" t="s">
        <v>64</v>
      </c>
      <c r="C26" s="9" t="s">
        <v>9</v>
      </c>
      <c r="D26" s="9" t="s">
        <v>82</v>
      </c>
      <c r="E26" s="9" t="s">
        <v>80</v>
      </c>
      <c r="F26" s="22">
        <v>140</v>
      </c>
      <c r="G26" s="22">
        <v>150</v>
      </c>
      <c r="H26" s="9">
        <v>20</v>
      </c>
      <c r="I26" s="9">
        <v>100</v>
      </c>
      <c r="J26" s="9" t="str">
        <f t="shared" si="1"/>
        <v>1:10</v>
      </c>
      <c r="K26" s="10" t="s">
        <v>54</v>
      </c>
      <c r="L26" s="25"/>
      <c r="M26" s="11" t="s">
        <v>30</v>
      </c>
      <c r="N26" s="11">
        <f>ROWS($B$4:B26)</f>
        <v>23</v>
      </c>
      <c r="O26" s="11" t="str">
        <f t="shared" si="0"/>
        <v/>
      </c>
      <c r="P26" s="12" t="str">
        <f>IFERROR(SMALL(Table5[Helper 2],N26),"")</f>
        <v/>
      </c>
      <c r="R26" t="s">
        <v>30</v>
      </c>
    </row>
    <row r="27" spans="1:18" x14ac:dyDescent="0.2">
      <c r="A27">
        <v>8</v>
      </c>
      <c r="B27" s="8" t="s">
        <v>64</v>
      </c>
      <c r="C27" s="9" t="s">
        <v>9</v>
      </c>
      <c r="D27" s="9" t="s">
        <v>82</v>
      </c>
      <c r="E27" s="9" t="s">
        <v>80</v>
      </c>
      <c r="F27" s="22">
        <v>140</v>
      </c>
      <c r="G27" s="22">
        <v>150</v>
      </c>
      <c r="H27" s="9">
        <v>20</v>
      </c>
      <c r="I27" s="9">
        <v>100</v>
      </c>
      <c r="J27" s="9" t="str">
        <f t="shared" si="1"/>
        <v>1:10</v>
      </c>
      <c r="K27" s="10" t="s">
        <v>101</v>
      </c>
      <c r="L27" s="25"/>
      <c r="M27" s="11" t="s">
        <v>30</v>
      </c>
      <c r="N27" s="11">
        <f>ROWS($B$4:B27)</f>
        <v>24</v>
      </c>
      <c r="O27" s="11" t="str">
        <f t="shared" si="0"/>
        <v/>
      </c>
      <c r="P27" s="12" t="str">
        <f>IFERROR(SMALL(Table5[Helper 2],N27),"")</f>
        <v/>
      </c>
      <c r="R27" t="s">
        <v>37</v>
      </c>
    </row>
    <row r="28" spans="1:18" x14ac:dyDescent="0.2">
      <c r="A28">
        <v>1</v>
      </c>
      <c r="B28" s="8" t="s">
        <v>65</v>
      </c>
      <c r="C28" s="9" t="s">
        <v>9</v>
      </c>
      <c r="D28" s="9" t="s">
        <v>82</v>
      </c>
      <c r="E28" s="9" t="s">
        <v>80</v>
      </c>
      <c r="F28" s="22">
        <v>140</v>
      </c>
      <c r="G28" s="22">
        <v>150</v>
      </c>
      <c r="H28" s="9">
        <v>20</v>
      </c>
      <c r="I28" s="9">
        <v>100</v>
      </c>
      <c r="J28" s="9" t="str">
        <f t="shared" si="1"/>
        <v>1:1000</v>
      </c>
      <c r="K28" s="10" t="s">
        <v>14</v>
      </c>
      <c r="L28" s="25"/>
      <c r="M28" s="11" t="s">
        <v>37</v>
      </c>
      <c r="N28" s="11">
        <f>ROWS($B$4:B28)</f>
        <v>25</v>
      </c>
      <c r="O28" s="11" t="str">
        <f t="shared" si="0"/>
        <v/>
      </c>
      <c r="P28" s="12" t="str">
        <f>IFERROR(SMALL(Table5[Helper 2],N28),"")</f>
        <v/>
      </c>
      <c r="R28" t="s">
        <v>44</v>
      </c>
    </row>
    <row r="29" spans="1:18" x14ac:dyDescent="0.2">
      <c r="A29">
        <v>2</v>
      </c>
      <c r="B29" s="8" t="s">
        <v>65</v>
      </c>
      <c r="C29" s="9" t="s">
        <v>9</v>
      </c>
      <c r="D29" s="9" t="s">
        <v>82</v>
      </c>
      <c r="E29" s="9" t="s">
        <v>80</v>
      </c>
      <c r="F29" s="22">
        <v>140</v>
      </c>
      <c r="G29" s="22">
        <v>150</v>
      </c>
      <c r="H29" s="9">
        <v>20</v>
      </c>
      <c r="I29" s="9">
        <v>100</v>
      </c>
      <c r="J29" s="9" t="str">
        <f t="shared" si="1"/>
        <v>1:1000</v>
      </c>
      <c r="K29" s="10" t="s">
        <v>20</v>
      </c>
      <c r="L29" s="25"/>
      <c r="M29" s="11" t="s">
        <v>37</v>
      </c>
      <c r="N29" s="11">
        <f>ROWS($B$4:B29)</f>
        <v>26</v>
      </c>
      <c r="O29" s="11" t="str">
        <f t="shared" si="0"/>
        <v/>
      </c>
      <c r="P29" s="12" t="str">
        <f>IFERROR(SMALL(Table5[Helper 2],N29),"")</f>
        <v/>
      </c>
      <c r="R29" t="s">
        <v>51</v>
      </c>
    </row>
    <row r="30" spans="1:18" x14ac:dyDescent="0.2">
      <c r="A30">
        <v>3</v>
      </c>
      <c r="B30" s="8" t="s">
        <v>65</v>
      </c>
      <c r="C30" s="9" t="s">
        <v>9</v>
      </c>
      <c r="D30" s="9" t="s">
        <v>82</v>
      </c>
      <c r="E30" s="9" t="s">
        <v>80</v>
      </c>
      <c r="F30" s="22">
        <v>140</v>
      </c>
      <c r="G30" s="22">
        <v>150</v>
      </c>
      <c r="H30" s="9">
        <v>20</v>
      </c>
      <c r="I30" s="9">
        <v>100</v>
      </c>
      <c r="J30" s="9" t="str">
        <f t="shared" si="1"/>
        <v>1:1000</v>
      </c>
      <c r="K30" s="10" t="s">
        <v>27</v>
      </c>
      <c r="L30" s="25"/>
      <c r="M30" s="11" t="s">
        <v>37</v>
      </c>
      <c r="N30" s="11">
        <f>ROWS($B$4:B30)</f>
        <v>27</v>
      </c>
      <c r="O30" s="11" t="str">
        <f t="shared" si="0"/>
        <v/>
      </c>
      <c r="P30" s="12" t="str">
        <f>IFERROR(SMALL(Table5[Helper 2],N30),"")</f>
        <v/>
      </c>
      <c r="R30" t="s">
        <v>181</v>
      </c>
    </row>
    <row r="31" spans="1:18" x14ac:dyDescent="0.2">
      <c r="A31">
        <v>4</v>
      </c>
      <c r="B31" s="8" t="s">
        <v>65</v>
      </c>
      <c r="C31" s="9" t="s">
        <v>9</v>
      </c>
      <c r="D31" s="9" t="s">
        <v>82</v>
      </c>
      <c r="E31" s="9" t="s">
        <v>80</v>
      </c>
      <c r="F31" s="22">
        <v>140</v>
      </c>
      <c r="G31" s="22">
        <v>150</v>
      </c>
      <c r="H31" s="9">
        <v>20</v>
      </c>
      <c r="I31" s="9">
        <v>100</v>
      </c>
      <c r="J31" s="9" t="str">
        <f t="shared" si="1"/>
        <v>1:1000</v>
      </c>
      <c r="K31" s="10" t="s">
        <v>34</v>
      </c>
      <c r="L31" s="25"/>
      <c r="M31" s="11" t="s">
        <v>37</v>
      </c>
      <c r="N31" s="11">
        <f>ROWS($B$4:B31)</f>
        <v>28</v>
      </c>
      <c r="O31" s="11" t="str">
        <f t="shared" si="0"/>
        <v/>
      </c>
      <c r="P31" s="12" t="str">
        <f>IFERROR(SMALL(Table5[Helper 2],N31),"")</f>
        <v/>
      </c>
      <c r="R31" t="s">
        <v>182</v>
      </c>
    </row>
    <row r="32" spans="1:18" x14ac:dyDescent="0.2">
      <c r="A32">
        <v>5</v>
      </c>
      <c r="B32" s="8" t="s">
        <v>65</v>
      </c>
      <c r="C32" s="9" t="s">
        <v>9</v>
      </c>
      <c r="D32" s="9" t="s">
        <v>82</v>
      </c>
      <c r="E32" s="9" t="s">
        <v>80</v>
      </c>
      <c r="F32" s="22">
        <v>140</v>
      </c>
      <c r="G32" s="22">
        <v>150</v>
      </c>
      <c r="H32" s="9">
        <v>20</v>
      </c>
      <c r="I32" s="9">
        <v>100</v>
      </c>
      <c r="J32" s="9" t="str">
        <f t="shared" si="1"/>
        <v>1:10</v>
      </c>
      <c r="K32" s="10" t="s">
        <v>41</v>
      </c>
      <c r="L32" s="25"/>
      <c r="M32" s="11" t="s">
        <v>37</v>
      </c>
      <c r="N32" s="11">
        <f>ROWS($B$4:B32)</f>
        <v>29</v>
      </c>
      <c r="O32" s="11" t="str">
        <f t="shared" si="0"/>
        <v/>
      </c>
      <c r="P32" s="12" t="str">
        <f>IFERROR(SMALL(Table5[Helper 2],N32),"")</f>
        <v/>
      </c>
      <c r="R32" t="s">
        <v>183</v>
      </c>
    </row>
    <row r="33" spans="1:19" x14ac:dyDescent="0.2">
      <c r="A33">
        <v>6</v>
      </c>
      <c r="B33" s="8" t="s">
        <v>65</v>
      </c>
      <c r="C33" s="9" t="s">
        <v>9</v>
      </c>
      <c r="D33" s="9" t="s">
        <v>82</v>
      </c>
      <c r="E33" s="9" t="s">
        <v>80</v>
      </c>
      <c r="F33" s="22">
        <v>140</v>
      </c>
      <c r="G33" s="22">
        <v>150</v>
      </c>
      <c r="H33" s="9">
        <v>20</v>
      </c>
      <c r="I33" s="9">
        <v>100</v>
      </c>
      <c r="J33" s="9" t="str">
        <f t="shared" si="1"/>
        <v>1:10</v>
      </c>
      <c r="K33" s="10" t="s">
        <v>48</v>
      </c>
      <c r="L33" s="25"/>
      <c r="M33" s="11" t="s">
        <v>37</v>
      </c>
      <c r="N33" s="11">
        <f>ROWS($B$4:B33)</f>
        <v>30</v>
      </c>
      <c r="O33" s="11" t="str">
        <f t="shared" si="0"/>
        <v/>
      </c>
      <c r="P33" s="12" t="str">
        <f>IFERROR(SMALL(Table5[Helper 2],N33),"")</f>
        <v/>
      </c>
      <c r="R33" t="s">
        <v>184</v>
      </c>
    </row>
    <row r="34" spans="1:19" x14ac:dyDescent="0.2">
      <c r="A34">
        <v>7</v>
      </c>
      <c r="B34" s="8" t="s">
        <v>65</v>
      </c>
      <c r="C34" s="9" t="s">
        <v>9</v>
      </c>
      <c r="D34" s="9" t="s">
        <v>82</v>
      </c>
      <c r="E34" s="9" t="s">
        <v>80</v>
      </c>
      <c r="F34" s="22">
        <v>140</v>
      </c>
      <c r="G34" s="22">
        <v>150</v>
      </c>
      <c r="H34" s="9">
        <v>20</v>
      </c>
      <c r="I34" s="9">
        <v>100</v>
      </c>
      <c r="J34" s="9" t="str">
        <f t="shared" si="1"/>
        <v>1:10</v>
      </c>
      <c r="K34" s="10" t="s">
        <v>55</v>
      </c>
      <c r="L34" s="25"/>
      <c r="M34" s="11" t="s">
        <v>37</v>
      </c>
      <c r="N34" s="11">
        <f>ROWS($B$4:B34)</f>
        <v>31</v>
      </c>
      <c r="O34" s="11" t="str">
        <f t="shared" si="0"/>
        <v/>
      </c>
      <c r="P34" s="12" t="str">
        <f>IFERROR(SMALL(Table5[Helper 2],N34),"")</f>
        <v/>
      </c>
      <c r="R34" t="s">
        <v>185</v>
      </c>
    </row>
    <row r="35" spans="1:19" x14ac:dyDescent="0.2">
      <c r="A35">
        <v>8</v>
      </c>
      <c r="B35" s="8" t="s">
        <v>65</v>
      </c>
      <c r="C35" s="9" t="s">
        <v>9</v>
      </c>
      <c r="D35" s="9" t="s">
        <v>82</v>
      </c>
      <c r="E35" s="9" t="s">
        <v>80</v>
      </c>
      <c r="F35" s="22">
        <v>140</v>
      </c>
      <c r="G35" s="22">
        <v>150</v>
      </c>
      <c r="H35" s="9">
        <v>20</v>
      </c>
      <c r="I35" s="9">
        <v>100</v>
      </c>
      <c r="J35" s="9" t="str">
        <f t="shared" si="1"/>
        <v>1:10</v>
      </c>
      <c r="K35" s="10" t="s">
        <v>102</v>
      </c>
      <c r="L35" s="25"/>
      <c r="M35" s="11" t="s">
        <v>37</v>
      </c>
      <c r="N35" s="11">
        <f>ROWS($B$4:B35)</f>
        <v>32</v>
      </c>
      <c r="O35" s="11" t="str">
        <f t="shared" si="0"/>
        <v/>
      </c>
      <c r="P35" s="12" t="str">
        <f>IFERROR(SMALL(Table5[Helper 2],N35),"")</f>
        <v/>
      </c>
      <c r="R35" t="s">
        <v>186</v>
      </c>
    </row>
    <row r="36" spans="1:19" x14ac:dyDescent="0.2">
      <c r="A36">
        <v>1</v>
      </c>
      <c r="B36" s="8" t="s">
        <v>66</v>
      </c>
      <c r="C36" s="9" t="s">
        <v>9</v>
      </c>
      <c r="D36" s="9" t="s">
        <v>82</v>
      </c>
      <c r="E36" s="9" t="s">
        <v>80</v>
      </c>
      <c r="F36" s="22">
        <v>140</v>
      </c>
      <c r="G36" s="22">
        <v>150</v>
      </c>
      <c r="H36" s="9">
        <v>20</v>
      </c>
      <c r="I36" s="9">
        <v>100</v>
      </c>
      <c r="J36" s="9" t="str">
        <f t="shared" si="1"/>
        <v>1:1000</v>
      </c>
      <c r="K36" s="10" t="s">
        <v>15</v>
      </c>
      <c r="L36" s="25"/>
      <c r="M36" s="11" t="s">
        <v>44</v>
      </c>
      <c r="N36" s="11">
        <f>ROWS($B$4:B36)</f>
        <v>33</v>
      </c>
      <c r="O36" s="11" t="str">
        <f t="shared" si="0"/>
        <v/>
      </c>
      <c r="P36" s="12" t="str">
        <f>IFERROR(SMALL(Table5[Helper 2],N36),"")</f>
        <v/>
      </c>
      <c r="R36" t="s">
        <v>187</v>
      </c>
    </row>
    <row r="37" spans="1:19" x14ac:dyDescent="0.2">
      <c r="A37">
        <v>2</v>
      </c>
      <c r="B37" s="8" t="s">
        <v>66</v>
      </c>
      <c r="C37" s="9" t="s">
        <v>9</v>
      </c>
      <c r="D37" s="9" t="s">
        <v>82</v>
      </c>
      <c r="E37" s="9" t="s">
        <v>80</v>
      </c>
      <c r="F37" s="22">
        <v>140</v>
      </c>
      <c r="G37" s="22">
        <v>150</v>
      </c>
      <c r="H37" s="9">
        <v>20</v>
      </c>
      <c r="I37" s="9">
        <v>100</v>
      </c>
      <c r="J37" s="9" t="str">
        <f t="shared" si="1"/>
        <v>1:1000</v>
      </c>
      <c r="K37" s="10" t="s">
        <v>21</v>
      </c>
      <c r="L37" s="25"/>
      <c r="M37" s="11" t="s">
        <v>44</v>
      </c>
      <c r="N37" s="11">
        <f>ROWS($B$4:B37)</f>
        <v>34</v>
      </c>
      <c r="O37" s="11" t="str">
        <f t="shared" si="0"/>
        <v/>
      </c>
      <c r="P37" s="12" t="str">
        <f>IFERROR(SMALL(Table5[Helper 2],N37),"")</f>
        <v/>
      </c>
      <c r="R37" t="s">
        <v>188</v>
      </c>
    </row>
    <row r="38" spans="1:19" x14ac:dyDescent="0.2">
      <c r="A38">
        <v>3</v>
      </c>
      <c r="B38" s="8" t="s">
        <v>66</v>
      </c>
      <c r="C38" s="9" t="s">
        <v>9</v>
      </c>
      <c r="D38" s="9" t="s">
        <v>82</v>
      </c>
      <c r="E38" s="9" t="s">
        <v>80</v>
      </c>
      <c r="F38" s="22">
        <v>140</v>
      </c>
      <c r="G38" s="22">
        <v>150</v>
      </c>
      <c r="H38" s="9">
        <v>20</v>
      </c>
      <c r="I38" s="9">
        <v>100</v>
      </c>
      <c r="J38" s="9" t="str">
        <f t="shared" si="1"/>
        <v>1:1000</v>
      </c>
      <c r="K38" s="10" t="s">
        <v>28</v>
      </c>
      <c r="L38" s="25"/>
      <c r="M38" s="11" t="s">
        <v>44</v>
      </c>
      <c r="N38" s="11">
        <f>ROWS($B$4:B38)</f>
        <v>35</v>
      </c>
      <c r="O38" s="11" t="str">
        <f t="shared" si="0"/>
        <v/>
      </c>
      <c r="P38" s="12" t="str">
        <f>IFERROR(SMALL(Table5[Helper 2],N38),"")</f>
        <v/>
      </c>
      <c r="R38" t="s">
        <v>189</v>
      </c>
    </row>
    <row r="39" spans="1:19" x14ac:dyDescent="0.2">
      <c r="A39">
        <v>4</v>
      </c>
      <c r="B39" s="8" t="s">
        <v>66</v>
      </c>
      <c r="C39" s="9" t="s">
        <v>9</v>
      </c>
      <c r="D39" s="9" t="s">
        <v>82</v>
      </c>
      <c r="E39" s="9" t="s">
        <v>80</v>
      </c>
      <c r="F39" s="22">
        <v>140</v>
      </c>
      <c r="G39" s="22">
        <v>150</v>
      </c>
      <c r="H39" s="9">
        <v>20</v>
      </c>
      <c r="I39" s="9">
        <v>100</v>
      </c>
      <c r="J39" s="9" t="str">
        <f t="shared" si="1"/>
        <v>1:1000</v>
      </c>
      <c r="K39" s="10" t="s">
        <v>35</v>
      </c>
      <c r="L39" s="25"/>
      <c r="M39" s="11" t="s">
        <v>44</v>
      </c>
      <c r="N39" s="11">
        <f>ROWS($B$4:B39)</f>
        <v>36</v>
      </c>
      <c r="O39" s="11" t="str">
        <f t="shared" si="0"/>
        <v/>
      </c>
      <c r="P39" s="12" t="str">
        <f>IFERROR(SMALL(Table5[Helper 2],N39),"")</f>
        <v/>
      </c>
      <c r="R39" t="s">
        <v>190</v>
      </c>
    </row>
    <row r="40" spans="1:19" x14ac:dyDescent="0.2">
      <c r="A40">
        <v>5</v>
      </c>
      <c r="B40" s="8" t="s">
        <v>66</v>
      </c>
      <c r="C40" s="9" t="s">
        <v>9</v>
      </c>
      <c r="D40" s="9" t="s">
        <v>82</v>
      </c>
      <c r="E40" s="9" t="s">
        <v>80</v>
      </c>
      <c r="F40" s="22">
        <v>140</v>
      </c>
      <c r="G40" s="22">
        <v>150</v>
      </c>
      <c r="H40" s="9">
        <v>20</v>
      </c>
      <c r="I40" s="9">
        <v>100</v>
      </c>
      <c r="J40" s="9" t="str">
        <f t="shared" si="1"/>
        <v>1:10</v>
      </c>
      <c r="K40" s="10" t="s">
        <v>42</v>
      </c>
      <c r="L40" s="25"/>
      <c r="M40" s="11" t="s">
        <v>44</v>
      </c>
      <c r="N40" s="11">
        <f>ROWS($B$4:B40)</f>
        <v>37</v>
      </c>
      <c r="O40" s="11" t="str">
        <f t="shared" si="0"/>
        <v/>
      </c>
      <c r="P40" s="12" t="str">
        <f>IFERROR(SMALL(Table5[Helper 2],N40),"")</f>
        <v/>
      </c>
      <c r="R40" t="s">
        <v>191</v>
      </c>
    </row>
    <row r="41" spans="1:19" x14ac:dyDescent="0.2">
      <c r="A41">
        <v>6</v>
      </c>
      <c r="B41" s="8" t="s">
        <v>66</v>
      </c>
      <c r="C41" s="9" t="s">
        <v>9</v>
      </c>
      <c r="D41" s="9" t="s">
        <v>82</v>
      </c>
      <c r="E41" s="9" t="s">
        <v>80</v>
      </c>
      <c r="F41" s="22">
        <v>140</v>
      </c>
      <c r="G41" s="22">
        <v>150</v>
      </c>
      <c r="H41" s="9">
        <v>20</v>
      </c>
      <c r="I41" s="9">
        <v>100</v>
      </c>
      <c r="J41" s="9" t="str">
        <f t="shared" si="1"/>
        <v>1:10</v>
      </c>
      <c r="K41" s="10" t="s">
        <v>49</v>
      </c>
      <c r="L41" s="25"/>
      <c r="M41" s="11" t="s">
        <v>44</v>
      </c>
      <c r="N41" s="11">
        <f>ROWS($B$4:B41)</f>
        <v>38</v>
      </c>
      <c r="O41" s="11" t="str">
        <f t="shared" si="0"/>
        <v/>
      </c>
      <c r="P41" s="12" t="str">
        <f>IFERROR(SMALL(Table5[Helper 2],N41),"")</f>
        <v/>
      </c>
    </row>
    <row r="42" spans="1:19" x14ac:dyDescent="0.2">
      <c r="A42">
        <v>7</v>
      </c>
      <c r="B42" s="8" t="s">
        <v>66</v>
      </c>
      <c r="C42" s="9" t="s">
        <v>9</v>
      </c>
      <c r="D42" s="9" t="s">
        <v>82</v>
      </c>
      <c r="E42" s="9" t="s">
        <v>80</v>
      </c>
      <c r="F42" s="22">
        <v>140</v>
      </c>
      <c r="G42" s="22">
        <v>150</v>
      </c>
      <c r="H42" s="9">
        <v>20</v>
      </c>
      <c r="I42" s="9">
        <v>100</v>
      </c>
      <c r="J42" s="9" t="str">
        <f t="shared" si="1"/>
        <v>1:10</v>
      </c>
      <c r="K42" s="10" t="s">
        <v>56</v>
      </c>
      <c r="L42" s="25"/>
      <c r="M42" s="11" t="s">
        <v>44</v>
      </c>
      <c r="N42" s="11">
        <f>ROWS($B$4:B42)</f>
        <v>39</v>
      </c>
      <c r="O42" s="11" t="str">
        <f t="shared" si="0"/>
        <v/>
      </c>
      <c r="P42" s="12" t="str">
        <f>IFERROR(SMALL(Table5[Helper 2],N42),"")</f>
        <v/>
      </c>
    </row>
    <row r="43" spans="1:19" x14ac:dyDescent="0.2">
      <c r="A43">
        <v>8</v>
      </c>
      <c r="B43" s="8" t="s">
        <v>66</v>
      </c>
      <c r="C43" s="9" t="s">
        <v>9</v>
      </c>
      <c r="D43" s="9" t="s">
        <v>82</v>
      </c>
      <c r="E43" s="9" t="s">
        <v>80</v>
      </c>
      <c r="F43" s="22">
        <v>140</v>
      </c>
      <c r="G43" s="22">
        <v>150</v>
      </c>
      <c r="H43" s="9">
        <v>20</v>
      </c>
      <c r="I43" s="9">
        <v>100</v>
      </c>
      <c r="J43" s="9" t="str">
        <f t="shared" si="1"/>
        <v>1:10</v>
      </c>
      <c r="K43" s="10" t="s">
        <v>103</v>
      </c>
      <c r="L43" s="25"/>
      <c r="M43" s="11" t="s">
        <v>44</v>
      </c>
      <c r="N43" s="11">
        <f>ROWS($B$4:B43)</f>
        <v>40</v>
      </c>
      <c r="O43" s="11" t="str">
        <f t="shared" si="0"/>
        <v/>
      </c>
      <c r="P43" s="12" t="str">
        <f>IFERROR(SMALL(Table5[Helper 2],N43),"")</f>
        <v/>
      </c>
      <c r="R43" t="s">
        <v>198</v>
      </c>
      <c r="S43" t="s">
        <v>58</v>
      </c>
    </row>
    <row r="44" spans="1:19" x14ac:dyDescent="0.2">
      <c r="A44">
        <v>1</v>
      </c>
      <c r="B44" s="8" t="s">
        <v>67</v>
      </c>
      <c r="C44" s="9" t="s">
        <v>9</v>
      </c>
      <c r="D44" s="9" t="s">
        <v>82</v>
      </c>
      <c r="E44" s="9" t="s">
        <v>80</v>
      </c>
      <c r="F44" s="22">
        <v>140</v>
      </c>
      <c r="G44" s="22">
        <v>150</v>
      </c>
      <c r="H44" s="9">
        <v>20</v>
      </c>
      <c r="I44" s="9">
        <v>100</v>
      </c>
      <c r="J44" s="9" t="str">
        <f t="shared" si="1"/>
        <v>1:1000</v>
      </c>
      <c r="K44" s="10" t="s">
        <v>16</v>
      </c>
      <c r="L44" s="25"/>
      <c r="M44" s="11" t="s">
        <v>51</v>
      </c>
      <c r="N44" s="11">
        <f>ROWS($B$4:B44)</f>
        <v>41</v>
      </c>
      <c r="O44" s="11" t="str">
        <f t="shared" si="0"/>
        <v/>
      </c>
      <c r="P44" s="12" t="str">
        <f>IFERROR(SMALL(Table5[Helper 2],N44),"")</f>
        <v/>
      </c>
      <c r="R44" t="s">
        <v>199</v>
      </c>
      <c r="S44" s="38" t="s">
        <v>105</v>
      </c>
    </row>
    <row r="45" spans="1:19" x14ac:dyDescent="0.2">
      <c r="A45">
        <v>2</v>
      </c>
      <c r="B45" s="8" t="s">
        <v>67</v>
      </c>
      <c r="C45" s="9" t="s">
        <v>9</v>
      </c>
      <c r="D45" s="9" t="s">
        <v>82</v>
      </c>
      <c r="E45" s="9" t="s">
        <v>80</v>
      </c>
      <c r="F45" s="22">
        <v>140</v>
      </c>
      <c r="G45" s="22">
        <v>150</v>
      </c>
      <c r="H45" s="9">
        <v>20</v>
      </c>
      <c r="I45" s="9">
        <v>100</v>
      </c>
      <c r="J45" s="9" t="str">
        <f t="shared" si="1"/>
        <v>1:1000</v>
      </c>
      <c r="K45" s="10" t="s">
        <v>22</v>
      </c>
      <c r="L45" s="25"/>
      <c r="M45" s="11" t="s">
        <v>51</v>
      </c>
      <c r="N45" s="11">
        <f>ROWS($B$4:B45)</f>
        <v>42</v>
      </c>
      <c r="O45" s="11" t="str">
        <f t="shared" si="0"/>
        <v/>
      </c>
      <c r="P45" s="12" t="str">
        <f>IFERROR(SMALL(Table5[Helper 2],N45),"")</f>
        <v/>
      </c>
      <c r="R45" t="s">
        <v>200</v>
      </c>
      <c r="S45" s="10" t="s">
        <v>106</v>
      </c>
    </row>
    <row r="46" spans="1:19" x14ac:dyDescent="0.2">
      <c r="A46">
        <v>3</v>
      </c>
      <c r="B46" s="8" t="s">
        <v>67</v>
      </c>
      <c r="C46" s="9" t="s">
        <v>9</v>
      </c>
      <c r="D46" s="9" t="s">
        <v>82</v>
      </c>
      <c r="E46" s="9" t="s">
        <v>80</v>
      </c>
      <c r="F46" s="22">
        <v>140</v>
      </c>
      <c r="G46" s="22">
        <v>150</v>
      </c>
      <c r="H46" s="9">
        <v>20</v>
      </c>
      <c r="I46" s="9">
        <v>100</v>
      </c>
      <c r="J46" s="9" t="str">
        <f t="shared" si="1"/>
        <v>1:1000</v>
      </c>
      <c r="K46" s="10" t="s">
        <v>29</v>
      </c>
      <c r="L46" s="25"/>
      <c r="M46" s="11" t="s">
        <v>51</v>
      </c>
      <c r="N46" s="11">
        <f>ROWS($B$4:B46)</f>
        <v>43</v>
      </c>
      <c r="O46" s="11" t="str">
        <f t="shared" si="0"/>
        <v/>
      </c>
      <c r="P46" s="12" t="str">
        <f>IFERROR(SMALL(Table5[Helper 2],N46),"")</f>
        <v/>
      </c>
      <c r="R46" t="s">
        <v>201</v>
      </c>
      <c r="S46" s="38" t="s">
        <v>107</v>
      </c>
    </row>
    <row r="47" spans="1:19" x14ac:dyDescent="0.2">
      <c r="A47">
        <v>4</v>
      </c>
      <c r="B47" s="8" t="s">
        <v>67</v>
      </c>
      <c r="C47" s="9" t="s">
        <v>9</v>
      </c>
      <c r="D47" s="9" t="s">
        <v>82</v>
      </c>
      <c r="E47" s="9" t="s">
        <v>80</v>
      </c>
      <c r="F47" s="22">
        <v>140</v>
      </c>
      <c r="G47" s="22">
        <v>150</v>
      </c>
      <c r="H47" s="9">
        <v>20</v>
      </c>
      <c r="I47" s="9">
        <v>100</v>
      </c>
      <c r="J47" s="9" t="str">
        <f t="shared" si="1"/>
        <v>1:1000</v>
      </c>
      <c r="K47" s="10" t="s">
        <v>36</v>
      </c>
      <c r="L47" s="25"/>
      <c r="M47" s="11" t="s">
        <v>51</v>
      </c>
      <c r="N47" s="11">
        <f>ROWS($B$4:B47)</f>
        <v>44</v>
      </c>
      <c r="O47" s="11" t="str">
        <f t="shared" si="0"/>
        <v/>
      </c>
      <c r="P47" s="12" t="str">
        <f>IFERROR(SMALL(Table5[Helper 2],N47),"")</f>
        <v/>
      </c>
      <c r="R47" t="s">
        <v>202</v>
      </c>
      <c r="S47" s="10" t="s">
        <v>108</v>
      </c>
    </row>
    <row r="48" spans="1:19" x14ac:dyDescent="0.2">
      <c r="A48">
        <v>5</v>
      </c>
      <c r="B48" s="8" t="s">
        <v>67</v>
      </c>
      <c r="C48" s="9" t="s">
        <v>9</v>
      </c>
      <c r="D48" s="9" t="s">
        <v>82</v>
      </c>
      <c r="E48" s="9" t="s">
        <v>80</v>
      </c>
      <c r="F48" s="22">
        <v>140</v>
      </c>
      <c r="G48" s="22">
        <v>150</v>
      </c>
      <c r="H48" s="9">
        <v>20</v>
      </c>
      <c r="I48" s="9">
        <v>100</v>
      </c>
      <c r="J48" s="9" t="str">
        <f t="shared" si="1"/>
        <v>1:10</v>
      </c>
      <c r="K48" s="10" t="s">
        <v>43</v>
      </c>
      <c r="L48" s="25"/>
      <c r="M48" s="11" t="s">
        <v>51</v>
      </c>
      <c r="N48" s="11">
        <f>ROWS($B$4:B48)</f>
        <v>45</v>
      </c>
      <c r="O48" s="11" t="str">
        <f t="shared" si="0"/>
        <v/>
      </c>
      <c r="P48" s="12" t="str">
        <f>IFERROR(SMALL(Table5[Helper 2],N48),"")</f>
        <v/>
      </c>
      <c r="R48" t="s">
        <v>203</v>
      </c>
      <c r="S48" s="38" t="s">
        <v>109</v>
      </c>
    </row>
    <row r="49" spans="1:19" x14ac:dyDescent="0.2">
      <c r="A49">
        <v>6</v>
      </c>
      <c r="B49" s="8" t="s">
        <v>67</v>
      </c>
      <c r="C49" s="9" t="s">
        <v>9</v>
      </c>
      <c r="D49" s="9" t="s">
        <v>82</v>
      </c>
      <c r="E49" s="9" t="s">
        <v>80</v>
      </c>
      <c r="F49" s="22">
        <v>140</v>
      </c>
      <c r="G49" s="22">
        <v>150</v>
      </c>
      <c r="H49" s="9">
        <v>20</v>
      </c>
      <c r="I49" s="9">
        <v>100</v>
      </c>
      <c r="J49" s="9" t="str">
        <f t="shared" si="1"/>
        <v>1:10</v>
      </c>
      <c r="K49" s="10" t="s">
        <v>50</v>
      </c>
      <c r="L49" s="25"/>
      <c r="M49" s="11" t="s">
        <v>51</v>
      </c>
      <c r="N49" s="11">
        <f>ROWS($B$4:B49)</f>
        <v>46</v>
      </c>
      <c r="O49" s="11" t="str">
        <f t="shared" si="0"/>
        <v/>
      </c>
      <c r="P49" s="12" t="str">
        <f>IFERROR(SMALL(Table5[Helper 2],N49),"")</f>
        <v/>
      </c>
      <c r="R49" t="s">
        <v>204</v>
      </c>
      <c r="S49" s="10" t="s">
        <v>110</v>
      </c>
    </row>
    <row r="50" spans="1:19" x14ac:dyDescent="0.2">
      <c r="A50">
        <v>7</v>
      </c>
      <c r="B50" s="8" t="s">
        <v>67</v>
      </c>
      <c r="C50" s="9" t="s">
        <v>9</v>
      </c>
      <c r="D50" s="9" t="s">
        <v>82</v>
      </c>
      <c r="E50" s="9" t="s">
        <v>80</v>
      </c>
      <c r="F50" s="22">
        <v>140</v>
      </c>
      <c r="G50" s="22">
        <v>150</v>
      </c>
      <c r="H50" s="9">
        <v>20</v>
      </c>
      <c r="I50" s="9">
        <v>100</v>
      </c>
      <c r="J50" s="9" t="str">
        <f t="shared" si="1"/>
        <v>1:10</v>
      </c>
      <c r="K50" s="10" t="s">
        <v>57</v>
      </c>
      <c r="L50" s="25"/>
      <c r="M50" s="11" t="s">
        <v>51</v>
      </c>
      <c r="N50" s="11">
        <f>ROWS($B$4:B50)</f>
        <v>47</v>
      </c>
      <c r="O50" s="11" t="str">
        <f t="shared" si="0"/>
        <v/>
      </c>
      <c r="P50" s="12" t="str">
        <f>IFERROR(SMALL(Table5[Helper 2],N50),"")</f>
        <v/>
      </c>
    </row>
    <row r="51" spans="1:19" x14ac:dyDescent="0.2">
      <c r="A51">
        <v>8</v>
      </c>
      <c r="B51" s="8" t="s">
        <v>67</v>
      </c>
      <c r="C51" s="9" t="s">
        <v>9</v>
      </c>
      <c r="D51" s="9" t="s">
        <v>82</v>
      </c>
      <c r="E51" s="9" t="s">
        <v>80</v>
      </c>
      <c r="F51" s="22">
        <v>140</v>
      </c>
      <c r="G51" s="22">
        <v>150</v>
      </c>
      <c r="H51" s="9">
        <v>20</v>
      </c>
      <c r="I51" s="9">
        <v>100</v>
      </c>
      <c r="J51" s="9" t="str">
        <f t="shared" si="1"/>
        <v>1:10</v>
      </c>
      <c r="K51" s="10" t="s">
        <v>104</v>
      </c>
      <c r="L51" s="25"/>
      <c r="M51" s="11" t="s">
        <v>51</v>
      </c>
      <c r="N51" s="11">
        <f>ROWS($B$4:B51)</f>
        <v>48</v>
      </c>
      <c r="O51" s="11" t="str">
        <f t="shared" si="0"/>
        <v/>
      </c>
      <c r="P51" s="12" t="str">
        <f>IFERROR(SMALL(Table5[Helper 2],N51),"")</f>
        <v/>
      </c>
    </row>
    <row r="52" spans="1:19" x14ac:dyDescent="0.2">
      <c r="A52">
        <v>1</v>
      </c>
      <c r="B52" s="8" t="s">
        <v>68</v>
      </c>
      <c r="C52" s="9" t="s">
        <v>70</v>
      </c>
      <c r="D52" s="9" t="s">
        <v>82</v>
      </c>
      <c r="E52" s="9" t="s">
        <v>80</v>
      </c>
      <c r="F52" s="22">
        <v>140</v>
      </c>
      <c r="G52" s="22">
        <v>150</v>
      </c>
      <c r="H52" s="9">
        <v>20</v>
      </c>
      <c r="I52" s="9">
        <v>100</v>
      </c>
      <c r="J52" s="9" t="str">
        <f t="shared" si="1"/>
        <v>1:1000</v>
      </c>
      <c r="K52" s="10" t="s">
        <v>117</v>
      </c>
      <c r="L52" s="25"/>
      <c r="M52" s="11" t="s">
        <v>181</v>
      </c>
      <c r="N52" s="11">
        <f>ROWS($B$4:B52)</f>
        <v>49</v>
      </c>
      <c r="O52" s="11" t="str">
        <f t="shared" si="0"/>
        <v/>
      </c>
      <c r="P52" s="12" t="str">
        <f>IFERROR(SMALL(Table5[Helper 2],N52),"")</f>
        <v/>
      </c>
    </row>
    <row r="53" spans="1:19" x14ac:dyDescent="0.2">
      <c r="A53">
        <v>2</v>
      </c>
      <c r="B53" s="8" t="s">
        <v>68</v>
      </c>
      <c r="C53" s="9" t="s">
        <v>70</v>
      </c>
      <c r="D53" s="9" t="s">
        <v>82</v>
      </c>
      <c r="E53" s="9" t="s">
        <v>80</v>
      </c>
      <c r="F53" s="22">
        <v>140</v>
      </c>
      <c r="G53" s="22">
        <v>150</v>
      </c>
      <c r="H53" s="9">
        <v>20</v>
      </c>
      <c r="I53" s="9">
        <v>100</v>
      </c>
      <c r="J53" s="9" t="str">
        <f t="shared" si="1"/>
        <v>1:1000</v>
      </c>
      <c r="K53" s="10" t="s">
        <v>118</v>
      </c>
      <c r="L53" s="25"/>
      <c r="M53" s="11" t="s">
        <v>181</v>
      </c>
      <c r="N53" s="11">
        <f>ROWS($B$4:B53)</f>
        <v>50</v>
      </c>
      <c r="O53" s="11" t="str">
        <f t="shared" si="0"/>
        <v/>
      </c>
      <c r="P53" s="12" t="str">
        <f>IFERROR(SMALL(Table5[Helper 2],N53),"")</f>
        <v/>
      </c>
    </row>
    <row r="54" spans="1:19" x14ac:dyDescent="0.2">
      <c r="A54">
        <v>3</v>
      </c>
      <c r="B54" s="8" t="s">
        <v>68</v>
      </c>
      <c r="C54" s="9" t="s">
        <v>70</v>
      </c>
      <c r="D54" s="9" t="s">
        <v>82</v>
      </c>
      <c r="E54" s="9" t="s">
        <v>80</v>
      </c>
      <c r="F54" s="22">
        <v>140</v>
      </c>
      <c r="G54" s="22">
        <v>150</v>
      </c>
      <c r="H54" s="9">
        <v>20</v>
      </c>
      <c r="I54" s="9">
        <v>100</v>
      </c>
      <c r="J54" s="9" t="str">
        <f t="shared" si="1"/>
        <v>1:1000</v>
      </c>
      <c r="K54" s="10" t="s">
        <v>119</v>
      </c>
      <c r="L54" s="25"/>
      <c r="M54" s="11" t="s">
        <v>181</v>
      </c>
      <c r="N54" s="11">
        <f>ROWS($B$4:B54)</f>
        <v>51</v>
      </c>
      <c r="O54" s="11" t="str">
        <f t="shared" si="0"/>
        <v/>
      </c>
      <c r="P54" s="12" t="str">
        <f>IFERROR(SMALL(Table5[Helper 2],N54),"")</f>
        <v/>
      </c>
    </row>
    <row r="55" spans="1:19" x14ac:dyDescent="0.2">
      <c r="A55">
        <v>4</v>
      </c>
      <c r="B55" s="8" t="s">
        <v>68</v>
      </c>
      <c r="C55" s="9" t="s">
        <v>70</v>
      </c>
      <c r="D55" s="9" t="s">
        <v>82</v>
      </c>
      <c r="E55" s="9" t="s">
        <v>80</v>
      </c>
      <c r="F55" s="22">
        <v>140</v>
      </c>
      <c r="G55" s="22">
        <v>150</v>
      </c>
      <c r="H55" s="9">
        <v>20</v>
      </c>
      <c r="I55" s="9">
        <v>100</v>
      </c>
      <c r="J55" s="9" t="str">
        <f t="shared" si="1"/>
        <v>1:1000</v>
      </c>
      <c r="K55" s="10" t="s">
        <v>120</v>
      </c>
      <c r="L55" s="25"/>
      <c r="M55" s="11" t="s">
        <v>181</v>
      </c>
      <c r="N55" s="11">
        <f>ROWS($B$4:B55)</f>
        <v>52</v>
      </c>
      <c r="O55" s="11" t="str">
        <f t="shared" si="0"/>
        <v/>
      </c>
      <c r="P55" s="12" t="str">
        <f>IFERROR(SMALL(Table5[Helper 2],N55),"")</f>
        <v/>
      </c>
    </row>
    <row r="56" spans="1:19" x14ac:dyDescent="0.2">
      <c r="A56">
        <v>5</v>
      </c>
      <c r="B56" s="8" t="s">
        <v>68</v>
      </c>
      <c r="C56" s="9" t="s">
        <v>70</v>
      </c>
      <c r="D56" s="9" t="s">
        <v>82</v>
      </c>
      <c r="E56" s="9" t="s">
        <v>80</v>
      </c>
      <c r="F56" s="22">
        <v>140</v>
      </c>
      <c r="G56" s="22">
        <v>150</v>
      </c>
      <c r="H56" s="9">
        <v>20</v>
      </c>
      <c r="I56" s="9">
        <v>100</v>
      </c>
      <c r="J56" s="9" t="str">
        <f t="shared" si="1"/>
        <v>1:10</v>
      </c>
      <c r="K56" s="10" t="s">
        <v>121</v>
      </c>
      <c r="L56" s="25"/>
      <c r="M56" s="11" t="s">
        <v>181</v>
      </c>
      <c r="N56" s="11">
        <f>ROWS($B$4:B56)</f>
        <v>53</v>
      </c>
      <c r="O56" s="11" t="str">
        <f t="shared" si="0"/>
        <v/>
      </c>
      <c r="P56" s="12" t="str">
        <f>IFERROR(SMALL(Table5[Helper 2],N56),"")</f>
        <v/>
      </c>
    </row>
    <row r="57" spans="1:19" x14ac:dyDescent="0.2">
      <c r="A57">
        <v>6</v>
      </c>
      <c r="B57" s="8" t="s">
        <v>68</v>
      </c>
      <c r="C57" s="9" t="s">
        <v>70</v>
      </c>
      <c r="D57" s="9" t="s">
        <v>82</v>
      </c>
      <c r="E57" s="9" t="s">
        <v>80</v>
      </c>
      <c r="F57" s="22">
        <v>140</v>
      </c>
      <c r="G57" s="22">
        <v>150</v>
      </c>
      <c r="H57" s="9">
        <v>20</v>
      </c>
      <c r="I57" s="9">
        <v>100</v>
      </c>
      <c r="J57" s="9" t="str">
        <f t="shared" si="1"/>
        <v>1:10</v>
      </c>
      <c r="K57" s="10" t="s">
        <v>122</v>
      </c>
      <c r="L57" s="25"/>
      <c r="M57" s="11" t="s">
        <v>181</v>
      </c>
      <c r="N57" s="11">
        <f>ROWS($B$4:B57)</f>
        <v>54</v>
      </c>
      <c r="O57" s="11" t="str">
        <f t="shared" si="0"/>
        <v/>
      </c>
      <c r="P57" s="12" t="str">
        <f>IFERROR(SMALL(Table5[Helper 2],N57),"")</f>
        <v/>
      </c>
    </row>
    <row r="58" spans="1:19" x14ac:dyDescent="0.2">
      <c r="A58">
        <v>7</v>
      </c>
      <c r="B58" s="8" t="s">
        <v>68</v>
      </c>
      <c r="C58" s="9" t="s">
        <v>70</v>
      </c>
      <c r="D58" s="9" t="s">
        <v>82</v>
      </c>
      <c r="E58" s="9" t="s">
        <v>80</v>
      </c>
      <c r="F58" s="22">
        <v>140</v>
      </c>
      <c r="G58" s="22">
        <v>150</v>
      </c>
      <c r="H58" s="9">
        <v>20</v>
      </c>
      <c r="I58" s="9">
        <v>100</v>
      </c>
      <c r="J58" s="9" t="str">
        <f t="shared" si="1"/>
        <v>1:10</v>
      </c>
      <c r="K58" s="10" t="s">
        <v>123</v>
      </c>
      <c r="L58" s="25"/>
      <c r="M58" s="11" t="s">
        <v>181</v>
      </c>
      <c r="N58" s="11">
        <f>ROWS($B$4:B58)</f>
        <v>55</v>
      </c>
      <c r="O58" s="11" t="str">
        <f t="shared" si="0"/>
        <v/>
      </c>
      <c r="P58" s="12" t="str">
        <f>IFERROR(SMALL(Table5[Helper 2],N58),"")</f>
        <v/>
      </c>
    </row>
    <row r="59" spans="1:19" x14ac:dyDescent="0.2">
      <c r="A59">
        <v>8</v>
      </c>
      <c r="B59" s="8" t="s">
        <v>68</v>
      </c>
      <c r="C59" s="9" t="s">
        <v>70</v>
      </c>
      <c r="D59" s="9" t="s">
        <v>82</v>
      </c>
      <c r="E59" s="9" t="s">
        <v>80</v>
      </c>
      <c r="F59" s="22">
        <v>140</v>
      </c>
      <c r="G59" s="22">
        <v>150</v>
      </c>
      <c r="H59" s="9">
        <v>20</v>
      </c>
      <c r="I59" s="9">
        <v>100</v>
      </c>
      <c r="J59" s="9" t="str">
        <f t="shared" si="1"/>
        <v>1:10</v>
      </c>
      <c r="K59" s="10" t="s">
        <v>124</v>
      </c>
      <c r="L59" s="25"/>
      <c r="M59" s="11" t="s">
        <v>181</v>
      </c>
      <c r="N59" s="11">
        <f>ROWS($B$4:B59)</f>
        <v>56</v>
      </c>
      <c r="O59" s="11" t="str">
        <f t="shared" si="0"/>
        <v/>
      </c>
      <c r="P59" s="12" t="str">
        <f>IFERROR(SMALL(Table5[Helper 2],N59),"")</f>
        <v/>
      </c>
    </row>
    <row r="60" spans="1:19" x14ac:dyDescent="0.2">
      <c r="A60">
        <v>1</v>
      </c>
      <c r="B60" s="8" t="s">
        <v>69</v>
      </c>
      <c r="C60" s="9" t="s">
        <v>70</v>
      </c>
      <c r="D60" s="9" t="s">
        <v>82</v>
      </c>
      <c r="E60" s="9" t="s">
        <v>80</v>
      </c>
      <c r="F60" s="22">
        <v>140</v>
      </c>
      <c r="G60" s="22">
        <v>150</v>
      </c>
      <c r="H60" s="9">
        <v>20</v>
      </c>
      <c r="I60" s="9">
        <v>100</v>
      </c>
      <c r="J60" s="9" t="str">
        <f t="shared" si="1"/>
        <v>1:1000</v>
      </c>
      <c r="K60" s="10" t="s">
        <v>125</v>
      </c>
      <c r="L60" s="25"/>
      <c r="M60" s="11" t="s">
        <v>182</v>
      </c>
      <c r="N60" s="11">
        <f>ROWS($B$4:B60)</f>
        <v>57</v>
      </c>
      <c r="O60" s="11" t="str">
        <f t="shared" si="0"/>
        <v/>
      </c>
      <c r="P60" s="12" t="str">
        <f>IFERROR(SMALL(Table5[Helper 2],N60),"")</f>
        <v/>
      </c>
    </row>
    <row r="61" spans="1:19" x14ac:dyDescent="0.2">
      <c r="A61">
        <v>2</v>
      </c>
      <c r="B61" s="8" t="s">
        <v>69</v>
      </c>
      <c r="C61" s="9" t="s">
        <v>70</v>
      </c>
      <c r="D61" s="9" t="s">
        <v>82</v>
      </c>
      <c r="E61" s="9" t="s">
        <v>80</v>
      </c>
      <c r="F61" s="22">
        <v>140</v>
      </c>
      <c r="G61" s="22">
        <v>150</v>
      </c>
      <c r="H61" s="9">
        <v>20</v>
      </c>
      <c r="I61" s="9">
        <v>100</v>
      </c>
      <c r="J61" s="9" t="str">
        <f t="shared" si="1"/>
        <v>1:1000</v>
      </c>
      <c r="K61" s="10" t="s">
        <v>126</v>
      </c>
      <c r="L61" s="25"/>
      <c r="M61" s="11" t="s">
        <v>182</v>
      </c>
      <c r="N61" s="11">
        <f>ROWS($B$4:B61)</f>
        <v>58</v>
      </c>
      <c r="O61" s="11" t="str">
        <f t="shared" si="0"/>
        <v/>
      </c>
      <c r="P61" s="12" t="str">
        <f>IFERROR(SMALL(Table5[Helper 2],N61),"")</f>
        <v/>
      </c>
    </row>
    <row r="62" spans="1:19" x14ac:dyDescent="0.2">
      <c r="A62">
        <v>3</v>
      </c>
      <c r="B62" s="8" t="s">
        <v>69</v>
      </c>
      <c r="C62" s="9" t="s">
        <v>70</v>
      </c>
      <c r="D62" s="9" t="s">
        <v>82</v>
      </c>
      <c r="E62" s="9" t="s">
        <v>80</v>
      </c>
      <c r="F62" s="22">
        <v>140</v>
      </c>
      <c r="G62" s="22">
        <v>150</v>
      </c>
      <c r="H62" s="9">
        <v>20</v>
      </c>
      <c r="I62" s="9">
        <v>100</v>
      </c>
      <c r="J62" s="9" t="str">
        <f t="shared" si="1"/>
        <v>1:1000</v>
      </c>
      <c r="K62" s="10" t="s">
        <v>127</v>
      </c>
      <c r="L62" s="25"/>
      <c r="M62" s="11" t="s">
        <v>182</v>
      </c>
      <c r="N62" s="11">
        <f>ROWS($B$4:B62)</f>
        <v>59</v>
      </c>
      <c r="O62" s="11" t="str">
        <f t="shared" si="0"/>
        <v/>
      </c>
      <c r="P62" s="12" t="str">
        <f>IFERROR(SMALL(Table5[Helper 2],N62),"")</f>
        <v/>
      </c>
    </row>
    <row r="63" spans="1:19" x14ac:dyDescent="0.2">
      <c r="A63">
        <v>4</v>
      </c>
      <c r="B63" s="8" t="s">
        <v>69</v>
      </c>
      <c r="C63" s="9" t="s">
        <v>70</v>
      </c>
      <c r="D63" s="9" t="s">
        <v>82</v>
      </c>
      <c r="E63" s="9" t="s">
        <v>80</v>
      </c>
      <c r="F63" s="22">
        <v>140</v>
      </c>
      <c r="G63" s="22">
        <v>150</v>
      </c>
      <c r="H63" s="9">
        <v>20</v>
      </c>
      <c r="I63" s="9">
        <v>100</v>
      </c>
      <c r="J63" s="9" t="str">
        <f t="shared" si="1"/>
        <v>1:1000</v>
      </c>
      <c r="K63" s="10" t="s">
        <v>128</v>
      </c>
      <c r="L63" s="25"/>
      <c r="M63" s="11" t="s">
        <v>182</v>
      </c>
      <c r="N63" s="11">
        <f>ROWS($B$4:B63)</f>
        <v>60</v>
      </c>
      <c r="O63" s="11" t="str">
        <f t="shared" si="0"/>
        <v/>
      </c>
      <c r="P63" s="12" t="str">
        <f>IFERROR(SMALL(Table5[Helper 2],N63),"")</f>
        <v/>
      </c>
    </row>
    <row r="64" spans="1:19" x14ac:dyDescent="0.2">
      <c r="A64">
        <v>5</v>
      </c>
      <c r="B64" s="8" t="s">
        <v>69</v>
      </c>
      <c r="C64" s="9" t="s">
        <v>70</v>
      </c>
      <c r="D64" s="9" t="s">
        <v>82</v>
      </c>
      <c r="E64" s="9" t="s">
        <v>80</v>
      </c>
      <c r="F64" s="22">
        <v>140</v>
      </c>
      <c r="G64" s="22">
        <v>150</v>
      </c>
      <c r="H64" s="9">
        <v>20</v>
      </c>
      <c r="I64" s="9">
        <v>100</v>
      </c>
      <c r="J64" s="9" t="str">
        <f t="shared" si="1"/>
        <v>1:10</v>
      </c>
      <c r="K64" s="10" t="s">
        <v>129</v>
      </c>
      <c r="L64" s="25"/>
      <c r="M64" s="11" t="s">
        <v>182</v>
      </c>
      <c r="N64" s="11">
        <f>ROWS($B$4:B64)</f>
        <v>61</v>
      </c>
      <c r="O64" s="11" t="str">
        <f t="shared" si="0"/>
        <v/>
      </c>
      <c r="P64" s="12" t="str">
        <f>IFERROR(SMALL(Table5[Helper 2],N64),"")</f>
        <v/>
      </c>
    </row>
    <row r="65" spans="1:16" x14ac:dyDescent="0.2">
      <c r="A65">
        <v>6</v>
      </c>
      <c r="B65" s="8" t="s">
        <v>69</v>
      </c>
      <c r="C65" s="9" t="s">
        <v>70</v>
      </c>
      <c r="D65" s="9" t="s">
        <v>82</v>
      </c>
      <c r="E65" s="9" t="s">
        <v>80</v>
      </c>
      <c r="F65" s="22">
        <v>140</v>
      </c>
      <c r="G65" s="22">
        <v>150</v>
      </c>
      <c r="H65" s="9">
        <v>20</v>
      </c>
      <c r="I65" s="9">
        <v>100</v>
      </c>
      <c r="J65" s="9" t="str">
        <f t="shared" si="1"/>
        <v>1:10</v>
      </c>
      <c r="K65" s="10" t="s">
        <v>130</v>
      </c>
      <c r="L65" s="25"/>
      <c r="M65" s="11" t="s">
        <v>182</v>
      </c>
      <c r="N65" s="11">
        <f>ROWS($B$4:B65)</f>
        <v>62</v>
      </c>
      <c r="O65" s="11" t="str">
        <f t="shared" si="0"/>
        <v/>
      </c>
      <c r="P65" s="12" t="str">
        <f>IFERROR(SMALL(Table5[Helper 2],N65),"")</f>
        <v/>
      </c>
    </row>
    <row r="66" spans="1:16" x14ac:dyDescent="0.2">
      <c r="A66">
        <v>7</v>
      </c>
      <c r="B66" s="8" t="s">
        <v>69</v>
      </c>
      <c r="C66" s="9" t="s">
        <v>70</v>
      </c>
      <c r="D66" s="9" t="s">
        <v>82</v>
      </c>
      <c r="E66" s="9" t="s">
        <v>80</v>
      </c>
      <c r="F66" s="22">
        <v>140</v>
      </c>
      <c r="G66" s="22">
        <v>150</v>
      </c>
      <c r="H66" s="9">
        <v>20</v>
      </c>
      <c r="I66" s="9">
        <v>100</v>
      </c>
      <c r="J66" s="9" t="str">
        <f t="shared" si="1"/>
        <v>1:10</v>
      </c>
      <c r="K66" s="10" t="s">
        <v>131</v>
      </c>
      <c r="L66" s="25"/>
      <c r="M66" s="11" t="s">
        <v>182</v>
      </c>
      <c r="N66" s="11">
        <f>ROWS($B$4:B66)</f>
        <v>63</v>
      </c>
      <c r="O66" s="11" t="str">
        <f t="shared" si="0"/>
        <v/>
      </c>
      <c r="P66" s="12" t="str">
        <f>IFERROR(SMALL(Table5[Helper 2],N66),"")</f>
        <v/>
      </c>
    </row>
    <row r="67" spans="1:16" x14ac:dyDescent="0.2">
      <c r="A67">
        <v>8</v>
      </c>
      <c r="B67" s="8" t="s">
        <v>69</v>
      </c>
      <c r="C67" s="9" t="s">
        <v>70</v>
      </c>
      <c r="D67" s="9" t="s">
        <v>82</v>
      </c>
      <c r="E67" s="9" t="s">
        <v>80</v>
      </c>
      <c r="F67" s="22">
        <v>140</v>
      </c>
      <c r="G67" s="22">
        <v>150</v>
      </c>
      <c r="H67" s="9">
        <v>20</v>
      </c>
      <c r="I67" s="9">
        <v>100</v>
      </c>
      <c r="J67" s="9" t="str">
        <f t="shared" si="1"/>
        <v>1:10</v>
      </c>
      <c r="K67" s="10" t="s">
        <v>132</v>
      </c>
      <c r="L67" s="25"/>
      <c r="M67" s="11" t="s">
        <v>182</v>
      </c>
      <c r="N67" s="11">
        <f>ROWS($B$4:B67)</f>
        <v>64</v>
      </c>
      <c r="O67" s="11" t="str">
        <f t="shared" si="0"/>
        <v/>
      </c>
      <c r="P67" s="12" t="str">
        <f>IFERROR(SMALL(Table5[Helper 2],N67),"")</f>
        <v/>
      </c>
    </row>
    <row r="68" spans="1:16" x14ac:dyDescent="0.2">
      <c r="A68">
        <v>1</v>
      </c>
      <c r="B68" s="8" t="s">
        <v>70</v>
      </c>
      <c r="C68" s="9" t="s">
        <v>70</v>
      </c>
      <c r="D68" s="9" t="s">
        <v>83</v>
      </c>
      <c r="E68" s="9" t="s">
        <v>80</v>
      </c>
      <c r="F68" s="22">
        <v>127</v>
      </c>
      <c r="G68" s="22">
        <v>140</v>
      </c>
      <c r="H68" s="9">
        <v>20</v>
      </c>
      <c r="I68" s="9">
        <v>100</v>
      </c>
      <c r="J68" s="39" t="s">
        <v>205</v>
      </c>
      <c r="K68" s="10" t="s">
        <v>196</v>
      </c>
      <c r="L68" s="25"/>
      <c r="M68" s="11" t="s">
        <v>183</v>
      </c>
      <c r="N68" s="11">
        <f>ROWS($B$4:B68)</f>
        <v>65</v>
      </c>
      <c r="O68" s="11" t="str">
        <f t="shared" si="0"/>
        <v/>
      </c>
      <c r="P68" s="12" t="str">
        <f>IFERROR(SMALL(Table5[Helper 2],N68),"")</f>
        <v/>
      </c>
    </row>
    <row r="69" spans="1:16" x14ac:dyDescent="0.2">
      <c r="A69">
        <v>2</v>
      </c>
      <c r="B69" s="8" t="s">
        <v>70</v>
      </c>
      <c r="C69" s="9" t="s">
        <v>70</v>
      </c>
      <c r="D69" s="9" t="s">
        <v>83</v>
      </c>
      <c r="E69" s="9" t="s">
        <v>80</v>
      </c>
      <c r="F69" s="22">
        <v>127</v>
      </c>
      <c r="G69" s="22">
        <v>140</v>
      </c>
      <c r="H69" s="9">
        <v>20</v>
      </c>
      <c r="I69" s="9">
        <v>100</v>
      </c>
      <c r="J69" s="39" t="s">
        <v>206</v>
      </c>
      <c r="K69" s="10" t="s">
        <v>197</v>
      </c>
      <c r="L69" s="25"/>
      <c r="M69" s="11" t="s">
        <v>183</v>
      </c>
      <c r="N69" s="11">
        <f>ROWS($B$4:B69)</f>
        <v>66</v>
      </c>
      <c r="O69" s="11" t="str">
        <f t="shared" ref="O69:O93" si="2">IF(M69=$S$3,N69,"")</f>
        <v/>
      </c>
      <c r="P69" s="12" t="str">
        <f>IFERROR(SMALL(Table5[Helper 2],N69),"")</f>
        <v/>
      </c>
    </row>
    <row r="70" spans="1:16" x14ac:dyDescent="0.2">
      <c r="A70">
        <v>1</v>
      </c>
      <c r="B70" s="8" t="s">
        <v>71</v>
      </c>
      <c r="C70" s="9" t="s">
        <v>9</v>
      </c>
      <c r="D70" s="9" t="s">
        <v>83</v>
      </c>
      <c r="E70" s="9" t="s">
        <v>80</v>
      </c>
      <c r="F70" s="22">
        <v>127</v>
      </c>
      <c r="G70" s="22">
        <v>140</v>
      </c>
      <c r="H70" s="9">
        <v>20</v>
      </c>
      <c r="I70" s="9" t="s">
        <v>10</v>
      </c>
      <c r="J70" s="9" t="str">
        <f t="shared" si="1"/>
        <v>1:1000</v>
      </c>
      <c r="K70" s="10" t="s">
        <v>133</v>
      </c>
      <c r="L70" s="25"/>
      <c r="M70" s="11" t="s">
        <v>184</v>
      </c>
      <c r="N70" s="11">
        <f>ROWS($B$4:B70)</f>
        <v>67</v>
      </c>
      <c r="O70" s="11" t="str">
        <f t="shared" si="2"/>
        <v/>
      </c>
      <c r="P70" s="12" t="str">
        <f>IFERROR(SMALL(Table5[Helper 2],N70),"")</f>
        <v/>
      </c>
    </row>
    <row r="71" spans="1:16" x14ac:dyDescent="0.2">
      <c r="A71">
        <v>2</v>
      </c>
      <c r="B71" s="8" t="s">
        <v>71</v>
      </c>
      <c r="C71" s="9" t="s">
        <v>9</v>
      </c>
      <c r="D71" s="9" t="s">
        <v>83</v>
      </c>
      <c r="E71" s="9" t="s">
        <v>80</v>
      </c>
      <c r="F71" s="22">
        <v>127</v>
      </c>
      <c r="G71" s="22">
        <v>140</v>
      </c>
      <c r="H71" s="9">
        <v>20</v>
      </c>
      <c r="I71" s="9" t="s">
        <v>10</v>
      </c>
      <c r="J71" s="9" t="str">
        <f t="shared" si="1"/>
        <v>1:1000</v>
      </c>
      <c r="K71" s="10" t="s">
        <v>134</v>
      </c>
      <c r="L71" s="25"/>
      <c r="M71" s="11" t="s">
        <v>184</v>
      </c>
      <c r="N71" s="11">
        <f>ROWS($B$4:B71)</f>
        <v>68</v>
      </c>
      <c r="O71" s="11" t="str">
        <f t="shared" si="2"/>
        <v/>
      </c>
      <c r="P71" s="12" t="str">
        <f>IFERROR(SMALL(Table5[Helper 2],N71),"")</f>
        <v/>
      </c>
    </row>
    <row r="72" spans="1:16" x14ac:dyDescent="0.2">
      <c r="A72">
        <v>3</v>
      </c>
      <c r="B72" s="8" t="s">
        <v>71</v>
      </c>
      <c r="C72" s="9" t="s">
        <v>9</v>
      </c>
      <c r="D72" s="9" t="s">
        <v>83</v>
      </c>
      <c r="E72" s="9" t="s">
        <v>80</v>
      </c>
      <c r="F72" s="22">
        <v>127</v>
      </c>
      <c r="G72" s="22">
        <v>140</v>
      </c>
      <c r="H72" s="9">
        <v>20</v>
      </c>
      <c r="I72" s="9" t="s">
        <v>10</v>
      </c>
      <c r="J72" s="9" t="str">
        <f t="shared" si="1"/>
        <v>1:1000</v>
      </c>
      <c r="K72" s="10" t="s">
        <v>135</v>
      </c>
      <c r="L72" s="25"/>
      <c r="M72" s="11" t="s">
        <v>184</v>
      </c>
      <c r="N72" s="11">
        <f>ROWS($B$4:B72)</f>
        <v>69</v>
      </c>
      <c r="O72" s="11" t="str">
        <f t="shared" si="2"/>
        <v/>
      </c>
      <c r="P72" s="12" t="str">
        <f>IFERROR(SMALL(Table5[Helper 2],N72),"")</f>
        <v/>
      </c>
    </row>
    <row r="73" spans="1:16" x14ac:dyDescent="0.2">
      <c r="A73">
        <v>4</v>
      </c>
      <c r="B73" s="8" t="s">
        <v>71</v>
      </c>
      <c r="C73" s="9" t="s">
        <v>9</v>
      </c>
      <c r="D73" s="9" t="s">
        <v>83</v>
      </c>
      <c r="E73" s="9" t="s">
        <v>80</v>
      </c>
      <c r="F73" s="22">
        <v>127</v>
      </c>
      <c r="G73" s="22">
        <v>140</v>
      </c>
      <c r="H73" s="9">
        <v>20</v>
      </c>
      <c r="I73" s="9" t="s">
        <v>10</v>
      </c>
      <c r="J73" s="9" t="str">
        <f t="shared" si="1"/>
        <v>1:1000</v>
      </c>
      <c r="K73" s="10" t="s">
        <v>136</v>
      </c>
      <c r="L73" s="25"/>
      <c r="M73" s="11" t="s">
        <v>184</v>
      </c>
      <c r="N73" s="11">
        <f>ROWS($B$4:B73)</f>
        <v>70</v>
      </c>
      <c r="O73" s="11" t="str">
        <f t="shared" si="2"/>
        <v/>
      </c>
      <c r="P73" s="12" t="str">
        <f>IFERROR(SMALL(Table5[Helper 2],N73),"")</f>
        <v/>
      </c>
    </row>
    <row r="74" spans="1:16" x14ac:dyDescent="0.2">
      <c r="A74">
        <v>5</v>
      </c>
      <c r="B74" s="8" t="s">
        <v>71</v>
      </c>
      <c r="C74" s="9" t="s">
        <v>9</v>
      </c>
      <c r="D74" s="9" t="s">
        <v>83</v>
      </c>
      <c r="E74" s="9" t="s">
        <v>80</v>
      </c>
      <c r="F74" s="22">
        <v>127</v>
      </c>
      <c r="G74" s="22">
        <v>140</v>
      </c>
      <c r="H74" s="9">
        <v>20</v>
      </c>
      <c r="I74" s="9" t="s">
        <v>10</v>
      </c>
      <c r="J74" s="9" t="str">
        <f t="shared" si="1"/>
        <v>1:10</v>
      </c>
      <c r="K74" s="10" t="s">
        <v>137</v>
      </c>
      <c r="L74" s="25"/>
      <c r="M74" s="11" t="s">
        <v>184</v>
      </c>
      <c r="N74" s="11">
        <f>ROWS($B$4:B74)</f>
        <v>71</v>
      </c>
      <c r="O74" s="11" t="str">
        <f t="shared" si="2"/>
        <v/>
      </c>
      <c r="P74" s="12" t="str">
        <f>IFERROR(SMALL(Table5[Helper 2],N74),"")</f>
        <v/>
      </c>
    </row>
    <row r="75" spans="1:16" x14ac:dyDescent="0.2">
      <c r="A75">
        <v>6</v>
      </c>
      <c r="B75" s="8" t="s">
        <v>71</v>
      </c>
      <c r="C75" s="9" t="s">
        <v>9</v>
      </c>
      <c r="D75" s="9" t="s">
        <v>83</v>
      </c>
      <c r="E75" s="9" t="s">
        <v>80</v>
      </c>
      <c r="F75" s="22">
        <v>127</v>
      </c>
      <c r="G75" s="22">
        <v>140</v>
      </c>
      <c r="H75" s="9">
        <v>20</v>
      </c>
      <c r="I75" s="9" t="s">
        <v>10</v>
      </c>
      <c r="J75" s="9" t="str">
        <f t="shared" si="1"/>
        <v>1:10</v>
      </c>
      <c r="K75" s="10" t="s">
        <v>138</v>
      </c>
      <c r="L75" s="25"/>
      <c r="M75" s="11" t="s">
        <v>184</v>
      </c>
      <c r="N75" s="11">
        <f>ROWS($B$4:B75)</f>
        <v>72</v>
      </c>
      <c r="O75" s="11" t="str">
        <f t="shared" si="2"/>
        <v/>
      </c>
      <c r="P75" s="12" t="str">
        <f>IFERROR(SMALL(Table5[Helper 2],N75),"")</f>
        <v/>
      </c>
    </row>
    <row r="76" spans="1:16" x14ac:dyDescent="0.2">
      <c r="A76">
        <v>7</v>
      </c>
      <c r="B76" s="8" t="s">
        <v>71</v>
      </c>
      <c r="C76" s="9" t="s">
        <v>9</v>
      </c>
      <c r="D76" s="9" t="s">
        <v>83</v>
      </c>
      <c r="E76" s="9" t="s">
        <v>80</v>
      </c>
      <c r="F76" s="22">
        <v>127</v>
      </c>
      <c r="G76" s="22">
        <v>140</v>
      </c>
      <c r="H76" s="9">
        <v>20</v>
      </c>
      <c r="I76" s="9" t="s">
        <v>10</v>
      </c>
      <c r="J76" s="9" t="str">
        <f t="shared" si="1"/>
        <v>1:10</v>
      </c>
      <c r="K76" s="10" t="s">
        <v>139</v>
      </c>
      <c r="L76" s="25"/>
      <c r="M76" s="11" t="s">
        <v>184</v>
      </c>
      <c r="N76" s="11">
        <f>ROWS($B$4:B76)</f>
        <v>73</v>
      </c>
      <c r="O76" s="11" t="str">
        <f t="shared" si="2"/>
        <v/>
      </c>
      <c r="P76" s="12" t="str">
        <f>IFERROR(SMALL(Table5[Helper 2],N76),"")</f>
        <v/>
      </c>
    </row>
    <row r="77" spans="1:16" x14ac:dyDescent="0.2">
      <c r="A77">
        <v>8</v>
      </c>
      <c r="B77" s="8" t="s">
        <v>71</v>
      </c>
      <c r="C77" s="9" t="s">
        <v>9</v>
      </c>
      <c r="D77" s="9" t="s">
        <v>83</v>
      </c>
      <c r="E77" s="9" t="s">
        <v>80</v>
      </c>
      <c r="F77" s="22">
        <v>127</v>
      </c>
      <c r="G77" s="22">
        <v>140</v>
      </c>
      <c r="H77" s="9">
        <v>20</v>
      </c>
      <c r="I77" s="9" t="s">
        <v>10</v>
      </c>
      <c r="J77" s="9" t="str">
        <f t="shared" ref="J77:J117" si="3">IF(OR(ISNUMBER(SEARCH("*5*", A77)), ISNUMBER(SEARCH("*6*",A77)), ISNUMBER(SEARCH("*7*",A77)), ISNUMBER(SEARCH("*8*",A77))), "1:10", "1:1000")</f>
        <v>1:10</v>
      </c>
      <c r="K77" s="10" t="s">
        <v>140</v>
      </c>
      <c r="L77" s="25"/>
      <c r="M77" s="11" t="s">
        <v>184</v>
      </c>
      <c r="N77" s="11">
        <f>ROWS($B$4:B77)</f>
        <v>74</v>
      </c>
      <c r="O77" s="11" t="str">
        <f t="shared" si="2"/>
        <v/>
      </c>
      <c r="P77" s="12" t="str">
        <f>IFERROR(SMALL(Table5[Helper 2],N77),"")</f>
        <v/>
      </c>
    </row>
    <row r="78" spans="1:16" x14ac:dyDescent="0.2">
      <c r="A78">
        <v>1</v>
      </c>
      <c r="B78" s="21" t="s">
        <v>72</v>
      </c>
      <c r="C78" s="9" t="s">
        <v>9</v>
      </c>
      <c r="D78" s="9" t="s">
        <v>82</v>
      </c>
      <c r="E78" s="9" t="s">
        <v>80</v>
      </c>
      <c r="F78" s="22">
        <v>140</v>
      </c>
      <c r="G78" s="22">
        <v>150</v>
      </c>
      <c r="H78" s="9">
        <v>20</v>
      </c>
      <c r="I78" s="9">
        <v>100</v>
      </c>
      <c r="J78" s="9" t="str">
        <f t="shared" si="3"/>
        <v>1:1000</v>
      </c>
      <c r="K78" s="10" t="s">
        <v>141</v>
      </c>
      <c r="L78" s="25"/>
      <c r="M78" s="11" t="s">
        <v>185</v>
      </c>
      <c r="N78" s="11">
        <f>ROWS($B$4:B78)</f>
        <v>75</v>
      </c>
      <c r="O78" s="11" t="str">
        <f t="shared" si="2"/>
        <v/>
      </c>
      <c r="P78" s="12" t="str">
        <f>IFERROR(SMALL(Table5[Helper 2],N78),"")</f>
        <v/>
      </c>
    </row>
    <row r="79" spans="1:16" x14ac:dyDescent="0.2">
      <c r="A79">
        <v>2</v>
      </c>
      <c r="B79" s="21" t="s">
        <v>72</v>
      </c>
      <c r="C79" s="9" t="s">
        <v>9</v>
      </c>
      <c r="D79" s="9" t="s">
        <v>82</v>
      </c>
      <c r="E79" s="9" t="s">
        <v>80</v>
      </c>
      <c r="F79" s="22">
        <v>140</v>
      </c>
      <c r="G79" s="22">
        <v>150</v>
      </c>
      <c r="H79" s="9">
        <v>20</v>
      </c>
      <c r="I79" s="9">
        <v>100</v>
      </c>
      <c r="J79" s="9" t="str">
        <f t="shared" si="3"/>
        <v>1:1000</v>
      </c>
      <c r="K79" s="10" t="s">
        <v>142</v>
      </c>
      <c r="L79" s="25"/>
      <c r="M79" s="11" t="s">
        <v>185</v>
      </c>
      <c r="N79" s="11">
        <f>ROWS($B$4:B79)</f>
        <v>76</v>
      </c>
      <c r="O79" s="11" t="str">
        <f t="shared" si="2"/>
        <v/>
      </c>
      <c r="P79" s="12" t="str">
        <f>IFERROR(SMALL(Table5[Helper 2],N79),"")</f>
        <v/>
      </c>
    </row>
    <row r="80" spans="1:16" x14ac:dyDescent="0.2">
      <c r="A80">
        <v>3</v>
      </c>
      <c r="B80" s="21" t="s">
        <v>72</v>
      </c>
      <c r="C80" s="9" t="s">
        <v>9</v>
      </c>
      <c r="D80" s="9" t="s">
        <v>82</v>
      </c>
      <c r="E80" s="9" t="s">
        <v>80</v>
      </c>
      <c r="F80" s="22">
        <v>140</v>
      </c>
      <c r="G80" s="22">
        <v>150</v>
      </c>
      <c r="H80" s="9">
        <v>20</v>
      </c>
      <c r="I80" s="9">
        <v>100</v>
      </c>
      <c r="J80" s="9" t="str">
        <f t="shared" si="3"/>
        <v>1:1000</v>
      </c>
      <c r="K80" s="10" t="s">
        <v>143</v>
      </c>
      <c r="L80" s="25"/>
      <c r="M80" s="11" t="s">
        <v>185</v>
      </c>
      <c r="N80" s="11">
        <f>ROWS($B$4:B80)</f>
        <v>77</v>
      </c>
      <c r="O80" s="11" t="str">
        <f t="shared" si="2"/>
        <v/>
      </c>
      <c r="P80" s="12" t="str">
        <f>IFERROR(SMALL(Table5[Helper 2],N80),"")</f>
        <v/>
      </c>
    </row>
    <row r="81" spans="1:16" x14ac:dyDescent="0.2">
      <c r="A81">
        <v>4</v>
      </c>
      <c r="B81" s="21" t="s">
        <v>72</v>
      </c>
      <c r="C81" s="9" t="s">
        <v>9</v>
      </c>
      <c r="D81" s="9" t="s">
        <v>82</v>
      </c>
      <c r="E81" s="9" t="s">
        <v>80</v>
      </c>
      <c r="F81" s="22">
        <v>140</v>
      </c>
      <c r="G81" s="22">
        <v>150</v>
      </c>
      <c r="H81" s="9">
        <v>20</v>
      </c>
      <c r="I81" s="9">
        <v>100</v>
      </c>
      <c r="J81" s="9" t="str">
        <f t="shared" si="3"/>
        <v>1:1000</v>
      </c>
      <c r="K81" s="10" t="s">
        <v>144</v>
      </c>
      <c r="L81" s="25"/>
      <c r="M81" s="11" t="s">
        <v>185</v>
      </c>
      <c r="N81" s="11">
        <f>ROWS($B$4:B81)</f>
        <v>78</v>
      </c>
      <c r="O81" s="11" t="str">
        <f t="shared" si="2"/>
        <v/>
      </c>
      <c r="P81" s="12" t="str">
        <f>IFERROR(SMALL(Table5[Helper 2],N81),"")</f>
        <v/>
      </c>
    </row>
    <row r="82" spans="1:16" ht="14" customHeight="1" x14ac:dyDescent="0.2">
      <c r="A82">
        <v>5</v>
      </c>
      <c r="B82" s="21" t="s">
        <v>72</v>
      </c>
      <c r="C82" s="9" t="s">
        <v>9</v>
      </c>
      <c r="D82" s="9" t="s">
        <v>82</v>
      </c>
      <c r="E82" s="9" t="s">
        <v>80</v>
      </c>
      <c r="F82" s="22">
        <v>140</v>
      </c>
      <c r="G82" s="22">
        <v>150</v>
      </c>
      <c r="H82" s="9">
        <v>20</v>
      </c>
      <c r="I82" s="9">
        <v>100</v>
      </c>
      <c r="J82" s="9" t="str">
        <f t="shared" si="3"/>
        <v>1:10</v>
      </c>
      <c r="K82" s="10" t="s">
        <v>145</v>
      </c>
      <c r="L82" s="25"/>
      <c r="M82" s="11" t="s">
        <v>185</v>
      </c>
      <c r="N82" s="11">
        <f>ROWS($B$4:B82)</f>
        <v>79</v>
      </c>
      <c r="O82" s="11" t="str">
        <f t="shared" si="2"/>
        <v/>
      </c>
      <c r="P82" s="12" t="str">
        <f>IFERROR(SMALL(Table5[Helper 2],N82),"")</f>
        <v/>
      </c>
    </row>
    <row r="83" spans="1:16" x14ac:dyDescent="0.2">
      <c r="A83">
        <v>6</v>
      </c>
      <c r="B83" s="21" t="s">
        <v>72</v>
      </c>
      <c r="C83" s="9" t="s">
        <v>9</v>
      </c>
      <c r="D83" s="9" t="s">
        <v>82</v>
      </c>
      <c r="E83" s="9" t="s">
        <v>80</v>
      </c>
      <c r="F83" s="22">
        <v>140</v>
      </c>
      <c r="G83" s="22">
        <v>150</v>
      </c>
      <c r="H83" s="9">
        <v>20</v>
      </c>
      <c r="I83" s="9">
        <v>100</v>
      </c>
      <c r="J83" s="9" t="str">
        <f t="shared" si="3"/>
        <v>1:10</v>
      </c>
      <c r="K83" s="10" t="s">
        <v>146</v>
      </c>
      <c r="L83" s="25"/>
      <c r="M83" s="11" t="s">
        <v>185</v>
      </c>
      <c r="N83" s="11">
        <f>ROWS($B$4:B83)</f>
        <v>80</v>
      </c>
      <c r="O83" s="11" t="str">
        <f t="shared" si="2"/>
        <v/>
      </c>
      <c r="P83" s="12" t="str">
        <f>IFERROR(SMALL(Table5[Helper 2],N83),"")</f>
        <v/>
      </c>
    </row>
    <row r="84" spans="1:16" x14ac:dyDescent="0.2">
      <c r="A84">
        <v>7</v>
      </c>
      <c r="B84" s="21" t="s">
        <v>72</v>
      </c>
      <c r="C84" s="9" t="s">
        <v>9</v>
      </c>
      <c r="D84" s="9" t="s">
        <v>82</v>
      </c>
      <c r="E84" s="9" t="s">
        <v>80</v>
      </c>
      <c r="F84" s="22">
        <v>140</v>
      </c>
      <c r="G84" s="22">
        <v>150</v>
      </c>
      <c r="H84" s="9">
        <v>20</v>
      </c>
      <c r="I84" s="9">
        <v>100</v>
      </c>
      <c r="J84" s="9" t="str">
        <f t="shared" si="3"/>
        <v>1:10</v>
      </c>
      <c r="K84" s="10" t="s">
        <v>147</v>
      </c>
      <c r="L84" s="25"/>
      <c r="M84" s="11" t="s">
        <v>185</v>
      </c>
      <c r="N84" s="11">
        <f>ROWS($B$4:B84)</f>
        <v>81</v>
      </c>
      <c r="O84" s="11" t="str">
        <f t="shared" si="2"/>
        <v/>
      </c>
      <c r="P84" s="12" t="str">
        <f>IFERROR(SMALL(Table5[Helper 2],N84),"")</f>
        <v/>
      </c>
    </row>
    <row r="85" spans="1:16" x14ac:dyDescent="0.2">
      <c r="A85">
        <v>8</v>
      </c>
      <c r="B85" s="21" t="s">
        <v>72</v>
      </c>
      <c r="C85" s="9" t="s">
        <v>9</v>
      </c>
      <c r="D85" s="9" t="s">
        <v>82</v>
      </c>
      <c r="E85" s="9" t="s">
        <v>80</v>
      </c>
      <c r="F85" s="22">
        <v>140</v>
      </c>
      <c r="G85" s="22">
        <v>150</v>
      </c>
      <c r="H85" s="9">
        <v>20</v>
      </c>
      <c r="I85" s="9">
        <v>100</v>
      </c>
      <c r="J85" s="9" t="str">
        <f t="shared" si="3"/>
        <v>1:10</v>
      </c>
      <c r="K85" s="10" t="s">
        <v>148</v>
      </c>
      <c r="L85" s="25"/>
      <c r="M85" s="11" t="s">
        <v>185</v>
      </c>
      <c r="N85" s="11">
        <f>ROWS($B$4:B85)</f>
        <v>82</v>
      </c>
      <c r="O85" s="11" t="str">
        <f t="shared" si="2"/>
        <v/>
      </c>
      <c r="P85" s="12" t="str">
        <f>IFERROR(SMALL(Table5[Helper 2],N85),"")</f>
        <v/>
      </c>
    </row>
    <row r="86" spans="1:16" x14ac:dyDescent="0.2">
      <c r="A86">
        <v>1</v>
      </c>
      <c r="B86" s="8" t="s">
        <v>73</v>
      </c>
      <c r="C86" s="9" t="s">
        <v>9</v>
      </c>
      <c r="D86" s="9" t="s">
        <v>82</v>
      </c>
      <c r="E86" s="9" t="s">
        <v>80</v>
      </c>
      <c r="F86" s="22">
        <v>140</v>
      </c>
      <c r="G86" s="22">
        <v>150</v>
      </c>
      <c r="H86" s="9">
        <v>20</v>
      </c>
      <c r="I86" s="9">
        <v>100</v>
      </c>
      <c r="J86" s="9" t="str">
        <f t="shared" si="3"/>
        <v>1:1000</v>
      </c>
      <c r="K86" s="10" t="s">
        <v>149</v>
      </c>
      <c r="L86" s="25"/>
      <c r="M86" s="11" t="s">
        <v>186</v>
      </c>
      <c r="N86" s="11">
        <f>ROWS($B$4:B86)</f>
        <v>83</v>
      </c>
      <c r="O86" s="11">
        <f t="shared" si="2"/>
        <v>83</v>
      </c>
      <c r="P86" s="12" t="str">
        <f>IFERROR(SMALL(Table5[Helper 2],N86),"")</f>
        <v/>
      </c>
    </row>
    <row r="87" spans="1:16" x14ac:dyDescent="0.2">
      <c r="A87">
        <v>2</v>
      </c>
      <c r="B87" s="8" t="s">
        <v>73</v>
      </c>
      <c r="C87" s="9" t="s">
        <v>9</v>
      </c>
      <c r="D87" s="9" t="s">
        <v>82</v>
      </c>
      <c r="E87" s="9" t="s">
        <v>80</v>
      </c>
      <c r="F87" s="22">
        <v>140</v>
      </c>
      <c r="G87" s="22">
        <v>150</v>
      </c>
      <c r="H87" s="9">
        <v>20</v>
      </c>
      <c r="I87" s="9">
        <v>100</v>
      </c>
      <c r="J87" s="9" t="str">
        <f t="shared" si="3"/>
        <v>1:1000</v>
      </c>
      <c r="K87" s="10" t="s">
        <v>150</v>
      </c>
      <c r="L87" s="25"/>
      <c r="M87" s="11" t="s">
        <v>186</v>
      </c>
      <c r="N87" s="11">
        <f>ROWS($B$4:B87)</f>
        <v>84</v>
      </c>
      <c r="O87" s="11">
        <f t="shared" si="2"/>
        <v>84</v>
      </c>
      <c r="P87" s="12" t="str">
        <f>IFERROR(SMALL(Table5[Helper 2],N87),"")</f>
        <v/>
      </c>
    </row>
    <row r="88" spans="1:16" x14ac:dyDescent="0.2">
      <c r="A88">
        <v>3</v>
      </c>
      <c r="B88" s="8" t="s">
        <v>73</v>
      </c>
      <c r="C88" s="9" t="s">
        <v>9</v>
      </c>
      <c r="D88" s="9" t="s">
        <v>82</v>
      </c>
      <c r="E88" s="9" t="s">
        <v>80</v>
      </c>
      <c r="F88" s="22">
        <v>140</v>
      </c>
      <c r="G88" s="22">
        <v>150</v>
      </c>
      <c r="H88" s="9">
        <v>20</v>
      </c>
      <c r="I88" s="9">
        <v>100</v>
      </c>
      <c r="J88" s="9" t="str">
        <f t="shared" si="3"/>
        <v>1:1000</v>
      </c>
      <c r="K88" s="10" t="s">
        <v>151</v>
      </c>
      <c r="L88" s="25"/>
      <c r="M88" s="11" t="s">
        <v>186</v>
      </c>
      <c r="N88" s="11">
        <f>ROWS($B$4:B88)</f>
        <v>85</v>
      </c>
      <c r="O88" s="11">
        <f t="shared" si="2"/>
        <v>85</v>
      </c>
      <c r="P88" s="12" t="str">
        <f>IFERROR(SMALL(Table5[Helper 2],N88),"")</f>
        <v/>
      </c>
    </row>
    <row r="89" spans="1:16" x14ac:dyDescent="0.2">
      <c r="A89">
        <v>4</v>
      </c>
      <c r="B89" s="8" t="s">
        <v>73</v>
      </c>
      <c r="C89" s="9" t="s">
        <v>9</v>
      </c>
      <c r="D89" s="9" t="s">
        <v>82</v>
      </c>
      <c r="E89" s="9" t="s">
        <v>80</v>
      </c>
      <c r="F89" s="22">
        <v>140</v>
      </c>
      <c r="G89" s="22">
        <v>150</v>
      </c>
      <c r="H89" s="9">
        <v>20</v>
      </c>
      <c r="I89" s="9">
        <v>100</v>
      </c>
      <c r="J89" s="9" t="str">
        <f t="shared" si="3"/>
        <v>1:1000</v>
      </c>
      <c r="K89" s="10" t="s">
        <v>152</v>
      </c>
      <c r="L89" s="25"/>
      <c r="M89" s="11" t="s">
        <v>186</v>
      </c>
      <c r="N89" s="11">
        <f>ROWS($B$4:B89)</f>
        <v>86</v>
      </c>
      <c r="O89" s="11">
        <f t="shared" si="2"/>
        <v>86</v>
      </c>
      <c r="P89" s="12" t="str">
        <f>IFERROR(SMALL(Table5[Helper 2],N89),"")</f>
        <v/>
      </c>
    </row>
    <row r="90" spans="1:16" x14ac:dyDescent="0.2">
      <c r="A90">
        <v>5</v>
      </c>
      <c r="B90" s="8" t="s">
        <v>73</v>
      </c>
      <c r="C90" s="9" t="s">
        <v>9</v>
      </c>
      <c r="D90" s="9" t="s">
        <v>82</v>
      </c>
      <c r="E90" s="9" t="s">
        <v>80</v>
      </c>
      <c r="F90" s="22">
        <v>140</v>
      </c>
      <c r="G90" s="22">
        <v>150</v>
      </c>
      <c r="H90" s="9">
        <v>20</v>
      </c>
      <c r="I90" s="9">
        <v>100</v>
      </c>
      <c r="J90" s="9" t="str">
        <f t="shared" si="3"/>
        <v>1:10</v>
      </c>
      <c r="K90" s="10" t="s">
        <v>153</v>
      </c>
      <c r="L90" s="25"/>
      <c r="M90" s="11" t="s">
        <v>186</v>
      </c>
      <c r="N90" s="11">
        <f>ROWS($B$4:B90)</f>
        <v>87</v>
      </c>
      <c r="O90" s="11">
        <f t="shared" si="2"/>
        <v>87</v>
      </c>
      <c r="P90" s="12" t="str">
        <f>IFERROR(SMALL(Table5[Helper 2],N90),"")</f>
        <v/>
      </c>
    </row>
    <row r="91" spans="1:16" x14ac:dyDescent="0.2">
      <c r="A91">
        <v>6</v>
      </c>
      <c r="B91" s="8" t="s">
        <v>73</v>
      </c>
      <c r="C91" s="9" t="s">
        <v>9</v>
      </c>
      <c r="D91" s="9" t="s">
        <v>82</v>
      </c>
      <c r="E91" s="9" t="s">
        <v>80</v>
      </c>
      <c r="F91" s="22">
        <v>140</v>
      </c>
      <c r="G91" s="22">
        <v>150</v>
      </c>
      <c r="H91" s="9">
        <v>20</v>
      </c>
      <c r="I91" s="9">
        <v>100</v>
      </c>
      <c r="J91" s="9" t="str">
        <f t="shared" si="3"/>
        <v>1:10</v>
      </c>
      <c r="K91" s="10" t="s">
        <v>154</v>
      </c>
      <c r="L91" s="25"/>
      <c r="M91" s="11" t="s">
        <v>186</v>
      </c>
      <c r="N91" s="11">
        <f>ROWS($B$4:B91)</f>
        <v>88</v>
      </c>
      <c r="O91" s="11">
        <f t="shared" si="2"/>
        <v>88</v>
      </c>
      <c r="P91" s="12" t="str">
        <f>IFERROR(SMALL(Table5[Helper 2],N91),"")</f>
        <v/>
      </c>
    </row>
    <row r="92" spans="1:16" x14ac:dyDescent="0.2">
      <c r="A92">
        <v>7</v>
      </c>
      <c r="B92" s="8" t="s">
        <v>73</v>
      </c>
      <c r="C92" s="9" t="s">
        <v>9</v>
      </c>
      <c r="D92" s="9" t="s">
        <v>82</v>
      </c>
      <c r="E92" s="9" t="s">
        <v>80</v>
      </c>
      <c r="F92" s="22">
        <v>140</v>
      </c>
      <c r="G92" s="22">
        <v>150</v>
      </c>
      <c r="H92" s="9">
        <v>20</v>
      </c>
      <c r="I92" s="9">
        <v>100</v>
      </c>
      <c r="J92" s="9" t="str">
        <f t="shared" si="3"/>
        <v>1:10</v>
      </c>
      <c r="K92" s="10" t="s">
        <v>155</v>
      </c>
      <c r="L92" s="25"/>
      <c r="M92" s="11" t="s">
        <v>186</v>
      </c>
      <c r="N92" s="11">
        <f>ROWS($B$4:B92)</f>
        <v>89</v>
      </c>
      <c r="O92" s="11">
        <f t="shared" si="2"/>
        <v>89</v>
      </c>
      <c r="P92" s="12" t="str">
        <f>IFERROR(SMALL(Table5[Helper 2],N92),"")</f>
        <v/>
      </c>
    </row>
    <row r="93" spans="1:16" x14ac:dyDescent="0.2">
      <c r="A93">
        <v>8</v>
      </c>
      <c r="B93" s="8" t="s">
        <v>73</v>
      </c>
      <c r="C93" s="9" t="s">
        <v>9</v>
      </c>
      <c r="D93" s="9" t="s">
        <v>82</v>
      </c>
      <c r="E93" s="9" t="s">
        <v>80</v>
      </c>
      <c r="F93" s="22">
        <v>140</v>
      </c>
      <c r="G93" s="22">
        <v>150</v>
      </c>
      <c r="H93" s="9">
        <v>20</v>
      </c>
      <c r="I93" s="9">
        <v>100</v>
      </c>
      <c r="J93" s="9" t="str">
        <f t="shared" si="3"/>
        <v>1:10</v>
      </c>
      <c r="K93" s="10" t="s">
        <v>156</v>
      </c>
      <c r="L93" s="25"/>
      <c r="M93" s="11" t="s">
        <v>186</v>
      </c>
      <c r="N93" s="16">
        <f>ROWS($B$4:B129)</f>
        <v>126</v>
      </c>
      <c r="O93" s="16">
        <f t="shared" si="2"/>
        <v>126</v>
      </c>
      <c r="P93" s="17" t="str">
        <f>IFERROR(SMALL(Table5[Helper 2],N93),"")</f>
        <v/>
      </c>
    </row>
    <row r="94" spans="1:16" x14ac:dyDescent="0.2">
      <c r="A94">
        <v>1</v>
      </c>
      <c r="B94" s="8" t="s">
        <v>74</v>
      </c>
      <c r="C94" s="9" t="s">
        <v>9</v>
      </c>
      <c r="D94" s="9" t="s">
        <v>82</v>
      </c>
      <c r="E94" s="9" t="s">
        <v>80</v>
      </c>
      <c r="F94" s="22">
        <v>140</v>
      </c>
      <c r="G94" s="22">
        <v>150</v>
      </c>
      <c r="H94" s="9">
        <v>20</v>
      </c>
      <c r="I94" s="9">
        <v>100</v>
      </c>
      <c r="J94" s="9" t="str">
        <f t="shared" si="3"/>
        <v>1:1000</v>
      </c>
      <c r="K94" s="10" t="s">
        <v>157</v>
      </c>
      <c r="L94" s="25"/>
      <c r="M94" s="11" t="s">
        <v>187</v>
      </c>
      <c r="N94" s="11">
        <f>ROWS($B$4:B129)</f>
        <v>126</v>
      </c>
      <c r="O94" s="11" t="str">
        <f>IF(M94=$S$3,N94,"")</f>
        <v/>
      </c>
      <c r="P94" s="12" t="str">
        <f>IFERROR(SMALL(Table5[Helper 2],N94),"")</f>
        <v/>
      </c>
    </row>
    <row r="95" spans="1:16" x14ac:dyDescent="0.2">
      <c r="A95">
        <v>2</v>
      </c>
      <c r="B95" s="8" t="s">
        <v>74</v>
      </c>
      <c r="C95" s="9" t="s">
        <v>9</v>
      </c>
      <c r="D95" s="9" t="s">
        <v>82</v>
      </c>
      <c r="E95" s="9" t="s">
        <v>80</v>
      </c>
      <c r="F95" s="22">
        <v>140</v>
      </c>
      <c r="G95" s="22">
        <v>150</v>
      </c>
      <c r="H95" s="9">
        <v>20</v>
      </c>
      <c r="I95" s="9">
        <v>100</v>
      </c>
      <c r="J95" s="9" t="str">
        <f t="shared" si="3"/>
        <v>1:1000</v>
      </c>
      <c r="K95" s="10" t="s">
        <v>158</v>
      </c>
      <c r="L95" s="25"/>
      <c r="M95" s="11" t="s">
        <v>187</v>
      </c>
      <c r="N95" s="11">
        <f>ROWS($B$4:B95)</f>
        <v>92</v>
      </c>
      <c r="O95" s="11" t="str">
        <f t="shared" ref="O95:O113" si="4">IF(M95=$S$3,N95,"")</f>
        <v/>
      </c>
      <c r="P95" s="12" t="str">
        <f>IFERROR(SMALL(Table5[Helper 2],N95),"")</f>
        <v/>
      </c>
    </row>
    <row r="96" spans="1:16" x14ac:dyDescent="0.2">
      <c r="A96">
        <v>3</v>
      </c>
      <c r="B96" s="8" t="s">
        <v>74</v>
      </c>
      <c r="C96" s="9" t="s">
        <v>9</v>
      </c>
      <c r="D96" s="9" t="s">
        <v>82</v>
      </c>
      <c r="E96" s="9" t="s">
        <v>80</v>
      </c>
      <c r="F96" s="22">
        <v>140</v>
      </c>
      <c r="G96" s="22">
        <v>150</v>
      </c>
      <c r="H96" s="9">
        <v>20</v>
      </c>
      <c r="I96" s="9">
        <v>100</v>
      </c>
      <c r="J96" s="9" t="str">
        <f t="shared" si="3"/>
        <v>1:1000</v>
      </c>
      <c r="K96" s="10" t="s">
        <v>159</v>
      </c>
      <c r="L96" s="25"/>
      <c r="M96" s="11" t="s">
        <v>187</v>
      </c>
      <c r="N96" s="11">
        <f>ROWS($B$4:B96)</f>
        <v>93</v>
      </c>
      <c r="O96" s="11" t="str">
        <f t="shared" si="4"/>
        <v/>
      </c>
      <c r="P96" s="12" t="str">
        <f>IFERROR(SMALL(Table5[Helper 2],N96),"")</f>
        <v/>
      </c>
    </row>
    <row r="97" spans="1:16" x14ac:dyDescent="0.2">
      <c r="A97">
        <v>4</v>
      </c>
      <c r="B97" s="8" t="s">
        <v>74</v>
      </c>
      <c r="C97" s="9" t="s">
        <v>9</v>
      </c>
      <c r="D97" s="9" t="s">
        <v>82</v>
      </c>
      <c r="E97" s="9" t="s">
        <v>80</v>
      </c>
      <c r="F97" s="22">
        <v>140</v>
      </c>
      <c r="G97" s="22">
        <v>150</v>
      </c>
      <c r="H97" s="9">
        <v>20</v>
      </c>
      <c r="I97" s="9">
        <v>100</v>
      </c>
      <c r="J97" s="9" t="str">
        <f t="shared" si="3"/>
        <v>1:1000</v>
      </c>
      <c r="K97" s="10" t="s">
        <v>160</v>
      </c>
      <c r="L97" s="25"/>
      <c r="M97" s="11" t="s">
        <v>187</v>
      </c>
      <c r="N97" s="11">
        <f>ROWS($B$4:B97)</f>
        <v>94</v>
      </c>
      <c r="O97" s="11" t="str">
        <f t="shared" si="4"/>
        <v/>
      </c>
      <c r="P97" s="12" t="str">
        <f>IFERROR(SMALL(Table5[Helper 2],N97),"")</f>
        <v/>
      </c>
    </row>
    <row r="98" spans="1:16" x14ac:dyDescent="0.2">
      <c r="A98">
        <v>5</v>
      </c>
      <c r="B98" s="8" t="s">
        <v>74</v>
      </c>
      <c r="C98" s="9" t="s">
        <v>9</v>
      </c>
      <c r="D98" s="9" t="s">
        <v>82</v>
      </c>
      <c r="E98" s="9" t="s">
        <v>80</v>
      </c>
      <c r="F98" s="22">
        <v>140</v>
      </c>
      <c r="G98" s="22">
        <v>150</v>
      </c>
      <c r="H98" s="9">
        <v>20</v>
      </c>
      <c r="I98" s="9">
        <v>100</v>
      </c>
      <c r="J98" s="9" t="str">
        <f t="shared" si="3"/>
        <v>1:10</v>
      </c>
      <c r="K98" s="10" t="s">
        <v>161</v>
      </c>
      <c r="L98" s="25"/>
      <c r="M98" s="11" t="s">
        <v>187</v>
      </c>
      <c r="N98" s="11">
        <f>ROWS($B$4:B98)</f>
        <v>95</v>
      </c>
      <c r="O98" s="11" t="str">
        <f t="shared" si="4"/>
        <v/>
      </c>
      <c r="P98" s="12" t="str">
        <f>IFERROR(SMALL(Table5[Helper 2],N98),"")</f>
        <v/>
      </c>
    </row>
    <row r="99" spans="1:16" x14ac:dyDescent="0.2">
      <c r="A99">
        <v>6</v>
      </c>
      <c r="B99" s="8" t="s">
        <v>74</v>
      </c>
      <c r="C99" s="9" t="s">
        <v>9</v>
      </c>
      <c r="D99" s="9" t="s">
        <v>82</v>
      </c>
      <c r="E99" s="9" t="s">
        <v>80</v>
      </c>
      <c r="F99" s="22">
        <v>140</v>
      </c>
      <c r="G99" s="22">
        <v>150</v>
      </c>
      <c r="H99" s="9">
        <v>20</v>
      </c>
      <c r="I99" s="9">
        <v>100</v>
      </c>
      <c r="J99" s="9" t="str">
        <f t="shared" si="3"/>
        <v>1:10</v>
      </c>
      <c r="K99" s="10" t="s">
        <v>162</v>
      </c>
      <c r="L99" s="25"/>
      <c r="M99" s="11" t="s">
        <v>187</v>
      </c>
      <c r="N99" s="11">
        <f>ROWS($B$4:B99)</f>
        <v>96</v>
      </c>
      <c r="O99" s="11" t="str">
        <f t="shared" si="4"/>
        <v/>
      </c>
      <c r="P99" s="12" t="str">
        <f>IFERROR(SMALL(Table5[Helper 2],N99),"")</f>
        <v/>
      </c>
    </row>
    <row r="100" spans="1:16" x14ac:dyDescent="0.2">
      <c r="A100">
        <v>7</v>
      </c>
      <c r="B100" s="8" t="s">
        <v>74</v>
      </c>
      <c r="C100" s="9" t="s">
        <v>9</v>
      </c>
      <c r="D100" s="9" t="s">
        <v>82</v>
      </c>
      <c r="E100" s="9" t="s">
        <v>80</v>
      </c>
      <c r="F100" s="22">
        <v>140</v>
      </c>
      <c r="G100" s="22">
        <v>150</v>
      </c>
      <c r="H100" s="9">
        <v>20</v>
      </c>
      <c r="I100" s="9">
        <v>100</v>
      </c>
      <c r="J100" s="9" t="str">
        <f t="shared" si="3"/>
        <v>1:10</v>
      </c>
      <c r="K100" s="10" t="s">
        <v>163</v>
      </c>
      <c r="L100" s="25"/>
      <c r="M100" s="11" t="s">
        <v>187</v>
      </c>
      <c r="N100" s="11">
        <f>ROWS($B$4:B100)</f>
        <v>97</v>
      </c>
      <c r="O100" s="11" t="str">
        <f t="shared" si="4"/>
        <v/>
      </c>
      <c r="P100" s="12" t="str">
        <f>IFERROR(SMALL(Table5[Helper 2],N100),"")</f>
        <v/>
      </c>
    </row>
    <row r="101" spans="1:16" x14ac:dyDescent="0.2">
      <c r="A101">
        <v>8</v>
      </c>
      <c r="B101" s="8" t="s">
        <v>74</v>
      </c>
      <c r="C101" s="9" t="s">
        <v>9</v>
      </c>
      <c r="D101" s="9" t="s">
        <v>82</v>
      </c>
      <c r="E101" s="9" t="s">
        <v>80</v>
      </c>
      <c r="F101" s="22">
        <v>140</v>
      </c>
      <c r="G101" s="22">
        <v>150</v>
      </c>
      <c r="H101" s="9">
        <v>20</v>
      </c>
      <c r="I101" s="9">
        <v>100</v>
      </c>
      <c r="J101" s="9" t="str">
        <f t="shared" si="3"/>
        <v>1:10</v>
      </c>
      <c r="K101" s="10" t="s">
        <v>164</v>
      </c>
      <c r="L101" s="25"/>
      <c r="M101" s="11" t="s">
        <v>187</v>
      </c>
      <c r="N101" s="11">
        <f>ROWS($B$4:B101)</f>
        <v>98</v>
      </c>
      <c r="O101" s="11" t="str">
        <f t="shared" si="4"/>
        <v/>
      </c>
      <c r="P101" s="12" t="str">
        <f>IFERROR(SMALL(Table5[Helper 2],N101),"")</f>
        <v/>
      </c>
    </row>
    <row r="102" spans="1:16" x14ac:dyDescent="0.2">
      <c r="A102">
        <v>1</v>
      </c>
      <c r="B102" s="8" t="s">
        <v>75</v>
      </c>
      <c r="C102" s="9" t="s">
        <v>9</v>
      </c>
      <c r="D102" s="9" t="s">
        <v>82</v>
      </c>
      <c r="E102" s="9" t="s">
        <v>80</v>
      </c>
      <c r="F102" s="22">
        <v>140</v>
      </c>
      <c r="G102" s="22">
        <v>150</v>
      </c>
      <c r="H102" s="9">
        <v>20</v>
      </c>
      <c r="I102" s="9">
        <v>100</v>
      </c>
      <c r="J102" s="9" t="str">
        <f t="shared" si="3"/>
        <v>1:1000</v>
      </c>
      <c r="K102" s="10" t="s">
        <v>165</v>
      </c>
      <c r="L102" s="25"/>
      <c r="M102" s="11" t="s">
        <v>188</v>
      </c>
      <c r="N102" s="11">
        <f>ROWS($B$4:B102)</f>
        <v>99</v>
      </c>
      <c r="O102" s="11" t="str">
        <f t="shared" si="4"/>
        <v/>
      </c>
      <c r="P102" s="12" t="str">
        <f>IFERROR(SMALL(Table5[Helper 2],N102),"")</f>
        <v/>
      </c>
    </row>
    <row r="103" spans="1:16" x14ac:dyDescent="0.2">
      <c r="A103">
        <v>2</v>
      </c>
      <c r="B103" s="8" t="s">
        <v>75</v>
      </c>
      <c r="C103" s="9" t="s">
        <v>9</v>
      </c>
      <c r="D103" s="9" t="s">
        <v>82</v>
      </c>
      <c r="E103" s="9" t="s">
        <v>80</v>
      </c>
      <c r="F103" s="22">
        <v>140</v>
      </c>
      <c r="G103" s="22">
        <v>150</v>
      </c>
      <c r="H103" s="9">
        <v>20</v>
      </c>
      <c r="I103" s="9">
        <v>100</v>
      </c>
      <c r="J103" s="9" t="str">
        <f t="shared" si="3"/>
        <v>1:1000</v>
      </c>
      <c r="K103" s="10" t="s">
        <v>166</v>
      </c>
      <c r="L103" s="25"/>
      <c r="M103" s="11" t="s">
        <v>188</v>
      </c>
      <c r="N103" s="11">
        <f>ROWS($B$4:B103)</f>
        <v>100</v>
      </c>
      <c r="O103" s="11" t="str">
        <f t="shared" si="4"/>
        <v/>
      </c>
      <c r="P103" s="12" t="str">
        <f>IFERROR(SMALL(Table5[Helper 2],N103),"")</f>
        <v/>
      </c>
    </row>
    <row r="104" spans="1:16" x14ac:dyDescent="0.2">
      <c r="A104">
        <v>3</v>
      </c>
      <c r="B104" s="8" t="s">
        <v>75</v>
      </c>
      <c r="C104" s="9" t="s">
        <v>9</v>
      </c>
      <c r="D104" s="9" t="s">
        <v>82</v>
      </c>
      <c r="E104" s="9" t="s">
        <v>80</v>
      </c>
      <c r="F104" s="22">
        <v>140</v>
      </c>
      <c r="G104" s="22">
        <v>150</v>
      </c>
      <c r="H104" s="9">
        <v>20</v>
      </c>
      <c r="I104" s="9">
        <v>100</v>
      </c>
      <c r="J104" s="9" t="str">
        <f t="shared" si="3"/>
        <v>1:1000</v>
      </c>
      <c r="K104" s="10" t="s">
        <v>167</v>
      </c>
      <c r="L104" s="25"/>
      <c r="M104" s="11" t="s">
        <v>188</v>
      </c>
      <c r="N104" s="11">
        <f>ROWS($B$4:B104)</f>
        <v>101</v>
      </c>
      <c r="O104" s="11" t="str">
        <f t="shared" si="4"/>
        <v/>
      </c>
      <c r="P104" s="12" t="str">
        <f>IFERROR(SMALL(Table5[Helper 2],N104),"")</f>
        <v/>
      </c>
    </row>
    <row r="105" spans="1:16" x14ac:dyDescent="0.2">
      <c r="A105">
        <v>4</v>
      </c>
      <c r="B105" s="8" t="s">
        <v>75</v>
      </c>
      <c r="C105" s="9" t="s">
        <v>9</v>
      </c>
      <c r="D105" s="9" t="s">
        <v>82</v>
      </c>
      <c r="E105" s="9" t="s">
        <v>80</v>
      </c>
      <c r="F105" s="22">
        <v>140</v>
      </c>
      <c r="G105" s="22">
        <v>150</v>
      </c>
      <c r="H105" s="9">
        <v>20</v>
      </c>
      <c r="I105" s="9">
        <v>100</v>
      </c>
      <c r="J105" s="9" t="str">
        <f t="shared" si="3"/>
        <v>1:1000</v>
      </c>
      <c r="K105" s="10" t="s">
        <v>168</v>
      </c>
      <c r="L105" s="25"/>
      <c r="M105" s="11" t="s">
        <v>188</v>
      </c>
      <c r="N105" s="11">
        <f>ROWS($B$4:B105)</f>
        <v>102</v>
      </c>
      <c r="O105" s="11" t="str">
        <f t="shared" si="4"/>
        <v/>
      </c>
      <c r="P105" s="12" t="str">
        <f>IFERROR(SMALL(Table5[Helper 2],N105),"")</f>
        <v/>
      </c>
    </row>
    <row r="106" spans="1:16" x14ac:dyDescent="0.2">
      <c r="A106">
        <v>5</v>
      </c>
      <c r="B106" s="8" t="s">
        <v>75</v>
      </c>
      <c r="C106" s="9" t="s">
        <v>9</v>
      </c>
      <c r="D106" s="9" t="s">
        <v>82</v>
      </c>
      <c r="E106" s="9" t="s">
        <v>80</v>
      </c>
      <c r="F106" s="22">
        <v>140</v>
      </c>
      <c r="G106" s="22">
        <v>150</v>
      </c>
      <c r="H106" s="9">
        <v>20</v>
      </c>
      <c r="I106" s="9">
        <v>100</v>
      </c>
      <c r="J106" s="9" t="str">
        <f t="shared" si="3"/>
        <v>1:10</v>
      </c>
      <c r="K106" s="10" t="s">
        <v>169</v>
      </c>
      <c r="L106" s="25"/>
      <c r="M106" s="11" t="s">
        <v>188</v>
      </c>
      <c r="N106" s="11">
        <f>ROWS($B$4:B106)</f>
        <v>103</v>
      </c>
      <c r="O106" s="11" t="str">
        <f t="shared" si="4"/>
        <v/>
      </c>
      <c r="P106" s="12" t="str">
        <f>IFERROR(SMALL(Table5[Helper 2],N106),"")</f>
        <v/>
      </c>
    </row>
    <row r="107" spans="1:16" x14ac:dyDescent="0.2">
      <c r="A107">
        <v>6</v>
      </c>
      <c r="B107" s="8" t="s">
        <v>75</v>
      </c>
      <c r="C107" s="9" t="s">
        <v>9</v>
      </c>
      <c r="D107" s="9" t="s">
        <v>82</v>
      </c>
      <c r="E107" s="9" t="s">
        <v>80</v>
      </c>
      <c r="F107" s="22">
        <v>140</v>
      </c>
      <c r="G107" s="22">
        <v>150</v>
      </c>
      <c r="H107" s="9">
        <v>20</v>
      </c>
      <c r="I107" s="9">
        <v>100</v>
      </c>
      <c r="J107" s="9" t="str">
        <f t="shared" si="3"/>
        <v>1:10</v>
      </c>
      <c r="K107" s="10" t="s">
        <v>170</v>
      </c>
      <c r="L107" s="25"/>
      <c r="M107" s="11" t="s">
        <v>188</v>
      </c>
      <c r="N107" s="11">
        <f>ROWS($B$4:B107)</f>
        <v>104</v>
      </c>
      <c r="O107" s="11" t="str">
        <f t="shared" si="4"/>
        <v/>
      </c>
      <c r="P107" s="12" t="str">
        <f>IFERROR(SMALL(Table5[Helper 2],N107),"")</f>
        <v/>
      </c>
    </row>
    <row r="108" spans="1:16" x14ac:dyDescent="0.2">
      <c r="A108">
        <v>7</v>
      </c>
      <c r="B108" s="8" t="s">
        <v>75</v>
      </c>
      <c r="C108" s="9" t="s">
        <v>9</v>
      </c>
      <c r="D108" s="9" t="s">
        <v>82</v>
      </c>
      <c r="E108" s="9" t="s">
        <v>80</v>
      </c>
      <c r="F108" s="22">
        <v>140</v>
      </c>
      <c r="G108" s="22">
        <v>150</v>
      </c>
      <c r="H108" s="9">
        <v>20</v>
      </c>
      <c r="I108" s="9">
        <v>100</v>
      </c>
      <c r="J108" s="9" t="str">
        <f t="shared" si="3"/>
        <v>1:10</v>
      </c>
      <c r="K108" s="10" t="s">
        <v>171</v>
      </c>
      <c r="L108" s="25"/>
      <c r="M108" s="11" t="s">
        <v>188</v>
      </c>
      <c r="N108" s="11">
        <f>ROWS($B$4:B108)</f>
        <v>105</v>
      </c>
      <c r="O108" s="11" t="str">
        <f t="shared" si="4"/>
        <v/>
      </c>
      <c r="P108" s="12" t="str">
        <f>IFERROR(SMALL(Table5[Helper 2],N108),"")</f>
        <v/>
      </c>
    </row>
    <row r="109" spans="1:16" x14ac:dyDescent="0.2">
      <c r="A109">
        <v>8</v>
      </c>
      <c r="B109" s="8" t="s">
        <v>75</v>
      </c>
      <c r="C109" s="9" t="s">
        <v>9</v>
      </c>
      <c r="D109" s="9" t="s">
        <v>82</v>
      </c>
      <c r="E109" s="9" t="s">
        <v>80</v>
      </c>
      <c r="F109" s="22">
        <v>140</v>
      </c>
      <c r="G109" s="22">
        <v>150</v>
      </c>
      <c r="H109" s="9">
        <v>20</v>
      </c>
      <c r="I109" s="9">
        <v>100</v>
      </c>
      <c r="J109" s="9" t="str">
        <f t="shared" si="3"/>
        <v>1:10</v>
      </c>
      <c r="K109" s="10" t="s">
        <v>172</v>
      </c>
      <c r="L109" s="25"/>
      <c r="M109" s="11" t="s">
        <v>188</v>
      </c>
      <c r="N109" s="11">
        <f>ROWS($B$4:B109)</f>
        <v>106</v>
      </c>
      <c r="O109" s="11" t="str">
        <f t="shared" si="4"/>
        <v/>
      </c>
      <c r="P109" s="12" t="str">
        <f>IFERROR(SMALL(Table5[Helper 2],N109),"")</f>
        <v/>
      </c>
    </row>
    <row r="110" spans="1:16" x14ac:dyDescent="0.2">
      <c r="A110">
        <v>1</v>
      </c>
      <c r="B110" s="8" t="s">
        <v>76</v>
      </c>
      <c r="C110" s="9" t="s">
        <v>9</v>
      </c>
      <c r="D110" s="9" t="s">
        <v>82</v>
      </c>
      <c r="E110" s="9" t="s">
        <v>80</v>
      </c>
      <c r="F110" s="22">
        <v>140</v>
      </c>
      <c r="G110" s="22">
        <v>150</v>
      </c>
      <c r="H110" s="9">
        <v>20</v>
      </c>
      <c r="I110" s="9">
        <v>100</v>
      </c>
      <c r="J110" s="9" t="str">
        <f t="shared" si="3"/>
        <v>1:1000</v>
      </c>
      <c r="K110" s="10" t="s">
        <v>173</v>
      </c>
      <c r="L110" s="25"/>
      <c r="M110" s="11" t="s">
        <v>189</v>
      </c>
      <c r="N110" s="11">
        <f>ROWS($B$4:B110)</f>
        <v>107</v>
      </c>
      <c r="O110" s="11" t="str">
        <f t="shared" si="4"/>
        <v/>
      </c>
      <c r="P110" s="12" t="str">
        <f>IFERROR(SMALL(Table5[Helper 2],N110),"")</f>
        <v/>
      </c>
    </row>
    <row r="111" spans="1:16" x14ac:dyDescent="0.2">
      <c r="A111">
        <v>2</v>
      </c>
      <c r="B111" s="8" t="s">
        <v>76</v>
      </c>
      <c r="C111" s="9" t="s">
        <v>9</v>
      </c>
      <c r="D111" s="9" t="s">
        <v>82</v>
      </c>
      <c r="E111" s="9" t="s">
        <v>80</v>
      </c>
      <c r="F111" s="22">
        <v>140</v>
      </c>
      <c r="G111" s="22">
        <v>150</v>
      </c>
      <c r="H111" s="9">
        <v>20</v>
      </c>
      <c r="I111" s="9">
        <v>100</v>
      </c>
      <c r="J111" s="9" t="str">
        <f t="shared" si="3"/>
        <v>1:1000</v>
      </c>
      <c r="K111" s="10" t="s">
        <v>174</v>
      </c>
      <c r="L111" s="25"/>
      <c r="M111" s="11" t="s">
        <v>189</v>
      </c>
      <c r="N111" s="11">
        <f>ROWS($B$4:B111)</f>
        <v>108</v>
      </c>
      <c r="O111" s="11" t="str">
        <f t="shared" si="4"/>
        <v/>
      </c>
      <c r="P111" s="12" t="str">
        <f>IFERROR(SMALL(Table5[Helper 2],N111),"")</f>
        <v/>
      </c>
    </row>
    <row r="112" spans="1:16" x14ac:dyDescent="0.2">
      <c r="A112">
        <v>3</v>
      </c>
      <c r="B112" s="8" t="s">
        <v>76</v>
      </c>
      <c r="C112" s="9" t="s">
        <v>9</v>
      </c>
      <c r="D112" s="9" t="s">
        <v>82</v>
      </c>
      <c r="E112" s="9" t="s">
        <v>80</v>
      </c>
      <c r="F112" s="22">
        <v>140</v>
      </c>
      <c r="G112" s="22">
        <v>150</v>
      </c>
      <c r="H112" s="9">
        <v>20</v>
      </c>
      <c r="I112" s="9">
        <v>100</v>
      </c>
      <c r="J112" s="9" t="str">
        <f t="shared" si="3"/>
        <v>1:1000</v>
      </c>
      <c r="K112" s="10" t="s">
        <v>175</v>
      </c>
      <c r="L112" s="25"/>
      <c r="M112" s="11" t="s">
        <v>189</v>
      </c>
      <c r="N112" s="11">
        <f>ROWS($B$4:B112)</f>
        <v>109</v>
      </c>
      <c r="O112" s="11" t="str">
        <f t="shared" si="4"/>
        <v/>
      </c>
      <c r="P112" s="12" t="str">
        <f>IFERROR(SMALL(Table5[Helper 2],N112),"")</f>
        <v/>
      </c>
    </row>
    <row r="113" spans="1:16" x14ac:dyDescent="0.2">
      <c r="A113">
        <v>4</v>
      </c>
      <c r="B113" s="8" t="s">
        <v>76</v>
      </c>
      <c r="C113" s="9" t="s">
        <v>9</v>
      </c>
      <c r="D113" s="9" t="s">
        <v>82</v>
      </c>
      <c r="E113" s="9" t="s">
        <v>80</v>
      </c>
      <c r="F113" s="22">
        <v>140</v>
      </c>
      <c r="G113" s="22">
        <v>150</v>
      </c>
      <c r="H113" s="9">
        <v>20</v>
      </c>
      <c r="I113" s="9">
        <v>100</v>
      </c>
      <c r="J113" s="9" t="str">
        <f t="shared" si="3"/>
        <v>1:1000</v>
      </c>
      <c r="K113" s="10" t="s">
        <v>176</v>
      </c>
      <c r="L113" s="25"/>
      <c r="M113" s="11" t="s">
        <v>189</v>
      </c>
      <c r="N113" s="11">
        <f>ROWS($B$4:B113)</f>
        <v>110</v>
      </c>
      <c r="O113" s="11" t="str">
        <f t="shared" si="4"/>
        <v/>
      </c>
      <c r="P113" s="12" t="str">
        <f>IFERROR(SMALL(Table5[Helper 2],N113),"")</f>
        <v/>
      </c>
    </row>
    <row r="114" spans="1:16" x14ac:dyDescent="0.2">
      <c r="A114">
        <v>5</v>
      </c>
      <c r="B114" s="8" t="s">
        <v>76</v>
      </c>
      <c r="C114" s="9" t="s">
        <v>9</v>
      </c>
      <c r="D114" s="9" t="s">
        <v>82</v>
      </c>
      <c r="E114" s="9" t="s">
        <v>80</v>
      </c>
      <c r="F114" s="22">
        <v>140</v>
      </c>
      <c r="G114" s="22">
        <v>150</v>
      </c>
      <c r="H114" s="9">
        <v>20</v>
      </c>
      <c r="I114" s="9">
        <v>100</v>
      </c>
      <c r="J114" s="9" t="str">
        <f t="shared" si="3"/>
        <v>1:10</v>
      </c>
      <c r="K114" s="10" t="s">
        <v>177</v>
      </c>
      <c r="L114" s="25"/>
      <c r="M114" s="11" t="s">
        <v>189</v>
      </c>
      <c r="N114" s="11">
        <f>ROWS($B$4:B114)</f>
        <v>111</v>
      </c>
      <c r="O114" s="11" t="str">
        <f t="shared" ref="O114:O126" si="5">IF(M114=$S$3,N114,"")</f>
        <v/>
      </c>
      <c r="P114" s="12" t="str">
        <f>IFERROR(SMALL(Table5[Helper 2],N114),"")</f>
        <v/>
      </c>
    </row>
    <row r="115" spans="1:16" x14ac:dyDescent="0.2">
      <c r="A115">
        <v>6</v>
      </c>
      <c r="B115" s="8" t="s">
        <v>76</v>
      </c>
      <c r="C115" s="9" t="s">
        <v>9</v>
      </c>
      <c r="D115" s="9" t="s">
        <v>82</v>
      </c>
      <c r="E115" s="9" t="s">
        <v>80</v>
      </c>
      <c r="F115" s="22">
        <v>140</v>
      </c>
      <c r="G115" s="22">
        <v>150</v>
      </c>
      <c r="H115" s="9">
        <v>20</v>
      </c>
      <c r="I115" s="9">
        <v>100</v>
      </c>
      <c r="J115" s="9" t="str">
        <f t="shared" si="3"/>
        <v>1:10</v>
      </c>
      <c r="K115" s="10" t="s">
        <v>178</v>
      </c>
      <c r="L115" s="25"/>
      <c r="M115" s="11" t="s">
        <v>189</v>
      </c>
      <c r="N115" s="11">
        <f>ROWS($B$4:B115)</f>
        <v>112</v>
      </c>
      <c r="O115" s="11" t="str">
        <f t="shared" si="5"/>
        <v/>
      </c>
      <c r="P115" s="12" t="str">
        <f>IFERROR(SMALL(Table5[Helper 2],N115),"")</f>
        <v/>
      </c>
    </row>
    <row r="116" spans="1:16" x14ac:dyDescent="0.2">
      <c r="A116">
        <v>7</v>
      </c>
      <c r="B116" s="8" t="s">
        <v>76</v>
      </c>
      <c r="C116" s="9" t="s">
        <v>9</v>
      </c>
      <c r="D116" s="9" t="s">
        <v>82</v>
      </c>
      <c r="E116" s="9" t="s">
        <v>80</v>
      </c>
      <c r="F116" s="22">
        <v>140</v>
      </c>
      <c r="G116" s="22">
        <v>150</v>
      </c>
      <c r="H116" s="9">
        <v>20</v>
      </c>
      <c r="I116" s="9">
        <v>100</v>
      </c>
      <c r="J116" s="9" t="str">
        <f t="shared" si="3"/>
        <v>1:10</v>
      </c>
      <c r="K116" s="10" t="s">
        <v>179</v>
      </c>
      <c r="L116" s="25"/>
      <c r="M116" s="11" t="s">
        <v>189</v>
      </c>
      <c r="N116" s="11">
        <f>ROWS($B$4:B116)</f>
        <v>113</v>
      </c>
      <c r="O116" s="11" t="str">
        <f t="shared" si="5"/>
        <v/>
      </c>
      <c r="P116" s="12" t="str">
        <f>IFERROR(SMALL(Table5[Helper 2],N116),"")</f>
        <v/>
      </c>
    </row>
    <row r="117" spans="1:16" x14ac:dyDescent="0.2">
      <c r="A117">
        <v>8</v>
      </c>
      <c r="B117" s="8" t="s">
        <v>76</v>
      </c>
      <c r="C117" s="9" t="s">
        <v>9</v>
      </c>
      <c r="D117" s="9" t="s">
        <v>82</v>
      </c>
      <c r="E117" s="9" t="s">
        <v>80</v>
      </c>
      <c r="F117" s="22">
        <v>140</v>
      </c>
      <c r="G117" s="22">
        <v>150</v>
      </c>
      <c r="H117" s="9">
        <v>20</v>
      </c>
      <c r="I117" s="9">
        <v>100</v>
      </c>
      <c r="J117" s="9" t="str">
        <f t="shared" si="3"/>
        <v>1:10</v>
      </c>
      <c r="K117" s="10" t="s">
        <v>180</v>
      </c>
      <c r="L117" s="25"/>
      <c r="M117" s="11" t="s">
        <v>189</v>
      </c>
      <c r="N117" s="11">
        <f>ROWS($B$4:B117)</f>
        <v>114</v>
      </c>
      <c r="O117" s="11" t="str">
        <f t="shared" si="5"/>
        <v/>
      </c>
      <c r="P117" s="12" t="str">
        <f>IFERROR(SMALL(Table5[Helper 2],N117),"")</f>
        <v/>
      </c>
    </row>
    <row r="118" spans="1:16" x14ac:dyDescent="0.2">
      <c r="A118">
        <v>1</v>
      </c>
      <c r="B118" s="8" t="s">
        <v>77</v>
      </c>
      <c r="C118" s="9" t="s">
        <v>10</v>
      </c>
      <c r="D118" s="9" t="s">
        <v>84</v>
      </c>
      <c r="E118" s="9" t="s">
        <v>80</v>
      </c>
      <c r="F118" s="22">
        <v>178</v>
      </c>
      <c r="G118" s="22">
        <v>190</v>
      </c>
      <c r="H118" s="9">
        <v>20</v>
      </c>
      <c r="I118" s="9">
        <v>400</v>
      </c>
      <c r="J118" s="39" t="s">
        <v>205</v>
      </c>
      <c r="K118" s="10" t="s">
        <v>111</v>
      </c>
      <c r="L118" s="25"/>
      <c r="M118" s="11" t="s">
        <v>190</v>
      </c>
      <c r="N118" s="11">
        <f>ROWS($B$4:B118)</f>
        <v>115</v>
      </c>
      <c r="O118" s="11" t="str">
        <f t="shared" si="5"/>
        <v/>
      </c>
      <c r="P118" s="12" t="str">
        <f>IFERROR(SMALL(Table5[Helper 2],N118),"")</f>
        <v/>
      </c>
    </row>
    <row r="119" spans="1:16" x14ac:dyDescent="0.2">
      <c r="A119">
        <v>2</v>
      </c>
      <c r="B119" s="8" t="s">
        <v>77</v>
      </c>
      <c r="C119" s="9" t="s">
        <v>10</v>
      </c>
      <c r="D119" s="9" t="s">
        <v>84</v>
      </c>
      <c r="E119" s="9" t="s">
        <v>80</v>
      </c>
      <c r="F119" s="22">
        <v>178</v>
      </c>
      <c r="G119" s="22">
        <v>190</v>
      </c>
      <c r="H119" s="9">
        <v>20</v>
      </c>
      <c r="I119" s="9">
        <v>400</v>
      </c>
      <c r="J119" s="39" t="s">
        <v>205</v>
      </c>
      <c r="K119" s="10" t="s">
        <v>112</v>
      </c>
      <c r="L119" s="25"/>
      <c r="M119" s="11" t="s">
        <v>190</v>
      </c>
      <c r="N119" s="11">
        <f>ROWS($B$4:B119)</f>
        <v>116</v>
      </c>
      <c r="O119" s="11" t="str">
        <f t="shared" si="5"/>
        <v/>
      </c>
      <c r="P119" s="12" t="str">
        <f>IFERROR(SMALL(Table5[Helper 2],N119),"")</f>
        <v/>
      </c>
    </row>
    <row r="120" spans="1:16" x14ac:dyDescent="0.2">
      <c r="A120">
        <v>3</v>
      </c>
      <c r="B120" s="8" t="s">
        <v>77</v>
      </c>
      <c r="C120" s="9" t="s">
        <v>10</v>
      </c>
      <c r="D120" s="9" t="s">
        <v>84</v>
      </c>
      <c r="E120" s="9" t="s">
        <v>80</v>
      </c>
      <c r="F120" s="22">
        <v>178</v>
      </c>
      <c r="G120" s="22">
        <v>190</v>
      </c>
      <c r="H120" s="9">
        <v>20</v>
      </c>
      <c r="I120" s="9">
        <v>400</v>
      </c>
      <c r="J120" s="39" t="s">
        <v>205</v>
      </c>
      <c r="K120" s="10" t="s">
        <v>113</v>
      </c>
      <c r="L120" s="25"/>
      <c r="M120" s="11" t="s">
        <v>190</v>
      </c>
      <c r="N120" s="11">
        <f>ROWS($B$4:B120)</f>
        <v>117</v>
      </c>
      <c r="O120" s="11" t="str">
        <f t="shared" si="5"/>
        <v/>
      </c>
      <c r="P120" s="12" t="str">
        <f>IFERROR(SMALL(Table5[Helper 2],N120),"")</f>
        <v/>
      </c>
    </row>
    <row r="121" spans="1:16" x14ac:dyDescent="0.2">
      <c r="A121">
        <v>4</v>
      </c>
      <c r="B121" s="8" t="s">
        <v>77</v>
      </c>
      <c r="C121" s="9" t="s">
        <v>10</v>
      </c>
      <c r="D121" s="9" t="s">
        <v>84</v>
      </c>
      <c r="E121" s="9" t="s">
        <v>80</v>
      </c>
      <c r="F121" s="22">
        <v>178</v>
      </c>
      <c r="G121" s="22">
        <v>190</v>
      </c>
      <c r="H121" s="9">
        <v>20</v>
      </c>
      <c r="I121" s="9">
        <v>400</v>
      </c>
      <c r="J121" s="39" t="s">
        <v>205</v>
      </c>
      <c r="K121" s="10" t="s">
        <v>114</v>
      </c>
      <c r="L121" s="25"/>
      <c r="M121" s="11" t="s">
        <v>190</v>
      </c>
      <c r="N121" s="11">
        <f>ROWS($B$4:B121)</f>
        <v>118</v>
      </c>
      <c r="O121" s="11" t="str">
        <f t="shared" si="5"/>
        <v/>
      </c>
      <c r="P121" s="12" t="str">
        <f>IFERROR(SMALL(Table5[Helper 2],N121),"")</f>
        <v/>
      </c>
    </row>
    <row r="122" spans="1:16" x14ac:dyDescent="0.2">
      <c r="A122">
        <v>5</v>
      </c>
      <c r="B122" s="8" t="s">
        <v>77</v>
      </c>
      <c r="C122" s="9" t="s">
        <v>10</v>
      </c>
      <c r="D122" s="9" t="s">
        <v>84</v>
      </c>
      <c r="E122" s="9" t="s">
        <v>80</v>
      </c>
      <c r="F122" s="22">
        <v>178</v>
      </c>
      <c r="G122" s="22">
        <v>190</v>
      </c>
      <c r="H122" s="9">
        <v>20</v>
      </c>
      <c r="I122" s="9">
        <v>400</v>
      </c>
      <c r="J122" s="39" t="s">
        <v>205</v>
      </c>
      <c r="K122" s="10" t="s">
        <v>115</v>
      </c>
      <c r="L122" s="25"/>
      <c r="M122" s="11" t="s">
        <v>190</v>
      </c>
      <c r="N122" s="11">
        <f>ROWS($B$4:B122)</f>
        <v>119</v>
      </c>
      <c r="O122" s="11" t="str">
        <f t="shared" si="5"/>
        <v/>
      </c>
      <c r="P122" s="12" t="str">
        <f>IFERROR(SMALL(Table5[Helper 2],N122),"")</f>
        <v/>
      </c>
    </row>
    <row r="123" spans="1:16" x14ac:dyDescent="0.2">
      <c r="A123">
        <v>6</v>
      </c>
      <c r="B123" s="8" t="s">
        <v>77</v>
      </c>
      <c r="C123" s="9" t="s">
        <v>10</v>
      </c>
      <c r="D123" s="9" t="s">
        <v>84</v>
      </c>
      <c r="E123" s="9" t="s">
        <v>80</v>
      </c>
      <c r="F123" s="22">
        <v>178</v>
      </c>
      <c r="G123" s="22">
        <v>190</v>
      </c>
      <c r="H123" s="9">
        <v>20</v>
      </c>
      <c r="I123" s="9">
        <v>400</v>
      </c>
      <c r="J123" s="39" t="s">
        <v>205</v>
      </c>
      <c r="K123" s="10" t="s">
        <v>116</v>
      </c>
      <c r="L123" s="25"/>
      <c r="M123" s="11" t="s">
        <v>190</v>
      </c>
      <c r="N123" s="11">
        <f>ROWS($B$4:B123)</f>
        <v>120</v>
      </c>
      <c r="O123" s="11" t="str">
        <f t="shared" si="5"/>
        <v/>
      </c>
      <c r="P123" s="12" t="str">
        <f>IFERROR(SMALL(Table5[Helper 2],N123),"")</f>
        <v/>
      </c>
    </row>
    <row r="124" spans="1:16" x14ac:dyDescent="0.2">
      <c r="A124">
        <v>1</v>
      </c>
      <c r="B124" s="8" t="s">
        <v>78</v>
      </c>
      <c r="C124" s="9" t="s">
        <v>10</v>
      </c>
      <c r="D124" s="9" t="s">
        <v>83</v>
      </c>
      <c r="E124" s="9" t="s">
        <v>80</v>
      </c>
      <c r="F124" s="22">
        <v>127</v>
      </c>
      <c r="G124" s="22">
        <v>140</v>
      </c>
      <c r="H124" s="9">
        <v>20</v>
      </c>
      <c r="I124" s="9" t="s">
        <v>10</v>
      </c>
      <c r="J124" s="39" t="s">
        <v>205</v>
      </c>
      <c r="K124" s="10" t="s">
        <v>105</v>
      </c>
      <c r="L124" s="25"/>
      <c r="M124" s="11" t="s">
        <v>191</v>
      </c>
      <c r="N124" s="11">
        <f>ROWS($B$4:B124)</f>
        <v>121</v>
      </c>
      <c r="O124" s="11" t="str">
        <f t="shared" si="5"/>
        <v/>
      </c>
      <c r="P124" s="12" t="str">
        <f>IFERROR(SMALL(Table5[Helper 2],N124),"")</f>
        <v/>
      </c>
    </row>
    <row r="125" spans="1:16" x14ac:dyDescent="0.2">
      <c r="A125">
        <v>2</v>
      </c>
      <c r="B125" s="8" t="s">
        <v>78</v>
      </c>
      <c r="C125" s="9" t="s">
        <v>10</v>
      </c>
      <c r="D125" s="9" t="s">
        <v>83</v>
      </c>
      <c r="E125" s="9" t="s">
        <v>80</v>
      </c>
      <c r="F125" s="22">
        <v>127</v>
      </c>
      <c r="G125" s="22">
        <v>140</v>
      </c>
      <c r="H125" s="9">
        <v>20</v>
      </c>
      <c r="I125" s="9" t="s">
        <v>10</v>
      </c>
      <c r="J125" s="39" t="s">
        <v>205</v>
      </c>
      <c r="K125" s="10" t="s">
        <v>106</v>
      </c>
      <c r="L125" s="25"/>
      <c r="M125" s="11" t="s">
        <v>191</v>
      </c>
      <c r="N125" s="11">
        <f>ROWS($B$4:B125)</f>
        <v>122</v>
      </c>
      <c r="O125" s="11" t="str">
        <f t="shared" si="5"/>
        <v/>
      </c>
      <c r="P125" s="12" t="str">
        <f>IFERROR(SMALL(Table5[Helper 2],N125),"")</f>
        <v/>
      </c>
    </row>
    <row r="126" spans="1:16" x14ac:dyDescent="0.2">
      <c r="A126">
        <v>3</v>
      </c>
      <c r="B126" s="8" t="s">
        <v>78</v>
      </c>
      <c r="C126" s="9" t="s">
        <v>10</v>
      </c>
      <c r="D126" s="9" t="s">
        <v>83</v>
      </c>
      <c r="E126" s="9" t="s">
        <v>80</v>
      </c>
      <c r="F126" s="22">
        <v>127</v>
      </c>
      <c r="G126" s="22">
        <v>140</v>
      </c>
      <c r="H126" s="9">
        <v>20</v>
      </c>
      <c r="I126" s="9" t="s">
        <v>10</v>
      </c>
      <c r="J126" s="39" t="s">
        <v>205</v>
      </c>
      <c r="K126" s="10" t="s">
        <v>107</v>
      </c>
      <c r="L126" s="25"/>
      <c r="M126" s="11" t="s">
        <v>191</v>
      </c>
      <c r="N126" s="11">
        <f>ROWS($B$4:B129)</f>
        <v>126</v>
      </c>
      <c r="O126" s="11" t="str">
        <f t="shared" si="5"/>
        <v/>
      </c>
      <c r="P126" s="12" t="str">
        <f>IFERROR(SMALL(Table5[Helper 2],N126),"")</f>
        <v/>
      </c>
    </row>
    <row r="127" spans="1:16" x14ac:dyDescent="0.2">
      <c r="A127">
        <v>4</v>
      </c>
      <c r="B127" s="8" t="s">
        <v>78</v>
      </c>
      <c r="C127" s="9" t="s">
        <v>10</v>
      </c>
      <c r="D127" s="9" t="s">
        <v>83</v>
      </c>
      <c r="E127" s="9" t="s">
        <v>80</v>
      </c>
      <c r="F127" s="22">
        <v>127</v>
      </c>
      <c r="G127" s="22">
        <v>140</v>
      </c>
      <c r="H127" s="9">
        <v>20</v>
      </c>
      <c r="I127" s="9" t="s">
        <v>10</v>
      </c>
      <c r="J127" s="39" t="s">
        <v>205</v>
      </c>
      <c r="K127" s="10" t="s">
        <v>108</v>
      </c>
      <c r="L127" s="25"/>
      <c r="M127" s="11" t="s">
        <v>191</v>
      </c>
      <c r="N127" s="11">
        <f>ROWS($B$4:B127)</f>
        <v>124</v>
      </c>
      <c r="O127" s="11" t="str">
        <f t="shared" ref="O127:O129" si="6">IF(M127=$S$3,N127,"")</f>
        <v/>
      </c>
      <c r="P127" s="12" t="str">
        <f>IFERROR(SMALL(Table5[Helper 2],N127),"")</f>
        <v/>
      </c>
    </row>
    <row r="128" spans="1:16" x14ac:dyDescent="0.2">
      <c r="A128">
        <v>5</v>
      </c>
      <c r="B128" s="8" t="s">
        <v>78</v>
      </c>
      <c r="C128" s="9" t="s">
        <v>10</v>
      </c>
      <c r="D128" s="9" t="s">
        <v>83</v>
      </c>
      <c r="E128" s="9" t="s">
        <v>80</v>
      </c>
      <c r="F128" s="22">
        <v>127</v>
      </c>
      <c r="G128" s="22">
        <v>140</v>
      </c>
      <c r="H128" s="9">
        <v>20</v>
      </c>
      <c r="I128" s="9" t="s">
        <v>10</v>
      </c>
      <c r="J128" s="39" t="s">
        <v>205</v>
      </c>
      <c r="K128" s="10" t="s">
        <v>109</v>
      </c>
      <c r="L128" s="25"/>
      <c r="M128" s="11" t="s">
        <v>191</v>
      </c>
      <c r="N128" s="11">
        <f>ROWS($B$4:B128)</f>
        <v>125</v>
      </c>
      <c r="O128" s="11" t="str">
        <f t="shared" si="6"/>
        <v/>
      </c>
      <c r="P128" s="12" t="str">
        <f>IFERROR(SMALL(Table5[Helper 2],N128),"")</f>
        <v/>
      </c>
    </row>
    <row r="129" spans="1:16" x14ac:dyDescent="0.2">
      <c r="A129">
        <v>6</v>
      </c>
      <c r="B129" s="8" t="s">
        <v>78</v>
      </c>
      <c r="C129" s="9" t="s">
        <v>10</v>
      </c>
      <c r="D129" s="9" t="s">
        <v>83</v>
      </c>
      <c r="E129" s="9" t="s">
        <v>80</v>
      </c>
      <c r="F129" s="22">
        <v>127</v>
      </c>
      <c r="G129" s="22">
        <v>140</v>
      </c>
      <c r="H129" s="9">
        <v>20</v>
      </c>
      <c r="I129" s="9" t="s">
        <v>10</v>
      </c>
      <c r="J129" s="39" t="s">
        <v>205</v>
      </c>
      <c r="K129" s="10" t="s">
        <v>110</v>
      </c>
      <c r="L129" s="25"/>
      <c r="M129" s="11" t="s">
        <v>191</v>
      </c>
      <c r="N129" s="11">
        <f>ROWS($B$4:B129)</f>
        <v>126</v>
      </c>
      <c r="O129" s="11" t="str">
        <f t="shared" si="6"/>
        <v/>
      </c>
      <c r="P129" s="12" t="str">
        <f>IFERROR(SMALL(Table5[Helper 2],N129),"")</f>
        <v/>
      </c>
    </row>
    <row r="130" spans="1:16" x14ac:dyDescent="0.2">
      <c r="B130" s="20">
        <f>COUNTA(B4:B129)</f>
        <v>126</v>
      </c>
      <c r="C130" s="14"/>
      <c r="D130" s="14"/>
      <c r="E130" s="14">
        <f>COUNTIF(Table5[PMAxx], "Yes")</f>
        <v>118</v>
      </c>
      <c r="F130" s="23">
        <f>SUBTOTAL(109,Table5[Amount of 1:100 PMAxx (µL)])</f>
        <v>16540</v>
      </c>
      <c r="G130" s="23">
        <f>SUBTOTAL(109,Table5[&lt; Rounded])</f>
        <v>17780</v>
      </c>
      <c r="H130" s="14">
        <f>SUM(H12:H129)</f>
        <v>2360</v>
      </c>
      <c r="I130" s="14"/>
      <c r="J130" s="18"/>
      <c r="K130" s="19"/>
      <c r="L130" s="15"/>
      <c r="M130" s="16"/>
      <c r="N130" s="16"/>
      <c r="O130" s="16"/>
      <c r="P130" s="17"/>
    </row>
    <row r="131" spans="1:16" x14ac:dyDescent="0.2">
      <c r="F131" s="24" t="s">
        <v>86</v>
      </c>
      <c r="G131" s="24" t="s">
        <v>89</v>
      </c>
      <c r="H131" t="s">
        <v>95</v>
      </c>
    </row>
    <row r="132" spans="1:16" x14ac:dyDescent="0.2">
      <c r="F132" t="s">
        <v>87</v>
      </c>
      <c r="G132" t="s">
        <v>90</v>
      </c>
      <c r="H132" t="s">
        <v>96</v>
      </c>
    </row>
    <row r="136" spans="1:16" x14ac:dyDescent="0.2">
      <c r="B136" t="s">
        <v>93</v>
      </c>
    </row>
    <row r="137" spans="1:16" x14ac:dyDescent="0.2">
      <c r="B137" t="s">
        <v>91</v>
      </c>
    </row>
    <row r="138" spans="1:16" x14ac:dyDescent="0.2">
      <c r="B138" t="s">
        <v>92</v>
      </c>
    </row>
  </sheetData>
  <dataConsolidate/>
  <phoneticPr fontId="6" type="noConversion"/>
  <dataValidations count="2">
    <dataValidation type="list" allowBlank="1" showInputMessage="1" showErrorMessage="1" sqref="B3" xr:uid="{C46A4DEC-2E3B-4934-A07C-03061056C36A}">
      <formula1>Treatments_and_controls</formula1>
    </dataValidation>
    <dataValidation type="list" allowBlank="1" showInputMessage="1" showErrorMessage="1" sqref="S3" xr:uid="{5DDD3C41-CECB-4A52-A310-B3717EDEE8E0}">
      <formula1>$R$24:$R$40</formula1>
    </dataValidation>
  </dataValidations>
  <pageMargins left="0.7" right="0.7" top="0.75" bottom="0.75" header="0.3" footer="0.3"/>
  <pageSetup paperSize="9" scale="17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9858-2BF8-4380-80A8-E4559EB934F2}">
  <dimension ref="B3:AJ25"/>
  <sheetViews>
    <sheetView workbookViewId="0">
      <selection activeCell="AG4" sqref="AG4:AG19"/>
    </sheetView>
  </sheetViews>
  <sheetFormatPr baseColWidth="10" defaultColWidth="8.83203125" defaultRowHeight="15" x14ac:dyDescent="0.2"/>
  <sheetData>
    <row r="3" spans="2:36" x14ac:dyDescent="0.2">
      <c r="B3" s="26" t="s">
        <v>58</v>
      </c>
      <c r="C3" s="26" t="s">
        <v>193</v>
      </c>
      <c r="D3" s="26" t="s">
        <v>194</v>
      </c>
      <c r="E3" s="26" t="s">
        <v>195</v>
      </c>
      <c r="F3" s="26"/>
      <c r="G3" s="26" t="s">
        <v>58</v>
      </c>
      <c r="H3" s="26" t="s">
        <v>193</v>
      </c>
      <c r="I3" s="26" t="s">
        <v>194</v>
      </c>
      <c r="J3" s="27" t="s">
        <v>195</v>
      </c>
      <c r="K3" s="28"/>
      <c r="L3" s="29" t="s">
        <v>58</v>
      </c>
      <c r="M3" s="26" t="s">
        <v>193</v>
      </c>
      <c r="N3" s="26" t="s">
        <v>194</v>
      </c>
      <c r="O3" s="26" t="s">
        <v>195</v>
      </c>
      <c r="P3" s="26"/>
      <c r="Q3" s="26" t="s">
        <v>58</v>
      </c>
      <c r="R3" s="26" t="s">
        <v>193</v>
      </c>
      <c r="S3" s="26" t="s">
        <v>194</v>
      </c>
      <c r="T3" s="26" t="s">
        <v>195</v>
      </c>
      <c r="U3" s="26"/>
      <c r="V3" s="26" t="s">
        <v>58</v>
      </c>
      <c r="W3" s="26" t="s">
        <v>193</v>
      </c>
      <c r="X3" s="26" t="s">
        <v>194</v>
      </c>
      <c r="Y3" s="27" t="s">
        <v>195</v>
      </c>
      <c r="Z3" s="27"/>
      <c r="AA3" s="26" t="s">
        <v>58</v>
      </c>
      <c r="AB3" s="26" t="s">
        <v>193</v>
      </c>
      <c r="AC3" s="26" t="s">
        <v>194</v>
      </c>
      <c r="AD3" s="27" t="s">
        <v>195</v>
      </c>
      <c r="AE3" s="27"/>
      <c r="AF3" s="26" t="s">
        <v>58</v>
      </c>
      <c r="AG3" s="26" t="s">
        <v>193</v>
      </c>
      <c r="AH3" s="26" t="s">
        <v>194</v>
      </c>
      <c r="AI3" s="27" t="s">
        <v>195</v>
      </c>
      <c r="AJ3" s="27"/>
    </row>
    <row r="4" spans="2:36" x14ac:dyDescent="0.2">
      <c r="B4" s="30" t="s">
        <v>11</v>
      </c>
      <c r="C4" s="33">
        <v>81</v>
      </c>
      <c r="D4" s="32">
        <v>2.1</v>
      </c>
      <c r="E4" s="30">
        <v>2.0339999999999998</v>
      </c>
      <c r="F4" s="30"/>
      <c r="G4" s="30" t="s">
        <v>33</v>
      </c>
      <c r="H4" s="33">
        <v>78</v>
      </c>
      <c r="I4" s="32">
        <v>1.974</v>
      </c>
      <c r="J4" s="30">
        <v>2</v>
      </c>
      <c r="K4" s="30"/>
      <c r="L4" s="30" t="s">
        <v>56</v>
      </c>
      <c r="M4" s="33">
        <v>48</v>
      </c>
      <c r="N4" s="32">
        <v>2.0870000000000002</v>
      </c>
      <c r="O4" s="30">
        <v>2</v>
      </c>
      <c r="P4" s="30"/>
      <c r="Q4" s="37" t="s">
        <v>125</v>
      </c>
      <c r="R4" s="30">
        <v>3</v>
      </c>
      <c r="S4" s="35">
        <v>0.42899999999999999</v>
      </c>
      <c r="T4" s="34">
        <v>1.5</v>
      </c>
      <c r="U4" s="30"/>
      <c r="V4" s="37" t="s">
        <v>141</v>
      </c>
      <c r="W4" s="33">
        <v>18</v>
      </c>
      <c r="X4" s="35">
        <v>1.5</v>
      </c>
      <c r="Y4" s="30">
        <v>2</v>
      </c>
      <c r="Z4" s="30"/>
      <c r="AA4" s="37" t="s">
        <v>160</v>
      </c>
      <c r="AB4" s="30">
        <v>4</v>
      </c>
      <c r="AC4" s="35">
        <v>0.66700000000000004</v>
      </c>
      <c r="AD4" s="30">
        <v>2</v>
      </c>
      <c r="AE4" s="30"/>
      <c r="AF4" s="37" t="s">
        <v>179</v>
      </c>
      <c r="AG4" s="30">
        <v>1</v>
      </c>
      <c r="AH4" s="35">
        <v>0.33300000000000002</v>
      </c>
      <c r="AI4" s="34">
        <v>1</v>
      </c>
      <c r="AJ4" s="30"/>
    </row>
    <row r="5" spans="2:36" x14ac:dyDescent="0.2">
      <c r="B5" s="30" t="s">
        <v>17</v>
      </c>
      <c r="C5" s="33">
        <v>52</v>
      </c>
      <c r="D5" s="30">
        <v>1.9259999999999999</v>
      </c>
      <c r="E5" s="30">
        <v>2.08</v>
      </c>
      <c r="F5" s="30"/>
      <c r="G5" s="30" t="s">
        <v>40</v>
      </c>
      <c r="H5" s="33">
        <v>61</v>
      </c>
      <c r="I5" s="30">
        <v>2.1030000000000002</v>
      </c>
      <c r="J5" s="30">
        <v>1.968</v>
      </c>
      <c r="K5" s="30"/>
      <c r="L5" s="30" t="s">
        <v>103</v>
      </c>
      <c r="M5" s="33">
        <v>61</v>
      </c>
      <c r="N5" s="36">
        <v>1.794</v>
      </c>
      <c r="O5" s="30">
        <v>1.968</v>
      </c>
      <c r="P5" s="30"/>
      <c r="Q5" s="37" t="s">
        <v>126</v>
      </c>
      <c r="R5" s="30">
        <v>4</v>
      </c>
      <c r="S5" s="34">
        <v>0.57099999999999995</v>
      </c>
      <c r="T5" s="34">
        <v>1.33</v>
      </c>
      <c r="U5" s="30"/>
      <c r="V5" s="37" t="s">
        <v>142</v>
      </c>
      <c r="W5" s="33">
        <v>13</v>
      </c>
      <c r="X5" s="34">
        <v>1.083</v>
      </c>
      <c r="Y5" s="30">
        <v>1.857</v>
      </c>
      <c r="Z5" s="30"/>
      <c r="AA5" s="37" t="s">
        <v>161</v>
      </c>
      <c r="AB5" s="30">
        <v>3</v>
      </c>
      <c r="AC5" s="34">
        <v>0.6</v>
      </c>
      <c r="AD5" s="34">
        <v>3</v>
      </c>
      <c r="AE5" s="30"/>
      <c r="AF5" s="37" t="s">
        <v>180</v>
      </c>
      <c r="AG5" s="30">
        <v>4</v>
      </c>
      <c r="AH5" s="34">
        <v>0.57099999999999995</v>
      </c>
      <c r="AI5" s="30">
        <v>1.333</v>
      </c>
      <c r="AJ5" s="30"/>
    </row>
    <row r="6" spans="2:36" x14ac:dyDescent="0.2">
      <c r="B6" s="30" t="s">
        <v>24</v>
      </c>
      <c r="C6" s="33">
        <v>57</v>
      </c>
      <c r="D6" s="30">
        <v>2.1110000000000002</v>
      </c>
      <c r="E6" s="30">
        <v>2.036</v>
      </c>
      <c r="F6" s="30"/>
      <c r="G6" s="37" t="s">
        <v>47</v>
      </c>
      <c r="H6" s="33">
        <v>72</v>
      </c>
      <c r="I6" s="34">
        <v>2.1819999999999999</v>
      </c>
      <c r="J6" s="30">
        <v>2</v>
      </c>
      <c r="K6" s="30"/>
      <c r="L6" s="30"/>
      <c r="M6" s="30"/>
      <c r="N6" s="30"/>
      <c r="O6" s="30"/>
      <c r="P6" s="30"/>
      <c r="Q6" s="37" t="s">
        <v>127</v>
      </c>
      <c r="R6" s="30">
        <v>2</v>
      </c>
      <c r="S6" s="34">
        <v>0.5</v>
      </c>
      <c r="T6" s="30">
        <v>2</v>
      </c>
      <c r="U6" s="30"/>
      <c r="V6" s="37" t="s">
        <v>143</v>
      </c>
      <c r="W6" s="33">
        <v>16</v>
      </c>
      <c r="X6" s="34">
        <v>1.6</v>
      </c>
      <c r="Y6" s="30">
        <v>1.778</v>
      </c>
      <c r="Z6" s="30"/>
      <c r="AA6" s="37" t="s">
        <v>162</v>
      </c>
      <c r="AB6" s="30">
        <v>2</v>
      </c>
      <c r="AC6" s="34">
        <v>0.28599999999999998</v>
      </c>
      <c r="AD6" s="30">
        <v>2</v>
      </c>
      <c r="AE6" s="30"/>
      <c r="AF6" s="30"/>
      <c r="AG6" s="30"/>
      <c r="AH6" s="30"/>
      <c r="AI6" s="30"/>
      <c r="AJ6" s="30"/>
    </row>
    <row r="7" spans="2:36" x14ac:dyDescent="0.2">
      <c r="B7" s="30" t="s">
        <v>31</v>
      </c>
      <c r="C7" s="33">
        <v>55</v>
      </c>
      <c r="D7" s="30">
        <v>2.1150000000000002</v>
      </c>
      <c r="E7" s="30">
        <v>2.0369999999999999</v>
      </c>
      <c r="F7" s="30"/>
      <c r="G7" s="30" t="s">
        <v>54</v>
      </c>
      <c r="H7" s="33">
        <v>78</v>
      </c>
      <c r="I7" s="30">
        <v>1.853</v>
      </c>
      <c r="J7" s="30">
        <v>2.0230000000000001</v>
      </c>
      <c r="K7" s="30"/>
      <c r="L7" s="30" t="s">
        <v>16</v>
      </c>
      <c r="M7" s="33">
        <v>31</v>
      </c>
      <c r="N7" s="30">
        <v>1.9410000000000001</v>
      </c>
      <c r="O7" s="30">
        <v>2.0619999999999998</v>
      </c>
      <c r="P7" s="30"/>
      <c r="Q7" s="37" t="s">
        <v>128</v>
      </c>
      <c r="R7" s="30">
        <v>5</v>
      </c>
      <c r="S7" s="34">
        <v>0.88300000000000001</v>
      </c>
      <c r="T7" s="30">
        <v>1.25</v>
      </c>
      <c r="U7" s="30"/>
      <c r="V7" s="37" t="s">
        <v>144</v>
      </c>
      <c r="W7" s="33">
        <v>14</v>
      </c>
      <c r="X7" s="34">
        <v>1.556</v>
      </c>
      <c r="Y7" s="30">
        <v>1.75</v>
      </c>
      <c r="Z7" s="30"/>
      <c r="AA7" s="37" t="s">
        <v>163</v>
      </c>
      <c r="AB7" s="30">
        <v>3</v>
      </c>
      <c r="AC7" s="34">
        <v>0.6</v>
      </c>
      <c r="AD7" s="34">
        <v>1.5</v>
      </c>
      <c r="AE7" s="30"/>
      <c r="AF7" s="37" t="s">
        <v>111</v>
      </c>
      <c r="AG7" s="30">
        <v>1</v>
      </c>
      <c r="AH7" s="34">
        <v>0.35499999999999998</v>
      </c>
      <c r="AI7" s="34">
        <v>1</v>
      </c>
      <c r="AJ7" s="30"/>
    </row>
    <row r="8" spans="2:36" x14ac:dyDescent="0.2">
      <c r="B8" s="30" t="s">
        <v>38</v>
      </c>
      <c r="C8" s="33">
        <v>69</v>
      </c>
      <c r="D8" s="30">
        <v>2.226</v>
      </c>
      <c r="E8" s="30">
        <v>2.0289999999999999</v>
      </c>
      <c r="F8" s="30"/>
      <c r="G8" s="30" t="s">
        <v>101</v>
      </c>
      <c r="H8" s="33">
        <v>59</v>
      </c>
      <c r="I8" s="30">
        <v>2.1859999999999999</v>
      </c>
      <c r="J8" s="30">
        <v>1.7350000000000001</v>
      </c>
      <c r="K8" s="30"/>
      <c r="L8" s="30" t="s">
        <v>22</v>
      </c>
      <c r="M8" s="33">
        <v>53</v>
      </c>
      <c r="N8" s="30">
        <v>1.9630000000000001</v>
      </c>
      <c r="O8" s="30">
        <v>2.0379999999999998</v>
      </c>
      <c r="P8" s="30"/>
      <c r="Q8" s="37" t="s">
        <v>129</v>
      </c>
      <c r="R8" s="30">
        <v>3</v>
      </c>
      <c r="S8" s="34">
        <v>0.6</v>
      </c>
      <c r="T8" s="34">
        <v>1.5</v>
      </c>
      <c r="U8" s="30"/>
      <c r="V8" s="37" t="s">
        <v>145</v>
      </c>
      <c r="W8" s="33">
        <v>12</v>
      </c>
      <c r="X8" s="34">
        <v>1.5</v>
      </c>
      <c r="Y8" s="30">
        <v>2</v>
      </c>
      <c r="Z8" s="30"/>
      <c r="AA8" s="37" t="s">
        <v>164</v>
      </c>
      <c r="AB8" s="30">
        <v>4</v>
      </c>
      <c r="AC8" s="34">
        <v>0.57099999999999995</v>
      </c>
      <c r="AD8" s="30">
        <v>2</v>
      </c>
      <c r="AE8" s="30"/>
      <c r="AF8" s="37" t="s">
        <v>112</v>
      </c>
      <c r="AG8" s="30">
        <v>1</v>
      </c>
      <c r="AH8" s="34">
        <v>0.5</v>
      </c>
      <c r="AI8" s="34">
        <v>1</v>
      </c>
      <c r="AJ8" s="30"/>
    </row>
    <row r="9" spans="2:36" x14ac:dyDescent="0.2">
      <c r="B9" s="30" t="s">
        <v>45</v>
      </c>
      <c r="C9" s="33">
        <v>72</v>
      </c>
      <c r="D9" s="34">
        <v>2.0569999999999999</v>
      </c>
      <c r="E9" s="30">
        <v>2.0569999999999999</v>
      </c>
      <c r="F9" s="30"/>
      <c r="G9" s="30"/>
      <c r="H9" s="30"/>
      <c r="I9" s="30"/>
      <c r="J9" s="30"/>
      <c r="K9" s="30"/>
      <c r="L9" s="30" t="s">
        <v>29</v>
      </c>
      <c r="M9" s="33">
        <v>43</v>
      </c>
      <c r="N9" s="30">
        <v>1.9550000000000001</v>
      </c>
      <c r="O9" s="30">
        <v>2.048</v>
      </c>
      <c r="P9" s="30"/>
      <c r="Q9" s="37" t="s">
        <v>130</v>
      </c>
      <c r="R9" s="30">
        <v>1</v>
      </c>
      <c r="S9" s="34">
        <v>0.5</v>
      </c>
      <c r="T9" s="34">
        <v>1</v>
      </c>
      <c r="U9" s="30"/>
      <c r="V9" s="37" t="s">
        <v>146</v>
      </c>
      <c r="W9" s="33">
        <v>12</v>
      </c>
      <c r="X9" s="34">
        <v>1.091</v>
      </c>
      <c r="Y9" s="30">
        <v>1.714</v>
      </c>
      <c r="Z9" s="30"/>
      <c r="AA9" s="30"/>
      <c r="AB9" s="30"/>
      <c r="AC9" s="30"/>
      <c r="AD9" s="30"/>
      <c r="AE9" s="30"/>
      <c r="AF9" s="37" t="s">
        <v>113</v>
      </c>
      <c r="AG9" s="30">
        <v>1</v>
      </c>
      <c r="AH9" s="34">
        <v>0.5</v>
      </c>
      <c r="AI9" s="34">
        <v>1</v>
      </c>
      <c r="AJ9" s="30"/>
    </row>
    <row r="10" spans="2:36" x14ac:dyDescent="0.2">
      <c r="B10" s="30" t="s">
        <v>52</v>
      </c>
      <c r="C10" s="33">
        <v>58</v>
      </c>
      <c r="D10" s="30">
        <v>2.2309999999999999</v>
      </c>
      <c r="E10" s="30">
        <v>2</v>
      </c>
      <c r="F10" s="30"/>
      <c r="G10" s="30" t="s">
        <v>14</v>
      </c>
      <c r="H10" s="33">
        <v>57</v>
      </c>
      <c r="I10" s="30">
        <v>1.839</v>
      </c>
      <c r="J10" s="30">
        <v>1.966</v>
      </c>
      <c r="K10" s="30"/>
      <c r="L10" s="30" t="s">
        <v>36</v>
      </c>
      <c r="M10" s="33">
        <v>44</v>
      </c>
      <c r="N10" s="36">
        <v>1.6919999999999999</v>
      </c>
      <c r="O10" s="30">
        <v>1.913</v>
      </c>
      <c r="P10" s="30"/>
      <c r="Q10" s="37" t="s">
        <v>131</v>
      </c>
      <c r="R10" s="30">
        <v>4</v>
      </c>
      <c r="S10" s="34">
        <v>0.44400000000000001</v>
      </c>
      <c r="T10" s="30">
        <v>2</v>
      </c>
      <c r="U10" s="30"/>
      <c r="V10" s="37" t="s">
        <v>147</v>
      </c>
      <c r="W10" s="33">
        <v>16</v>
      </c>
      <c r="X10" s="34">
        <v>1.2310000000000001</v>
      </c>
      <c r="Y10" s="30">
        <v>1.778</v>
      </c>
      <c r="Z10" s="30"/>
      <c r="AA10" s="37" t="s">
        <v>165</v>
      </c>
      <c r="AB10" s="30">
        <v>3</v>
      </c>
      <c r="AC10" s="34">
        <v>0.375</v>
      </c>
      <c r="AD10" s="34">
        <v>1.5</v>
      </c>
      <c r="AE10" s="30"/>
      <c r="AF10" s="37" t="s">
        <v>114</v>
      </c>
      <c r="AG10" s="30">
        <v>4</v>
      </c>
      <c r="AH10" s="34">
        <v>1</v>
      </c>
      <c r="AI10" s="34">
        <v>1.333</v>
      </c>
      <c r="AJ10" s="30"/>
    </row>
    <row r="11" spans="2:36" x14ac:dyDescent="0.2">
      <c r="B11" s="30" t="s">
        <v>99</v>
      </c>
      <c r="C11" s="33">
        <v>66</v>
      </c>
      <c r="D11" s="30">
        <v>2</v>
      </c>
      <c r="E11" s="30">
        <v>2</v>
      </c>
      <c r="F11" s="30"/>
      <c r="G11" s="30" t="s">
        <v>20</v>
      </c>
      <c r="H11" s="33">
        <v>69</v>
      </c>
      <c r="I11" s="30">
        <v>2.0289999999999999</v>
      </c>
      <c r="J11" s="30">
        <v>1.9710000000000001</v>
      </c>
      <c r="K11" s="30"/>
      <c r="L11" s="30" t="s">
        <v>43</v>
      </c>
      <c r="M11" s="33">
        <v>45</v>
      </c>
      <c r="N11" s="30">
        <v>1.8</v>
      </c>
      <c r="O11" s="30">
        <v>2.0449999999999999</v>
      </c>
      <c r="P11" s="30"/>
      <c r="Q11" s="37" t="s">
        <v>132</v>
      </c>
      <c r="R11" s="30">
        <v>3</v>
      </c>
      <c r="S11" s="34">
        <v>0.42899999999999999</v>
      </c>
      <c r="T11" s="34">
        <v>1.5</v>
      </c>
      <c r="U11" s="30"/>
      <c r="V11" s="37" t="s">
        <v>148</v>
      </c>
      <c r="W11" s="33">
        <v>11</v>
      </c>
      <c r="X11" s="34">
        <v>1.1000000000000001</v>
      </c>
      <c r="Y11" s="30">
        <v>1.833</v>
      </c>
      <c r="Z11" s="30"/>
      <c r="AA11" s="37" t="s">
        <v>166</v>
      </c>
      <c r="AB11" s="30">
        <v>2</v>
      </c>
      <c r="AC11" s="34">
        <v>0.5</v>
      </c>
      <c r="AD11" s="30">
        <v>2</v>
      </c>
      <c r="AE11" s="30"/>
      <c r="AF11" s="37" t="s">
        <v>115</v>
      </c>
      <c r="AG11" s="30">
        <v>2</v>
      </c>
      <c r="AH11" s="34">
        <v>0.5</v>
      </c>
      <c r="AI11" s="30">
        <v>2</v>
      </c>
      <c r="AJ11" s="30"/>
    </row>
    <row r="12" spans="2:36" x14ac:dyDescent="0.2">
      <c r="B12" s="30"/>
      <c r="C12" s="30"/>
      <c r="D12" s="30"/>
      <c r="E12" s="30"/>
      <c r="F12" s="30"/>
      <c r="G12" s="30" t="s">
        <v>27</v>
      </c>
      <c r="H12" s="33">
        <v>56</v>
      </c>
      <c r="I12" s="30">
        <v>2</v>
      </c>
      <c r="J12" s="30">
        <v>2</v>
      </c>
      <c r="K12" s="30"/>
      <c r="L12" s="30" t="s">
        <v>50</v>
      </c>
      <c r="M12" s="33">
        <v>35</v>
      </c>
      <c r="N12" s="30">
        <v>1.8420000000000001</v>
      </c>
      <c r="O12" s="30">
        <v>2.0590000000000002</v>
      </c>
      <c r="P12" s="30"/>
      <c r="Q12" s="30"/>
      <c r="R12" s="30"/>
      <c r="S12" s="30"/>
      <c r="T12" s="30"/>
      <c r="U12" s="30"/>
      <c r="V12" s="30"/>
      <c r="W12" s="30"/>
      <c r="Y12" s="30"/>
      <c r="Z12" s="30"/>
      <c r="AA12" s="37" t="s">
        <v>167</v>
      </c>
      <c r="AB12" s="30">
        <v>1</v>
      </c>
      <c r="AC12" s="34">
        <v>0.33300000000000002</v>
      </c>
      <c r="AD12" s="34">
        <v>1.667</v>
      </c>
      <c r="AE12" s="30"/>
      <c r="AF12" s="37" t="s">
        <v>116</v>
      </c>
      <c r="AG12" s="30">
        <v>3</v>
      </c>
      <c r="AH12" s="34">
        <v>0.6</v>
      </c>
      <c r="AI12" s="34">
        <v>1.5</v>
      </c>
      <c r="AJ12" s="30"/>
    </row>
    <row r="13" spans="2:36" x14ac:dyDescent="0.2">
      <c r="B13" s="30" t="s">
        <v>12</v>
      </c>
      <c r="C13" s="33">
        <v>79</v>
      </c>
      <c r="D13" s="30">
        <v>2.145</v>
      </c>
      <c r="E13" s="30">
        <v>2.0790000000000002</v>
      </c>
      <c r="F13" s="30"/>
      <c r="G13" s="30" t="s">
        <v>34</v>
      </c>
      <c r="H13" s="33">
        <v>53</v>
      </c>
      <c r="I13" s="30">
        <v>1.8280000000000001</v>
      </c>
      <c r="J13" s="30">
        <v>1.9630000000000001</v>
      </c>
      <c r="K13" s="30"/>
      <c r="L13" s="30" t="s">
        <v>57</v>
      </c>
      <c r="M13" s="33">
        <v>44</v>
      </c>
      <c r="N13" s="30">
        <v>2.0950000000000002</v>
      </c>
      <c r="O13" s="30">
        <v>2.0950000000000002</v>
      </c>
      <c r="P13" s="30"/>
      <c r="Q13" s="30" t="s">
        <v>196</v>
      </c>
      <c r="R13" s="30">
        <v>2</v>
      </c>
      <c r="S13" s="34">
        <v>0.66700000000000004</v>
      </c>
      <c r="T13" s="34">
        <v>1</v>
      </c>
      <c r="U13" s="30"/>
      <c r="V13" s="37" t="s">
        <v>149</v>
      </c>
      <c r="W13" s="30">
        <v>4</v>
      </c>
      <c r="X13" s="34">
        <v>0.57099999999999995</v>
      </c>
      <c r="Y13" s="30">
        <v>2</v>
      </c>
      <c r="Z13" s="30"/>
      <c r="AA13" s="37" t="s">
        <v>168</v>
      </c>
      <c r="AB13" s="30">
        <v>5</v>
      </c>
      <c r="AC13" s="34">
        <v>0.83499999999999996</v>
      </c>
      <c r="AD13" s="34">
        <v>1.667</v>
      </c>
      <c r="AE13" s="30"/>
      <c r="AF13" s="30"/>
      <c r="AG13" s="30"/>
      <c r="AH13" s="30"/>
      <c r="AI13" s="30"/>
      <c r="AJ13" s="30"/>
    </row>
    <row r="14" spans="2:36" x14ac:dyDescent="0.2">
      <c r="B14" s="30" t="s">
        <v>18</v>
      </c>
      <c r="C14" s="33">
        <v>86</v>
      </c>
      <c r="D14" s="30">
        <v>2.048</v>
      </c>
      <c r="E14" s="30">
        <v>2.048</v>
      </c>
      <c r="F14" s="30"/>
      <c r="G14" s="30" t="s">
        <v>41</v>
      </c>
      <c r="H14" s="33">
        <v>68</v>
      </c>
      <c r="I14" s="30">
        <v>2.125</v>
      </c>
      <c r="J14" s="30">
        <v>2.0609999999999999</v>
      </c>
      <c r="K14" s="30"/>
      <c r="L14" s="30" t="s">
        <v>104</v>
      </c>
      <c r="M14" s="33">
        <v>45</v>
      </c>
      <c r="N14" s="30">
        <v>1.9570000000000001</v>
      </c>
      <c r="O14" s="30">
        <v>2.0449999999999999</v>
      </c>
      <c r="P14" s="30"/>
      <c r="Q14" s="30" t="s">
        <v>197</v>
      </c>
      <c r="R14" s="30">
        <v>1</v>
      </c>
      <c r="S14" s="34">
        <v>0.5</v>
      </c>
      <c r="T14" s="34">
        <v>1</v>
      </c>
      <c r="U14" s="30"/>
      <c r="V14" s="37" t="s">
        <v>150</v>
      </c>
      <c r="W14" s="30">
        <v>5</v>
      </c>
      <c r="X14" s="34">
        <v>0.625</v>
      </c>
      <c r="Y14" s="36">
        <v>1.667</v>
      </c>
      <c r="Z14" s="30"/>
      <c r="AA14" s="37" t="s">
        <v>169</v>
      </c>
      <c r="AB14" s="30">
        <v>1</v>
      </c>
      <c r="AC14" s="34">
        <v>0.2</v>
      </c>
      <c r="AD14" s="34">
        <v>1</v>
      </c>
      <c r="AE14" s="30"/>
      <c r="AF14" s="30" t="s">
        <v>105</v>
      </c>
      <c r="AG14" s="30">
        <v>2</v>
      </c>
      <c r="AH14" s="34">
        <v>0.5</v>
      </c>
      <c r="AI14" s="30">
        <v>2</v>
      </c>
      <c r="AJ14" s="30"/>
    </row>
    <row r="15" spans="2:36" x14ac:dyDescent="0.2">
      <c r="B15" s="30" t="s">
        <v>25</v>
      </c>
      <c r="C15" s="33">
        <v>84</v>
      </c>
      <c r="D15" s="30">
        <v>2.1</v>
      </c>
      <c r="E15" s="30">
        <v>2.0489999999999999</v>
      </c>
      <c r="F15" s="30"/>
      <c r="G15" s="30" t="s">
        <v>48</v>
      </c>
      <c r="H15" s="33">
        <v>69</v>
      </c>
      <c r="I15" s="30">
        <v>2.1560000000000001</v>
      </c>
      <c r="J15" s="30">
        <v>2.0289999999999999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7" t="s">
        <v>151</v>
      </c>
      <c r="W15" s="30">
        <v>4</v>
      </c>
      <c r="X15" s="34">
        <v>0.57099999999999995</v>
      </c>
      <c r="Y15" s="30">
        <v>2</v>
      </c>
      <c r="Z15" s="30"/>
      <c r="AA15" s="37" t="s">
        <v>170</v>
      </c>
      <c r="AB15" s="30">
        <v>4</v>
      </c>
      <c r="AC15" s="34">
        <v>0.66700000000000004</v>
      </c>
      <c r="AD15" s="30">
        <v>1.333</v>
      </c>
      <c r="AE15" s="30"/>
      <c r="AF15" s="30" t="s">
        <v>106</v>
      </c>
      <c r="AG15" s="30">
        <v>2</v>
      </c>
      <c r="AH15" s="34">
        <v>1</v>
      </c>
      <c r="AI15" s="30">
        <v>2</v>
      </c>
      <c r="AJ15" s="30"/>
    </row>
    <row r="16" spans="2:36" x14ac:dyDescent="0.2">
      <c r="B16" s="30" t="s">
        <v>32</v>
      </c>
      <c r="C16" s="33">
        <v>79</v>
      </c>
      <c r="D16" s="30">
        <v>2.2570000000000001</v>
      </c>
      <c r="E16" s="30">
        <v>2</v>
      </c>
      <c r="F16" s="30"/>
      <c r="G16" s="30" t="s">
        <v>55</v>
      </c>
      <c r="H16" s="33">
        <v>63</v>
      </c>
      <c r="I16" s="30">
        <v>1.9690000000000001</v>
      </c>
      <c r="J16" s="30">
        <v>1.9690000000000001</v>
      </c>
      <c r="K16" s="30"/>
      <c r="L16" s="37" t="s">
        <v>117</v>
      </c>
      <c r="M16" s="30">
        <v>2</v>
      </c>
      <c r="N16" s="34">
        <v>0.4</v>
      </c>
      <c r="O16" s="34">
        <v>1</v>
      </c>
      <c r="P16" s="30"/>
      <c r="Q16" s="30" t="s">
        <v>133</v>
      </c>
      <c r="R16" s="33">
        <v>31</v>
      </c>
      <c r="S16" s="30">
        <v>1.8240000000000001</v>
      </c>
      <c r="T16" s="30">
        <v>1.9370000000000001</v>
      </c>
      <c r="U16" s="30"/>
      <c r="V16" s="37" t="s">
        <v>152</v>
      </c>
      <c r="W16" s="30">
        <v>4</v>
      </c>
      <c r="X16" s="34">
        <v>0.66700000000000004</v>
      </c>
      <c r="Y16" s="30">
        <v>2</v>
      </c>
      <c r="Z16" s="30"/>
      <c r="AA16" s="37" t="s">
        <v>171</v>
      </c>
      <c r="AB16" s="30">
        <v>2</v>
      </c>
      <c r="AC16" s="34">
        <v>0.4</v>
      </c>
      <c r="AD16" s="30">
        <v>2</v>
      </c>
      <c r="AE16" s="30"/>
      <c r="AF16" s="37" t="s">
        <v>107</v>
      </c>
      <c r="AG16" s="30">
        <v>5</v>
      </c>
      <c r="AH16" s="34">
        <v>1</v>
      </c>
      <c r="AI16" s="34">
        <v>1.667</v>
      </c>
      <c r="AJ16" s="30"/>
    </row>
    <row r="17" spans="2:36" x14ac:dyDescent="0.2">
      <c r="B17" s="30" t="s">
        <v>39</v>
      </c>
      <c r="C17" s="33">
        <v>76</v>
      </c>
      <c r="D17" s="30">
        <v>2</v>
      </c>
      <c r="E17" s="30">
        <v>2</v>
      </c>
      <c r="F17" s="30"/>
      <c r="G17" s="30" t="s">
        <v>102</v>
      </c>
      <c r="H17" s="33">
        <v>66</v>
      </c>
      <c r="I17" s="30">
        <v>1.8859999999999999</v>
      </c>
      <c r="J17" s="30">
        <v>2</v>
      </c>
      <c r="K17" s="30"/>
      <c r="L17" s="37" t="s">
        <v>118</v>
      </c>
      <c r="M17" s="30">
        <v>3</v>
      </c>
      <c r="N17" s="34">
        <v>0.6</v>
      </c>
      <c r="O17" s="34">
        <v>1.5</v>
      </c>
      <c r="P17" s="30"/>
      <c r="Q17" s="30" t="s">
        <v>134</v>
      </c>
      <c r="R17" s="33">
        <v>29</v>
      </c>
      <c r="S17" s="36">
        <v>1.526</v>
      </c>
      <c r="T17" s="30">
        <v>1.9330000000000001</v>
      </c>
      <c r="U17" s="30"/>
      <c r="V17" s="37" t="s">
        <v>153</v>
      </c>
      <c r="W17" s="30">
        <v>4</v>
      </c>
      <c r="X17" s="34">
        <v>0.5</v>
      </c>
      <c r="Y17" s="30">
        <v>2</v>
      </c>
      <c r="Z17" s="30"/>
      <c r="AA17" s="37" t="s">
        <v>172</v>
      </c>
      <c r="AB17" s="30">
        <v>3</v>
      </c>
      <c r="AC17" s="34">
        <v>0.6</v>
      </c>
      <c r="AD17" s="34">
        <v>1.5</v>
      </c>
      <c r="AE17" s="30"/>
      <c r="AF17" s="37" t="s">
        <v>108</v>
      </c>
      <c r="AG17" s="30">
        <v>5</v>
      </c>
      <c r="AH17" s="34">
        <v>0.71399999999999997</v>
      </c>
      <c r="AI17" s="34">
        <v>1.25</v>
      </c>
      <c r="AJ17" s="30"/>
    </row>
    <row r="18" spans="2:36" x14ac:dyDescent="0.2">
      <c r="B18" s="30" t="s">
        <v>46</v>
      </c>
      <c r="C18" s="33">
        <v>89</v>
      </c>
      <c r="D18" s="30">
        <v>2.0230000000000001</v>
      </c>
      <c r="E18" s="30">
        <v>2.0230000000000001</v>
      </c>
      <c r="F18" s="30"/>
      <c r="G18" s="30"/>
      <c r="H18" s="30"/>
      <c r="I18" s="30"/>
      <c r="J18" s="30"/>
      <c r="K18" s="30"/>
      <c r="L18" s="37" t="s">
        <v>119</v>
      </c>
      <c r="M18" s="30">
        <v>3</v>
      </c>
      <c r="N18" s="34">
        <v>0.6</v>
      </c>
      <c r="O18" s="34">
        <v>1.5</v>
      </c>
      <c r="P18" s="30"/>
      <c r="Q18" s="30" t="s">
        <v>135</v>
      </c>
      <c r="R18" s="33">
        <v>68</v>
      </c>
      <c r="S18" s="30">
        <v>1.9430000000000001</v>
      </c>
      <c r="T18" s="30">
        <v>2</v>
      </c>
      <c r="U18" s="30"/>
      <c r="V18" s="37" t="s">
        <v>154</v>
      </c>
      <c r="W18" s="30">
        <v>4</v>
      </c>
      <c r="X18" s="34">
        <v>0.57099999999999995</v>
      </c>
      <c r="Y18" s="30">
        <v>2</v>
      </c>
      <c r="Z18" s="30"/>
      <c r="AA18" s="30"/>
      <c r="AB18" s="30"/>
      <c r="AC18" s="30"/>
      <c r="AD18" s="30"/>
      <c r="AE18" s="30"/>
      <c r="AF18" s="37" t="s">
        <v>109</v>
      </c>
      <c r="AG18" s="30">
        <v>3</v>
      </c>
      <c r="AH18" s="34">
        <v>1.5</v>
      </c>
      <c r="AI18" s="34">
        <v>1.5</v>
      </c>
      <c r="AJ18" s="30"/>
    </row>
    <row r="19" spans="2:36" x14ac:dyDescent="0.2">
      <c r="B19" s="30" t="s">
        <v>53</v>
      </c>
      <c r="C19" s="33">
        <v>81</v>
      </c>
      <c r="D19" s="30">
        <v>2.1349999999999998</v>
      </c>
      <c r="E19" s="30">
        <v>2.077</v>
      </c>
      <c r="F19" s="30"/>
      <c r="G19" s="30" t="s">
        <v>15</v>
      </c>
      <c r="H19" s="33">
        <v>65</v>
      </c>
      <c r="I19" s="30">
        <v>1.9119999999999999</v>
      </c>
      <c r="J19" s="30">
        <v>1.927</v>
      </c>
      <c r="K19" s="30"/>
      <c r="L19" s="37" t="s">
        <v>120</v>
      </c>
      <c r="M19" s="30">
        <v>5</v>
      </c>
      <c r="N19" s="34">
        <v>0.45500000000000002</v>
      </c>
      <c r="O19" s="34">
        <v>1.667</v>
      </c>
      <c r="P19" s="30"/>
      <c r="Q19" s="30" t="s">
        <v>136</v>
      </c>
      <c r="R19" s="33">
        <v>60</v>
      </c>
      <c r="S19" s="30">
        <v>2.069</v>
      </c>
      <c r="T19" s="30">
        <v>2.069</v>
      </c>
      <c r="U19" s="30"/>
      <c r="V19" s="37" t="s">
        <v>155</v>
      </c>
      <c r="W19" s="30">
        <v>3</v>
      </c>
      <c r="X19" s="34">
        <v>0.25</v>
      </c>
      <c r="Y19" s="34">
        <v>1</v>
      </c>
      <c r="Z19" s="30"/>
      <c r="AA19" s="37" t="s">
        <v>173</v>
      </c>
      <c r="AB19" s="30">
        <v>5</v>
      </c>
      <c r="AC19" s="34">
        <v>0.5</v>
      </c>
      <c r="AD19" s="34">
        <v>1.25</v>
      </c>
      <c r="AE19" s="30"/>
      <c r="AF19" s="30" t="s">
        <v>110</v>
      </c>
      <c r="AG19" s="30">
        <v>3</v>
      </c>
      <c r="AH19" s="34">
        <v>0.42899999999999999</v>
      </c>
      <c r="AI19" s="34">
        <v>1.5</v>
      </c>
      <c r="AJ19" s="30"/>
    </row>
    <row r="20" spans="2:36" x14ac:dyDescent="0.2">
      <c r="B20" s="30" t="s">
        <v>100</v>
      </c>
      <c r="C20" s="33">
        <v>70</v>
      </c>
      <c r="D20" s="30">
        <v>1.944</v>
      </c>
      <c r="E20" s="30">
        <v>2.0590000000000002</v>
      </c>
      <c r="F20" s="30"/>
      <c r="G20" s="30" t="s">
        <v>21</v>
      </c>
      <c r="H20" s="33">
        <v>61</v>
      </c>
      <c r="I20" s="30">
        <v>2.0329999999999999</v>
      </c>
      <c r="J20" s="30">
        <v>2.0219999999999998</v>
      </c>
      <c r="K20" s="30"/>
      <c r="L20" s="37" t="s">
        <v>121</v>
      </c>
      <c r="M20" s="30">
        <v>3</v>
      </c>
      <c r="N20" s="34">
        <v>1</v>
      </c>
      <c r="O20" s="30">
        <v>1.6</v>
      </c>
      <c r="P20" s="30"/>
      <c r="Q20" s="30" t="s">
        <v>137</v>
      </c>
      <c r="R20" s="33">
        <v>60</v>
      </c>
      <c r="S20" s="30">
        <v>2</v>
      </c>
      <c r="T20" s="30">
        <v>2</v>
      </c>
      <c r="U20" s="30"/>
      <c r="V20" s="37" t="s">
        <v>156</v>
      </c>
      <c r="W20" s="30">
        <v>3</v>
      </c>
      <c r="X20" s="34">
        <v>0.6</v>
      </c>
      <c r="Y20" s="34">
        <v>1.5</v>
      </c>
      <c r="Z20" s="30"/>
      <c r="AA20" s="37" t="s">
        <v>174</v>
      </c>
      <c r="AB20" s="30">
        <v>2</v>
      </c>
      <c r="AC20" s="34">
        <v>0.5</v>
      </c>
      <c r="AD20" s="30">
        <v>2</v>
      </c>
      <c r="AE20" s="30"/>
      <c r="AF20" s="30"/>
      <c r="AG20" s="30"/>
      <c r="AH20" s="30"/>
      <c r="AI20" s="30"/>
      <c r="AJ20" s="30"/>
    </row>
    <row r="21" spans="2:36" x14ac:dyDescent="0.2">
      <c r="B21" s="30"/>
      <c r="C21" s="30"/>
      <c r="D21" s="30"/>
      <c r="E21" s="30"/>
      <c r="F21" s="30"/>
      <c r="G21" s="30" t="s">
        <v>28</v>
      </c>
      <c r="H21" s="33">
        <v>70</v>
      </c>
      <c r="I21" s="30">
        <v>2</v>
      </c>
      <c r="J21" s="30">
        <v>2</v>
      </c>
      <c r="K21" s="30"/>
      <c r="L21" s="37" t="s">
        <v>122</v>
      </c>
      <c r="M21" s="30">
        <v>2</v>
      </c>
      <c r="N21" s="34">
        <v>0.5</v>
      </c>
      <c r="O21" s="30">
        <v>2</v>
      </c>
      <c r="P21" s="30"/>
      <c r="Q21" s="30" t="s">
        <v>138</v>
      </c>
      <c r="R21" s="33">
        <v>62</v>
      </c>
      <c r="S21" s="30">
        <v>2.1379999999999999</v>
      </c>
      <c r="T21" s="30">
        <v>2</v>
      </c>
      <c r="U21" s="30"/>
      <c r="V21" s="30"/>
      <c r="W21" s="30"/>
      <c r="Y21" s="30"/>
      <c r="Z21" s="30"/>
      <c r="AA21" s="37" t="s">
        <v>175</v>
      </c>
      <c r="AB21" s="30">
        <v>1</v>
      </c>
      <c r="AC21" s="34">
        <v>0.33300000000000002</v>
      </c>
      <c r="AD21" s="34">
        <v>1</v>
      </c>
      <c r="AE21" s="30"/>
      <c r="AF21" s="30"/>
      <c r="AG21" s="30"/>
      <c r="AH21" s="30"/>
      <c r="AI21" s="30"/>
      <c r="AJ21" s="30"/>
    </row>
    <row r="22" spans="2:36" x14ac:dyDescent="0.2">
      <c r="B22" s="30" t="s">
        <v>13</v>
      </c>
      <c r="C22" s="33">
        <v>75</v>
      </c>
      <c r="D22" s="30">
        <v>2.1429999999999998</v>
      </c>
      <c r="E22" s="30">
        <v>2.0270000000000001</v>
      </c>
      <c r="F22" s="30"/>
      <c r="G22" s="30" t="s">
        <v>35</v>
      </c>
      <c r="H22" s="33">
        <v>77</v>
      </c>
      <c r="I22" s="30">
        <v>2.1389999999999998</v>
      </c>
      <c r="J22" s="30">
        <v>2.0259999999999998</v>
      </c>
      <c r="K22" s="30"/>
      <c r="L22" s="37" t="s">
        <v>123</v>
      </c>
      <c r="M22" s="30">
        <v>3</v>
      </c>
      <c r="N22" s="34">
        <v>0.75</v>
      </c>
      <c r="O22" s="34">
        <v>1.5</v>
      </c>
      <c r="P22" s="30"/>
      <c r="Q22" s="30" t="s">
        <v>139</v>
      </c>
      <c r="R22" s="33">
        <v>60</v>
      </c>
      <c r="S22" s="30">
        <v>2</v>
      </c>
      <c r="T22" s="30">
        <v>2</v>
      </c>
      <c r="U22" s="30"/>
      <c r="V22" s="37" t="s">
        <v>157</v>
      </c>
      <c r="W22" s="30">
        <v>2</v>
      </c>
      <c r="X22" s="34">
        <v>0.4</v>
      </c>
      <c r="Y22" s="30">
        <v>2</v>
      </c>
      <c r="Z22" s="30"/>
      <c r="AA22" s="37" t="s">
        <v>176</v>
      </c>
      <c r="AB22" s="30">
        <v>2</v>
      </c>
      <c r="AC22" s="34">
        <v>0.66700000000000004</v>
      </c>
      <c r="AD22" s="30">
        <v>2</v>
      </c>
      <c r="AE22" s="30"/>
      <c r="AF22" s="30"/>
      <c r="AG22" s="30"/>
      <c r="AH22" s="30"/>
      <c r="AI22" s="30"/>
      <c r="AJ22" s="30"/>
    </row>
    <row r="23" spans="2:36" x14ac:dyDescent="0.2">
      <c r="B23" s="30" t="s">
        <v>19</v>
      </c>
      <c r="C23" s="33">
        <v>76</v>
      </c>
      <c r="D23" s="30">
        <v>2.0539999999999998</v>
      </c>
      <c r="E23" s="30">
        <v>2</v>
      </c>
      <c r="F23" s="30"/>
      <c r="G23" s="30" t="s">
        <v>42</v>
      </c>
      <c r="H23" s="33">
        <v>69</v>
      </c>
      <c r="I23" s="30">
        <v>2.226</v>
      </c>
      <c r="J23" s="30">
        <v>2.0289999999999999</v>
      </c>
      <c r="K23" s="30"/>
      <c r="L23" s="37" t="s">
        <v>124</v>
      </c>
      <c r="M23" s="30">
        <v>3</v>
      </c>
      <c r="N23" s="34">
        <v>1</v>
      </c>
      <c r="O23" s="34">
        <v>1.5</v>
      </c>
      <c r="P23" s="30"/>
      <c r="Q23" s="30" t="s">
        <v>140</v>
      </c>
      <c r="R23" s="33">
        <v>56</v>
      </c>
      <c r="S23" s="30">
        <v>1.931</v>
      </c>
      <c r="T23" s="30">
        <v>2</v>
      </c>
      <c r="U23" s="30"/>
      <c r="V23" s="37" t="s">
        <v>158</v>
      </c>
      <c r="W23" s="30">
        <v>2</v>
      </c>
      <c r="X23" s="34">
        <v>0.5</v>
      </c>
      <c r="Y23" s="30">
        <v>2</v>
      </c>
      <c r="Z23" s="30"/>
      <c r="AA23" s="37" t="s">
        <v>177</v>
      </c>
      <c r="AB23" s="30">
        <v>4</v>
      </c>
      <c r="AC23" s="34">
        <v>0.36399999999999999</v>
      </c>
      <c r="AD23" s="30">
        <v>2</v>
      </c>
      <c r="AE23" s="30"/>
      <c r="AF23" s="30"/>
      <c r="AG23" s="30"/>
      <c r="AH23" s="30"/>
      <c r="AI23" s="30"/>
      <c r="AJ23" s="30"/>
    </row>
    <row r="24" spans="2:36" x14ac:dyDescent="0.2">
      <c r="B24" s="30" t="s">
        <v>26</v>
      </c>
      <c r="C24" s="33">
        <v>81</v>
      </c>
      <c r="D24" s="30">
        <v>2.286</v>
      </c>
      <c r="E24" s="30">
        <v>2</v>
      </c>
      <c r="F24" s="30"/>
      <c r="G24" s="30" t="s">
        <v>49</v>
      </c>
      <c r="H24" s="33">
        <v>74</v>
      </c>
      <c r="I24" s="30">
        <v>2.242</v>
      </c>
      <c r="J24" s="30">
        <v>2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7" t="s">
        <v>159</v>
      </c>
      <c r="W24" s="30">
        <v>3</v>
      </c>
      <c r="X24" s="34">
        <v>0.6</v>
      </c>
      <c r="Y24" s="34">
        <v>3</v>
      </c>
      <c r="Z24" s="30"/>
      <c r="AA24" s="37" t="s">
        <v>178</v>
      </c>
      <c r="AB24" s="30">
        <v>3</v>
      </c>
      <c r="AC24" s="34">
        <v>1</v>
      </c>
      <c r="AD24" s="34">
        <v>1.5</v>
      </c>
      <c r="AE24" s="30"/>
      <c r="AF24" s="30"/>
      <c r="AG24" s="30"/>
      <c r="AH24" s="30"/>
      <c r="AI24" s="30"/>
      <c r="AJ24" s="30"/>
    </row>
    <row r="25" spans="2:36" x14ac:dyDescent="0.2">
      <c r="AB25" s="31"/>
    </row>
  </sheetData>
  <phoneticPr fontId="6" type="noConversion"/>
  <conditionalFormatting sqref="D4:D24">
    <cfRule type="cellIs" dxfId="40" priority="33" operator="between">
      <formula>2</formula>
      <formula>2.2</formula>
    </cfRule>
    <cfRule type="cellIs" dxfId="39" priority="19" operator="between">
      <formula>1.95</formula>
      <formula>2.35</formula>
    </cfRule>
  </conditionalFormatting>
  <conditionalFormatting sqref="D4:E24">
    <cfRule type="cellIs" dxfId="38" priority="34" operator="between">
      <formula>1.8</formula>
      <formula>2</formula>
    </cfRule>
  </conditionalFormatting>
  <conditionalFormatting sqref="E4:E24">
    <cfRule type="cellIs" dxfId="37" priority="32" operator="between">
      <formula>1.75</formula>
      <formula>2.15</formula>
    </cfRule>
  </conditionalFormatting>
  <conditionalFormatting sqref="I4:I24">
    <cfRule type="cellIs" dxfId="36" priority="16" operator="between">
      <formula>1.95</formula>
      <formula>2.35</formula>
    </cfRule>
    <cfRule type="cellIs" dxfId="35" priority="17" operator="between">
      <formula>2</formula>
      <formula>2.2</formula>
    </cfRule>
  </conditionalFormatting>
  <conditionalFormatting sqref="I4:J24">
    <cfRule type="cellIs" dxfId="34" priority="18" operator="between">
      <formula>1.8</formula>
      <formula>2</formula>
    </cfRule>
  </conditionalFormatting>
  <conditionalFormatting sqref="J4:J24">
    <cfRule type="cellIs" dxfId="33" priority="30" operator="between">
      <formula>1.75</formula>
      <formula>2.15</formula>
    </cfRule>
  </conditionalFormatting>
  <conditionalFormatting sqref="M16:M23">
    <cfRule type="cellIs" dxfId="32" priority="46" operator="lessThan">
      <formula>10</formula>
    </cfRule>
  </conditionalFormatting>
  <conditionalFormatting sqref="N4:N23">
    <cfRule type="cellIs" dxfId="31" priority="13" operator="between">
      <formula>1.95</formula>
      <formula>2.35</formula>
    </cfRule>
    <cfRule type="cellIs" dxfId="30" priority="14" operator="between">
      <formula>2</formula>
      <formula>2.2</formula>
    </cfRule>
  </conditionalFormatting>
  <conditionalFormatting sqref="N4:O23">
    <cfRule type="cellIs" dxfId="29" priority="15" operator="between">
      <formula>1.8</formula>
      <formula>2</formula>
    </cfRule>
  </conditionalFormatting>
  <conditionalFormatting sqref="O4:O23">
    <cfRule type="cellIs" dxfId="28" priority="28" operator="between">
      <formula>1.75</formula>
      <formula>2.15</formula>
    </cfRule>
  </conditionalFormatting>
  <conditionalFormatting sqref="R4:R11">
    <cfRule type="cellIs" dxfId="27" priority="45" operator="lessThan">
      <formula>10</formula>
    </cfRule>
  </conditionalFormatting>
  <conditionalFormatting sqref="R13:R14">
    <cfRule type="cellIs" dxfId="26" priority="44" operator="lessThan">
      <formula>10</formula>
    </cfRule>
  </conditionalFormatting>
  <conditionalFormatting sqref="S4:S23">
    <cfRule type="cellIs" dxfId="25" priority="10" operator="between">
      <formula>1.95</formula>
      <formula>2.35</formula>
    </cfRule>
    <cfRule type="cellIs" dxfId="24" priority="11" operator="between">
      <formula>2</formula>
      <formula>2.2</formula>
    </cfRule>
  </conditionalFormatting>
  <conditionalFormatting sqref="S4:T23">
    <cfRule type="cellIs" dxfId="23" priority="12" operator="between">
      <formula>1.8</formula>
      <formula>2</formula>
    </cfRule>
  </conditionalFormatting>
  <conditionalFormatting sqref="T4:T23">
    <cfRule type="cellIs" dxfId="22" priority="26" operator="between">
      <formula>1.75</formula>
      <formula>2.15</formula>
    </cfRule>
  </conditionalFormatting>
  <conditionalFormatting sqref="W13:W20">
    <cfRule type="cellIs" dxfId="21" priority="43" operator="lessThan">
      <formula>10</formula>
    </cfRule>
  </conditionalFormatting>
  <conditionalFormatting sqref="W22:W24">
    <cfRule type="cellIs" dxfId="20" priority="42" operator="lessThan">
      <formula>10</formula>
    </cfRule>
  </conditionalFormatting>
  <conditionalFormatting sqref="X4:X24">
    <cfRule type="cellIs" dxfId="19" priority="8" operator="between">
      <formula>2</formula>
      <formula>2.2</formula>
    </cfRule>
    <cfRule type="cellIs" dxfId="18" priority="7" operator="between">
      <formula>1.95</formula>
      <formula>2.35</formula>
    </cfRule>
  </conditionalFormatting>
  <conditionalFormatting sqref="X4:Y24">
    <cfRule type="cellIs" dxfId="17" priority="9" operator="between">
      <formula>1.8</formula>
      <formula>2</formula>
    </cfRule>
  </conditionalFormatting>
  <conditionalFormatting sqref="Y4:Y24">
    <cfRule type="cellIs" dxfId="16" priority="24" operator="between">
      <formula>1.75</formula>
      <formula>2.15</formula>
    </cfRule>
  </conditionalFormatting>
  <conditionalFormatting sqref="AB4:AB8">
    <cfRule type="cellIs" dxfId="15" priority="41" operator="lessThan">
      <formula>10</formula>
    </cfRule>
  </conditionalFormatting>
  <conditionalFormatting sqref="AB10:AB17">
    <cfRule type="cellIs" dxfId="14" priority="40" operator="lessThan">
      <formula>10</formula>
    </cfRule>
  </conditionalFormatting>
  <conditionalFormatting sqref="AB19:AB24">
    <cfRule type="cellIs" dxfId="13" priority="39" operator="lessThan">
      <formula>10</formula>
    </cfRule>
  </conditionalFormatting>
  <conditionalFormatting sqref="AC4:AC8 AC10:AC17 AC19:AC24">
    <cfRule type="cellIs" dxfId="12" priority="6" operator="between">
      <formula>1.8</formula>
      <formula>2</formula>
    </cfRule>
    <cfRule type="cellIs" dxfId="11" priority="5" operator="between">
      <formula>2</formula>
      <formula>2.2</formula>
    </cfRule>
    <cfRule type="cellIs" dxfId="10" priority="4" operator="between">
      <formula>1.95</formula>
      <formula>2.35</formula>
    </cfRule>
  </conditionalFormatting>
  <conditionalFormatting sqref="AD4:AD24">
    <cfRule type="cellIs" dxfId="9" priority="22" operator="between">
      <formula>1.75</formula>
      <formula>2.15</formula>
    </cfRule>
    <cfRule type="cellIs" dxfId="8" priority="23" operator="between">
      <formula>1.8</formula>
      <formula>2</formula>
    </cfRule>
  </conditionalFormatting>
  <conditionalFormatting sqref="AG4:AG5">
    <cfRule type="cellIs" dxfId="7" priority="38" operator="lessThan">
      <formula>10</formula>
    </cfRule>
  </conditionalFormatting>
  <conditionalFormatting sqref="AG7:AG12">
    <cfRule type="cellIs" dxfId="6" priority="37" operator="lessThan">
      <formula>10</formula>
    </cfRule>
  </conditionalFormatting>
  <conditionalFormatting sqref="AG14:AG19">
    <cfRule type="cellIs" dxfId="5" priority="36" operator="lessThan">
      <formula>10</formula>
    </cfRule>
  </conditionalFormatting>
  <conditionalFormatting sqref="AH4:AH5 AH7:AH12 AH14:AH19">
    <cfRule type="cellIs" dxfId="4" priority="1" operator="between">
      <formula>1.95</formula>
      <formula>2.35</formula>
    </cfRule>
    <cfRule type="cellIs" dxfId="3" priority="3" operator="between">
      <formula>1.8</formula>
      <formula>2</formula>
    </cfRule>
    <cfRule type="cellIs" dxfId="2" priority="2" operator="between">
      <formula>2</formula>
      <formula>2.2</formula>
    </cfRule>
  </conditionalFormatting>
  <conditionalFormatting sqref="AI4:AI19">
    <cfRule type="cellIs" dxfId="1" priority="20" operator="between">
      <formula>1.75</formula>
      <formula>2.15</formula>
    </cfRule>
    <cfRule type="cellIs" dxfId="0" priority="21" operator="between">
      <formula>1.8</formula>
      <formula>2</formula>
    </cfRule>
  </conditionalFormatting>
  <pageMargins left="0.70866141732283472" right="0.70866141732283472" top="0.74803149606299213" bottom="0.74803149606299213" header="0.31496062992125984" footer="0.31496062992125984"/>
  <pageSetup paperSize="9" pageOrder="overThenDown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2943-3734-4ABE-BBF9-0362FF46008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Eurofins Experiment trial 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Priestley</dc:creator>
  <cp:lastModifiedBy>Jessica Priestley (25020863)</cp:lastModifiedBy>
  <cp:lastPrinted>2024-08-05T12:51:24Z</cp:lastPrinted>
  <dcterms:created xsi:type="dcterms:W3CDTF">2024-07-26T09:38:51Z</dcterms:created>
  <dcterms:modified xsi:type="dcterms:W3CDTF">2025-01-07T12:36:03Z</dcterms:modified>
</cp:coreProperties>
</file>