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20" yWindow="615" windowWidth="16095" windowHeight="8910" activeTab="2"/>
  </bookViews>
  <sheets>
    <sheet name="Hoja1" sheetId="1" r:id="rId1"/>
    <sheet name="MS 105" sheetId="2" r:id="rId2"/>
    <sheet name="Neutra" sheetId="3" r:id="rId3"/>
    <sheet name="ácida" sheetId="4" r:id="rId4"/>
    <sheet name="C.O." sheetId="5" r:id="rId5"/>
    <sheet name="digestibilidad" sheetId="6" r:id="rId6"/>
  </sheets>
  <calcPr calcId="145621"/>
</workbook>
</file>

<file path=xl/calcChain.xml><?xml version="1.0" encoding="utf-8"?>
<calcChain xmlns="http://schemas.openxmlformats.org/spreadsheetml/2006/main">
  <c r="I34" i="6" l="1"/>
  <c r="I26" i="6"/>
  <c r="F6" i="6" s="1"/>
  <c r="F24" i="6" l="1"/>
  <c r="F20" i="6"/>
  <c r="F16" i="6"/>
  <c r="J16" i="6" s="1"/>
  <c r="F12" i="6"/>
  <c r="F8" i="6"/>
  <c r="F4" i="6"/>
  <c r="F23" i="6"/>
  <c r="J23" i="6" s="1"/>
  <c r="F19" i="6"/>
  <c r="J19" i="6" s="1"/>
  <c r="F15" i="6"/>
  <c r="J15" i="6" s="1"/>
  <c r="F11" i="6"/>
  <c r="F7" i="6"/>
  <c r="H6" i="6" s="1"/>
  <c r="F25" i="6"/>
  <c r="J25" i="6" s="1"/>
  <c r="F21" i="6"/>
  <c r="J21" i="6" s="1"/>
  <c r="F17" i="6"/>
  <c r="J17" i="6" s="1"/>
  <c r="F13" i="6"/>
  <c r="J13" i="6" s="1"/>
  <c r="F9" i="6"/>
  <c r="F5" i="6"/>
  <c r="J5" i="6" s="1"/>
  <c r="F22" i="6"/>
  <c r="F18" i="6"/>
  <c r="F14" i="6"/>
  <c r="F10" i="6"/>
  <c r="F30" i="6"/>
  <c r="F29" i="6"/>
  <c r="J29" i="6" s="1"/>
  <c r="F33" i="6"/>
  <c r="J33" i="6" s="1"/>
  <c r="F32" i="6"/>
  <c r="F28" i="6"/>
  <c r="G28" i="6" s="1"/>
  <c r="F31" i="6"/>
  <c r="J31" i="6" s="1"/>
  <c r="F3" i="6"/>
  <c r="J3" i="6" s="1"/>
  <c r="J11" i="6"/>
  <c r="J6" i="6"/>
  <c r="J9" i="6"/>
  <c r="F2" i="6"/>
  <c r="J30" i="6"/>
  <c r="G22" i="6" l="1"/>
  <c r="J7" i="6"/>
  <c r="H10" i="6"/>
  <c r="H14" i="6"/>
  <c r="G10" i="6"/>
  <c r="H12" i="6"/>
  <c r="H22" i="6"/>
  <c r="H16" i="6"/>
  <c r="H4" i="6"/>
  <c r="H20" i="6"/>
  <c r="H8" i="6"/>
  <c r="H24" i="6"/>
  <c r="H18" i="6"/>
  <c r="G30" i="6"/>
  <c r="G32" i="6"/>
  <c r="H32" i="6"/>
  <c r="J32" i="6"/>
  <c r="J10" i="6"/>
  <c r="G14" i="6"/>
  <c r="G16" i="6"/>
  <c r="G18" i="6"/>
  <c r="G6" i="6"/>
  <c r="H28" i="6"/>
  <c r="J28" i="6"/>
  <c r="H30" i="6"/>
  <c r="J18" i="6"/>
  <c r="J22" i="6"/>
  <c r="J14" i="6"/>
  <c r="J24" i="6"/>
  <c r="G24" i="6"/>
  <c r="G12" i="6"/>
  <c r="J12" i="6"/>
  <c r="J4" i="6"/>
  <c r="G4" i="6"/>
  <c r="J8" i="6"/>
  <c r="G8" i="6"/>
  <c r="H2" i="6"/>
  <c r="G2" i="6"/>
  <c r="J2" i="6"/>
  <c r="J20" i="6"/>
  <c r="G20" i="6"/>
  <c r="D3" i="5" l="1"/>
  <c r="D4" i="5"/>
  <c r="D5" i="5"/>
  <c r="D6" i="5"/>
  <c r="E6" i="5" s="1"/>
  <c r="D7" i="5"/>
  <c r="D8" i="5"/>
  <c r="D9" i="5"/>
  <c r="D10" i="5"/>
  <c r="D11" i="5"/>
  <c r="D12" i="5"/>
  <c r="D13" i="5"/>
  <c r="D14" i="5"/>
  <c r="E14" i="5" s="1"/>
  <c r="D15" i="5"/>
  <c r="D16" i="5"/>
  <c r="D17" i="5"/>
  <c r="D18" i="5"/>
  <c r="D19" i="5"/>
  <c r="D20" i="5"/>
  <c r="D21" i="5"/>
  <c r="D22" i="5"/>
  <c r="E22" i="5" s="1"/>
  <c r="D23" i="5"/>
  <c r="D24" i="5"/>
  <c r="D25" i="5"/>
  <c r="D26" i="5"/>
  <c r="D27" i="5"/>
  <c r="D28" i="5"/>
  <c r="D29" i="5"/>
  <c r="D30" i="5"/>
  <c r="E30" i="5" s="1"/>
  <c r="D31" i="5"/>
  <c r="D2" i="5"/>
  <c r="E2" i="5" s="1"/>
  <c r="E20" i="5" l="1"/>
  <c r="E28" i="5"/>
  <c r="E24" i="5"/>
  <c r="E16" i="5"/>
  <c r="E12" i="5"/>
  <c r="E8" i="5"/>
  <c r="E4" i="5"/>
  <c r="E26" i="5"/>
  <c r="E18" i="5"/>
  <c r="E10" i="5"/>
  <c r="P23" i="4"/>
  <c r="P22" i="4"/>
  <c r="P4" i="4"/>
  <c r="P3" i="4"/>
  <c r="P5" i="4" l="1"/>
  <c r="G7" i="4" s="1"/>
  <c r="P24" i="4"/>
  <c r="G36" i="4" s="1"/>
  <c r="G5" i="4"/>
  <c r="G2" i="4"/>
  <c r="G16" i="4"/>
  <c r="G14" i="4"/>
  <c r="G12" i="4"/>
  <c r="G8" i="4"/>
  <c r="G6" i="4"/>
  <c r="G3" i="4"/>
  <c r="G19" i="4"/>
  <c r="G17" i="4"/>
  <c r="G13" i="4"/>
  <c r="G11" i="4"/>
  <c r="G9" i="4"/>
  <c r="G15" i="4" l="1"/>
  <c r="G10" i="4"/>
  <c r="H10" i="4" s="1"/>
  <c r="G18" i="4"/>
  <c r="H18" i="4" s="1"/>
  <c r="G4" i="4"/>
  <c r="H4" i="4" s="1"/>
  <c r="G31" i="4"/>
  <c r="G22" i="4"/>
  <c r="G27" i="4"/>
  <c r="G35" i="4"/>
  <c r="G38" i="4"/>
  <c r="G28" i="4"/>
  <c r="G37" i="4"/>
  <c r="G23" i="4"/>
  <c r="G42" i="4"/>
  <c r="G32" i="4"/>
  <c r="G41" i="4"/>
  <c r="G25" i="4"/>
  <c r="G33" i="4"/>
  <c r="G24" i="4"/>
  <c r="G26" i="4"/>
  <c r="G34" i="4"/>
  <c r="G29" i="4"/>
  <c r="G21" i="4"/>
  <c r="H21" i="4" s="1"/>
  <c r="G40" i="4"/>
  <c r="G30" i="4"/>
  <c r="G39" i="4"/>
  <c r="I10" i="4"/>
  <c r="I18" i="4"/>
  <c r="I4" i="4"/>
  <c r="I12" i="4"/>
  <c r="H12" i="4"/>
  <c r="I6" i="4"/>
  <c r="H6" i="4"/>
  <c r="I14" i="4"/>
  <c r="H14" i="4"/>
  <c r="I8" i="4"/>
  <c r="H8" i="4"/>
  <c r="I16" i="4"/>
  <c r="H16" i="4"/>
  <c r="H2" i="4"/>
  <c r="I2" i="4"/>
  <c r="I33" i="4" l="1"/>
  <c r="I31" i="4"/>
  <c r="H31" i="4"/>
  <c r="H27" i="4"/>
  <c r="I39" i="4"/>
  <c r="H41" i="4"/>
  <c r="H37" i="4"/>
  <c r="H25" i="4"/>
  <c r="I41" i="4"/>
  <c r="I37" i="4"/>
  <c r="H23" i="4"/>
  <c r="H35" i="4"/>
  <c r="I35" i="4"/>
  <c r="I27" i="4"/>
  <c r="H29" i="4"/>
  <c r="H33" i="4"/>
  <c r="H39" i="4"/>
  <c r="I23" i="4"/>
  <c r="I21" i="4"/>
  <c r="I25" i="4"/>
  <c r="I29" i="4"/>
  <c r="P23" i="3"/>
  <c r="P22" i="3"/>
  <c r="P24" i="3" s="1"/>
  <c r="P4" i="3"/>
  <c r="P3" i="3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P5" i="3" l="1"/>
  <c r="G5" i="3" s="1"/>
  <c r="G32" i="3"/>
  <c r="G30" i="3"/>
  <c r="G28" i="3"/>
  <c r="G26" i="3"/>
  <c r="G24" i="3"/>
  <c r="G23" i="3"/>
  <c r="G21" i="3"/>
  <c r="G31" i="3"/>
  <c r="G29" i="3"/>
  <c r="G27" i="3"/>
  <c r="G25" i="3"/>
  <c r="G22" i="3"/>
  <c r="H4" i="2"/>
  <c r="G16" i="2"/>
  <c r="G14" i="2"/>
  <c r="G12" i="2"/>
  <c r="G10" i="2"/>
  <c r="G8" i="2"/>
  <c r="G6" i="2"/>
  <c r="G2" i="2"/>
  <c r="G4" i="2"/>
  <c r="H2" i="2"/>
  <c r="H6" i="2"/>
  <c r="H8" i="2"/>
  <c r="H10" i="2"/>
  <c r="H12" i="2"/>
  <c r="H14" i="2"/>
  <c r="H16" i="2"/>
  <c r="G13" i="3" l="1"/>
  <c r="G10" i="3"/>
  <c r="G15" i="3"/>
  <c r="G16" i="3"/>
  <c r="I16" i="3" s="1"/>
  <c r="G2" i="3"/>
  <c r="I2" i="3" s="1"/>
  <c r="G3" i="3"/>
  <c r="G18" i="3"/>
  <c r="G9" i="3"/>
  <c r="H8" i="3" s="1"/>
  <c r="G8" i="3"/>
  <c r="G4" i="3"/>
  <c r="H4" i="3" s="1"/>
  <c r="G7" i="3"/>
  <c r="G17" i="3"/>
  <c r="H16" i="3" s="1"/>
  <c r="G12" i="3"/>
  <c r="H12" i="3" s="1"/>
  <c r="G11" i="3"/>
  <c r="H10" i="3" s="1"/>
  <c r="G19" i="3"/>
  <c r="H18" i="3" s="1"/>
  <c r="G6" i="3"/>
  <c r="G14" i="3"/>
  <c r="I31" i="3"/>
  <c r="H31" i="3"/>
  <c r="I25" i="3"/>
  <c r="H25" i="3"/>
  <c r="I27" i="3"/>
  <c r="H27" i="3"/>
  <c r="I21" i="3"/>
  <c r="H21" i="3"/>
  <c r="H2" i="3"/>
  <c r="I8" i="3"/>
  <c r="I4" i="3"/>
  <c r="I29" i="3"/>
  <c r="H29" i="3"/>
  <c r="H23" i="3"/>
  <c r="I23" i="3"/>
  <c r="I18" i="3" l="1"/>
  <c r="I10" i="3"/>
  <c r="H14" i="3"/>
  <c r="I6" i="3"/>
  <c r="I12" i="3"/>
  <c r="I14" i="3"/>
  <c r="H6" i="3"/>
</calcChain>
</file>

<file path=xl/comments1.xml><?xml version="1.0" encoding="utf-8"?>
<comments xmlns="http://schemas.openxmlformats.org/spreadsheetml/2006/main">
  <authors>
    <author>laq</author>
  </authors>
  <commentList>
    <comment ref="I1" authorId="0">
      <text>
        <r>
          <rPr>
            <b/>
            <sz val="8"/>
            <color indexed="81"/>
            <rFont val="Tahoma"/>
            <family val="2"/>
          </rPr>
          <t>laq:</t>
        </r>
        <r>
          <rPr>
            <sz val="8"/>
            <color indexed="81"/>
            <rFont val="Tahoma"/>
            <family val="2"/>
          </rPr>
          <t xml:space="preserve">
falta afectar la materia seca.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laq:</t>
        </r>
        <r>
          <rPr>
            <sz val="8"/>
            <color indexed="81"/>
            <rFont val="Tahoma"/>
            <family val="2"/>
          </rPr>
          <t xml:space="preserve">
falta afectar la materia seca.</t>
        </r>
      </text>
    </comment>
    <comment ref="I27" authorId="0">
      <text>
        <r>
          <rPr>
            <b/>
            <sz val="8"/>
            <color indexed="81"/>
            <rFont val="Tahoma"/>
            <family val="2"/>
          </rPr>
          <t>laq:</t>
        </r>
        <r>
          <rPr>
            <sz val="8"/>
            <color indexed="81"/>
            <rFont val="Tahoma"/>
            <family val="2"/>
          </rPr>
          <t xml:space="preserve">
falta afectar la materia seca.</t>
        </r>
      </text>
    </comment>
    <comment ref="J27" authorId="0">
      <text>
        <r>
          <rPr>
            <b/>
            <sz val="8"/>
            <color indexed="81"/>
            <rFont val="Tahoma"/>
            <family val="2"/>
          </rPr>
          <t>laq:</t>
        </r>
        <r>
          <rPr>
            <sz val="8"/>
            <color indexed="81"/>
            <rFont val="Tahoma"/>
            <family val="2"/>
          </rPr>
          <t xml:space="preserve">
falta afectar la materia seca.</t>
        </r>
      </text>
    </comment>
  </commentList>
</comments>
</file>

<file path=xl/sharedStrings.xml><?xml version="1.0" encoding="utf-8"?>
<sst xmlns="http://schemas.openxmlformats.org/spreadsheetml/2006/main" count="187" uniqueCount="99">
  <si>
    <t>CLIENTE:</t>
  </si>
  <si>
    <t>FECHA:</t>
  </si>
  <si>
    <t>N° Lab</t>
  </si>
  <si>
    <t>Identificación de campo</t>
  </si>
  <si>
    <t>Observación:</t>
  </si>
  <si>
    <t>Coordinador Laboratorio Análisis Agronómicos</t>
  </si>
  <si>
    <t xml:space="preserve">CANTON: </t>
  </si>
  <si>
    <t>Metodología:</t>
  </si>
  <si>
    <r>
      <t xml:space="preserve">DISTRITO:  </t>
    </r>
    <r>
      <rPr>
        <b/>
        <sz val="12"/>
        <color theme="1"/>
        <rFont val="Calibri"/>
        <family val="2"/>
        <scheme val="minor"/>
      </rPr>
      <t xml:space="preserve"> </t>
    </r>
  </si>
  <si>
    <t>Ing. Parménides Furcal Beriguete</t>
  </si>
  <si>
    <t xml:space="preserve">OTRAS SEÑAS: </t>
  </si>
  <si>
    <t>%</t>
  </si>
  <si>
    <t>Proteína</t>
  </si>
  <si>
    <t>Fibra Detergente Ácida</t>
  </si>
  <si>
    <t>Fibra Detergente Neutro</t>
  </si>
  <si>
    <t>Materia Seca 105°</t>
  </si>
  <si>
    <t>*Muestras tomadas por el interesado.                                                                 *Los resultados de este ensayo reflejan únicamente  a la muestra entregada en el laboratorio por el interesado                                                     *Los datos presentados son valores promedio expresados en porcentaje.</t>
  </si>
  <si>
    <t xml:space="preserve">REPORTE DE ENSAYO </t>
  </si>
  <si>
    <r>
      <t xml:space="preserve">Digestibilidad </t>
    </r>
    <r>
      <rPr>
        <b/>
        <i/>
        <sz val="9"/>
        <color theme="1"/>
        <rFont val="Calibri"/>
        <family val="2"/>
        <scheme val="minor"/>
      </rPr>
      <t>in vitro</t>
    </r>
  </si>
  <si>
    <t>B14_04</t>
  </si>
  <si>
    <t>B14_05</t>
  </si>
  <si>
    <t>B14_06</t>
  </si>
  <si>
    <t>B14_07</t>
  </si>
  <si>
    <t>B14_08</t>
  </si>
  <si>
    <t>B14_09</t>
  </si>
  <si>
    <t>B14_10</t>
  </si>
  <si>
    <t>B14_11</t>
  </si>
  <si>
    <t>B14_12</t>
  </si>
  <si>
    <t>B14_13</t>
  </si>
  <si>
    <t>B14_14</t>
  </si>
  <si>
    <t>B14_15</t>
  </si>
  <si>
    <t>B14_16</t>
  </si>
  <si>
    <t>B14_17</t>
  </si>
  <si>
    <t>ID Muestra</t>
  </si>
  <si>
    <t># recipiente</t>
  </si>
  <si>
    <t>Peso freso</t>
  </si>
  <si>
    <t>Peso recipiente +</t>
  </si>
  <si>
    <t>% MS</t>
  </si>
  <si>
    <t>% error</t>
  </si>
  <si>
    <t>PROMEDIO</t>
  </si>
  <si>
    <t>ID</t>
  </si>
  <si>
    <t>Description</t>
  </si>
  <si>
    <t>Bag #</t>
  </si>
  <si>
    <t>Weight</t>
  </si>
  <si>
    <t>Bag Weight</t>
  </si>
  <si>
    <t>Fiber %</t>
  </si>
  <si>
    <t>error</t>
  </si>
  <si>
    <t>Promedio</t>
  </si>
  <si>
    <t>C1</t>
  </si>
  <si>
    <t>C2</t>
  </si>
  <si>
    <t>C = C2/C1</t>
  </si>
  <si>
    <t>Blank Bag</t>
  </si>
  <si>
    <t>B12_12</t>
  </si>
  <si>
    <t>B12_13</t>
  </si>
  <si>
    <t>B12_14</t>
  </si>
  <si>
    <t>B12_15</t>
  </si>
  <si>
    <t>B12_16</t>
  </si>
  <si>
    <t>B12_17</t>
  </si>
  <si>
    <t>B12_03</t>
  </si>
  <si>
    <t>B12_04</t>
  </si>
  <si>
    <t>B12_05</t>
  </si>
  <si>
    <t>B12_06</t>
  </si>
  <si>
    <t>B12_07</t>
  </si>
  <si>
    <t>5/2/13. Parcela 1</t>
  </si>
  <si>
    <t>5/2/13. Parcela 2</t>
  </si>
  <si>
    <t>5/2/13. Parcela 3</t>
  </si>
  <si>
    <t>12/3/13. Parcela 1</t>
  </si>
  <si>
    <t>12/3/13. Parcela 2</t>
  </si>
  <si>
    <t>12/3/13. Parcela 3</t>
  </si>
  <si>
    <t>16/4/13. Parcela 1</t>
  </si>
  <si>
    <t>16/4/13. Parcela 2</t>
  </si>
  <si>
    <t>16/4/13. Parcela 3</t>
  </si>
  <si>
    <t>14/5/13. Parcela 1</t>
  </si>
  <si>
    <t>14/5/13. Parcela 2</t>
  </si>
  <si>
    <t>14/5/13. Parcela 3</t>
  </si>
  <si>
    <t>11/6/13. Parcela 1</t>
  </si>
  <si>
    <t>11/6/13. Parcela 2</t>
  </si>
  <si>
    <t>11/6/13. Parcela 3</t>
  </si>
  <si>
    <t>peso</t>
  </si>
  <si>
    <t>lectura</t>
  </si>
  <si>
    <t>%C.O.</t>
  </si>
  <si>
    <r>
      <t xml:space="preserve">Carbono Orgánico método colorimétrico Walkey ,A. y Black, C.; Nitrógeno método Dumas; Fibras método Tecnología Ankom; Digestibilidad </t>
    </r>
    <r>
      <rPr>
        <i/>
        <sz val="8"/>
        <color theme="1"/>
        <rFont val="Calibri"/>
        <family val="2"/>
        <scheme val="minor"/>
      </rPr>
      <t xml:space="preserve">in vitro </t>
    </r>
    <r>
      <rPr>
        <sz val="8"/>
        <color theme="1"/>
        <rFont val="Calibri"/>
        <family val="2"/>
        <scheme val="minor"/>
      </rPr>
      <t>método 3 Tecnología Ankom.</t>
    </r>
  </si>
  <si>
    <t>Alberto Camero R.</t>
  </si>
  <si>
    <t>Código</t>
  </si>
  <si>
    <t>Número muestra</t>
  </si>
  <si>
    <t>peso de la bolsa (g)</t>
  </si>
  <si>
    <t>peso de la muestra               (g)</t>
  </si>
  <si>
    <t>peso bolsa  + muestra.              (g)</t>
  </si>
  <si>
    <t>%IVTD           (As-Recibido)</t>
  </si>
  <si>
    <t>% ERROR</t>
  </si>
  <si>
    <t>MS 105 C</t>
  </si>
  <si>
    <t>%IVTD       (DM base)</t>
  </si>
  <si>
    <t>peso bolsa  + muestra.              Fin FDN(g)</t>
  </si>
  <si>
    <t>Blanco</t>
  </si>
  <si>
    <t>D1</t>
  </si>
  <si>
    <t>Carbono Orgánico</t>
  </si>
  <si>
    <r>
      <t>PROVINCIA:</t>
    </r>
    <r>
      <rPr>
        <b/>
        <sz val="11"/>
        <color theme="1"/>
        <rFont val="Calibri"/>
        <family val="2"/>
        <scheme val="minor"/>
      </rPr>
      <t xml:space="preserve"> </t>
    </r>
  </si>
  <si>
    <t>B14_3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</si>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</sst>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000;[Red]\(#,##0.0000"/>
    <numFmt numFmtId="166" formatCode="0.0000"/>
    <numFmt numFmtId="167" formatCode="0.000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Times New Roman"/>
      <family val="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i/>
      <sz val="8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indexed="53"/>
        <bgColor indexed="64"/>
      </patternFill>
    </fill>
    <fill>
      <patternFill patternType="gray125">
        <bgColor indexed="22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FF"/>
      </bottom>
      <diagonal/>
    </border>
    <border>
      <left style="thin">
        <color indexed="64"/>
      </left>
      <right/>
      <top style="thin">
        <color indexed="64"/>
      </top>
      <bottom style="thick">
        <color rgb="FFFF00FF"/>
      </bottom>
      <diagonal/>
    </border>
    <border>
      <left/>
      <right/>
      <top style="thin">
        <color indexed="64"/>
      </top>
      <bottom style="thick">
        <color rgb="FFFF00FF"/>
      </bottom>
      <diagonal/>
    </border>
    <border>
      <left/>
      <right style="thin">
        <color indexed="64"/>
      </right>
      <top style="thin">
        <color indexed="64"/>
      </top>
      <bottom style="thick">
        <color rgb="FFFF00FF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35">
    <xf numFmtId="0" fontId="0" fillId="0" borderId="0" xfId="0"/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0" borderId="1" xfId="0" applyBorder="1"/>
    <xf numFmtId="0" fontId="4" fillId="0" borderId="0" xfId="0" applyFont="1" applyAlignment="1">
      <alignment horizont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vertical="top"/>
    </xf>
    <xf numFmtId="0" fontId="8" fillId="0" borderId="0" xfId="0" applyFont="1"/>
    <xf numFmtId="0" fontId="8" fillId="0" borderId="0" xfId="0" applyFont="1" applyAlignment="1">
      <alignment horizontal="left" vertical="top" wrapText="1"/>
    </xf>
    <xf numFmtId="14" fontId="5" fillId="0" borderId="0" xfId="0" applyNumberFormat="1" applyFont="1" applyAlignment="1"/>
    <xf numFmtId="0" fontId="5" fillId="0" borderId="0" xfId="0" applyFont="1" applyAlignment="1"/>
    <xf numFmtId="0" fontId="0" fillId="0" borderId="0" xfId="0" applyAlignment="1">
      <alignment vertical="top"/>
    </xf>
    <xf numFmtId="0" fontId="6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 applyAlignment="1">
      <alignment horizontal="center" vertical="center" wrapText="1"/>
    </xf>
    <xf numFmtId="0" fontId="8" fillId="0" borderId="3" xfId="0" applyFont="1" applyBorder="1"/>
    <xf numFmtId="0" fontId="8" fillId="0" borderId="3" xfId="0" applyFont="1" applyBorder="1" applyAlignment="1">
      <alignment horizontal="left" vertical="top" wrapText="1"/>
    </xf>
    <xf numFmtId="164" fontId="4" fillId="0" borderId="0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9" fillId="0" borderId="3" xfId="0" applyFont="1" applyBorder="1" applyAlignment="1"/>
    <xf numFmtId="0" fontId="6" fillId="0" borderId="4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2" fillId="3" borderId="0" xfId="0" applyFon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7" xfId="0" applyFont="1" applyBorder="1"/>
    <xf numFmtId="2" fontId="0" fillId="0" borderId="0" xfId="0" applyNumberFormat="1" applyBorder="1"/>
    <xf numFmtId="0" fontId="12" fillId="0" borderId="3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2" fontId="0" fillId="0" borderId="3" xfId="0" applyNumberFormat="1" applyBorder="1"/>
    <xf numFmtId="164" fontId="0" fillId="0" borderId="3" xfId="0" applyNumberFormat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9" fontId="14" fillId="4" borderId="10" xfId="1" applyFont="1" applyFill="1" applyBorder="1" applyAlignment="1">
      <alignment horizontal="center"/>
    </xf>
    <xf numFmtId="164" fontId="14" fillId="4" borderId="11" xfId="0" applyNumberFormat="1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0" fillId="0" borderId="13" xfId="0" applyBorder="1"/>
    <xf numFmtId="0" fontId="12" fillId="0" borderId="13" xfId="0" applyFont="1" applyBorder="1" applyAlignment="1">
      <alignment horizontal="center"/>
    </xf>
    <xf numFmtId="0" fontId="12" fillId="0" borderId="13" xfId="0" applyFont="1" applyBorder="1"/>
    <xf numFmtId="165" fontId="12" fillId="0" borderId="13" xfId="0" applyNumberFormat="1" applyFont="1" applyBorder="1"/>
    <xf numFmtId="4" fontId="12" fillId="0" borderId="13" xfId="0" applyNumberFormat="1" applyFont="1" applyBorder="1" applyAlignment="1">
      <alignment horizontal="center"/>
    </xf>
    <xf numFmtId="164" fontId="12" fillId="0" borderId="13" xfId="0" applyNumberFormat="1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66" fontId="14" fillId="0" borderId="6" xfId="0" applyNumberFormat="1" applyFont="1" applyBorder="1" applyAlignment="1">
      <alignment horizontal="center"/>
    </xf>
    <xf numFmtId="166" fontId="12" fillId="0" borderId="6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2" fontId="14" fillId="0" borderId="6" xfId="0" applyNumberFormat="1" applyFont="1" applyBorder="1" applyAlignment="1">
      <alignment horizontal="center"/>
    </xf>
    <xf numFmtId="0" fontId="0" fillId="0" borderId="3" xfId="0" applyBorder="1"/>
    <xf numFmtId="0" fontId="12" fillId="0" borderId="3" xfId="0" applyFont="1" applyBorder="1"/>
    <xf numFmtId="4" fontId="12" fillId="0" borderId="3" xfId="0" applyNumberFormat="1" applyFont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0" fontId="15" fillId="0" borderId="3" xfId="0" applyFont="1" applyBorder="1"/>
    <xf numFmtId="166" fontId="12" fillId="0" borderId="7" xfId="0" applyNumberFormat="1" applyFont="1" applyBorder="1" applyAlignment="1">
      <alignment horizontal="center"/>
    </xf>
    <xf numFmtId="166" fontId="12" fillId="5" borderId="7" xfId="0" applyNumberFormat="1" applyFont="1" applyFill="1" applyBorder="1" applyAlignment="1">
      <alignment horizontal="center"/>
    </xf>
    <xf numFmtId="0" fontId="12" fillId="0" borderId="0" xfId="0" applyFont="1" applyBorder="1"/>
    <xf numFmtId="165" fontId="12" fillId="0" borderId="0" xfId="0" applyNumberFormat="1" applyFont="1" applyBorder="1"/>
    <xf numFmtId="4" fontId="12" fillId="0" borderId="0" xfId="0" applyNumberFormat="1" applyFont="1" applyBorder="1" applyAlignment="1">
      <alignment horizontal="center"/>
    </xf>
    <xf numFmtId="166" fontId="12" fillId="0" borderId="2" xfId="0" applyNumberFormat="1" applyFont="1" applyBorder="1" applyAlignment="1">
      <alignment horizontal="center"/>
    </xf>
    <xf numFmtId="0" fontId="15" fillId="0" borderId="0" xfId="0" applyFont="1"/>
    <xf numFmtId="166" fontId="12" fillId="0" borderId="0" xfId="0" applyNumberFormat="1" applyFont="1" applyAlignment="1">
      <alignment horizontal="center"/>
    </xf>
    <xf numFmtId="2" fontId="0" fillId="0" borderId="0" xfId="0" applyNumberFormat="1"/>
    <xf numFmtId="0" fontId="13" fillId="4" borderId="15" xfId="0" applyFont="1" applyFill="1" applyBorder="1" applyAlignment="1">
      <alignment horizontal="center"/>
    </xf>
    <xf numFmtId="0" fontId="14" fillId="4" borderId="11" xfId="0" applyFont="1" applyFill="1" applyBorder="1" applyAlignment="1">
      <alignment horizontal="center"/>
    </xf>
    <xf numFmtId="9" fontId="14" fillId="4" borderId="11" xfId="1" applyFont="1" applyFill="1" applyBorder="1" applyAlignment="1">
      <alignment horizontal="center"/>
    </xf>
    <xf numFmtId="2" fontId="14" fillId="4" borderId="11" xfId="0" applyNumberFormat="1" applyFont="1" applyFill="1" applyBorder="1" applyAlignment="1">
      <alignment horizontal="center"/>
    </xf>
    <xf numFmtId="4" fontId="12" fillId="0" borderId="13" xfId="0" applyNumberFormat="1" applyFont="1" applyBorder="1"/>
    <xf numFmtId="2" fontId="12" fillId="0" borderId="13" xfId="0" applyNumberFormat="1" applyFont="1" applyBorder="1" applyAlignment="1">
      <alignment horizontal="center"/>
    </xf>
    <xf numFmtId="4" fontId="12" fillId="0" borderId="3" xfId="0" applyNumberFormat="1" applyFont="1" applyBorder="1"/>
    <xf numFmtId="2" fontId="12" fillId="0" borderId="3" xfId="0" applyNumberFormat="1" applyFont="1" applyBorder="1" applyAlignment="1">
      <alignment horizontal="center"/>
    </xf>
    <xf numFmtId="4" fontId="12" fillId="0" borderId="0" xfId="0" applyNumberFormat="1" applyFont="1" applyBorder="1"/>
    <xf numFmtId="166" fontId="12" fillId="5" borderId="4" xfId="0" applyNumberFormat="1" applyFont="1" applyFill="1" applyBorder="1" applyAlignment="1"/>
    <xf numFmtId="166" fontId="12" fillId="5" borderId="14" xfId="0" applyNumberFormat="1" applyFont="1" applyFill="1" applyBorder="1" applyAlignment="1"/>
    <xf numFmtId="2" fontId="12" fillId="5" borderId="14" xfId="0" applyNumberFormat="1" applyFont="1" applyFill="1" applyBorder="1" applyAlignment="1"/>
    <xf numFmtId="166" fontId="12" fillId="5" borderId="5" xfId="0" applyNumberFormat="1" applyFont="1" applyFill="1" applyBorder="1" applyAlignment="1"/>
    <xf numFmtId="2" fontId="12" fillId="0" borderId="13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1" fontId="17" fillId="0" borderId="2" xfId="0" applyNumberFormat="1" applyFont="1" applyBorder="1" applyAlignment="1">
      <alignment horizontal="center" vertical="center" wrapText="1"/>
    </xf>
    <xf numFmtId="0" fontId="0" fillId="6" borderId="2" xfId="0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" fontId="0" fillId="6" borderId="2" xfId="0" applyNumberForma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" fontId="0" fillId="6" borderId="10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164" fontId="0" fillId="6" borderId="7" xfId="0" applyNumberForma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164" fontId="0" fillId="6" borderId="8" xfId="0" applyNumberForma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164" fontId="0" fillId="6" borderId="11" xfId="0" applyNumberFormat="1" applyFill="1" applyBorder="1" applyAlignment="1">
      <alignment horizontal="center"/>
    </xf>
    <xf numFmtId="0" fontId="0" fillId="6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/>
    <xf numFmtId="0" fontId="0" fillId="6" borderId="18" xfId="0" applyFill="1" applyBorder="1"/>
    <xf numFmtId="0" fontId="18" fillId="6" borderId="18" xfId="0" applyFont="1" applyFill="1" applyBorder="1" applyAlignment="1">
      <alignment horizontal="center" vertical="center"/>
    </xf>
    <xf numFmtId="1" fontId="18" fillId="6" borderId="18" xfId="0" applyNumberFormat="1" applyFont="1" applyFill="1" applyBorder="1" applyAlignment="1">
      <alignment horizontal="center" vertical="center"/>
    </xf>
    <xf numFmtId="167" fontId="0" fillId="6" borderId="18" xfId="0" applyNumberFormat="1" applyFill="1" applyBorder="1" applyAlignment="1">
      <alignment horizontal="center"/>
    </xf>
    <xf numFmtId="0" fontId="18" fillId="6" borderId="19" xfId="0" applyFon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4" fontId="12" fillId="7" borderId="13" xfId="0" applyNumberFormat="1" applyFont="1" applyFill="1" applyBorder="1" applyAlignment="1">
      <alignment horizontal="center"/>
    </xf>
    <xf numFmtId="0" fontId="15" fillId="7" borderId="3" xfId="0" applyFont="1" applyFill="1" applyBorder="1"/>
    <xf numFmtId="164" fontId="0" fillId="7" borderId="0" xfId="0" applyNumberFormat="1" applyFill="1"/>
    <xf numFmtId="164" fontId="0" fillId="7" borderId="3" xfId="0" applyNumberFormat="1" applyFill="1" applyBorder="1"/>
    <xf numFmtId="0" fontId="9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8" fillId="0" borderId="0" xfId="0" applyFont="1" applyAlignment="1">
      <alignment horizontal="left" vertical="top" wrapText="1"/>
    </xf>
    <xf numFmtId="14" fontId="5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66" fontId="12" fillId="5" borderId="4" xfId="0" applyNumberFormat="1" applyFont="1" applyFill="1" applyBorder="1" applyAlignment="1">
      <alignment horizontal="center"/>
    </xf>
    <xf numFmtId="166" fontId="12" fillId="5" borderId="14" xfId="0" applyNumberFormat="1" applyFont="1" applyFill="1" applyBorder="1" applyAlignment="1">
      <alignment horizontal="center"/>
    </xf>
    <xf numFmtId="166" fontId="12" fillId="5" borderId="5" xfId="0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2">
    <dxf>
      <fill>
        <patternFill>
          <bgColor rgb="FFFFC7CE"/>
        </patternFill>
      </fill>
    </dxf>
    <dxf>
      <font>
        <condense val="0"/>
        <extend val="0"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0</xdr:row>
      <xdr:rowOff>693</xdr:rowOff>
    </xdr:to>
    <xdr:pic>
      <xdr:nvPicPr>
        <xdr:cNvPr id="2" name="Picture 1" descr="Anko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409700" cy="69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759783</xdr:colOff>
      <xdr:row>0</xdr:row>
      <xdr:rowOff>693</xdr:rowOff>
    </xdr:to>
    <xdr:pic>
      <xdr:nvPicPr>
        <xdr:cNvPr id="3" name="Picture 1" descr="Ankom_logo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28575"/>
          <a:ext cx="1607508" cy="69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view="pageLayout" topLeftCell="A9" workbookViewId="0">
      <selection activeCell="A12" sqref="A12"/>
    </sheetView>
  </sheetViews>
  <sheetFormatPr baseColWidth="10" defaultRowHeight="15" x14ac:dyDescent="0.25"/>
  <cols>
    <col min="1" max="1" width="6.7109375" customWidth="1"/>
    <col min="2" max="2" width="18.5703125" customWidth="1"/>
    <col min="3" max="3" width="5.85546875" customWidth="1"/>
    <col min="4" max="7" width="5.7109375" customWidth="1"/>
    <col min="8" max="11" width="4.85546875" customWidth="1"/>
    <col min="12" max="12" width="5.28515625" customWidth="1"/>
    <col min="13" max="13" width="8.7109375" customWidth="1"/>
  </cols>
  <sheetData>
    <row r="1" spans="1:13" ht="26.25" customHeight="1" x14ac:dyDescent="0.35">
      <c r="A1" s="125" t="s">
        <v>17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6"/>
    </row>
    <row r="2" spans="1:13" ht="3" customHeight="1" x14ac:dyDescent="0.3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7"/>
    </row>
    <row r="3" spans="1:13" ht="23.25" customHeight="1" x14ac:dyDescent="0.25">
      <c r="A3" s="1" t="s">
        <v>0</v>
      </c>
      <c r="B3" s="2" t="s">
        <v>82</v>
      </c>
      <c r="C3" s="2"/>
      <c r="H3" s="10"/>
      <c r="I3" s="11"/>
      <c r="J3" s="1" t="s">
        <v>1</v>
      </c>
      <c r="K3" s="129">
        <v>41810</v>
      </c>
      <c r="L3" s="129"/>
      <c r="M3" s="129"/>
    </row>
    <row r="4" spans="1:13" ht="7.5" customHeight="1" x14ac:dyDescent="0.25"/>
    <row r="5" spans="1:13" ht="15.75" x14ac:dyDescent="0.25">
      <c r="A5" s="1" t="s">
        <v>96</v>
      </c>
      <c r="B5" s="3"/>
      <c r="C5" s="3"/>
      <c r="D5" s="1" t="s">
        <v>6</v>
      </c>
      <c r="E5" s="2"/>
      <c r="F5" s="2"/>
      <c r="H5" s="127" t="s">
        <v>8</v>
      </c>
      <c r="I5" s="127"/>
      <c r="J5" s="3"/>
    </row>
    <row r="6" spans="1:13" ht="15.75" x14ac:dyDescent="0.25">
      <c r="A6" s="1" t="s">
        <v>10</v>
      </c>
      <c r="B6" s="2"/>
      <c r="C6" s="3"/>
    </row>
    <row r="7" spans="1:13" x14ac:dyDescent="0.25">
      <c r="A7" s="1"/>
      <c r="B7" s="3"/>
      <c r="C7" s="3"/>
    </row>
    <row r="8" spans="1:13" ht="9.75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ht="15.75" thickTop="1" x14ac:dyDescent="0.25"/>
    <row r="10" spans="1:13" s="8" customFormat="1" ht="12.75" customHeight="1" x14ac:dyDescent="0.2">
      <c r="A10" s="27"/>
      <c r="B10" s="27"/>
      <c r="C10" s="122" t="s">
        <v>11</v>
      </c>
      <c r="D10" s="122"/>
      <c r="E10" s="122"/>
      <c r="F10" s="122"/>
      <c r="G10" s="122"/>
      <c r="H10" s="122"/>
      <c r="I10" s="122"/>
      <c r="J10" s="122"/>
      <c r="K10" s="122"/>
      <c r="L10" s="122"/>
      <c r="M10" s="122"/>
    </row>
    <row r="11" spans="1:13" s="5" customFormat="1" ht="35.25" customHeight="1" x14ac:dyDescent="0.2">
      <c r="A11" s="13" t="s">
        <v>2</v>
      </c>
      <c r="B11" s="28" t="s">
        <v>3</v>
      </c>
      <c r="C11" s="131" t="s">
        <v>12</v>
      </c>
      <c r="D11" s="131"/>
      <c r="E11" s="131" t="s">
        <v>13</v>
      </c>
      <c r="F11" s="131"/>
      <c r="G11" s="131" t="s">
        <v>14</v>
      </c>
      <c r="H11" s="131"/>
      <c r="I11" s="131" t="s">
        <v>15</v>
      </c>
      <c r="J11" s="131"/>
      <c r="K11" s="131" t="s">
        <v>18</v>
      </c>
      <c r="L11" s="131"/>
      <c r="M11" s="87" t="s">
        <v>95</v>
      </c>
    </row>
    <row r="12" spans="1:13" s="5" customFormat="1" ht="19.5" customHeight="1" x14ac:dyDescent="0.2">
      <c r="A12" s="26" t="s">
        <v>97</v>
      </c>
      <c r="B12" s="88" t="s">
        <v>63</v>
      </c>
      <c r="C12" s="123">
        <v>7.19</v>
      </c>
      <c r="D12" s="124"/>
      <c r="E12" s="123">
        <v>43.98</v>
      </c>
      <c r="F12" s="124"/>
      <c r="G12" s="123">
        <v>71.28</v>
      </c>
      <c r="H12" s="124"/>
      <c r="I12" s="123">
        <v>89.9</v>
      </c>
      <c r="J12" s="124"/>
      <c r="K12" s="123">
        <v>55.7</v>
      </c>
      <c r="L12" s="124"/>
      <c r="M12" s="93">
        <v>25.887469888271482</v>
      </c>
    </row>
    <row r="13" spans="1:13" s="5" customFormat="1" ht="19.5" customHeight="1" x14ac:dyDescent="0.2">
      <c r="A13" s="26" t="s">
        <v>19</v>
      </c>
      <c r="B13" s="88" t="s">
        <v>64</v>
      </c>
      <c r="C13" s="123">
        <v>7.99</v>
      </c>
      <c r="D13" s="124"/>
      <c r="E13" s="123">
        <v>42.96</v>
      </c>
      <c r="F13" s="124"/>
      <c r="G13" s="123">
        <v>71.099999999999994</v>
      </c>
      <c r="H13" s="124"/>
      <c r="I13" s="123">
        <v>89.6</v>
      </c>
      <c r="J13" s="124"/>
      <c r="K13" s="123">
        <v>53.6</v>
      </c>
      <c r="L13" s="124"/>
      <c r="M13" s="93">
        <v>27.693953212896211</v>
      </c>
    </row>
    <row r="14" spans="1:13" s="5" customFormat="1" ht="19.5" customHeight="1" x14ac:dyDescent="0.2">
      <c r="A14" s="26" t="s">
        <v>20</v>
      </c>
      <c r="B14" s="88" t="s">
        <v>65</v>
      </c>
      <c r="C14" s="123">
        <v>8.25</v>
      </c>
      <c r="D14" s="124"/>
      <c r="E14" s="123">
        <v>42.29</v>
      </c>
      <c r="F14" s="124"/>
      <c r="G14" s="123">
        <v>69.69</v>
      </c>
      <c r="H14" s="124"/>
      <c r="I14" s="123">
        <v>89.7</v>
      </c>
      <c r="J14" s="124"/>
      <c r="K14" s="123">
        <v>54.5</v>
      </c>
      <c r="L14" s="124"/>
      <c r="M14" s="93">
        <v>28.830589888282198</v>
      </c>
    </row>
    <row r="15" spans="1:13" s="5" customFormat="1" ht="19.5" customHeight="1" x14ac:dyDescent="0.2">
      <c r="A15" s="26" t="s">
        <v>21</v>
      </c>
      <c r="B15" s="88" t="s">
        <v>66</v>
      </c>
      <c r="C15" s="123">
        <v>8.1199999999999992</v>
      </c>
      <c r="D15" s="124"/>
      <c r="E15" s="123">
        <v>40.880000000000003</v>
      </c>
      <c r="F15" s="124"/>
      <c r="G15" s="123">
        <v>67.75</v>
      </c>
      <c r="H15" s="124"/>
      <c r="I15" s="123">
        <v>89.4</v>
      </c>
      <c r="J15" s="124"/>
      <c r="K15" s="123">
        <v>52.9</v>
      </c>
      <c r="L15" s="124"/>
      <c r="M15" s="93">
        <v>26.967815785944929</v>
      </c>
    </row>
    <row r="16" spans="1:13" s="5" customFormat="1" ht="19.5" customHeight="1" x14ac:dyDescent="0.2">
      <c r="A16" s="26" t="s">
        <v>22</v>
      </c>
      <c r="B16" s="88" t="s">
        <v>67</v>
      </c>
      <c r="C16" s="123">
        <v>10.34</v>
      </c>
      <c r="D16" s="124"/>
      <c r="E16" s="123">
        <v>40.53</v>
      </c>
      <c r="F16" s="124"/>
      <c r="G16" s="123">
        <v>67.66</v>
      </c>
      <c r="H16" s="124"/>
      <c r="I16" s="123">
        <v>89.7</v>
      </c>
      <c r="J16" s="124"/>
      <c r="K16" s="123">
        <v>50</v>
      </c>
      <c r="L16" s="124"/>
      <c r="M16" s="93">
        <v>27.522928759617187</v>
      </c>
    </row>
    <row r="17" spans="1:13" s="5" customFormat="1" ht="19.5" customHeight="1" x14ac:dyDescent="0.2">
      <c r="A17" s="26" t="s">
        <v>23</v>
      </c>
      <c r="B17" s="88" t="s">
        <v>68</v>
      </c>
      <c r="C17" s="123">
        <v>11.38</v>
      </c>
      <c r="D17" s="124"/>
      <c r="E17" s="123">
        <v>38.799999999999997</v>
      </c>
      <c r="F17" s="124"/>
      <c r="G17" s="123">
        <v>68</v>
      </c>
      <c r="H17" s="124"/>
      <c r="I17" s="123">
        <v>90</v>
      </c>
      <c r="J17" s="124"/>
      <c r="K17" s="123">
        <v>49.5</v>
      </c>
      <c r="L17" s="124"/>
      <c r="M17" s="93">
        <v>26.859964079423932</v>
      </c>
    </row>
    <row r="18" spans="1:13" s="5" customFormat="1" ht="19.5" customHeight="1" x14ac:dyDescent="0.2">
      <c r="A18" s="26" t="s">
        <v>24</v>
      </c>
      <c r="B18" s="88" t="s">
        <v>69</v>
      </c>
      <c r="C18" s="123">
        <v>6.57</v>
      </c>
      <c r="D18" s="124"/>
      <c r="E18" s="123">
        <v>39.299999999999997</v>
      </c>
      <c r="F18" s="124"/>
      <c r="G18" s="123">
        <v>65.41</v>
      </c>
      <c r="H18" s="124"/>
      <c r="I18" s="123">
        <v>89.9</v>
      </c>
      <c r="J18" s="124"/>
      <c r="K18" s="123">
        <v>49.9</v>
      </c>
      <c r="L18" s="124"/>
      <c r="M18" s="93">
        <v>28.785647197444675</v>
      </c>
    </row>
    <row r="19" spans="1:13" s="5" customFormat="1" ht="19.5" customHeight="1" x14ac:dyDescent="0.2">
      <c r="A19" s="26" t="s">
        <v>25</v>
      </c>
      <c r="B19" s="88" t="s">
        <v>70</v>
      </c>
      <c r="C19" s="123">
        <v>6.73</v>
      </c>
      <c r="D19" s="124"/>
      <c r="E19" s="123">
        <v>37.659999999999997</v>
      </c>
      <c r="F19" s="124"/>
      <c r="G19" s="123">
        <v>64.87</v>
      </c>
      <c r="H19" s="124"/>
      <c r="I19" s="123">
        <v>89.7</v>
      </c>
      <c r="J19" s="124"/>
      <c r="K19" s="123">
        <v>57.9</v>
      </c>
      <c r="L19" s="124"/>
      <c r="M19" s="93">
        <v>27.327059266496903</v>
      </c>
    </row>
    <row r="20" spans="1:13" s="5" customFormat="1" ht="19.5" customHeight="1" x14ac:dyDescent="0.2">
      <c r="A20" s="26" t="s">
        <v>26</v>
      </c>
      <c r="B20" s="88" t="s">
        <v>71</v>
      </c>
      <c r="C20" s="123">
        <v>7.15</v>
      </c>
      <c r="D20" s="124"/>
      <c r="E20" s="123">
        <v>37.020000000000003</v>
      </c>
      <c r="F20" s="124"/>
      <c r="G20" s="123">
        <v>66.88</v>
      </c>
      <c r="H20" s="124"/>
      <c r="I20" s="123">
        <v>89.8</v>
      </c>
      <c r="J20" s="124"/>
      <c r="K20" s="123">
        <v>59.6</v>
      </c>
      <c r="L20" s="124"/>
      <c r="M20" s="93">
        <v>23.77524094902514</v>
      </c>
    </row>
    <row r="21" spans="1:13" s="5" customFormat="1" ht="19.5" customHeight="1" x14ac:dyDescent="0.2">
      <c r="A21" s="26" t="s">
        <v>27</v>
      </c>
      <c r="B21" s="88" t="s">
        <v>72</v>
      </c>
      <c r="C21" s="123">
        <v>6.94</v>
      </c>
      <c r="D21" s="124"/>
      <c r="E21" s="123">
        <v>41.07</v>
      </c>
      <c r="F21" s="124"/>
      <c r="G21" s="123">
        <v>64.94</v>
      </c>
      <c r="H21" s="124"/>
      <c r="I21" s="123">
        <v>89.6</v>
      </c>
      <c r="J21" s="124"/>
      <c r="K21" s="123">
        <v>53.6</v>
      </c>
      <c r="L21" s="124"/>
      <c r="M21" s="93">
        <v>22.486634346599637</v>
      </c>
    </row>
    <row r="22" spans="1:13" s="5" customFormat="1" ht="19.5" customHeight="1" x14ac:dyDescent="0.2">
      <c r="A22" s="26" t="s">
        <v>28</v>
      </c>
      <c r="B22" s="88" t="s">
        <v>73</v>
      </c>
      <c r="C22" s="123">
        <v>6.37</v>
      </c>
      <c r="D22" s="124"/>
      <c r="E22" s="123">
        <v>41.38</v>
      </c>
      <c r="F22" s="124"/>
      <c r="G22" s="123">
        <v>65.37</v>
      </c>
      <c r="H22" s="124"/>
      <c r="I22" s="123">
        <v>89.6</v>
      </c>
      <c r="J22" s="124"/>
      <c r="K22" s="123">
        <v>53.1</v>
      </c>
      <c r="L22" s="124"/>
      <c r="M22" s="93">
        <v>23.008485860475211</v>
      </c>
    </row>
    <row r="23" spans="1:13" s="5" customFormat="1" ht="19.5" customHeight="1" x14ac:dyDescent="0.2">
      <c r="A23" s="26" t="s">
        <v>29</v>
      </c>
      <c r="B23" s="88" t="s">
        <v>74</v>
      </c>
      <c r="C23" s="123">
        <v>7.09</v>
      </c>
      <c r="D23" s="124"/>
      <c r="E23" s="123">
        <v>38.56</v>
      </c>
      <c r="F23" s="124"/>
      <c r="G23" s="123">
        <v>67.67</v>
      </c>
      <c r="H23" s="124"/>
      <c r="I23" s="123">
        <v>89.3</v>
      </c>
      <c r="J23" s="124"/>
      <c r="K23" s="123">
        <v>55.9</v>
      </c>
      <c r="L23" s="124"/>
      <c r="M23" s="93">
        <v>22.82208823304714</v>
      </c>
    </row>
    <row r="24" spans="1:13" s="5" customFormat="1" ht="19.5" customHeight="1" x14ac:dyDescent="0.2">
      <c r="A24" s="26" t="s">
        <v>30</v>
      </c>
      <c r="B24" s="88" t="s">
        <v>75</v>
      </c>
      <c r="C24" s="123">
        <v>12.02</v>
      </c>
      <c r="D24" s="124"/>
      <c r="E24" s="123">
        <v>40.590000000000003</v>
      </c>
      <c r="F24" s="124"/>
      <c r="G24" s="123">
        <v>64.94</v>
      </c>
      <c r="H24" s="124"/>
      <c r="I24" s="123">
        <v>89.6</v>
      </c>
      <c r="J24" s="124"/>
      <c r="K24" s="123">
        <v>53.4</v>
      </c>
      <c r="L24" s="124"/>
      <c r="M24" s="93">
        <v>22.358771594191225</v>
      </c>
    </row>
    <row r="25" spans="1:13" s="5" customFormat="1" ht="19.5" customHeight="1" x14ac:dyDescent="0.2">
      <c r="A25" s="26" t="s">
        <v>31</v>
      </c>
      <c r="B25" s="88" t="s">
        <v>76</v>
      </c>
      <c r="C25" s="123">
        <v>8.61</v>
      </c>
      <c r="D25" s="124"/>
      <c r="E25" s="123">
        <v>39.97</v>
      </c>
      <c r="F25" s="124"/>
      <c r="G25" s="123">
        <v>64.61</v>
      </c>
      <c r="H25" s="124"/>
      <c r="I25" s="123">
        <v>89.2</v>
      </c>
      <c r="J25" s="124"/>
      <c r="K25" s="123">
        <v>54.4</v>
      </c>
      <c r="L25" s="124"/>
      <c r="M25" s="93">
        <v>22.746571387875733</v>
      </c>
    </row>
    <row r="26" spans="1:13" s="5" customFormat="1" ht="19.5" customHeight="1" x14ac:dyDescent="0.2">
      <c r="A26" s="26" t="s">
        <v>32</v>
      </c>
      <c r="B26" s="88" t="s">
        <v>77</v>
      </c>
      <c r="C26" s="123">
        <v>8.31</v>
      </c>
      <c r="D26" s="124"/>
      <c r="E26" s="123">
        <v>38.83</v>
      </c>
      <c r="F26" s="124"/>
      <c r="G26" s="123">
        <v>64.08</v>
      </c>
      <c r="H26" s="124"/>
      <c r="I26" s="123">
        <v>89.2</v>
      </c>
      <c r="J26" s="124"/>
      <c r="K26" s="123">
        <v>60.2</v>
      </c>
      <c r="L26" s="124"/>
      <c r="M26" s="93">
        <v>22.555148074816071</v>
      </c>
    </row>
    <row r="27" spans="1:13" s="5" customFormat="1" ht="6.75" customHeight="1" x14ac:dyDescent="0.2">
      <c r="A27" s="22"/>
      <c r="B27" s="19"/>
      <c r="C27" s="22"/>
      <c r="D27" s="22"/>
      <c r="E27" s="22"/>
      <c r="F27" s="22"/>
      <c r="G27" s="22"/>
      <c r="H27" s="22"/>
      <c r="I27" s="22"/>
      <c r="J27" s="22"/>
      <c r="K27" s="25"/>
      <c r="L27" s="22"/>
      <c r="M27" s="20"/>
    </row>
    <row r="28" spans="1:13" s="5" customFormat="1" ht="8.25" customHeight="1" x14ac:dyDescent="0.2">
      <c r="A28" s="18"/>
      <c r="B28" s="19"/>
      <c r="C28" s="18"/>
      <c r="D28" s="18"/>
      <c r="E28" s="18"/>
      <c r="F28" s="130"/>
      <c r="G28" s="130"/>
      <c r="H28" s="130"/>
      <c r="I28" s="18"/>
      <c r="J28" s="18"/>
      <c r="K28" s="18"/>
      <c r="L28" s="18"/>
      <c r="M28" s="18"/>
    </row>
    <row r="29" spans="1:13" ht="0.75" customHeight="1" x14ac:dyDescent="0.25">
      <c r="A29" s="18"/>
      <c r="B29" s="19"/>
      <c r="C29" s="18"/>
      <c r="D29" s="18"/>
      <c r="E29" s="18"/>
      <c r="F29" s="130"/>
      <c r="G29" s="130"/>
      <c r="H29" s="130"/>
      <c r="I29" s="6"/>
      <c r="J29" s="21"/>
      <c r="K29" s="21"/>
    </row>
    <row r="30" spans="1:13" ht="66" customHeight="1" x14ac:dyDescent="0.25">
      <c r="A30" s="7" t="s">
        <v>4</v>
      </c>
      <c r="D30" s="128" t="s">
        <v>16</v>
      </c>
      <c r="E30" s="128"/>
      <c r="F30" s="128"/>
      <c r="G30" s="128"/>
      <c r="H30" s="128"/>
      <c r="I30" s="128"/>
      <c r="J30" s="128"/>
      <c r="K30" s="128"/>
    </row>
    <row r="31" spans="1:13" ht="48" customHeight="1" x14ac:dyDescent="0.25">
      <c r="A31" s="7" t="s">
        <v>7</v>
      </c>
      <c r="B31" s="12"/>
      <c r="C31" s="12"/>
      <c r="D31" s="128" t="s">
        <v>81</v>
      </c>
      <c r="E31" s="128"/>
      <c r="F31" s="128"/>
      <c r="G31" s="128"/>
      <c r="H31" s="128"/>
      <c r="I31" s="128"/>
      <c r="J31" s="128"/>
      <c r="K31" s="128"/>
      <c r="L31" s="128"/>
      <c r="M31" s="15"/>
    </row>
    <row r="32" spans="1:13" ht="21.75" customHeight="1" x14ac:dyDescent="0.25">
      <c r="A32" s="23"/>
      <c r="B32" s="24"/>
      <c r="C32" s="24"/>
      <c r="D32" s="9"/>
      <c r="E32" s="9"/>
      <c r="F32" s="14"/>
      <c r="G32" s="9"/>
      <c r="H32" s="9"/>
      <c r="I32" s="9"/>
    </row>
    <row r="33" spans="1:1" x14ac:dyDescent="0.25">
      <c r="A33" t="s">
        <v>9</v>
      </c>
    </row>
    <row r="34" spans="1:1" x14ac:dyDescent="0.25">
      <c r="A34" t="s">
        <v>5</v>
      </c>
    </row>
  </sheetData>
  <mergeCells count="89">
    <mergeCell ref="K25:L25"/>
    <mergeCell ref="K21:L21"/>
    <mergeCell ref="K22:L22"/>
    <mergeCell ref="K26:L26"/>
    <mergeCell ref="C23:D23"/>
    <mergeCell ref="E23:F23"/>
    <mergeCell ref="G23:H23"/>
    <mergeCell ref="I23:J23"/>
    <mergeCell ref="K23:L23"/>
    <mergeCell ref="C24:D24"/>
    <mergeCell ref="E24:F24"/>
    <mergeCell ref="G24:H24"/>
    <mergeCell ref="I24:J24"/>
    <mergeCell ref="K24:L24"/>
    <mergeCell ref="C25:D25"/>
    <mergeCell ref="K16:L16"/>
    <mergeCell ref="K17:L17"/>
    <mergeCell ref="K18:L18"/>
    <mergeCell ref="K19:L19"/>
    <mergeCell ref="K20:L20"/>
    <mergeCell ref="K11:L11"/>
    <mergeCell ref="K12:L12"/>
    <mergeCell ref="K13:L13"/>
    <mergeCell ref="K14:L14"/>
    <mergeCell ref="K15:L15"/>
    <mergeCell ref="C20:D20"/>
    <mergeCell ref="E20:F20"/>
    <mergeCell ref="G20:H20"/>
    <mergeCell ref="I20:J20"/>
    <mergeCell ref="C21:D21"/>
    <mergeCell ref="E21:F21"/>
    <mergeCell ref="G21:H21"/>
    <mergeCell ref="I21:J21"/>
    <mergeCell ref="C18:D18"/>
    <mergeCell ref="E18:F18"/>
    <mergeCell ref="G18:H18"/>
    <mergeCell ref="I18:J18"/>
    <mergeCell ref="C19:D19"/>
    <mergeCell ref="E19:F19"/>
    <mergeCell ref="G19:H19"/>
    <mergeCell ref="I19:J19"/>
    <mergeCell ref="C16:D16"/>
    <mergeCell ref="E16:F16"/>
    <mergeCell ref="G16:H16"/>
    <mergeCell ref="I16:J16"/>
    <mergeCell ref="C17:D17"/>
    <mergeCell ref="E17:F17"/>
    <mergeCell ref="G17:H17"/>
    <mergeCell ref="I17:J17"/>
    <mergeCell ref="C14:D14"/>
    <mergeCell ref="E14:F14"/>
    <mergeCell ref="G14:H14"/>
    <mergeCell ref="I14:J14"/>
    <mergeCell ref="C15:D15"/>
    <mergeCell ref="E15:F15"/>
    <mergeCell ref="G15:H15"/>
    <mergeCell ref="I15:J15"/>
    <mergeCell ref="A1:L1"/>
    <mergeCell ref="A2:L2"/>
    <mergeCell ref="H5:I5"/>
    <mergeCell ref="D31:L31"/>
    <mergeCell ref="K3:M3"/>
    <mergeCell ref="D30:K30"/>
    <mergeCell ref="F28:H28"/>
    <mergeCell ref="F29:H29"/>
    <mergeCell ref="C11:D11"/>
    <mergeCell ref="E11:F11"/>
    <mergeCell ref="G11:H11"/>
    <mergeCell ref="I11:J11"/>
    <mergeCell ref="C22:D22"/>
    <mergeCell ref="C26:D26"/>
    <mergeCell ref="E26:F26"/>
    <mergeCell ref="G26:H26"/>
    <mergeCell ref="C10:M10"/>
    <mergeCell ref="I26:J26"/>
    <mergeCell ref="E22:F22"/>
    <mergeCell ref="G22:H22"/>
    <mergeCell ref="I22:J22"/>
    <mergeCell ref="G25:H25"/>
    <mergeCell ref="I25:J25"/>
    <mergeCell ref="E25:F25"/>
    <mergeCell ref="C12:D12"/>
    <mergeCell ref="E12:F12"/>
    <mergeCell ref="G12:H12"/>
    <mergeCell ref="I12:J12"/>
    <mergeCell ref="C13:D13"/>
    <mergeCell ref="E13:F13"/>
    <mergeCell ref="G13:H13"/>
    <mergeCell ref="I13:J13"/>
  </mergeCells>
  <pageMargins left="0.7" right="0.72916666666666663" top="1.25" bottom="0.75" header="0.52884615384615385" footer="0.3"/>
  <pageSetup orientation="portrait" horizontalDpi="4294967294" verticalDpi="4294967293" r:id="rId1"/>
  <headerFooter>
    <oddHeader>&amp;R&amp;8SEDE REGIONAL SAN CARLOS 
ESCUELA DE AGRONOMÍA
Laboratorio de Análisis Agronómicos
Teléfono: 2401-3050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2" sqref="A2"/>
    </sheetView>
  </sheetViews>
  <sheetFormatPr baseColWidth="10" defaultRowHeight="15" x14ac:dyDescent="0.25"/>
  <sheetData>
    <row r="1" spans="1:8" ht="16.5" thickBot="1" x14ac:dyDescent="0.3">
      <c r="A1" s="30" t="s">
        <v>33</v>
      </c>
      <c r="B1" s="30" t="s">
        <v>34</v>
      </c>
      <c r="C1" s="30" t="s">
        <v>35</v>
      </c>
      <c r="D1" s="30" t="s">
        <v>36</v>
      </c>
      <c r="E1" s="30" t="s">
        <v>36</v>
      </c>
      <c r="F1" s="30" t="s">
        <v>37</v>
      </c>
      <c r="G1" s="31" t="s">
        <v>38</v>
      </c>
      <c r="H1" s="32" t="s">
        <v>39</v>
      </c>
    </row>
    <row r="2" spans="1:8" ht="15.75" x14ac:dyDescent="0.25">
      <c r="A2" s="33" t="s">
        <v>97</v>
      </c>
      <c r="B2" s="34">
        <v>1</v>
      </c>
      <c r="C2" s="35">
        <v>0.93340000000000001</v>
      </c>
      <c r="D2" s="35">
        <v>2.0002</v>
      </c>
      <c r="E2" s="35">
        <v>2.7279</v>
      </c>
      <c r="F2" s="36">
        <f>(E2-C2)/(D2)*100</f>
        <v>89.716028397160287</v>
      </c>
      <c r="G2" s="42">
        <f>(ABS(F2-F3)/AVERAGE(F2:F3))*100</f>
        <v>0.44645990579959921</v>
      </c>
      <c r="H2" s="120">
        <f>AVERAGE(F2:F3)</f>
        <v>89.916749514751103</v>
      </c>
    </row>
    <row r="3" spans="1:8" ht="15.75" x14ac:dyDescent="0.25">
      <c r="A3" s="37"/>
      <c r="B3" s="38">
        <v>2</v>
      </c>
      <c r="C3" s="39">
        <v>0.93479999999999996</v>
      </c>
      <c r="D3" s="39">
        <v>2.0005000000000002</v>
      </c>
      <c r="E3" s="39">
        <v>2.7376</v>
      </c>
      <c r="F3" s="40">
        <f>(E3-C3)/(D3)*100</f>
        <v>90.117470632341906</v>
      </c>
      <c r="G3" s="41"/>
      <c r="H3" s="121"/>
    </row>
    <row r="4" spans="1:8" ht="15.75" x14ac:dyDescent="0.25">
      <c r="A4" s="33" t="s">
        <v>19</v>
      </c>
      <c r="B4" s="34">
        <v>3</v>
      </c>
      <c r="C4" s="35">
        <v>0.92830000000000001</v>
      </c>
      <c r="D4" s="35">
        <v>2.0007999999999999</v>
      </c>
      <c r="E4" s="35">
        <v>2.7242999999999999</v>
      </c>
      <c r="F4" s="36">
        <f t="shared" ref="F4:F15" si="0">(E4-C4)/(D4)*100</f>
        <v>89.764094362255094</v>
      </c>
      <c r="G4" s="29">
        <f t="shared" ref="G4" si="1">(ABS(F4-F5)/AVERAGE(F4:F5))*100</f>
        <v>0.31405318186357439</v>
      </c>
      <c r="H4" s="120">
        <f t="shared" ref="H4:H10" si="2">AVERAGE(F4:F5)</f>
        <v>89.623361852459709</v>
      </c>
    </row>
    <row r="5" spans="1:8" ht="15.75" x14ac:dyDescent="0.25">
      <c r="A5" s="37"/>
      <c r="B5" s="38">
        <v>4</v>
      </c>
      <c r="C5" s="39">
        <v>0.92969999999999997</v>
      </c>
      <c r="D5" s="39">
        <v>2.0005000000000002</v>
      </c>
      <c r="E5" s="39">
        <v>2.7198000000000002</v>
      </c>
      <c r="F5" s="40">
        <f t="shared" si="0"/>
        <v>89.482629342664339</v>
      </c>
      <c r="G5" s="41"/>
      <c r="H5" s="121"/>
    </row>
    <row r="6" spans="1:8" ht="15.75" x14ac:dyDescent="0.25">
      <c r="A6" s="33" t="s">
        <v>27</v>
      </c>
      <c r="B6" s="38">
        <v>5</v>
      </c>
      <c r="C6" s="39">
        <v>0.9405</v>
      </c>
      <c r="D6" s="39">
        <v>2.0003000000000002</v>
      </c>
      <c r="E6" s="39">
        <v>2.7296</v>
      </c>
      <c r="F6" s="36">
        <f t="shared" si="0"/>
        <v>89.441583762435613</v>
      </c>
      <c r="G6" s="42">
        <f t="shared" ref="G6" si="3">(ABS(F6-F7)/AVERAGE(F6:F7))*100</f>
        <v>0.39492546345232121</v>
      </c>
      <c r="H6" s="120">
        <f t="shared" si="2"/>
        <v>89.618546993462189</v>
      </c>
    </row>
    <row r="7" spans="1:8" ht="15.75" x14ac:dyDescent="0.25">
      <c r="A7" s="37"/>
      <c r="B7" s="38">
        <v>6</v>
      </c>
      <c r="C7" s="39">
        <v>0.93789999999999996</v>
      </c>
      <c r="D7" s="39">
        <v>2.0001000000000002</v>
      </c>
      <c r="E7" s="39">
        <v>2.7339000000000002</v>
      </c>
      <c r="F7" s="40">
        <f t="shared" si="0"/>
        <v>89.79551022448878</v>
      </c>
      <c r="G7" s="41"/>
      <c r="H7" s="121"/>
    </row>
    <row r="8" spans="1:8" ht="15.75" x14ac:dyDescent="0.25">
      <c r="A8" s="33" t="s">
        <v>28</v>
      </c>
      <c r="B8" s="38">
        <v>7</v>
      </c>
      <c r="C8" s="39">
        <v>0.91990000000000005</v>
      </c>
      <c r="D8" s="39">
        <v>2.0013000000000001</v>
      </c>
      <c r="E8" s="39">
        <v>2.7168999999999999</v>
      </c>
      <c r="F8" s="36">
        <f t="shared" si="0"/>
        <v>89.791635436965962</v>
      </c>
      <c r="G8" s="29">
        <f t="shared" ref="G8" si="4">(ABS(F8-F9)/AVERAGE(F8:F9))*100</f>
        <v>0.46889216812348683</v>
      </c>
      <c r="H8" s="120">
        <f t="shared" si="2"/>
        <v>89.581614848913404</v>
      </c>
    </row>
    <row r="9" spans="1:8" ht="15.75" x14ac:dyDescent="0.25">
      <c r="A9" s="37"/>
      <c r="B9" s="38">
        <v>8</v>
      </c>
      <c r="C9" s="39">
        <v>0.91949999999999998</v>
      </c>
      <c r="D9" s="39">
        <v>2.0003000000000002</v>
      </c>
      <c r="E9" s="39">
        <v>2.7071999999999998</v>
      </c>
      <c r="F9" s="40">
        <f t="shared" si="0"/>
        <v>89.37159426086086</v>
      </c>
      <c r="G9" s="41"/>
      <c r="H9" s="121"/>
    </row>
    <row r="10" spans="1:8" ht="15.75" x14ac:dyDescent="0.25">
      <c r="A10" s="33" t="s">
        <v>29</v>
      </c>
      <c r="B10" s="38">
        <v>9</v>
      </c>
      <c r="C10" s="39">
        <v>0.92049999999999998</v>
      </c>
      <c r="D10" s="39">
        <v>2.0007999999999999</v>
      </c>
      <c r="E10" s="39">
        <v>2.7052999999999998</v>
      </c>
      <c r="F10" s="36">
        <f t="shared" si="0"/>
        <v>89.204318272690912</v>
      </c>
      <c r="G10" s="42">
        <f t="shared" ref="G10" si="5">(ABS(F10-F11)/AVERAGE(F10:F11))*100</f>
        <v>0.27475371429746726</v>
      </c>
      <c r="H10" s="120">
        <f t="shared" si="2"/>
        <v>89.327032943132394</v>
      </c>
    </row>
    <row r="11" spans="1:8" ht="15.75" x14ac:dyDescent="0.25">
      <c r="A11" s="37"/>
      <c r="B11" s="38">
        <v>10</v>
      </c>
      <c r="C11" s="39">
        <v>0.92430000000000001</v>
      </c>
      <c r="D11" s="39">
        <v>2.0009000000000001</v>
      </c>
      <c r="E11" s="39">
        <v>2.7141000000000002</v>
      </c>
      <c r="F11" s="40">
        <f t="shared" si="0"/>
        <v>89.449747613573891</v>
      </c>
      <c r="G11" s="41"/>
      <c r="H11" s="121"/>
    </row>
    <row r="12" spans="1:8" ht="15.75" x14ac:dyDescent="0.25">
      <c r="A12" s="33" t="s">
        <v>30</v>
      </c>
      <c r="B12" s="38">
        <v>11</v>
      </c>
      <c r="C12" s="39">
        <v>0.92249999999999999</v>
      </c>
      <c r="D12" s="39">
        <v>2.0001000000000002</v>
      </c>
      <c r="E12" s="39">
        <v>2.7201</v>
      </c>
      <c r="F12" s="36">
        <f t="shared" si="0"/>
        <v>89.875506224688763</v>
      </c>
      <c r="G12" s="42">
        <f t="shared" ref="G12" si="6">(ABS(F12-F13)/AVERAGE(F12:F13))*100</f>
        <v>0.5822488015047349</v>
      </c>
      <c r="H12" s="120">
        <f>AVERAGE(F12:F13)</f>
        <v>89.61461621026011</v>
      </c>
    </row>
    <row r="13" spans="1:8" ht="15.75" x14ac:dyDescent="0.25">
      <c r="A13" s="37"/>
      <c r="B13" s="38">
        <v>12</v>
      </c>
      <c r="C13" s="39">
        <v>0.92849999999999999</v>
      </c>
      <c r="D13" s="39">
        <v>2.0007000000000001</v>
      </c>
      <c r="E13" s="39">
        <v>2.7162000000000002</v>
      </c>
      <c r="F13" s="40">
        <f t="shared" si="0"/>
        <v>89.353726195831456</v>
      </c>
      <c r="G13" s="41"/>
      <c r="H13" s="121"/>
    </row>
    <row r="14" spans="1:8" ht="15.75" x14ac:dyDescent="0.25">
      <c r="A14" s="33" t="s">
        <v>31</v>
      </c>
      <c r="B14" s="38">
        <v>13</v>
      </c>
      <c r="C14" s="39">
        <v>0.93159999999999998</v>
      </c>
      <c r="D14" s="39">
        <v>2.0009000000000001</v>
      </c>
      <c r="E14" s="39">
        <v>2.7179000000000002</v>
      </c>
      <c r="F14" s="36">
        <f t="shared" si="0"/>
        <v>89.274826328152329</v>
      </c>
      <c r="G14" s="29">
        <f t="shared" ref="G14" si="7">(ABS(F14-F15)/AVERAGE(F14:F15))*100</f>
        <v>0.14748427153579144</v>
      </c>
      <c r="H14" s="120">
        <f t="shared" ref="H14" si="8">AVERAGE(F14:F15)</f>
        <v>89.209041675522727</v>
      </c>
    </row>
    <row r="15" spans="1:8" ht="15.75" x14ac:dyDescent="0.25">
      <c r="A15" s="37"/>
      <c r="B15" s="38">
        <v>14</v>
      </c>
      <c r="C15" s="39">
        <v>0.92049999999999998</v>
      </c>
      <c r="D15" s="39">
        <v>2.0005999999999999</v>
      </c>
      <c r="E15" s="39">
        <v>2.7039</v>
      </c>
      <c r="F15" s="40">
        <f t="shared" si="0"/>
        <v>89.143257022893124</v>
      </c>
      <c r="G15" s="41"/>
      <c r="H15" s="121"/>
    </row>
    <row r="16" spans="1:8" ht="15.75" x14ac:dyDescent="0.25">
      <c r="A16" s="33" t="s">
        <v>32</v>
      </c>
      <c r="B16" s="38">
        <v>15</v>
      </c>
      <c r="C16" s="39">
        <v>0.92169999999999996</v>
      </c>
      <c r="D16" s="39">
        <v>2.0005000000000002</v>
      </c>
      <c r="E16" s="39">
        <v>2.7071000000000001</v>
      </c>
      <c r="F16" s="36">
        <f>(E16-C16)/(D16)*100</f>
        <v>89.247688077980499</v>
      </c>
      <c r="G16" s="42">
        <f t="shared" ref="G16" si="9">(ABS(F16-F17)/AVERAGE(F16:F17))*100</f>
        <v>3.9214587826674072E-2</v>
      </c>
      <c r="H16" s="120">
        <f t="shared" ref="H16" si="10">AVERAGE(F16:F17)</f>
        <v>89.230192451887021</v>
      </c>
    </row>
    <row r="17" spans="1:8" ht="15.75" x14ac:dyDescent="0.25">
      <c r="A17" s="37"/>
      <c r="B17" s="38">
        <v>16</v>
      </c>
      <c r="C17" s="39">
        <v>0.92449999999999999</v>
      </c>
      <c r="D17" s="39">
        <v>2.0005000000000002</v>
      </c>
      <c r="E17" s="39">
        <v>2.7092000000000001</v>
      </c>
      <c r="F17" s="40">
        <f>(E17-C17)/(D17)*100</f>
        <v>89.212696825793543</v>
      </c>
      <c r="G17" s="41"/>
      <c r="H17" s="121"/>
    </row>
  </sheetData>
  <conditionalFormatting sqref="G1:G17">
    <cfRule type="cellIs" dxfId="1" priority="2" operator="greaterThan">
      <formula>"0.4"</formula>
    </cfRule>
    <cfRule type="cellIs" dxfId="0" priority="3" operator="greaterThan">
      <formula>"0.4"</formula>
    </cfRule>
  </conditionalFormatting>
  <conditionalFormatting sqref="G12:G13">
    <cfRule type="iconSet" priority="1">
      <iconSet reverse="1">
        <cfvo type="percent" val="0"/>
        <cfvo type="num" val="&quot;0.4&quot;"/>
        <cfvo type="num" val="&quot;0.41&quot;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A2" sqref="A2"/>
    </sheetView>
  </sheetViews>
  <sheetFormatPr baseColWidth="10" defaultRowHeight="15" x14ac:dyDescent="0.25"/>
  <sheetData>
    <row r="1" spans="1:16" ht="16.5" thickBot="1" x14ac:dyDescent="0.3">
      <c r="A1" s="43" t="s">
        <v>40</v>
      </c>
      <c r="B1" s="44" t="s">
        <v>41</v>
      </c>
      <c r="C1" s="44" t="s">
        <v>42</v>
      </c>
      <c r="D1" s="44" t="s">
        <v>43</v>
      </c>
      <c r="E1" s="44" t="s">
        <v>43</v>
      </c>
      <c r="F1" s="44" t="s">
        <v>44</v>
      </c>
      <c r="G1" s="45" t="s">
        <v>45</v>
      </c>
      <c r="H1" s="46" t="s">
        <v>46</v>
      </c>
      <c r="I1" s="47" t="s">
        <v>47</v>
      </c>
    </row>
    <row r="2" spans="1:16" ht="16.5" thickBot="1" x14ac:dyDescent="0.3">
      <c r="A2" s="48" t="s">
        <v>97</v>
      </c>
      <c r="B2" s="49"/>
      <c r="C2" s="49">
        <v>1</v>
      </c>
      <c r="D2" s="50">
        <v>0.52510000000000001</v>
      </c>
      <c r="E2" s="51">
        <v>0.50139999999999996</v>
      </c>
      <c r="F2" s="50">
        <v>0.88160000000000005</v>
      </c>
      <c r="G2" s="52">
        <f t="shared" ref="G2:G19" si="0">+(F2-(D2*$P$5))*100/E2</f>
        <v>71.246229713100945</v>
      </c>
      <c r="H2" s="53">
        <f>ABS(G2-G3)/AVERAGE(G2:G3)*100</f>
        <v>0.10116881946260597</v>
      </c>
      <c r="I2" s="118">
        <f>AVERAGE(G2:G3)</f>
        <v>71.282287437444154</v>
      </c>
      <c r="K2" s="33"/>
      <c r="L2" s="54"/>
      <c r="M2" s="55" t="s">
        <v>48</v>
      </c>
      <c r="N2" s="56"/>
      <c r="O2" s="57" t="s">
        <v>49</v>
      </c>
      <c r="P2" s="58" t="s">
        <v>50</v>
      </c>
    </row>
    <row r="3" spans="1:16" ht="15.75" x14ac:dyDescent="0.25">
      <c r="A3" s="59"/>
      <c r="B3" s="37"/>
      <c r="C3" s="37">
        <v>2</v>
      </c>
      <c r="D3" s="60">
        <v>0.52869999999999995</v>
      </c>
      <c r="E3" s="60">
        <v>0.50090000000000001</v>
      </c>
      <c r="F3" s="60">
        <v>0.88519999999999999</v>
      </c>
      <c r="G3" s="61">
        <f t="shared" si="0"/>
        <v>71.318345161787349</v>
      </c>
      <c r="H3" s="62"/>
      <c r="I3" s="119"/>
      <c r="K3" s="38" t="s">
        <v>51</v>
      </c>
      <c r="L3" s="34">
        <v>1</v>
      </c>
      <c r="M3" s="64">
        <v>0.54200000000000004</v>
      </c>
      <c r="N3" s="65"/>
      <c r="O3" s="64">
        <v>0.54179999999999995</v>
      </c>
      <c r="P3" s="64">
        <f>O3/M3</f>
        <v>0.99963099630996288</v>
      </c>
    </row>
    <row r="4" spans="1:16" ht="15.75" x14ac:dyDescent="0.25">
      <c r="A4" s="48" t="s">
        <v>19</v>
      </c>
      <c r="B4" s="49"/>
      <c r="C4" s="33">
        <v>3</v>
      </c>
      <c r="D4" s="66">
        <v>0.5494</v>
      </c>
      <c r="E4" s="67">
        <v>0.50060000000000004</v>
      </c>
      <c r="F4" s="66">
        <v>0.90239999999999998</v>
      </c>
      <c r="G4" s="68">
        <f t="shared" si="0"/>
        <v>70.66766139339687</v>
      </c>
      <c r="H4" s="53">
        <f t="shared" ref="H4" si="1">ABS(G4-G5)/AVERAGE(G4:G5)*100</f>
        <v>1.2213813766081192</v>
      </c>
      <c r="I4" s="118">
        <f t="shared" ref="I4" si="2">AVERAGE(G4:G5)</f>
        <v>71.101873916615332</v>
      </c>
      <c r="K4" s="38" t="s">
        <v>51</v>
      </c>
      <c r="L4" s="38">
        <v>2</v>
      </c>
      <c r="M4" s="69">
        <v>0.5403</v>
      </c>
      <c r="N4" s="65"/>
      <c r="O4" s="69">
        <v>0.53900000000000003</v>
      </c>
      <c r="P4" s="64">
        <f>O4/M4</f>
        <v>0.99759392929853796</v>
      </c>
    </row>
    <row r="5" spans="1:16" ht="15.75" x14ac:dyDescent="0.25">
      <c r="A5" s="59"/>
      <c r="B5" s="37"/>
      <c r="C5" s="37">
        <v>4</v>
      </c>
      <c r="D5" s="60">
        <v>0.55410000000000004</v>
      </c>
      <c r="E5" s="60">
        <v>0.50249999999999995</v>
      </c>
      <c r="F5" s="60">
        <v>0.91279999999999994</v>
      </c>
      <c r="G5" s="61">
        <f t="shared" si="0"/>
        <v>71.536086439833795</v>
      </c>
      <c r="H5" s="62"/>
      <c r="I5" s="119"/>
      <c r="K5" s="70"/>
      <c r="L5" s="70"/>
      <c r="M5" s="70"/>
      <c r="N5" s="70"/>
      <c r="O5" s="70"/>
      <c r="P5" s="71">
        <f>AVERAGE(P3:P4)</f>
        <v>0.99861246280425042</v>
      </c>
    </row>
    <row r="6" spans="1:16" ht="15.75" x14ac:dyDescent="0.25">
      <c r="A6" s="48" t="s">
        <v>20</v>
      </c>
      <c r="B6" s="49"/>
      <c r="C6" s="33">
        <v>5</v>
      </c>
      <c r="D6" s="66">
        <v>0.55610000000000004</v>
      </c>
      <c r="E6" s="67">
        <v>0.50029999999999997</v>
      </c>
      <c r="F6" s="66">
        <v>0.90449999999999997</v>
      </c>
      <c r="G6" s="68">
        <f t="shared" si="0"/>
        <v>69.792446419059829</v>
      </c>
      <c r="H6" s="53">
        <f t="shared" ref="H6" si="3">ABS(G6-G7)/AVERAGE(G6:G7)*100</f>
        <v>0.30238828463382855</v>
      </c>
      <c r="I6" s="118">
        <f t="shared" ref="I6" si="4">AVERAGE(G6:G7)</f>
        <v>69.687083630658776</v>
      </c>
    </row>
    <row r="7" spans="1:16" ht="15.75" x14ac:dyDescent="0.25">
      <c r="A7" s="59"/>
      <c r="B7" s="37"/>
      <c r="C7" s="37">
        <v>6</v>
      </c>
      <c r="D7" s="60">
        <v>0.52959999999999996</v>
      </c>
      <c r="E7" s="60">
        <v>0.50090000000000001</v>
      </c>
      <c r="F7" s="60">
        <v>0.87739999999999996</v>
      </c>
      <c r="G7" s="61">
        <f t="shared" si="0"/>
        <v>69.581720842257738</v>
      </c>
      <c r="H7" s="62"/>
      <c r="I7" s="119"/>
    </row>
    <row r="8" spans="1:16" ht="15.75" x14ac:dyDescent="0.25">
      <c r="A8" s="48" t="s">
        <v>21</v>
      </c>
      <c r="B8" s="49"/>
      <c r="C8" s="33">
        <v>7</v>
      </c>
      <c r="D8" s="66">
        <v>0.55059999999999998</v>
      </c>
      <c r="E8" s="67">
        <v>0.50019999999999998</v>
      </c>
      <c r="F8" s="66">
        <v>0.88839999999999997</v>
      </c>
      <c r="G8" s="68">
        <f t="shared" si="0"/>
        <v>67.68572130747296</v>
      </c>
      <c r="H8" s="53">
        <f t="shared" ref="H8" si="5">ABS(G8-G9)/AVERAGE(G8:G9)*100</f>
        <v>0.17973562220090913</v>
      </c>
      <c r="I8" s="118">
        <f t="shared" ref="I8" si="6">AVERAGE(G8:G9)</f>
        <v>67.746603697310633</v>
      </c>
    </row>
    <row r="9" spans="1:16" ht="15.75" x14ac:dyDescent="0.25">
      <c r="A9" s="59"/>
      <c r="B9" s="37"/>
      <c r="C9" s="37">
        <v>8</v>
      </c>
      <c r="D9" s="60">
        <v>0.54379999999999995</v>
      </c>
      <c r="E9" s="60">
        <v>0.50149999999999995</v>
      </c>
      <c r="F9" s="60">
        <v>0.8831</v>
      </c>
      <c r="G9" s="61">
        <f t="shared" si="0"/>
        <v>67.807486087148305</v>
      </c>
      <c r="H9" s="62"/>
      <c r="I9" s="119"/>
    </row>
    <row r="10" spans="1:16" ht="15.75" x14ac:dyDescent="0.25">
      <c r="A10" s="48" t="s">
        <v>22</v>
      </c>
      <c r="B10" s="49"/>
      <c r="C10" s="33">
        <v>9</v>
      </c>
      <c r="D10" s="66">
        <v>0.52149999999999996</v>
      </c>
      <c r="E10" s="67">
        <v>0.50180000000000002</v>
      </c>
      <c r="F10" s="66">
        <v>0.8599</v>
      </c>
      <c r="G10" s="68">
        <f t="shared" si="0"/>
        <v>67.581426992344234</v>
      </c>
      <c r="H10" s="53">
        <f t="shared" ref="H10:H18" si="7">ABS(G10-G11)/AVERAGE(G10:G11)*100</f>
        <v>0.24415712387672431</v>
      </c>
      <c r="I10" s="118">
        <f t="shared" ref="I10" si="8">AVERAGE(G10:G11)</f>
        <v>67.664030267444275</v>
      </c>
    </row>
    <row r="11" spans="1:16" ht="15.75" x14ac:dyDescent="0.25">
      <c r="A11" s="59"/>
      <c r="B11" s="37"/>
      <c r="C11" s="37">
        <v>10</v>
      </c>
      <c r="D11" s="60">
        <v>0.53539999999999999</v>
      </c>
      <c r="E11" s="60">
        <v>0.50090000000000001</v>
      </c>
      <c r="F11" s="60">
        <v>0.874</v>
      </c>
      <c r="G11" s="61">
        <f t="shared" si="0"/>
        <v>67.746633542544302</v>
      </c>
      <c r="H11" s="62"/>
      <c r="I11" s="119"/>
    </row>
    <row r="12" spans="1:16" ht="15.75" x14ac:dyDescent="0.25">
      <c r="A12" s="48" t="s">
        <v>23</v>
      </c>
      <c r="B12" s="49"/>
      <c r="C12" s="33">
        <v>11</v>
      </c>
      <c r="D12" s="66">
        <v>0.53949999999999998</v>
      </c>
      <c r="E12" s="67">
        <v>0.50009000000000003</v>
      </c>
      <c r="F12" s="66">
        <v>0.88119999999999998</v>
      </c>
      <c r="G12" s="68">
        <f t="shared" si="0"/>
        <v>68.477389333341364</v>
      </c>
      <c r="H12" s="53">
        <f t="shared" si="7"/>
        <v>1.3907713128056463</v>
      </c>
      <c r="I12" s="118">
        <f t="shared" ref="I12" si="9">AVERAGE(G12:G13)</f>
        <v>68.004495823674475</v>
      </c>
    </row>
    <row r="13" spans="1:16" ht="15.75" x14ac:dyDescent="0.25">
      <c r="A13" s="59"/>
      <c r="B13" s="37"/>
      <c r="C13" s="37">
        <v>12</v>
      </c>
      <c r="D13" s="60">
        <v>0.54630000000000001</v>
      </c>
      <c r="E13" s="60">
        <v>0.5</v>
      </c>
      <c r="F13" s="60">
        <v>0.88319999999999999</v>
      </c>
      <c r="G13" s="61">
        <f t="shared" si="0"/>
        <v>67.531602314007586</v>
      </c>
      <c r="H13" s="62"/>
      <c r="I13" s="119"/>
    </row>
    <row r="14" spans="1:16" ht="15.75" x14ac:dyDescent="0.25">
      <c r="A14" s="48" t="s">
        <v>24</v>
      </c>
      <c r="B14" s="49"/>
      <c r="C14" s="33">
        <v>13</v>
      </c>
      <c r="D14" s="66">
        <v>0.53490000000000004</v>
      </c>
      <c r="E14" s="67">
        <v>0.50180000000000002</v>
      </c>
      <c r="F14" s="66">
        <v>0.86339999999999995</v>
      </c>
      <c r="G14" s="68">
        <f t="shared" si="0"/>
        <v>65.612234684337665</v>
      </c>
      <c r="H14" s="53">
        <f t="shared" si="7"/>
        <v>0.61667313598955886</v>
      </c>
      <c r="I14" s="118">
        <f t="shared" ref="I14" si="10">AVERAGE(G14:G15)</f>
        <v>65.410550039240164</v>
      </c>
    </row>
    <row r="15" spans="1:16" ht="15.75" x14ac:dyDescent="0.25">
      <c r="A15" s="59"/>
      <c r="B15" s="37"/>
      <c r="C15" s="37">
        <v>14</v>
      </c>
      <c r="D15" s="60">
        <v>0.54259999999999997</v>
      </c>
      <c r="E15" s="60">
        <v>0.50170000000000003</v>
      </c>
      <c r="F15" s="60">
        <v>0.86899999999999999</v>
      </c>
      <c r="G15" s="61">
        <f t="shared" si="0"/>
        <v>65.208865394142663</v>
      </c>
      <c r="H15" s="62"/>
      <c r="I15" s="119"/>
    </row>
    <row r="16" spans="1:16" ht="15.75" x14ac:dyDescent="0.25">
      <c r="A16" s="48" t="s">
        <v>25</v>
      </c>
      <c r="B16" s="49"/>
      <c r="C16" s="33">
        <v>15</v>
      </c>
      <c r="D16" s="66">
        <v>0.54239999999999999</v>
      </c>
      <c r="E16" s="67">
        <v>0.50049999999999994</v>
      </c>
      <c r="F16" s="66">
        <v>0.86739999999999995</v>
      </c>
      <c r="G16" s="68">
        <f t="shared" si="0"/>
        <v>65.085434600394521</v>
      </c>
      <c r="H16" s="53">
        <f t="shared" si="7"/>
        <v>0.66552310386574842</v>
      </c>
      <c r="I16" s="118">
        <f t="shared" ref="I16" si="11">AVERAGE(G16:G17)</f>
        <v>64.869573600549103</v>
      </c>
    </row>
    <row r="17" spans="1:16" ht="15.75" x14ac:dyDescent="0.25">
      <c r="A17" s="59"/>
      <c r="B17" s="37"/>
      <c r="C17" s="37">
        <v>16</v>
      </c>
      <c r="D17" s="60">
        <v>0.54520000000000002</v>
      </c>
      <c r="E17" s="60">
        <v>0.50060000000000004</v>
      </c>
      <c r="F17" s="60">
        <v>0.86809999999999998</v>
      </c>
      <c r="G17" s="61">
        <f t="shared" si="0"/>
        <v>64.65371260070367</v>
      </c>
      <c r="H17" s="62"/>
      <c r="I17" s="119"/>
    </row>
    <row r="18" spans="1:16" ht="15.75" x14ac:dyDescent="0.25">
      <c r="A18" s="48" t="s">
        <v>26</v>
      </c>
      <c r="B18" s="49"/>
      <c r="C18" s="33">
        <v>17</v>
      </c>
      <c r="D18" s="66">
        <v>0.53949999999999998</v>
      </c>
      <c r="E18" s="67">
        <v>0.50190000000000001</v>
      </c>
      <c r="F18" s="66">
        <v>0.87539999999999996</v>
      </c>
      <c r="G18" s="68">
        <f t="shared" si="0"/>
        <v>67.074830905978658</v>
      </c>
      <c r="H18" s="53">
        <f t="shared" si="7"/>
        <v>0.56842080276465734</v>
      </c>
      <c r="I18" s="118">
        <f t="shared" ref="I18" si="12">AVERAGE(G18:G19)</f>
        <v>66.884737524995359</v>
      </c>
    </row>
    <row r="19" spans="1:16" ht="15.75" x14ac:dyDescent="0.25">
      <c r="A19" s="59"/>
      <c r="B19" s="37"/>
      <c r="C19" s="37">
        <v>18</v>
      </c>
      <c r="D19" s="60">
        <v>0.53349999999999997</v>
      </c>
      <c r="E19" s="60">
        <v>0.50129999999999997</v>
      </c>
      <c r="F19" s="60">
        <v>0.86709999999999998</v>
      </c>
      <c r="G19" s="61">
        <f t="shared" si="0"/>
        <v>66.694644144012045</v>
      </c>
      <c r="H19" s="62"/>
      <c r="I19" s="119"/>
    </row>
    <row r="20" spans="1:16" ht="15.75" x14ac:dyDescent="0.25">
      <c r="A20" s="132"/>
      <c r="B20" s="133"/>
      <c r="C20" s="133"/>
      <c r="D20" s="133"/>
      <c r="E20" s="133"/>
      <c r="F20" s="133"/>
      <c r="G20" s="133"/>
      <c r="H20" s="133"/>
      <c r="I20" s="134"/>
    </row>
    <row r="21" spans="1:16" ht="16.5" thickBot="1" x14ac:dyDescent="0.3">
      <c r="A21" s="48" t="s">
        <v>27</v>
      </c>
      <c r="B21" s="49"/>
      <c r="C21" s="49">
        <v>236</v>
      </c>
      <c r="D21" s="50">
        <v>0.52459999999999996</v>
      </c>
      <c r="E21" s="50">
        <v>0.50219999999999998</v>
      </c>
      <c r="F21" s="50">
        <v>0.85050000000000003</v>
      </c>
      <c r="G21" s="52">
        <f t="shared" ref="G21:G32" si="13">+(F21-(D21*$P$24))*100/E21</f>
        <v>65.305777748989343</v>
      </c>
      <c r="H21" s="53">
        <f>ABS(G21-G22)/AVERAGE(G21:G22)*100</f>
        <v>1.1131772638484148</v>
      </c>
      <c r="I21" s="52">
        <f t="shared" ref="I21" si="14">AVERAGE(G21:G22)</f>
        <v>64.944305129556056</v>
      </c>
      <c r="K21" s="33"/>
      <c r="L21" s="54"/>
      <c r="M21" s="55" t="s">
        <v>48</v>
      </c>
      <c r="N21" s="56"/>
      <c r="O21" s="57" t="s">
        <v>49</v>
      </c>
      <c r="P21" s="58" t="s">
        <v>50</v>
      </c>
    </row>
    <row r="22" spans="1:16" ht="15.75" x14ac:dyDescent="0.25">
      <c r="A22" s="59"/>
      <c r="B22" s="37"/>
      <c r="C22" s="37">
        <v>237</v>
      </c>
      <c r="D22" s="60">
        <v>0.55279999999999996</v>
      </c>
      <c r="E22" s="60">
        <v>0.50180000000000002</v>
      </c>
      <c r="F22" s="60">
        <v>0.87470000000000003</v>
      </c>
      <c r="G22" s="61">
        <f t="shared" si="13"/>
        <v>64.582832510122785</v>
      </c>
      <c r="H22" s="62"/>
      <c r="I22" s="63"/>
      <c r="K22" s="38" t="s">
        <v>51</v>
      </c>
      <c r="L22" s="34">
        <v>3</v>
      </c>
      <c r="M22" s="64">
        <v>0.53139999999999998</v>
      </c>
      <c r="N22" s="65"/>
      <c r="O22" s="64">
        <v>0.52890000000000004</v>
      </c>
      <c r="P22" s="64">
        <f>O22/M22</f>
        <v>0.99529544599172004</v>
      </c>
    </row>
    <row r="23" spans="1:16" ht="15.75" x14ac:dyDescent="0.25">
      <c r="A23" s="48" t="s">
        <v>28</v>
      </c>
      <c r="B23" s="49"/>
      <c r="C23" s="49">
        <v>238</v>
      </c>
      <c r="D23" s="66">
        <v>0.54859999999999998</v>
      </c>
      <c r="E23" s="66">
        <v>0.50009999999999999</v>
      </c>
      <c r="F23" s="66">
        <v>0.87380000000000002</v>
      </c>
      <c r="G23" s="68">
        <f t="shared" si="13"/>
        <v>65.458931415503372</v>
      </c>
      <c r="H23" s="53">
        <f t="shared" ref="H23" si="15">ABS(G23-G24)/AVERAGE(G23:G24)*100</f>
        <v>0.26474853256890363</v>
      </c>
      <c r="I23" s="68">
        <f t="shared" ref="I23" si="16">AVERAGE(G23:G24)</f>
        <v>65.372395187021979</v>
      </c>
      <c r="K23" s="38" t="s">
        <v>51</v>
      </c>
      <c r="L23" s="38">
        <v>4</v>
      </c>
      <c r="M23" s="69">
        <v>0.53620000000000001</v>
      </c>
      <c r="N23" s="65"/>
      <c r="O23" s="69">
        <v>0.53449999999999998</v>
      </c>
      <c r="P23" s="64">
        <f>O23/M23</f>
        <v>0.99682954121596412</v>
      </c>
    </row>
    <row r="24" spans="1:16" ht="15.75" x14ac:dyDescent="0.25">
      <c r="A24" s="59"/>
      <c r="B24" s="37"/>
      <c r="C24" s="37">
        <v>239</v>
      </c>
      <c r="D24" s="60">
        <v>0.52880000000000005</v>
      </c>
      <c r="E24" s="60">
        <v>0.501</v>
      </c>
      <c r="F24" s="60">
        <v>0.8538</v>
      </c>
      <c r="G24" s="61">
        <f t="shared" si="13"/>
        <v>65.285858958540587</v>
      </c>
      <c r="H24" s="62"/>
      <c r="I24" s="63"/>
      <c r="K24" s="70"/>
      <c r="L24" s="70"/>
      <c r="M24" s="70"/>
      <c r="N24" s="70"/>
      <c r="O24" s="70"/>
      <c r="P24" s="71">
        <f>AVERAGE(P22:P23)</f>
        <v>0.99606249360384203</v>
      </c>
    </row>
    <row r="25" spans="1:16" ht="15.75" x14ac:dyDescent="0.25">
      <c r="A25" s="48" t="s">
        <v>29</v>
      </c>
      <c r="B25" s="49"/>
      <c r="C25" s="49">
        <v>240</v>
      </c>
      <c r="D25" s="66">
        <v>0.52139999999999997</v>
      </c>
      <c r="E25" s="66">
        <v>0.50049999999999994</v>
      </c>
      <c r="F25" s="66">
        <v>0.8619</v>
      </c>
      <c r="G25" s="68">
        <f t="shared" si="13"/>
        <v>68.442161005985383</v>
      </c>
      <c r="H25" s="53">
        <f t="shared" ref="H25" si="17">ABS(G25-G26)/AVERAGE(G25:G26)*100</f>
        <v>2.2856385736913798</v>
      </c>
      <c r="I25" s="68">
        <f t="shared" ref="I25" si="18">AVERAGE(G25:G26)</f>
        <v>67.668828581770356</v>
      </c>
    </row>
    <row r="26" spans="1:16" ht="15.75" x14ac:dyDescent="0.25">
      <c r="A26" s="59"/>
      <c r="B26" s="37"/>
      <c r="C26" s="37">
        <v>241</v>
      </c>
      <c r="D26" s="60">
        <v>0.54530000000000001</v>
      </c>
      <c r="E26" s="60">
        <v>0.50129999999999997</v>
      </c>
      <c r="F26" s="60">
        <v>0.87849999999999995</v>
      </c>
      <c r="G26" s="61">
        <f t="shared" si="13"/>
        <v>66.895496157555343</v>
      </c>
      <c r="H26" s="62"/>
      <c r="I26" s="63"/>
    </row>
    <row r="27" spans="1:16" ht="15.75" x14ac:dyDescent="0.25">
      <c r="A27" s="48" t="s">
        <v>30</v>
      </c>
      <c r="B27" s="49"/>
      <c r="C27" s="49">
        <v>242</v>
      </c>
      <c r="D27" s="66">
        <v>0.55049999999999999</v>
      </c>
      <c r="E27" s="66">
        <v>0.50090000000000001</v>
      </c>
      <c r="F27" s="66">
        <v>0.87309999999999999</v>
      </c>
      <c r="G27" s="68">
        <f t="shared" si="13"/>
        <v>64.836813190474132</v>
      </c>
      <c r="H27" s="53">
        <f t="shared" ref="H27" si="19">ABS(G27-G28)/AVERAGE(G27:G28)*100</f>
        <v>0.3122468757489637</v>
      </c>
      <c r="I27" s="68">
        <f t="shared" ref="I27" si="20">AVERAGE(G27:G28)</f>
        <v>64.938196936024354</v>
      </c>
    </row>
    <row r="28" spans="1:16" ht="15.75" x14ac:dyDescent="0.25">
      <c r="A28" s="59"/>
      <c r="B28" s="37"/>
      <c r="C28" s="37">
        <v>243</v>
      </c>
      <c r="D28" s="60">
        <v>0.53280000000000005</v>
      </c>
      <c r="E28" s="60">
        <v>0.5</v>
      </c>
      <c r="F28" s="60">
        <v>0.85589999999999999</v>
      </c>
      <c r="G28" s="61">
        <f t="shared" si="13"/>
        <v>65.039580681574577</v>
      </c>
      <c r="H28" s="62"/>
      <c r="I28" s="63"/>
    </row>
    <row r="29" spans="1:16" ht="15.75" x14ac:dyDescent="0.25">
      <c r="A29" s="48" t="s">
        <v>31</v>
      </c>
      <c r="B29" s="49"/>
      <c r="C29" s="49">
        <v>244</v>
      </c>
      <c r="D29" s="66">
        <v>0.52200000000000002</v>
      </c>
      <c r="E29" s="66">
        <v>0.50029999999999997</v>
      </c>
      <c r="F29" s="66">
        <v>0.83809999999999996</v>
      </c>
      <c r="G29" s="68">
        <f t="shared" si="13"/>
        <v>63.592919915809389</v>
      </c>
      <c r="H29" s="53">
        <f t="shared" ref="H29" si="21">ABS(G29-G30)/AVERAGE(G29:G30)*100</f>
        <v>3.1473532792617274</v>
      </c>
      <c r="I29" s="68">
        <f t="shared" ref="I29" si="22">AVERAGE(G29:G30)</f>
        <v>64.609667154767209</v>
      </c>
    </row>
    <row r="30" spans="1:16" ht="15.75" x14ac:dyDescent="0.25">
      <c r="A30" s="59"/>
      <c r="B30" s="37"/>
      <c r="C30" s="37">
        <v>245</v>
      </c>
      <c r="D30" s="60">
        <v>0.53910000000000002</v>
      </c>
      <c r="E30" s="60">
        <v>0.50090000000000001</v>
      </c>
      <c r="F30" s="60">
        <v>0.86570000000000003</v>
      </c>
      <c r="G30" s="61">
        <f t="shared" si="13"/>
        <v>65.626414393725042</v>
      </c>
      <c r="H30" s="62"/>
      <c r="I30" s="63"/>
    </row>
    <row r="31" spans="1:16" ht="15.75" x14ac:dyDescent="0.25">
      <c r="A31" s="48" t="s">
        <v>32</v>
      </c>
      <c r="B31" s="49"/>
      <c r="C31" s="49">
        <v>246</v>
      </c>
      <c r="D31" s="66">
        <v>0.52859999999999996</v>
      </c>
      <c r="E31" s="66">
        <v>0.50029999999999997</v>
      </c>
      <c r="F31" s="66">
        <v>0.8468</v>
      </c>
      <c r="G31" s="68">
        <f t="shared" si="13"/>
        <v>64.017862458726611</v>
      </c>
      <c r="H31" s="53">
        <f t="shared" ref="H31" si="23">ABS(G31-G32)/AVERAGE(G31:G32)*100</f>
        <v>0.19943011950680198</v>
      </c>
      <c r="I31" s="68">
        <f t="shared" ref="I31" si="24">AVERAGE(G31:G32)</f>
        <v>64.081761625622633</v>
      </c>
    </row>
    <row r="32" spans="1:16" ht="15.75" x14ac:dyDescent="0.25">
      <c r="A32" s="59"/>
      <c r="B32" s="37"/>
      <c r="C32" s="37">
        <v>247</v>
      </c>
      <c r="D32" s="60">
        <v>0.53859999999999997</v>
      </c>
      <c r="E32" s="60">
        <v>0.50029999999999997</v>
      </c>
      <c r="F32" s="60">
        <v>0.85740000000000005</v>
      </c>
      <c r="G32" s="61">
        <f t="shared" si="13"/>
        <v>64.145660792518655</v>
      </c>
      <c r="H32" s="62"/>
      <c r="I32" s="63"/>
    </row>
    <row r="33" spans="1:9" ht="15.75" x14ac:dyDescent="0.25">
      <c r="A33" s="132"/>
      <c r="B33" s="133"/>
      <c r="C33" s="133"/>
      <c r="D33" s="133"/>
      <c r="E33" s="133"/>
      <c r="F33" s="133"/>
      <c r="G33" s="133"/>
      <c r="H33" s="133"/>
      <c r="I33" s="134"/>
    </row>
  </sheetData>
  <mergeCells count="2">
    <mergeCell ref="A20:I20"/>
    <mergeCell ref="A33:I33"/>
  </mergeCells>
  <conditionalFormatting sqref="H2 H4 H6 H8 H10 H12 H14 H16 H18">
    <cfRule type="iconSet" priority="5">
      <iconSet iconSet="3Symbols2" reverse="1">
        <cfvo type="percent" val="0"/>
        <cfvo type="percent" val="&quot;0.39&quot;" gte="0"/>
        <cfvo type="percent" val="&quot;0.4&quot;"/>
      </iconSet>
    </cfRule>
    <cfRule type="cellIs" priority="6" operator="greaterThan">
      <formula>#REF!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A2" sqref="A2"/>
    </sheetView>
  </sheetViews>
  <sheetFormatPr baseColWidth="10" defaultRowHeight="15" x14ac:dyDescent="0.25"/>
  <sheetData>
    <row r="1" spans="1:16" ht="15.75" x14ac:dyDescent="0.25">
      <c r="A1" s="73" t="s">
        <v>40</v>
      </c>
      <c r="B1" s="74" t="s">
        <v>41</v>
      </c>
      <c r="C1" s="74" t="s">
        <v>42</v>
      </c>
      <c r="D1" s="74" t="s">
        <v>43</v>
      </c>
      <c r="E1" s="74" t="s">
        <v>43</v>
      </c>
      <c r="F1" s="74" t="s">
        <v>44</v>
      </c>
      <c r="G1" s="75" t="s">
        <v>45</v>
      </c>
      <c r="H1" s="76" t="s">
        <v>46</v>
      </c>
      <c r="I1" s="47" t="s">
        <v>47</v>
      </c>
    </row>
    <row r="2" spans="1:16" ht="16.5" thickBot="1" x14ac:dyDescent="0.3">
      <c r="A2" s="48" t="s">
        <v>97</v>
      </c>
      <c r="B2" s="49"/>
      <c r="C2" s="49">
        <v>302</v>
      </c>
      <c r="D2" s="50">
        <v>0.54520000000000002</v>
      </c>
      <c r="E2" s="51">
        <v>0.50009999999999999</v>
      </c>
      <c r="F2" s="50">
        <v>0.76400000000000001</v>
      </c>
      <c r="G2" s="77">
        <f t="shared" ref="G2:G19" si="0">+(F2-(D2*$P$5))*100/E2</f>
        <v>44.237215341104935</v>
      </c>
      <c r="H2" s="78">
        <f>ABS(G2-G3)/AVERAGE(G2:G3)*100</f>
        <v>3.2372313216994226</v>
      </c>
      <c r="I2" s="52">
        <f>AVERAGE(G2:G3)</f>
        <v>43.532590021444335</v>
      </c>
      <c r="K2" s="33"/>
      <c r="L2" s="54"/>
      <c r="M2" s="55" t="s">
        <v>48</v>
      </c>
      <c r="N2" s="56"/>
      <c r="O2" s="57" t="s">
        <v>49</v>
      </c>
      <c r="P2" s="58" t="s">
        <v>50</v>
      </c>
    </row>
    <row r="3" spans="1:16" ht="15.75" x14ac:dyDescent="0.25">
      <c r="A3" s="59"/>
      <c r="B3" s="37"/>
      <c r="C3" s="37">
        <v>303</v>
      </c>
      <c r="D3" s="60">
        <v>0.52490000000000003</v>
      </c>
      <c r="E3" s="60">
        <v>0.5</v>
      </c>
      <c r="F3" s="60">
        <v>0.73670000000000002</v>
      </c>
      <c r="G3" s="79">
        <f t="shared" si="0"/>
        <v>42.827964701783742</v>
      </c>
      <c r="H3" s="80"/>
      <c r="I3" s="63"/>
      <c r="K3" s="38" t="s">
        <v>51</v>
      </c>
      <c r="L3" s="34">
        <v>1</v>
      </c>
      <c r="M3" s="64">
        <v>0.53420000000000001</v>
      </c>
      <c r="N3" s="65"/>
      <c r="O3" s="64">
        <v>0.53100000000000003</v>
      </c>
      <c r="P3" s="64">
        <f>O3/M3</f>
        <v>0.99400973418195437</v>
      </c>
    </row>
    <row r="4" spans="1:16" ht="15.75" x14ac:dyDescent="0.25">
      <c r="A4" s="48" t="s">
        <v>19</v>
      </c>
      <c r="B4" s="33"/>
      <c r="C4" s="49">
        <v>304</v>
      </c>
      <c r="D4" s="66">
        <v>0.52539999999999998</v>
      </c>
      <c r="E4" s="67">
        <v>0.50109999999999999</v>
      </c>
      <c r="F4" s="66">
        <v>0.73509999999999998</v>
      </c>
      <c r="G4" s="81">
        <f t="shared" si="0"/>
        <v>42.31531677046479</v>
      </c>
      <c r="H4" s="78">
        <f t="shared" ref="H4" si="1">ABS(G4-G5)/AVERAGE(G4:G5)*100</f>
        <v>3.1714631924944636</v>
      </c>
      <c r="I4" s="52">
        <f t="shared" ref="I4" si="2">AVERAGE(G4:G5)</f>
        <v>41.654783703923236</v>
      </c>
      <c r="K4" s="38" t="s">
        <v>51</v>
      </c>
      <c r="L4" s="38">
        <v>2</v>
      </c>
      <c r="M4" s="69">
        <v>0.54700000000000004</v>
      </c>
      <c r="N4" s="65"/>
      <c r="O4" s="69">
        <v>0.5454</v>
      </c>
      <c r="P4" s="64">
        <f>O4/M4</f>
        <v>0.99707495429616078</v>
      </c>
    </row>
    <row r="5" spans="1:16" ht="15.75" x14ac:dyDescent="0.25">
      <c r="A5" s="59"/>
      <c r="B5" s="37"/>
      <c r="C5" s="37">
        <v>305</v>
      </c>
      <c r="D5" s="60">
        <v>0.52610000000000001</v>
      </c>
      <c r="E5" s="60">
        <v>0.50139999999999996</v>
      </c>
      <c r="F5" s="60">
        <v>0.72929999999999995</v>
      </c>
      <c r="G5" s="79">
        <f t="shared" si="0"/>
        <v>40.994250637381683</v>
      </c>
      <c r="H5" s="80"/>
      <c r="I5" s="63"/>
      <c r="K5" s="70"/>
      <c r="L5" s="70"/>
      <c r="M5" s="70"/>
      <c r="N5" s="70"/>
      <c r="O5" s="70"/>
      <c r="P5" s="71">
        <f>AVERAGE(P3:P4)</f>
        <v>0.99554234423905763</v>
      </c>
    </row>
    <row r="6" spans="1:16" ht="15.75" x14ac:dyDescent="0.25">
      <c r="A6" s="48" t="s">
        <v>20</v>
      </c>
      <c r="B6" s="49"/>
      <c r="C6" s="49">
        <v>306</v>
      </c>
      <c r="D6" s="66">
        <v>0.55120000000000002</v>
      </c>
      <c r="E6" s="67">
        <v>0.50049999999999994</v>
      </c>
      <c r="F6" s="66">
        <v>0.75580000000000003</v>
      </c>
      <c r="G6" s="81">
        <f t="shared" si="0"/>
        <v>41.370041929157132</v>
      </c>
      <c r="H6" s="78">
        <f t="shared" ref="H6" si="3">ABS(G6-G7)/AVERAGE(G6:G7)*100</f>
        <v>2.7172967142237598</v>
      </c>
      <c r="I6" s="52">
        <f t="shared" ref="I6" si="4">AVERAGE(G6:G7)</f>
        <v>41.9398571087401</v>
      </c>
    </row>
    <row r="7" spans="1:16" ht="15.75" x14ac:dyDescent="0.25">
      <c r="A7" s="59"/>
      <c r="B7" s="37"/>
      <c r="C7" s="37">
        <v>307</v>
      </c>
      <c r="D7" s="60">
        <v>0.56159999999999999</v>
      </c>
      <c r="E7" s="60">
        <v>0.50060000000000004</v>
      </c>
      <c r="F7" s="60">
        <v>0.77190000000000003</v>
      </c>
      <c r="G7" s="79">
        <f t="shared" si="0"/>
        <v>42.509672288323067</v>
      </c>
      <c r="H7" s="80"/>
      <c r="I7" s="63"/>
    </row>
    <row r="8" spans="1:16" ht="15.75" x14ac:dyDescent="0.25">
      <c r="A8" s="48" t="s">
        <v>21</v>
      </c>
      <c r="B8" s="33"/>
      <c r="C8" s="49">
        <v>308</v>
      </c>
      <c r="D8" s="66">
        <v>0.54510000000000003</v>
      </c>
      <c r="E8" s="67">
        <v>0.50090000000000001</v>
      </c>
      <c r="F8" s="66">
        <v>0.73870000000000002</v>
      </c>
      <c r="G8" s="81">
        <f t="shared" si="0"/>
        <v>39.135529677638182</v>
      </c>
      <c r="H8" s="78">
        <f t="shared" ref="H8" si="5">ABS(G8-G9)/AVERAGE(G8:G9)*100</f>
        <v>2.8906846219810953</v>
      </c>
      <c r="I8" s="52">
        <f t="shared" ref="I8" si="6">AVERAGE(G8:G9)</f>
        <v>39.709467411607143</v>
      </c>
    </row>
    <row r="9" spans="1:16" ht="15.75" x14ac:dyDescent="0.25">
      <c r="A9" s="59"/>
      <c r="B9" s="37"/>
      <c r="C9" s="37">
        <v>309</v>
      </c>
      <c r="D9" s="60">
        <v>0.53349999999999997</v>
      </c>
      <c r="E9" s="60">
        <v>0.50039999999999996</v>
      </c>
      <c r="F9" s="60">
        <v>0.73270000000000002</v>
      </c>
      <c r="G9" s="79">
        <f t="shared" si="0"/>
        <v>40.283405145576104</v>
      </c>
      <c r="H9" s="80"/>
      <c r="I9" s="63"/>
    </row>
    <row r="10" spans="1:16" ht="15.75" x14ac:dyDescent="0.25">
      <c r="A10" s="48" t="s">
        <v>22</v>
      </c>
      <c r="B10" s="49"/>
      <c r="C10" s="49">
        <v>310</v>
      </c>
      <c r="D10" s="66">
        <v>0.52769999999999995</v>
      </c>
      <c r="E10" s="67">
        <v>0.501</v>
      </c>
      <c r="F10" s="66">
        <v>0.72330000000000005</v>
      </c>
      <c r="G10" s="81">
        <f t="shared" si="0"/>
        <v>39.511438112784305</v>
      </c>
      <c r="H10" s="78">
        <f t="shared" ref="H10" si="7">ABS(G10-G11)/AVERAGE(G10:G11)*100</f>
        <v>3.9622687903014743E-2</v>
      </c>
      <c r="I10" s="52">
        <f t="shared" ref="I10" si="8">AVERAGE(G10:G11)</f>
        <v>39.51926741077817</v>
      </c>
    </row>
    <row r="11" spans="1:16" ht="15.75" x14ac:dyDescent="0.25">
      <c r="A11" s="59"/>
      <c r="B11" s="37"/>
      <c r="C11" s="37">
        <v>311</v>
      </c>
      <c r="D11" s="60">
        <v>0.54059999999999997</v>
      </c>
      <c r="E11" s="60">
        <v>0.50119999999999998</v>
      </c>
      <c r="F11" s="60">
        <v>0.73629999999999995</v>
      </c>
      <c r="G11" s="79">
        <f t="shared" si="0"/>
        <v>39.527096708772035</v>
      </c>
      <c r="H11" s="80"/>
      <c r="I11" s="63"/>
    </row>
    <row r="12" spans="1:16" ht="15.75" x14ac:dyDescent="0.25">
      <c r="A12" s="48" t="s">
        <v>23</v>
      </c>
      <c r="B12" s="33"/>
      <c r="C12" s="49">
        <v>312</v>
      </c>
      <c r="D12" s="66">
        <v>0.5292</v>
      </c>
      <c r="E12" s="67">
        <v>0.502</v>
      </c>
      <c r="F12" s="66">
        <v>0.7278</v>
      </c>
      <c r="G12" s="81">
        <f t="shared" si="0"/>
        <v>40.031671599340768</v>
      </c>
      <c r="H12" s="78">
        <f t="shared" ref="H12" si="9">ABS(G12-G13)/AVERAGE(G12:G13)*100</f>
        <v>6.3369800518652974</v>
      </c>
      <c r="I12" s="52">
        <f t="shared" ref="I12" si="10">AVERAGE(G12:G13)</f>
        <v>38.802226909862036</v>
      </c>
    </row>
    <row r="13" spans="1:16" ht="15.75" x14ac:dyDescent="0.25">
      <c r="A13" s="59"/>
      <c r="B13" s="37"/>
      <c r="C13" s="37">
        <v>313</v>
      </c>
      <c r="D13" s="60">
        <v>0.54469999999999996</v>
      </c>
      <c r="E13" s="60">
        <v>0.50229999999999997</v>
      </c>
      <c r="F13" s="60">
        <v>0.73099999999999998</v>
      </c>
      <c r="G13" s="79">
        <f t="shared" si="0"/>
        <v>37.572782220383303</v>
      </c>
      <c r="H13" s="80"/>
      <c r="I13" s="63"/>
    </row>
    <row r="14" spans="1:16" ht="15.75" x14ac:dyDescent="0.25">
      <c r="A14" s="48" t="s">
        <v>24</v>
      </c>
      <c r="B14" s="49"/>
      <c r="C14" s="49">
        <v>314</v>
      </c>
      <c r="D14" s="66">
        <v>0.53680000000000005</v>
      </c>
      <c r="E14" s="67">
        <v>0.50260000000000005</v>
      </c>
      <c r="F14" s="66">
        <v>0.73129999999999995</v>
      </c>
      <c r="G14" s="81">
        <f t="shared" si="0"/>
        <v>39.174864626437277</v>
      </c>
      <c r="H14" s="78">
        <f t="shared" ref="H14" si="11">ABS(G14-G15)/AVERAGE(G14:G15)*100</f>
        <v>0.61514509723978827</v>
      </c>
      <c r="I14" s="52">
        <f t="shared" ref="I14" si="12">AVERAGE(G14:G15)</f>
        <v>39.295727496998524</v>
      </c>
    </row>
    <row r="15" spans="1:16" ht="15.75" x14ac:dyDescent="0.25">
      <c r="A15" s="59"/>
      <c r="B15" s="37"/>
      <c r="C15" s="37">
        <v>315</v>
      </c>
      <c r="D15" s="60">
        <v>0.54079999999999995</v>
      </c>
      <c r="E15" s="60">
        <v>0.50209999999999999</v>
      </c>
      <c r="F15" s="60">
        <v>0.73629999999999995</v>
      </c>
      <c r="G15" s="79">
        <f t="shared" si="0"/>
        <v>39.41659036755977</v>
      </c>
      <c r="H15" s="80"/>
      <c r="I15" s="63"/>
    </row>
    <row r="16" spans="1:16" ht="15.75" x14ac:dyDescent="0.25">
      <c r="A16" s="48" t="s">
        <v>25</v>
      </c>
      <c r="B16" s="33"/>
      <c r="C16" s="49">
        <v>316</v>
      </c>
      <c r="D16" s="66">
        <v>0.53769999999999996</v>
      </c>
      <c r="E16" s="67">
        <v>0.50009999999999999</v>
      </c>
      <c r="F16" s="66">
        <v>0.71960000000000002</v>
      </c>
      <c r="G16" s="81">
        <f t="shared" si="0"/>
        <v>36.852005899351887</v>
      </c>
      <c r="H16" s="78">
        <f t="shared" ref="H16" si="13">ABS(G16-G17)/AVERAGE(G16:G17)*100</f>
        <v>4.2881964482218615</v>
      </c>
      <c r="I16" s="52">
        <f t="shared" ref="I16" si="14">AVERAGE(G16:G17)</f>
        <v>37.659461749942132</v>
      </c>
    </row>
    <row r="17" spans="1:16" ht="15.75" x14ac:dyDescent="0.25">
      <c r="A17" s="59"/>
      <c r="B17" s="37"/>
      <c r="C17" s="37">
        <v>317</v>
      </c>
      <c r="D17" s="60">
        <v>0.54100000000000004</v>
      </c>
      <c r="E17" s="60">
        <v>0.50149999999999995</v>
      </c>
      <c r="F17" s="60">
        <v>0.73150000000000004</v>
      </c>
      <c r="G17" s="79">
        <f t="shared" si="0"/>
        <v>38.466917600532376</v>
      </c>
      <c r="H17" s="80"/>
      <c r="I17" s="63"/>
    </row>
    <row r="18" spans="1:16" ht="15.75" x14ac:dyDescent="0.25">
      <c r="A18" s="48" t="s">
        <v>26</v>
      </c>
      <c r="B18" s="49"/>
      <c r="C18" s="49">
        <v>318</v>
      </c>
      <c r="D18" s="66">
        <v>0.53390000000000004</v>
      </c>
      <c r="E18" s="67">
        <v>0.50129999999999997</v>
      </c>
      <c r="F18" s="66">
        <v>0.71889999999999998</v>
      </c>
      <c r="G18" s="81">
        <f t="shared" si="0"/>
        <v>37.378803592812105</v>
      </c>
      <c r="H18" s="78">
        <f t="shared" ref="H18" si="15">ABS(G18-G19)/AVERAGE(G18:G19)*100</f>
        <v>1.9122200433734864</v>
      </c>
      <c r="I18" s="52">
        <f t="shared" ref="I18" si="16">AVERAGE(G18:G19)</f>
        <v>37.024805714862261</v>
      </c>
    </row>
    <row r="19" spans="1:16" ht="15.75" x14ac:dyDescent="0.25">
      <c r="A19" s="59"/>
      <c r="B19" s="37"/>
      <c r="C19" s="37">
        <v>319</v>
      </c>
      <c r="D19" s="60">
        <v>0.54530000000000001</v>
      </c>
      <c r="E19" s="60">
        <v>0.50129999999999997</v>
      </c>
      <c r="F19" s="60">
        <v>0.72670000000000001</v>
      </c>
      <c r="G19" s="79">
        <f t="shared" si="0"/>
        <v>36.670807836912417</v>
      </c>
      <c r="H19" s="80"/>
      <c r="I19" s="63"/>
    </row>
    <row r="20" spans="1:16" ht="15.75" x14ac:dyDescent="0.25">
      <c r="A20" s="82"/>
      <c r="B20" s="83"/>
      <c r="C20" s="83"/>
      <c r="D20" s="83"/>
      <c r="E20" s="83"/>
      <c r="F20" s="83"/>
      <c r="G20" s="83"/>
      <c r="H20" s="84"/>
      <c r="I20" s="85"/>
    </row>
    <row r="21" spans="1:16" ht="16.5" thickBot="1" x14ac:dyDescent="0.3">
      <c r="A21" s="48" t="s">
        <v>52</v>
      </c>
      <c r="B21" s="49"/>
      <c r="C21" s="49"/>
      <c r="D21" s="50">
        <v>0.54649999999999999</v>
      </c>
      <c r="E21" s="51">
        <v>0.501</v>
      </c>
      <c r="F21" s="50">
        <v>0.75039999999999996</v>
      </c>
      <c r="G21" s="77">
        <f t="shared" ref="G21:G36" si="17">+(F21-(D21*$P$24))*100/E21</f>
        <v>40.928947869038907</v>
      </c>
      <c r="H21" s="86">
        <f>ABS(G21-G22)/AVERAGE(G21:G22)*100</f>
        <v>0.67445088904880957</v>
      </c>
      <c r="I21" s="52">
        <f>AVERAGE(G21:G22)</f>
        <v>41.067437718439699</v>
      </c>
      <c r="K21" s="33"/>
      <c r="L21" s="54"/>
      <c r="M21" s="55" t="s">
        <v>48</v>
      </c>
      <c r="N21" s="56"/>
      <c r="O21" s="57" t="s">
        <v>49</v>
      </c>
      <c r="P21" s="58" t="s">
        <v>50</v>
      </c>
    </row>
    <row r="22" spans="1:16" ht="15.75" x14ac:dyDescent="0.25">
      <c r="A22" s="59"/>
      <c r="B22" s="37"/>
      <c r="C22" s="37"/>
      <c r="D22" s="60">
        <v>0.55469999999999997</v>
      </c>
      <c r="E22" s="60">
        <v>0.50180000000000002</v>
      </c>
      <c r="F22" s="60">
        <v>0.76029999999999998</v>
      </c>
      <c r="G22" s="79">
        <f t="shared" si="17"/>
        <v>41.20592756784049</v>
      </c>
      <c r="H22" s="80"/>
      <c r="I22" s="63"/>
      <c r="K22" s="38" t="s">
        <v>51</v>
      </c>
      <c r="L22" s="34">
        <v>3</v>
      </c>
      <c r="M22" s="64">
        <v>0.53869999999999996</v>
      </c>
      <c r="N22" s="65"/>
      <c r="O22" s="64">
        <v>0.53849999999999998</v>
      </c>
      <c r="P22" s="64">
        <f>O22/M22</f>
        <v>0.99962873584555412</v>
      </c>
    </row>
    <row r="23" spans="1:16" ht="15.75" x14ac:dyDescent="0.25">
      <c r="A23" s="48" t="s">
        <v>53</v>
      </c>
      <c r="B23" s="33"/>
      <c r="C23" s="49"/>
      <c r="D23" s="66">
        <v>0.54</v>
      </c>
      <c r="E23" s="67">
        <v>0.50060000000000004</v>
      </c>
      <c r="F23" s="66">
        <v>0.74570000000000003</v>
      </c>
      <c r="G23" s="81">
        <f t="shared" si="17"/>
        <v>41.318478416896191</v>
      </c>
      <c r="H23" s="78">
        <f t="shared" ref="H23" si="18">ABS(G23-G24)/AVERAGE(G23:G24)*100</f>
        <v>0.30597198670934528</v>
      </c>
      <c r="I23" s="68">
        <f t="shared" ref="I23" si="19">AVERAGE(G23:G24)</f>
        <v>41.381786754430365</v>
      </c>
      <c r="K23" s="38" t="s">
        <v>51</v>
      </c>
      <c r="L23" s="38">
        <v>4</v>
      </c>
      <c r="M23" s="69">
        <v>0.51919999999999999</v>
      </c>
      <c r="N23" s="65"/>
      <c r="O23" s="69">
        <v>0.51719999999999999</v>
      </c>
      <c r="P23" s="64">
        <f>O23/M23</f>
        <v>0.99614791987673346</v>
      </c>
    </row>
    <row r="24" spans="1:16" ht="15.75" x14ac:dyDescent="0.25">
      <c r="A24" s="59"/>
      <c r="B24" s="37"/>
      <c r="C24" s="37"/>
      <c r="D24" s="60">
        <v>0.53639999999999999</v>
      </c>
      <c r="E24" s="60">
        <v>0.50049999999999994</v>
      </c>
      <c r="F24" s="60">
        <v>0.74270000000000003</v>
      </c>
      <c r="G24" s="79">
        <f t="shared" si="17"/>
        <v>41.445095091964546</v>
      </c>
      <c r="H24" s="80"/>
      <c r="I24" s="63"/>
      <c r="K24" s="70"/>
      <c r="L24" s="70"/>
      <c r="M24" s="70"/>
      <c r="N24" s="70"/>
      <c r="O24" s="70"/>
      <c r="P24" s="71">
        <f>AVERAGE(P22:P23)</f>
        <v>0.99788832786114379</v>
      </c>
    </row>
    <row r="25" spans="1:16" ht="15.75" x14ac:dyDescent="0.25">
      <c r="A25" s="48" t="s">
        <v>54</v>
      </c>
      <c r="B25" s="49"/>
      <c r="C25" s="49"/>
      <c r="D25" s="66">
        <v>0.5302</v>
      </c>
      <c r="E25" s="67">
        <v>0.50009999999999999</v>
      </c>
      <c r="F25" s="66">
        <v>0.72070000000000001</v>
      </c>
      <c r="G25" s="81">
        <f t="shared" si="17"/>
        <v>38.316258461911929</v>
      </c>
      <c r="H25" s="78">
        <f t="shared" ref="H25" si="20">ABS(G25-G26)/AVERAGE(G25:G26)*100</f>
        <v>1.2886410681665112</v>
      </c>
      <c r="I25" s="68">
        <f t="shared" ref="I25" si="21">AVERAGE(G25:G26)</f>
        <v>38.564738994166959</v>
      </c>
    </row>
    <row r="26" spans="1:16" ht="15.75" x14ac:dyDescent="0.25">
      <c r="A26" s="59"/>
      <c r="B26" s="37"/>
      <c r="C26" s="37"/>
      <c r="D26" s="60">
        <v>0.53600000000000003</v>
      </c>
      <c r="E26" s="60">
        <v>0.50119999999999998</v>
      </c>
      <c r="F26" s="60">
        <v>0.72940000000000005</v>
      </c>
      <c r="G26" s="79">
        <f t="shared" si="17"/>
        <v>38.813219526421989</v>
      </c>
      <c r="H26" s="80"/>
      <c r="I26" s="63"/>
    </row>
    <row r="27" spans="1:16" ht="15.75" x14ac:dyDescent="0.25">
      <c r="A27" s="48" t="s">
        <v>55</v>
      </c>
      <c r="B27" s="33"/>
      <c r="C27" s="49"/>
      <c r="D27" s="66">
        <v>0.53249999999999997</v>
      </c>
      <c r="E27" s="67">
        <v>0.50080000000000002</v>
      </c>
      <c r="F27" s="66">
        <v>0.73499999999999999</v>
      </c>
      <c r="G27" s="81">
        <f t="shared" si="17"/>
        <v>40.659837343039328</v>
      </c>
      <c r="H27" s="78">
        <f t="shared" ref="H27" si="22">ABS(G27-G28)/AVERAGE(G27:G28)*100</f>
        <v>0.33487673630542963</v>
      </c>
      <c r="I27" s="68">
        <f t="shared" ref="I27" si="23">AVERAGE(G27:G28)</f>
        <v>40.591870976673334</v>
      </c>
    </row>
    <row r="28" spans="1:16" ht="15.75" x14ac:dyDescent="0.25">
      <c r="A28" s="59"/>
      <c r="B28" s="37"/>
      <c r="C28" s="37"/>
      <c r="D28" s="60">
        <v>0.53139999999999998</v>
      </c>
      <c r="E28" s="60">
        <v>0.50049999999999994</v>
      </c>
      <c r="F28" s="60">
        <v>0.73309999999999997</v>
      </c>
      <c r="G28" s="79">
        <f t="shared" si="17"/>
        <v>40.523904610307333</v>
      </c>
      <c r="H28" s="80"/>
      <c r="I28" s="63"/>
    </row>
    <row r="29" spans="1:16" ht="15.75" x14ac:dyDescent="0.25">
      <c r="A29" s="48" t="s">
        <v>56</v>
      </c>
      <c r="B29" s="49"/>
      <c r="C29" s="49"/>
      <c r="D29" s="66">
        <v>0.53180000000000005</v>
      </c>
      <c r="E29" s="67">
        <v>0.50039999999999996</v>
      </c>
      <c r="F29" s="66">
        <v>0.73270000000000002</v>
      </c>
      <c r="G29" s="81">
        <f t="shared" si="17"/>
        <v>40.372299609001544</v>
      </c>
      <c r="H29" s="86">
        <f t="shared" ref="H29" si="24">ABS(G29-G30)/AVERAGE(G29:G30)*100</f>
        <v>1.9930815140228004</v>
      </c>
      <c r="I29" s="68">
        <f t="shared" ref="I29" si="25">AVERAGE(G29:G30)</f>
        <v>39.973942975070472</v>
      </c>
    </row>
    <row r="30" spans="1:16" ht="15.75" x14ac:dyDescent="0.25">
      <c r="A30" s="59"/>
      <c r="B30" s="37"/>
      <c r="C30" s="37"/>
      <c r="D30" s="60">
        <v>0.5282</v>
      </c>
      <c r="E30" s="60">
        <v>0.50060000000000004</v>
      </c>
      <c r="F30" s="60">
        <v>0.72519999999999996</v>
      </c>
      <c r="G30" s="79">
        <f t="shared" si="17"/>
        <v>39.575586341139399</v>
      </c>
      <c r="H30" s="80"/>
      <c r="I30" s="63"/>
    </row>
    <row r="31" spans="1:16" ht="15.75" x14ac:dyDescent="0.25">
      <c r="A31" s="48" t="s">
        <v>57</v>
      </c>
      <c r="B31" s="33"/>
      <c r="C31" s="49"/>
      <c r="D31" s="66">
        <v>0.52759999999999996</v>
      </c>
      <c r="E31" s="67">
        <v>0.50029999999999997</v>
      </c>
      <c r="F31" s="66">
        <v>0.71860000000000002</v>
      </c>
      <c r="G31" s="81">
        <f t="shared" si="17"/>
        <v>38.399783773827842</v>
      </c>
      <c r="H31" s="78">
        <f t="shared" ref="H31" si="26">ABS(G31-G32)/AVERAGE(G31:G32)*100</f>
        <v>2.2073640594582606</v>
      </c>
      <c r="I31" s="68">
        <f t="shared" ref="I31:I41" si="27">AVERAGE(G31:G32)</f>
        <v>38.828325019513031</v>
      </c>
    </row>
    <row r="32" spans="1:16" ht="15.75" x14ac:dyDescent="0.25">
      <c r="A32" s="59"/>
      <c r="B32" s="37"/>
      <c r="C32" s="37"/>
      <c r="D32" s="60">
        <v>0.54049999999999998</v>
      </c>
      <c r="E32" s="60">
        <v>0.50039999999999996</v>
      </c>
      <c r="F32" s="60">
        <v>0.73580000000000001</v>
      </c>
      <c r="G32" s="79">
        <f t="shared" si="17"/>
        <v>39.256866265198212</v>
      </c>
      <c r="H32" s="80"/>
      <c r="I32" s="63"/>
    </row>
    <row r="33" spans="1:9" ht="15.75" x14ac:dyDescent="0.25">
      <c r="A33" s="48" t="s">
        <v>58</v>
      </c>
      <c r="B33" s="49"/>
      <c r="C33" s="49"/>
      <c r="D33" s="66">
        <v>0.52380000000000004</v>
      </c>
      <c r="E33" s="67">
        <v>0.5</v>
      </c>
      <c r="F33" s="66">
        <v>0.74209999999999998</v>
      </c>
      <c r="G33" s="81">
        <f t="shared" si="17"/>
        <v>43.881218773266561</v>
      </c>
      <c r="H33" s="78">
        <f t="shared" ref="H33" si="28">ABS(G33-G34)/AVERAGE(G33:G34)*100</f>
        <v>0.46355548993542667</v>
      </c>
      <c r="I33" s="68">
        <f t="shared" si="27"/>
        <v>43.983161954209521</v>
      </c>
    </row>
    <row r="34" spans="1:9" ht="15.75" x14ac:dyDescent="0.25">
      <c r="A34" s="59"/>
      <c r="B34" s="37"/>
      <c r="C34" s="37"/>
      <c r="D34" s="60">
        <v>0.52739999999999998</v>
      </c>
      <c r="E34" s="60">
        <v>0.50019999999999998</v>
      </c>
      <c r="F34" s="60">
        <v>0.74680000000000002</v>
      </c>
      <c r="G34" s="79">
        <f t="shared" si="17"/>
        <v>44.085105135152489</v>
      </c>
      <c r="H34" s="80"/>
      <c r="I34" s="63"/>
    </row>
    <row r="35" spans="1:9" ht="15.75" x14ac:dyDescent="0.25">
      <c r="A35" s="48" t="s">
        <v>59</v>
      </c>
      <c r="B35" s="33"/>
      <c r="C35" s="49"/>
      <c r="D35" s="66">
        <v>0.51449999999999996</v>
      </c>
      <c r="E35" s="67">
        <v>0.50049999999999994</v>
      </c>
      <c r="F35" s="66">
        <v>0.72430000000000005</v>
      </c>
      <c r="G35" s="81">
        <f t="shared" si="17"/>
        <v>42.135155907181144</v>
      </c>
      <c r="H35" s="86">
        <f t="shared" ref="H35" si="29">ABS(G35-G36)/AVERAGE(G35:G36)*100</f>
        <v>1.5198843158258606</v>
      </c>
      <c r="I35" s="68">
        <f t="shared" si="27"/>
        <v>42.457810710094023</v>
      </c>
    </row>
    <row r="36" spans="1:9" ht="15.75" x14ac:dyDescent="0.25">
      <c r="A36" s="59"/>
      <c r="B36" s="37"/>
      <c r="C36" s="37"/>
      <c r="D36" s="60">
        <v>0.52859999999999996</v>
      </c>
      <c r="E36" s="60">
        <v>0.50049999999999994</v>
      </c>
      <c r="F36" s="60">
        <v>0.74160000000000004</v>
      </c>
      <c r="G36" s="79">
        <f t="shared" si="17"/>
        <v>42.780465513006895</v>
      </c>
      <c r="H36" s="80"/>
      <c r="I36" s="63"/>
    </row>
    <row r="37" spans="1:9" ht="15.75" x14ac:dyDescent="0.25">
      <c r="A37" s="48" t="s">
        <v>60</v>
      </c>
      <c r="B37" s="49"/>
      <c r="C37" s="49"/>
      <c r="D37" s="66">
        <v>0.52159999999999995</v>
      </c>
      <c r="E37" s="67">
        <v>0.50080000000000002</v>
      </c>
      <c r="F37" s="66">
        <v>0.73360000000000003</v>
      </c>
      <c r="G37" s="81">
        <f>+(F37-(D37*$P$24))*100/E37</f>
        <v>42.552206107753079</v>
      </c>
      <c r="H37" s="78">
        <f t="shared" ref="H37" si="30">ABS(G37-G38)/AVERAGE(G37:G38)*100</f>
        <v>1.227819837951506</v>
      </c>
      <c r="I37" s="68">
        <f t="shared" si="27"/>
        <v>42.292567838801133</v>
      </c>
    </row>
    <row r="38" spans="1:9" ht="15.75" x14ac:dyDescent="0.25">
      <c r="A38" s="59"/>
      <c r="B38" s="37"/>
      <c r="C38" s="37"/>
      <c r="D38" s="60">
        <v>0.51380000000000003</v>
      </c>
      <c r="E38" s="60">
        <v>0.501</v>
      </c>
      <c r="F38" s="60">
        <v>0.72330000000000005</v>
      </c>
      <c r="G38" s="79">
        <f>+(F38-(D38*$P$24))*100/E38</f>
        <v>42.03292956984918</v>
      </c>
      <c r="H38" s="80"/>
      <c r="I38" s="63"/>
    </row>
    <row r="39" spans="1:9" ht="15.75" x14ac:dyDescent="0.25">
      <c r="A39" s="48" t="s">
        <v>61</v>
      </c>
      <c r="B39" s="33"/>
      <c r="C39" s="49"/>
      <c r="D39" s="66">
        <v>0.52529999999999999</v>
      </c>
      <c r="E39" s="67">
        <v>0.50049999999999994</v>
      </c>
      <c r="F39" s="66">
        <v>0.72929999999999995</v>
      </c>
      <c r="G39" s="81">
        <f>+(F39-(D39*$P$24))*100/E39</f>
        <v>40.980871403504722</v>
      </c>
      <c r="H39" s="78">
        <f t="shared" ref="H39" si="31">ABS(G39-G40)/AVERAGE(G39:G40)*100</f>
        <v>0.51693154294051324</v>
      </c>
      <c r="I39" s="68">
        <f t="shared" si="27"/>
        <v>40.875222943184433</v>
      </c>
    </row>
    <row r="40" spans="1:9" ht="15.75" x14ac:dyDescent="0.25">
      <c r="A40" s="59"/>
      <c r="B40" s="37"/>
      <c r="C40" s="37"/>
      <c r="D40" s="60">
        <v>0.52610000000000001</v>
      </c>
      <c r="E40" s="60">
        <v>0.50039999999999996</v>
      </c>
      <c r="F40" s="60">
        <v>0.72899999999999998</v>
      </c>
      <c r="G40" s="79">
        <f>+(F40-(D40*$P$24))*100/E40</f>
        <v>40.769574482864144</v>
      </c>
      <c r="H40" s="80"/>
      <c r="I40" s="63"/>
    </row>
    <row r="41" spans="1:9" ht="15.75" x14ac:dyDescent="0.25">
      <c r="A41" s="48" t="s">
        <v>62</v>
      </c>
      <c r="B41" s="49"/>
      <c r="C41" s="49"/>
      <c r="D41" s="66">
        <v>0.52890000000000004</v>
      </c>
      <c r="E41" s="67">
        <v>0.50039999999999996</v>
      </c>
      <c r="F41" s="66">
        <v>0.72899999999999998</v>
      </c>
      <c r="G41" s="81">
        <f t="shared" ref="G41:G42" si="32">+(F41-(D41*$P$24))*100/E41</f>
        <v>40.211203715875492</v>
      </c>
      <c r="H41" s="86">
        <f t="shared" ref="H41" si="33">ABS(G41-G42)/AVERAGE(G41:G42)*100</f>
        <v>1.5495197616330338</v>
      </c>
      <c r="I41" s="68">
        <f t="shared" si="27"/>
        <v>40.525176525222989</v>
      </c>
    </row>
    <row r="42" spans="1:9" ht="15.75" x14ac:dyDescent="0.25">
      <c r="A42" s="59"/>
      <c r="B42" s="37"/>
      <c r="C42" s="37"/>
      <c r="D42" s="60">
        <v>0.51890000000000003</v>
      </c>
      <c r="E42" s="60">
        <v>0.5</v>
      </c>
      <c r="F42" s="60">
        <v>0.72199999999999998</v>
      </c>
      <c r="G42" s="79">
        <f t="shared" si="32"/>
        <v>40.839149334570493</v>
      </c>
      <c r="H42" s="80"/>
      <c r="I42" s="63"/>
    </row>
    <row r="43" spans="1:9" ht="15.75" x14ac:dyDescent="0.25">
      <c r="A43" s="82"/>
      <c r="B43" s="83"/>
      <c r="C43" s="83"/>
      <c r="D43" s="83"/>
      <c r="E43" s="83"/>
      <c r="F43" s="83"/>
      <c r="G43" s="83"/>
      <c r="H43" s="84"/>
      <c r="I43" s="8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E2" sqref="E2"/>
    </sheetView>
  </sheetViews>
  <sheetFormatPr baseColWidth="10" defaultRowHeight="15" x14ac:dyDescent="0.25"/>
  <cols>
    <col min="2" max="3" width="11.42578125" style="89"/>
    <col min="4" max="4" width="11.42578125" style="90"/>
    <col min="5" max="5" width="11.42578125" style="89"/>
  </cols>
  <sheetData>
    <row r="1" spans="1:8" x14ac:dyDescent="0.25">
      <c r="B1" s="89" t="s">
        <v>79</v>
      </c>
      <c r="C1" s="89" t="s">
        <v>78</v>
      </c>
      <c r="D1" s="90" t="s">
        <v>80</v>
      </c>
      <c r="E1" s="89" t="s">
        <v>47</v>
      </c>
    </row>
    <row r="2" spans="1:8" x14ac:dyDescent="0.25">
      <c r="A2">
        <v>1</v>
      </c>
      <c r="B2" s="91">
        <v>9.3439999999999994</v>
      </c>
      <c r="C2" s="91">
        <v>49.8</v>
      </c>
      <c r="D2" s="92">
        <f>((B2*0.1)/((C2/1000)*0.74))</f>
        <v>25.355475957885599</v>
      </c>
      <c r="E2" s="92">
        <f>AVERAGE(D2:D3)</f>
        <v>25.887469888271482</v>
      </c>
    </row>
    <row r="3" spans="1:8" x14ac:dyDescent="0.25">
      <c r="A3">
        <v>2</v>
      </c>
      <c r="B3" s="91">
        <v>9.6969999999999992</v>
      </c>
      <c r="C3" s="91">
        <v>49.6</v>
      </c>
      <c r="D3" s="92">
        <f t="shared" ref="D3:D31" si="0">((B3*0.1)/((C3/1000)*0.74))</f>
        <v>26.419463818657366</v>
      </c>
      <c r="E3" s="91"/>
    </row>
    <row r="4" spans="1:8" x14ac:dyDescent="0.25">
      <c r="A4">
        <v>3</v>
      </c>
      <c r="B4" s="91">
        <v>10.638</v>
      </c>
      <c r="C4" s="91">
        <v>52.3</v>
      </c>
      <c r="D4" s="92">
        <f t="shared" si="0"/>
        <v>27.486951578729784</v>
      </c>
      <c r="E4" s="92">
        <f t="shared" ref="E4" si="1">AVERAGE(D4:D5)</f>
        <v>27.693953212896211</v>
      </c>
      <c r="H4" s="72">
        <v>25.887469888271482</v>
      </c>
    </row>
    <row r="5" spans="1:8" x14ac:dyDescent="0.25">
      <c r="A5">
        <v>4</v>
      </c>
      <c r="B5" s="91">
        <v>10.343999999999999</v>
      </c>
      <c r="C5" s="91">
        <v>50.1</v>
      </c>
      <c r="D5" s="92">
        <f t="shared" si="0"/>
        <v>27.900954847062636</v>
      </c>
      <c r="E5" s="91"/>
      <c r="H5" s="72">
        <v>27.693953212896211</v>
      </c>
    </row>
    <row r="6" spans="1:8" x14ac:dyDescent="0.25">
      <c r="A6">
        <v>5</v>
      </c>
      <c r="B6" s="91">
        <v>10.638</v>
      </c>
      <c r="C6" s="91">
        <v>50.4</v>
      </c>
      <c r="D6" s="92">
        <f t="shared" si="0"/>
        <v>28.523166023166024</v>
      </c>
      <c r="E6" s="92">
        <f t="shared" ref="E6" si="2">AVERAGE(D6:D7)</f>
        <v>28.830589888282198</v>
      </c>
      <c r="H6" s="72">
        <v>28.830589888282198</v>
      </c>
    </row>
    <row r="7" spans="1:8" x14ac:dyDescent="0.25">
      <c r="A7">
        <v>6</v>
      </c>
      <c r="B7" s="91">
        <v>10.932</v>
      </c>
      <c r="C7" s="91">
        <v>50.7</v>
      </c>
      <c r="D7" s="92">
        <f t="shared" si="0"/>
        <v>29.138013753398372</v>
      </c>
      <c r="E7" s="91"/>
      <c r="H7" s="72">
        <v>26.967815785944929</v>
      </c>
    </row>
    <row r="8" spans="1:8" x14ac:dyDescent="0.25">
      <c r="A8">
        <v>7</v>
      </c>
      <c r="B8" s="91">
        <v>10.462</v>
      </c>
      <c r="C8" s="91">
        <v>53</v>
      </c>
      <c r="D8" s="92">
        <f t="shared" si="0"/>
        <v>26.675165731769507</v>
      </c>
      <c r="E8" s="92">
        <f t="shared" ref="E8" si="3">AVERAGE(D8:D9)</f>
        <v>26.967815785944929</v>
      </c>
      <c r="H8" s="72">
        <v>27.522928759617187</v>
      </c>
    </row>
    <row r="9" spans="1:8" x14ac:dyDescent="0.25">
      <c r="A9">
        <v>8</v>
      </c>
      <c r="B9" s="91">
        <v>10.51</v>
      </c>
      <c r="C9" s="91">
        <v>52.1</v>
      </c>
      <c r="D9" s="92">
        <f t="shared" si="0"/>
        <v>27.26046584012035</v>
      </c>
      <c r="E9" s="91"/>
      <c r="H9" s="72">
        <v>26.859964079423932</v>
      </c>
    </row>
    <row r="10" spans="1:8" x14ac:dyDescent="0.25">
      <c r="A10">
        <v>9</v>
      </c>
      <c r="B10" s="91">
        <v>10.471</v>
      </c>
      <c r="C10" s="91">
        <v>53.3</v>
      </c>
      <c r="D10" s="92">
        <f t="shared" si="0"/>
        <v>26.547842401500944</v>
      </c>
      <c r="E10" s="92">
        <f t="shared" ref="E10" si="4">AVERAGE(D10:D11)</f>
        <v>27.522928759617187</v>
      </c>
      <c r="H10" s="72">
        <v>28.785647197444675</v>
      </c>
    </row>
    <row r="11" spans="1:8" x14ac:dyDescent="0.25">
      <c r="A11">
        <v>10</v>
      </c>
      <c r="B11" s="91">
        <v>10.481</v>
      </c>
      <c r="C11" s="91">
        <v>49.7</v>
      </c>
      <c r="D11" s="92">
        <f t="shared" si="0"/>
        <v>28.498015117733431</v>
      </c>
      <c r="E11" s="91"/>
      <c r="H11" s="72">
        <v>27.327059266496903</v>
      </c>
    </row>
    <row r="12" spans="1:8" x14ac:dyDescent="0.25">
      <c r="A12">
        <v>11</v>
      </c>
      <c r="B12" s="91">
        <v>10.324</v>
      </c>
      <c r="C12" s="91">
        <v>52.1</v>
      </c>
      <c r="D12" s="92">
        <f t="shared" si="0"/>
        <v>26.77802562639415</v>
      </c>
      <c r="E12" s="92">
        <f t="shared" ref="E12" si="5">AVERAGE(D12:D13)</f>
        <v>26.859964079423932</v>
      </c>
      <c r="H12" s="72">
        <v>23.77524094902514</v>
      </c>
    </row>
    <row r="13" spans="1:8" x14ac:dyDescent="0.25">
      <c r="A13">
        <v>12</v>
      </c>
      <c r="B13" s="91">
        <v>10.128</v>
      </c>
      <c r="C13" s="91">
        <v>50.8</v>
      </c>
      <c r="D13" s="92">
        <f t="shared" si="0"/>
        <v>26.941902532453717</v>
      </c>
      <c r="E13" s="91"/>
      <c r="H13" s="72">
        <v>22.486634346599637</v>
      </c>
    </row>
    <row r="14" spans="1:8" x14ac:dyDescent="0.25">
      <c r="A14">
        <v>13</v>
      </c>
      <c r="B14" s="91">
        <v>10.696999999999999</v>
      </c>
      <c r="C14" s="91">
        <v>51.9</v>
      </c>
      <c r="D14" s="92">
        <f t="shared" si="0"/>
        <v>27.852418892881314</v>
      </c>
      <c r="E14" s="92">
        <f t="shared" ref="E14" si="6">AVERAGE(D14:D15)</f>
        <v>28.785647197444675</v>
      </c>
      <c r="H14" s="72">
        <v>23.008485860475211</v>
      </c>
    </row>
    <row r="15" spans="1:8" x14ac:dyDescent="0.25">
      <c r="A15">
        <v>14</v>
      </c>
      <c r="B15" s="91">
        <v>10.952</v>
      </c>
      <c r="C15" s="91">
        <v>49.8</v>
      </c>
      <c r="D15" s="92">
        <f t="shared" si="0"/>
        <v>29.718875502008036</v>
      </c>
      <c r="E15" s="91"/>
      <c r="H15" s="72">
        <v>22.82208823304714</v>
      </c>
    </row>
    <row r="16" spans="1:8" x14ac:dyDescent="0.25">
      <c r="A16">
        <v>15</v>
      </c>
      <c r="B16" s="91">
        <v>10.54</v>
      </c>
      <c r="C16" s="91">
        <v>51.3</v>
      </c>
      <c r="D16" s="92">
        <f t="shared" si="0"/>
        <v>27.764606711975137</v>
      </c>
      <c r="E16" s="92">
        <f t="shared" ref="E16" si="7">AVERAGE(D16:D17)</f>
        <v>27.327059266496903</v>
      </c>
      <c r="H16" s="72">
        <v>22.358771594191225</v>
      </c>
    </row>
    <row r="17" spans="1:8" x14ac:dyDescent="0.25">
      <c r="A17">
        <v>16</v>
      </c>
      <c r="B17" s="91">
        <v>10.167999999999999</v>
      </c>
      <c r="C17" s="91">
        <v>51.1</v>
      </c>
      <c r="D17" s="92">
        <f t="shared" si="0"/>
        <v>26.889511821018669</v>
      </c>
      <c r="E17" s="91"/>
      <c r="H17" s="72">
        <v>22.746571387875733</v>
      </c>
    </row>
    <row r="18" spans="1:8" x14ac:dyDescent="0.25">
      <c r="A18">
        <v>17</v>
      </c>
      <c r="B18" s="91">
        <v>8.9529999999999994</v>
      </c>
      <c r="C18" s="91">
        <v>49.9</v>
      </c>
      <c r="D18" s="92">
        <f t="shared" si="0"/>
        <v>24.245788875047392</v>
      </c>
      <c r="E18" s="92">
        <f t="shared" ref="E18" si="8">AVERAGE(D18:D19)</f>
        <v>23.77524094902514</v>
      </c>
      <c r="H18" s="72">
        <v>22.555148074816071</v>
      </c>
    </row>
    <row r="19" spans="1:8" x14ac:dyDescent="0.25">
      <c r="A19">
        <v>18</v>
      </c>
      <c r="B19" s="91">
        <v>8.5709999999999997</v>
      </c>
      <c r="C19" s="91">
        <v>49.7</v>
      </c>
      <c r="D19" s="92">
        <f t="shared" si="0"/>
        <v>23.304693023002883</v>
      </c>
      <c r="E19" s="91"/>
    </row>
    <row r="20" spans="1:8" x14ac:dyDescent="0.25">
      <c r="A20">
        <v>19</v>
      </c>
      <c r="B20" s="91">
        <v>8.9250000000000007</v>
      </c>
      <c r="C20" s="91">
        <v>52.1</v>
      </c>
      <c r="D20" s="92">
        <f t="shared" si="0"/>
        <v>23.149348965087931</v>
      </c>
      <c r="E20" s="92">
        <f t="shared" ref="E20" si="9">AVERAGE(D20:D21)</f>
        <v>22.486634346599637</v>
      </c>
    </row>
    <row r="21" spans="1:8" x14ac:dyDescent="0.25">
      <c r="A21">
        <v>20</v>
      </c>
      <c r="B21" s="91">
        <v>8.0909999999999993</v>
      </c>
      <c r="C21" s="91">
        <v>50.1</v>
      </c>
      <c r="D21" s="92">
        <f t="shared" si="0"/>
        <v>21.823919728111346</v>
      </c>
      <c r="E21" s="91"/>
    </row>
    <row r="22" spans="1:8" x14ac:dyDescent="0.25">
      <c r="A22">
        <v>21</v>
      </c>
      <c r="B22" s="91">
        <v>8.3309999999999995</v>
      </c>
      <c r="C22" s="91">
        <v>49.8</v>
      </c>
      <c r="D22" s="92">
        <f t="shared" si="0"/>
        <v>22.606642787365679</v>
      </c>
      <c r="E22" s="92">
        <f t="shared" ref="E22" si="10">AVERAGE(D22:D23)</f>
        <v>23.008485860475211</v>
      </c>
    </row>
    <row r="23" spans="1:8" x14ac:dyDescent="0.25">
      <c r="A23">
        <v>22</v>
      </c>
      <c r="B23" s="91">
        <v>8.9390000000000001</v>
      </c>
      <c r="C23" s="91">
        <v>51.6</v>
      </c>
      <c r="D23" s="92">
        <f t="shared" si="0"/>
        <v>23.410328933584747</v>
      </c>
      <c r="E23" s="91"/>
    </row>
    <row r="24" spans="1:8" x14ac:dyDescent="0.25">
      <c r="A24">
        <v>23</v>
      </c>
      <c r="B24" s="91">
        <v>8.4160000000000004</v>
      </c>
      <c r="C24" s="91">
        <v>50.4</v>
      </c>
      <c r="D24" s="92">
        <f t="shared" si="0"/>
        <v>22.565422565422566</v>
      </c>
      <c r="E24" s="92">
        <f t="shared" ref="E24" si="11">AVERAGE(D24:D25)</f>
        <v>22.82208823304714</v>
      </c>
    </row>
    <row r="25" spans="1:8" x14ac:dyDescent="0.25">
      <c r="A25">
        <v>24</v>
      </c>
      <c r="B25" s="91">
        <v>8.7270000000000003</v>
      </c>
      <c r="C25" s="91">
        <v>51.1</v>
      </c>
      <c r="D25" s="92">
        <f t="shared" si="0"/>
        <v>23.07875390067171</v>
      </c>
      <c r="E25" s="91"/>
    </row>
    <row r="26" spans="1:8" x14ac:dyDescent="0.25">
      <c r="A26">
        <v>25</v>
      </c>
      <c r="B26" s="91">
        <v>8.5289999999999999</v>
      </c>
      <c r="C26" s="91">
        <v>51.8</v>
      </c>
      <c r="D26" s="92">
        <f t="shared" si="0"/>
        <v>22.250339142231034</v>
      </c>
      <c r="E26" s="92">
        <f t="shared" ref="E26" si="12">AVERAGE(D26:D27)</f>
        <v>22.358771594191225</v>
      </c>
    </row>
    <row r="27" spans="1:8" x14ac:dyDescent="0.25">
      <c r="A27">
        <v>26</v>
      </c>
      <c r="B27" s="91">
        <v>8.5289999999999999</v>
      </c>
      <c r="C27" s="91">
        <v>51.3</v>
      </c>
      <c r="D27" s="92">
        <f t="shared" si="0"/>
        <v>22.467204046151416</v>
      </c>
      <c r="E27" s="91"/>
    </row>
    <row r="28" spans="1:8" x14ac:dyDescent="0.25">
      <c r="A28">
        <v>27</v>
      </c>
      <c r="B28" s="91">
        <v>8.43</v>
      </c>
      <c r="C28" s="91">
        <v>50.4</v>
      </c>
      <c r="D28" s="92">
        <f t="shared" si="0"/>
        <v>22.6029601029601</v>
      </c>
      <c r="E28" s="92">
        <f t="shared" ref="E28" si="13">AVERAGE(D28:D29)</f>
        <v>22.746571387875733</v>
      </c>
    </row>
    <row r="29" spans="1:8" x14ac:dyDescent="0.25">
      <c r="A29">
        <v>28</v>
      </c>
      <c r="B29" s="91">
        <v>8.5709999999999997</v>
      </c>
      <c r="C29" s="91">
        <v>50.6</v>
      </c>
      <c r="D29" s="92">
        <f t="shared" si="0"/>
        <v>22.890182672791369</v>
      </c>
      <c r="E29" s="91"/>
    </row>
    <row r="30" spans="1:8" x14ac:dyDescent="0.25">
      <c r="A30">
        <v>29</v>
      </c>
      <c r="B30" s="91">
        <v>8.218</v>
      </c>
      <c r="C30" s="91">
        <v>51</v>
      </c>
      <c r="D30" s="92">
        <f t="shared" si="0"/>
        <v>21.775304716481191</v>
      </c>
      <c r="E30" s="92">
        <f t="shared" ref="E30" si="14">AVERAGE(D30:D31)</f>
        <v>22.555148074816071</v>
      </c>
    </row>
    <row r="31" spans="1:8" x14ac:dyDescent="0.25">
      <c r="A31">
        <v>30</v>
      </c>
      <c r="B31" s="91">
        <v>8.4440000000000008</v>
      </c>
      <c r="C31" s="91">
        <v>48.9</v>
      </c>
      <c r="D31" s="92">
        <f t="shared" si="0"/>
        <v>23.33499143315095</v>
      </c>
      <c r="E31" s="9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5"/>
  <sheetViews>
    <sheetView workbookViewId="0"/>
  </sheetViews>
  <sheetFormatPr baseColWidth="10" defaultRowHeight="15" x14ac:dyDescent="0.25"/>
  <sheetData>
    <row r="1" spans="1:10" ht="36" x14ac:dyDescent="0.25">
      <c r="A1" s="94" t="s">
        <v>98</v>
      </c>
      <c r="B1" s="94" t="s">
        <v>84</v>
      </c>
      <c r="C1" s="94" t="s">
        <v>85</v>
      </c>
      <c r="D1" s="94" t="s">
        <v>86</v>
      </c>
      <c r="E1" s="94" t="s">
        <v>87</v>
      </c>
      <c r="F1" s="94" t="s">
        <v>88</v>
      </c>
      <c r="G1" s="94" t="s">
        <v>39</v>
      </c>
      <c r="H1" s="95" t="s">
        <v>89</v>
      </c>
      <c r="I1" s="94" t="s">
        <v>90</v>
      </c>
      <c r="J1" s="94" t="s">
        <v>91</v>
      </c>
    </row>
    <row r="2" spans="1:10" x14ac:dyDescent="0.25">
      <c r="A2" s="96" t="s">
        <v>97</v>
      </c>
      <c r="B2" s="96"/>
      <c r="C2" s="96">
        <v>0.54400000000000004</v>
      </c>
      <c r="D2" s="96">
        <v>0.25090000000000001</v>
      </c>
      <c r="E2" s="96">
        <v>0.6724</v>
      </c>
      <c r="F2" s="97">
        <f>(1-((E2-(C2*I$26))/D2))*100</f>
        <v>49.278348137110093</v>
      </c>
      <c r="G2" s="116">
        <f>AVERAGE(F2:F3)</f>
        <v>52.50723162329836</v>
      </c>
      <c r="H2" s="98">
        <f>ABS(F2-F3)/AVERAGE(F2:F3)*100</f>
        <v>12.298814416091041</v>
      </c>
      <c r="I2" s="97"/>
      <c r="J2" s="97" t="e">
        <f>F2/(I2/100)</f>
        <v>#DIV/0!</v>
      </c>
    </row>
    <row r="3" spans="1:10" ht="15.75" thickBot="1" x14ac:dyDescent="0.3">
      <c r="A3" s="99"/>
      <c r="B3" s="99"/>
      <c r="C3" s="99">
        <v>0.51859999999999995</v>
      </c>
      <c r="D3" s="99">
        <v>0.25080000000000002</v>
      </c>
      <c r="E3" s="99">
        <v>0.63070000000000004</v>
      </c>
      <c r="F3" s="100">
        <f>(1-((E3-(C3*I$26))/D3))*100</f>
        <v>55.736115109486626</v>
      </c>
      <c r="G3" s="117"/>
      <c r="H3" s="101"/>
      <c r="I3" s="100"/>
      <c r="J3" s="100" t="e">
        <f t="shared" ref="J3:J25" si="0">F3/(I3/100)</f>
        <v>#DIV/0!</v>
      </c>
    </row>
    <row r="4" spans="1:10" x14ac:dyDescent="0.25">
      <c r="A4" s="96" t="s">
        <v>19</v>
      </c>
      <c r="B4" s="96"/>
      <c r="C4" s="96">
        <v>0.54139999999999999</v>
      </c>
      <c r="D4" s="102">
        <v>0.25159999999999999</v>
      </c>
      <c r="E4" s="102">
        <v>0.65810000000000002</v>
      </c>
      <c r="F4" s="97">
        <f t="shared" ref="F4:F25" si="1">(1-((E4-(C4*I$26))/D4))*100</f>
        <v>54.067539718384197</v>
      </c>
      <c r="G4" s="116">
        <f t="shared" ref="G4" si="2">AVERAGE(F4:F5)</f>
        <v>53.638802157293703</v>
      </c>
      <c r="H4" s="98">
        <f t="shared" ref="H4" si="3">ABS(F4-F5)/AVERAGE(F4:F5)*100</f>
        <v>1.5986097520717815</v>
      </c>
      <c r="I4" s="103"/>
      <c r="J4" s="103" t="e">
        <f t="shared" si="0"/>
        <v>#DIV/0!</v>
      </c>
    </row>
    <row r="5" spans="1:10" ht="15.75" thickBot="1" x14ac:dyDescent="0.3">
      <c r="A5" s="99"/>
      <c r="B5" s="99"/>
      <c r="C5" s="99">
        <v>0.5302</v>
      </c>
      <c r="D5" s="99">
        <v>0.25109999999999999</v>
      </c>
      <c r="E5" s="99">
        <v>0.64880000000000004</v>
      </c>
      <c r="F5" s="100">
        <f t="shared" si="1"/>
        <v>53.21006459620321</v>
      </c>
      <c r="G5" s="117"/>
      <c r="H5" s="101"/>
      <c r="I5" s="100"/>
      <c r="J5" s="100" t="e">
        <f t="shared" si="0"/>
        <v>#DIV/0!</v>
      </c>
    </row>
    <row r="6" spans="1:10" x14ac:dyDescent="0.25">
      <c r="A6" s="96" t="s">
        <v>20</v>
      </c>
      <c r="B6" s="96"/>
      <c r="C6" s="96">
        <v>0.5464</v>
      </c>
      <c r="D6" s="102">
        <v>0.25109999999999999</v>
      </c>
      <c r="E6" s="102">
        <v>0.65590000000000004</v>
      </c>
      <c r="F6" s="97">
        <f t="shared" si="1"/>
        <v>56.847631275396623</v>
      </c>
      <c r="G6" s="116">
        <f t="shared" ref="G6" si="4">AVERAGE(F6:F7)</f>
        <v>54.547030318958051</v>
      </c>
      <c r="H6" s="98">
        <f t="shared" ref="H6" si="5">ABS(F6-F7)/AVERAGE(F6:F7)*100</f>
        <v>8.4352931515649701</v>
      </c>
      <c r="I6" s="103"/>
      <c r="J6" s="103" t="e">
        <f t="shared" si="0"/>
        <v>#DIV/0!</v>
      </c>
    </row>
    <row r="7" spans="1:10" ht="15.75" thickBot="1" x14ac:dyDescent="0.3">
      <c r="A7" s="99"/>
      <c r="B7" s="99"/>
      <c r="C7" s="99">
        <v>0.54359999999999997</v>
      </c>
      <c r="D7" s="99">
        <v>0.251</v>
      </c>
      <c r="E7" s="99">
        <v>0.66459999999999997</v>
      </c>
      <c r="F7" s="100">
        <f t="shared" si="1"/>
        <v>52.246429362519486</v>
      </c>
      <c r="G7" s="117"/>
      <c r="H7" s="101"/>
      <c r="I7" s="100"/>
      <c r="J7" s="100" t="e">
        <f t="shared" si="0"/>
        <v>#DIV/0!</v>
      </c>
    </row>
    <row r="8" spans="1:10" x14ac:dyDescent="0.25">
      <c r="A8" s="96" t="s">
        <v>21</v>
      </c>
      <c r="B8" s="96"/>
      <c r="C8" s="96">
        <v>0.53239999999999998</v>
      </c>
      <c r="D8" s="102">
        <v>0.251</v>
      </c>
      <c r="E8" s="102">
        <v>0.67210000000000003</v>
      </c>
      <c r="F8" s="97">
        <f t="shared" si="1"/>
        <v>44.786884450014085</v>
      </c>
      <c r="G8" s="116">
        <f t="shared" ref="G8" si="6">AVERAGE(F8:F9)</f>
        <v>48.854204776440369</v>
      </c>
      <c r="H8" s="98">
        <f t="shared" ref="H8" si="7">ABS(F8-F9)/AVERAGE(F8:F9)*100</f>
        <v>16.650850607592847</v>
      </c>
      <c r="I8" s="103"/>
      <c r="J8" s="103" t="e">
        <f t="shared" si="0"/>
        <v>#DIV/0!</v>
      </c>
    </row>
    <row r="9" spans="1:10" ht="15.75" thickBot="1" x14ac:dyDescent="0.3">
      <c r="A9" s="99"/>
      <c r="B9" s="99"/>
      <c r="C9" s="99">
        <v>0.53259999999999996</v>
      </c>
      <c r="D9" s="99">
        <v>0.25040000000000001</v>
      </c>
      <c r="E9" s="99">
        <v>0.65159999999999996</v>
      </c>
      <c r="F9" s="100">
        <f t="shared" si="1"/>
        <v>52.92152510286666</v>
      </c>
      <c r="G9" s="117"/>
      <c r="H9" s="101"/>
      <c r="I9" s="100"/>
      <c r="J9" s="100" t="e">
        <f t="shared" si="0"/>
        <v>#DIV/0!</v>
      </c>
    </row>
    <row r="10" spans="1:10" x14ac:dyDescent="0.25">
      <c r="A10" s="96" t="s">
        <v>22</v>
      </c>
      <c r="B10" s="96"/>
      <c r="C10" s="96">
        <v>0.51019999999999999</v>
      </c>
      <c r="D10" s="102">
        <v>0.25090000000000001</v>
      </c>
      <c r="E10" s="102">
        <v>0.63670000000000004</v>
      </c>
      <c r="F10" s="97">
        <f t="shared" si="1"/>
        <v>50.007406694619846</v>
      </c>
      <c r="G10" s="116">
        <f t="shared" ref="G10" si="8">AVERAGE(F10:F11)</f>
        <v>48.910981025188306</v>
      </c>
      <c r="H10" s="98">
        <f t="shared" ref="H10" si="9">ABS(F10-F11)/AVERAGE(F10:F11)*100</f>
        <v>4.4833517809299135</v>
      </c>
      <c r="I10" s="103"/>
      <c r="J10" s="103" t="e">
        <f t="shared" si="0"/>
        <v>#DIV/0!</v>
      </c>
    </row>
    <row r="11" spans="1:10" ht="15.75" thickBot="1" x14ac:dyDescent="0.3">
      <c r="A11" s="99"/>
      <c r="B11" s="99"/>
      <c r="C11" s="99">
        <v>0.53839999999999999</v>
      </c>
      <c r="D11" s="99">
        <v>0.25040000000000001</v>
      </c>
      <c r="E11" s="99">
        <v>0.67020000000000002</v>
      </c>
      <c r="F11" s="100">
        <f t="shared" si="1"/>
        <v>47.814555355756774</v>
      </c>
      <c r="G11" s="117"/>
      <c r="H11" s="101"/>
      <c r="I11" s="100"/>
      <c r="J11" s="100" t="e">
        <f t="shared" si="0"/>
        <v>#DIV/0!</v>
      </c>
    </row>
    <row r="12" spans="1:10" x14ac:dyDescent="0.25">
      <c r="A12" s="96" t="s">
        <v>23</v>
      </c>
      <c r="B12" s="96"/>
      <c r="C12" s="96">
        <v>0.51829999999999998</v>
      </c>
      <c r="D12" s="102">
        <v>0.25180000000000002</v>
      </c>
      <c r="E12" s="102">
        <v>0.64649999999999996</v>
      </c>
      <c r="F12" s="97">
        <f t="shared" si="1"/>
        <v>49.517691962878729</v>
      </c>
      <c r="G12" s="116">
        <f t="shared" ref="G12" si="10">AVERAGE(F12:F13)</f>
        <v>49.453910486966123</v>
      </c>
      <c r="H12" s="98">
        <f t="shared" ref="H12" si="11">ABS(F12-F13)/AVERAGE(F12:F13)*100</f>
        <v>0.25794310413296601</v>
      </c>
      <c r="I12" s="103"/>
      <c r="J12" s="103" t="e">
        <f t="shared" si="0"/>
        <v>#DIV/0!</v>
      </c>
    </row>
    <row r="13" spans="1:10" ht="15.75" thickBot="1" x14ac:dyDescent="0.3">
      <c r="A13" s="99"/>
      <c r="B13" s="99"/>
      <c r="C13" s="99">
        <v>0.51400000000000001</v>
      </c>
      <c r="D13" s="99">
        <v>0.24979999999999999</v>
      </c>
      <c r="E13" s="99">
        <v>0.64149999999999996</v>
      </c>
      <c r="F13" s="100">
        <f t="shared" si="1"/>
        <v>49.39012901105351</v>
      </c>
      <c r="G13" s="117"/>
      <c r="H13" s="101"/>
      <c r="I13" s="100"/>
      <c r="J13" s="100" t="e">
        <f t="shared" si="0"/>
        <v>#DIV/0!</v>
      </c>
    </row>
    <row r="14" spans="1:10" x14ac:dyDescent="0.25">
      <c r="A14" s="96" t="s">
        <v>24</v>
      </c>
      <c r="B14" s="96"/>
      <c r="C14" s="96">
        <v>0.54320000000000002</v>
      </c>
      <c r="D14" s="102">
        <v>0.25130000000000002</v>
      </c>
      <c r="E14" s="102">
        <v>0.66549999999999998</v>
      </c>
      <c r="F14" s="97">
        <f t="shared" si="1"/>
        <v>51.785793841559304</v>
      </c>
      <c r="G14" s="116">
        <f t="shared" ref="G14" si="12">AVERAGE(F14:F15)</f>
        <v>49.935905809120158</v>
      </c>
      <c r="H14" s="98">
        <f t="shared" ref="H14" si="13">ABS(F14-F15)/AVERAGE(F14:F15)*100</f>
        <v>7.4090496706331557</v>
      </c>
      <c r="I14" s="103"/>
      <c r="J14" s="103" t="e">
        <f t="shared" si="0"/>
        <v>#DIV/0!</v>
      </c>
    </row>
    <row r="15" spans="1:10" ht="15.75" thickBot="1" x14ac:dyDescent="0.3">
      <c r="A15" s="99"/>
      <c r="B15" s="99"/>
      <c r="C15" s="99">
        <v>0.52690000000000003</v>
      </c>
      <c r="D15" s="99">
        <v>0.25059999999999999</v>
      </c>
      <c r="E15" s="99">
        <v>0.65810000000000002</v>
      </c>
      <c r="F15" s="100">
        <f t="shared" si="1"/>
        <v>48.086017776681004</v>
      </c>
      <c r="G15" s="117"/>
      <c r="H15" s="101"/>
      <c r="I15" s="100"/>
      <c r="J15" s="100" t="e">
        <f t="shared" si="0"/>
        <v>#DIV/0!</v>
      </c>
    </row>
    <row r="16" spans="1:10" x14ac:dyDescent="0.25">
      <c r="A16" s="96" t="s">
        <v>25</v>
      </c>
      <c r="B16" s="96"/>
      <c r="C16" s="96">
        <v>0.53039999999999998</v>
      </c>
      <c r="D16" s="102">
        <v>0.25109999999999999</v>
      </c>
      <c r="E16" s="102">
        <v>0.64019999999999999</v>
      </c>
      <c r="F16" s="97">
        <f t="shared" si="1"/>
        <v>56.714811266072829</v>
      </c>
      <c r="G16" s="116">
        <f t="shared" ref="G16" si="14">AVERAGE(F16:F17)</f>
        <v>57.851311804303066</v>
      </c>
      <c r="H16" s="98">
        <f t="shared" ref="H16" si="15">ABS(F16-F17)/AVERAGE(F16:F17)*100</f>
        <v>3.9290398187503364</v>
      </c>
      <c r="I16" s="103"/>
      <c r="J16" s="103" t="e">
        <f t="shared" si="0"/>
        <v>#DIV/0!</v>
      </c>
    </row>
    <row r="17" spans="1:10" ht="15.75" thickBot="1" x14ac:dyDescent="0.3">
      <c r="A17" s="99"/>
      <c r="B17" s="99"/>
      <c r="C17" s="99">
        <v>0.53639999999999999</v>
      </c>
      <c r="D17" s="99">
        <v>0.25059999999999999</v>
      </c>
      <c r="E17" s="99">
        <v>0.64029999999999998</v>
      </c>
      <c r="F17" s="100">
        <f t="shared" si="1"/>
        <v>58.98781234253331</v>
      </c>
      <c r="G17" s="117"/>
      <c r="H17" s="101"/>
      <c r="I17" s="100"/>
      <c r="J17" s="100" t="e">
        <f t="shared" si="0"/>
        <v>#DIV/0!</v>
      </c>
    </row>
    <row r="18" spans="1:10" x14ac:dyDescent="0.25">
      <c r="A18" s="96" t="s">
        <v>26</v>
      </c>
      <c r="B18" s="96"/>
      <c r="C18" s="96">
        <v>0.54420000000000002</v>
      </c>
      <c r="D18" s="104">
        <v>0.2515</v>
      </c>
      <c r="E18" s="104">
        <v>0.65029999999999999</v>
      </c>
      <c r="F18" s="97">
        <f t="shared" si="1"/>
        <v>58.266319826660748</v>
      </c>
      <c r="G18" s="116">
        <f t="shared" ref="G18" si="16">AVERAGE(F18:F19)</f>
        <v>59.648373689053841</v>
      </c>
      <c r="H18" s="98">
        <f t="shared" ref="H18" si="17">ABS(F18-F19)/AVERAGE(F18:F19)*100</f>
        <v>4.6340035005739617</v>
      </c>
      <c r="I18" s="105"/>
      <c r="J18" s="105" t="e">
        <f t="shared" si="0"/>
        <v>#DIV/0!</v>
      </c>
    </row>
    <row r="19" spans="1:10" ht="15.75" thickBot="1" x14ac:dyDescent="0.3">
      <c r="A19" s="99"/>
      <c r="B19" s="99"/>
      <c r="C19" s="99">
        <v>0.5373</v>
      </c>
      <c r="D19" s="99">
        <v>0.25090000000000001</v>
      </c>
      <c r="E19" s="99">
        <v>0.63619999999999999</v>
      </c>
      <c r="F19" s="100">
        <f t="shared" si="1"/>
        <v>61.030427551446941</v>
      </c>
      <c r="G19" s="117"/>
      <c r="H19" s="101"/>
      <c r="I19" s="100"/>
      <c r="J19" s="100" t="e">
        <f t="shared" si="0"/>
        <v>#DIV/0!</v>
      </c>
    </row>
    <row r="20" spans="1:10" x14ac:dyDescent="0.25">
      <c r="A20" s="96" t="s">
        <v>27</v>
      </c>
      <c r="B20" s="96"/>
      <c r="C20" s="96">
        <v>0.5323</v>
      </c>
      <c r="D20" s="102">
        <v>0.2495</v>
      </c>
      <c r="E20" s="102">
        <v>0.64549999999999996</v>
      </c>
      <c r="F20" s="97">
        <f t="shared" si="1"/>
        <v>55.076100411027696</v>
      </c>
      <c r="G20" s="116">
        <f t="shared" ref="G20" si="18">AVERAGE(F20:F21)</f>
        <v>53.617961330245691</v>
      </c>
      <c r="H20" s="98">
        <f t="shared" ref="H20" si="19">ABS(F20-F21)/AVERAGE(F20:F21)*100</f>
        <v>5.4389948614456927</v>
      </c>
      <c r="I20" s="103"/>
      <c r="J20" s="103" t="e">
        <f t="shared" si="0"/>
        <v>#DIV/0!</v>
      </c>
    </row>
    <row r="21" spans="1:10" ht="15.75" thickBot="1" x14ac:dyDescent="0.3">
      <c r="A21" s="99"/>
      <c r="B21" s="99"/>
      <c r="C21" s="99">
        <v>0.5353</v>
      </c>
      <c r="D21" s="99">
        <v>0.251</v>
      </c>
      <c r="E21" s="99">
        <v>0.65649999999999997</v>
      </c>
      <c r="F21" s="100">
        <f t="shared" si="1"/>
        <v>52.159822249463694</v>
      </c>
      <c r="G21" s="117"/>
      <c r="H21" s="101"/>
      <c r="I21" s="100"/>
      <c r="J21" s="100" t="e">
        <f t="shared" si="0"/>
        <v>#DIV/0!</v>
      </c>
    </row>
    <row r="22" spans="1:10" x14ac:dyDescent="0.25">
      <c r="A22" s="96" t="s">
        <v>28</v>
      </c>
      <c r="B22" s="96"/>
      <c r="C22" s="96">
        <v>0.55510000000000004</v>
      </c>
      <c r="D22" s="102">
        <v>0.25040000000000001</v>
      </c>
      <c r="E22" s="102">
        <v>0.67479999999999996</v>
      </c>
      <c r="F22" s="97">
        <f t="shared" si="1"/>
        <v>52.660792237370771</v>
      </c>
      <c r="G22" s="116">
        <f t="shared" ref="G22" si="20">AVERAGE(F22:F23)</f>
        <v>53.063602729585668</v>
      </c>
      <c r="H22" s="98">
        <f t="shared" ref="H22" si="21">ABS(F22-F23)/AVERAGE(F22:F23)*100</f>
        <v>1.5182176538884329</v>
      </c>
      <c r="I22" s="103"/>
      <c r="J22" s="103" t="e">
        <f t="shared" si="0"/>
        <v>#DIV/0!</v>
      </c>
    </row>
    <row r="23" spans="1:10" ht="15.75" thickBot="1" x14ac:dyDescent="0.3">
      <c r="A23" s="99"/>
      <c r="B23" s="99"/>
      <c r="C23" s="99">
        <v>0.53120000000000001</v>
      </c>
      <c r="D23" s="99">
        <v>0.24990000000000001</v>
      </c>
      <c r="E23" s="99">
        <v>0.64859999999999995</v>
      </c>
      <c r="F23" s="100">
        <f t="shared" si="1"/>
        <v>53.466413221800565</v>
      </c>
      <c r="G23" s="117"/>
      <c r="H23" s="101"/>
      <c r="I23" s="100"/>
      <c r="J23" s="100" t="e">
        <f t="shared" si="0"/>
        <v>#DIV/0!</v>
      </c>
    </row>
    <row r="24" spans="1:10" x14ac:dyDescent="0.25">
      <c r="A24" s="96" t="s">
        <v>29</v>
      </c>
      <c r="B24" s="96"/>
      <c r="C24" s="96">
        <v>0.53610000000000002</v>
      </c>
      <c r="D24" s="102">
        <v>0.25080000000000002</v>
      </c>
      <c r="E24" s="102">
        <v>0.64710000000000001</v>
      </c>
      <c r="F24" s="97">
        <f t="shared" si="1"/>
        <v>56.189325916397301</v>
      </c>
      <c r="G24" s="116">
        <f t="shared" ref="G24" si="22">AVERAGE(F24:F25)</f>
        <v>55.92837861903233</v>
      </c>
      <c r="H24" s="98">
        <f t="shared" ref="H24" si="23">ABS(F24-F25)/AVERAGE(F24:F25)*100</f>
        <v>0.9331480862067103</v>
      </c>
      <c r="I24" s="103"/>
      <c r="J24" s="103" t="e">
        <f t="shared" si="0"/>
        <v>#DIV/0!</v>
      </c>
    </row>
    <row r="25" spans="1:10" ht="15.75" thickBot="1" x14ac:dyDescent="0.3">
      <c r="A25" s="99"/>
      <c r="B25" s="99"/>
      <c r="C25" s="99">
        <v>0.54759999999999998</v>
      </c>
      <c r="D25" s="106">
        <v>0.2505</v>
      </c>
      <c r="E25" s="106">
        <v>0.65980000000000005</v>
      </c>
      <c r="F25" s="100">
        <f t="shared" si="1"/>
        <v>55.667431321667358</v>
      </c>
      <c r="G25" s="117"/>
      <c r="H25" s="101"/>
      <c r="I25" s="107"/>
      <c r="J25" s="107" t="e">
        <f t="shared" si="0"/>
        <v>#DIV/0!</v>
      </c>
    </row>
    <row r="26" spans="1:10" ht="19.5" thickBot="1" x14ac:dyDescent="0.3">
      <c r="A26" s="108" t="s">
        <v>93</v>
      </c>
      <c r="B26" s="109" t="s">
        <v>94</v>
      </c>
      <c r="C26" s="110">
        <v>0.5252</v>
      </c>
      <c r="D26" s="111"/>
      <c r="E26" s="111">
        <v>0.52629999999999999</v>
      </c>
      <c r="F26" s="112" t="s">
        <v>48</v>
      </c>
      <c r="G26" s="112"/>
      <c r="H26" s="113"/>
      <c r="I26" s="114">
        <f>E26/C26</f>
        <v>1.0020944402132521</v>
      </c>
      <c r="J26" s="115"/>
    </row>
    <row r="27" spans="1:10" ht="36.75" thickTop="1" x14ac:dyDescent="0.25">
      <c r="A27" s="94" t="s">
        <v>83</v>
      </c>
      <c r="B27" s="94" t="s">
        <v>84</v>
      </c>
      <c r="C27" s="94" t="s">
        <v>85</v>
      </c>
      <c r="D27" s="94" t="s">
        <v>86</v>
      </c>
      <c r="E27" s="94" t="s">
        <v>92</v>
      </c>
      <c r="F27" s="94" t="s">
        <v>88</v>
      </c>
      <c r="G27" s="94" t="s">
        <v>39</v>
      </c>
      <c r="H27" s="95" t="s">
        <v>89</v>
      </c>
      <c r="I27" s="94" t="s">
        <v>90</v>
      </c>
      <c r="J27" s="94" t="s">
        <v>91</v>
      </c>
    </row>
    <row r="28" spans="1:10" x14ac:dyDescent="0.25">
      <c r="A28" s="96" t="s">
        <v>30</v>
      </c>
      <c r="B28" s="96"/>
      <c r="C28" s="96">
        <v>0.56159999999999999</v>
      </c>
      <c r="D28" s="96">
        <v>0.2505</v>
      </c>
      <c r="E28" s="96">
        <v>0.68159999999999998</v>
      </c>
      <c r="F28" s="97">
        <f t="shared" ref="F28:F33" si="24">(1-((E28-(C28*I$34))/D28))*100</f>
        <v>52.220129057965423</v>
      </c>
      <c r="G28" s="97">
        <f>AVERAGE(F28:F29)</f>
        <v>53.423426928458184</v>
      </c>
      <c r="H28" s="98">
        <f>ABS(F28-F29)/AVERAGE(F28:F29)*100</f>
        <v>4.5047573309146109</v>
      </c>
      <c r="I28" s="97"/>
      <c r="J28" s="97" t="e">
        <f>F28/(I28/100)</f>
        <v>#DIV/0!</v>
      </c>
    </row>
    <row r="29" spans="1:10" ht="15.75" thickBot="1" x14ac:dyDescent="0.3">
      <c r="A29" s="99"/>
      <c r="B29" s="99"/>
      <c r="C29" s="99">
        <v>0.52959999999999996</v>
      </c>
      <c r="D29" s="99">
        <v>0.2495</v>
      </c>
      <c r="E29" s="99">
        <v>0.6431</v>
      </c>
      <c r="F29" s="100">
        <f t="shared" si="24"/>
        <v>54.626724798950953</v>
      </c>
      <c r="G29" s="100"/>
      <c r="H29" s="101"/>
      <c r="I29" s="100"/>
      <c r="J29" s="100" t="e">
        <f t="shared" ref="J29:J33" si="25">F29/(I29/100)</f>
        <v>#DIV/0!</v>
      </c>
    </row>
    <row r="30" spans="1:10" x14ac:dyDescent="0.25">
      <c r="A30" s="96" t="s">
        <v>31</v>
      </c>
      <c r="B30" s="96"/>
      <c r="C30" s="102">
        <v>0.54290000000000005</v>
      </c>
      <c r="D30" s="102">
        <v>0.25119999999999998</v>
      </c>
      <c r="E30" s="102">
        <v>0.65759999999999996</v>
      </c>
      <c r="F30" s="97">
        <f t="shared" si="24"/>
        <v>54.459018154632275</v>
      </c>
      <c r="G30" s="97">
        <f t="shared" ref="G30" si="26">AVERAGE(F30:F31)</f>
        <v>54.390896290373163</v>
      </c>
      <c r="H30" s="98">
        <f t="shared" ref="H30" si="27">ABS(F30-F31)/AVERAGE(F30:F31)*100</f>
        <v>0.25048994925707468</v>
      </c>
      <c r="I30" s="103"/>
      <c r="J30" s="103" t="e">
        <f t="shared" si="25"/>
        <v>#DIV/0!</v>
      </c>
    </row>
    <row r="31" spans="1:10" ht="15.75" thickBot="1" x14ac:dyDescent="0.3">
      <c r="A31" s="99"/>
      <c r="B31" s="99"/>
      <c r="C31" s="99">
        <v>0.53349999999999997</v>
      </c>
      <c r="D31" s="99">
        <v>0.25090000000000001</v>
      </c>
      <c r="E31" s="99">
        <v>0.64839999999999998</v>
      </c>
      <c r="F31" s="100">
        <f t="shared" si="24"/>
        <v>54.322774426114051</v>
      </c>
      <c r="G31" s="100"/>
      <c r="H31" s="101"/>
      <c r="I31" s="100"/>
      <c r="J31" s="100" t="e">
        <f t="shared" si="25"/>
        <v>#DIV/0!</v>
      </c>
    </row>
    <row r="32" spans="1:10" x14ac:dyDescent="0.25">
      <c r="A32" s="96" t="s">
        <v>32</v>
      </c>
      <c r="B32" s="96"/>
      <c r="C32" s="102">
        <v>0.53900000000000003</v>
      </c>
      <c r="D32" s="102">
        <v>0.25169999999999998</v>
      </c>
      <c r="E32" s="102">
        <v>0.63649999999999995</v>
      </c>
      <c r="F32" s="97">
        <f t="shared" si="24"/>
        <v>61.382157704687643</v>
      </c>
      <c r="G32" s="97">
        <f t="shared" ref="G32" si="28">AVERAGE(F32:F33)</f>
        <v>60.167590829528571</v>
      </c>
      <c r="H32" s="98">
        <f t="shared" ref="H32" si="29">ABS(F32-F33)/AVERAGE(F32:F33)*100</f>
        <v>4.0372794004675239</v>
      </c>
      <c r="I32" s="103"/>
      <c r="J32" s="103" t="e">
        <f t="shared" si="25"/>
        <v>#DIV/0!</v>
      </c>
    </row>
    <row r="33" spans="1:10" ht="15.75" thickBot="1" x14ac:dyDescent="0.3">
      <c r="A33" s="99"/>
      <c r="B33" s="99"/>
      <c r="C33" s="99">
        <v>0.53239999999999998</v>
      </c>
      <c r="D33" s="99">
        <v>0.25069999999999998</v>
      </c>
      <c r="E33" s="99">
        <v>0.63560000000000005</v>
      </c>
      <c r="F33" s="100">
        <f t="shared" si="24"/>
        <v>58.953023954369499</v>
      </c>
      <c r="G33" s="100"/>
      <c r="H33" s="101"/>
      <c r="I33" s="100"/>
      <c r="J33" s="100" t="e">
        <f t="shared" si="25"/>
        <v>#DIV/0!</v>
      </c>
    </row>
    <row r="34" spans="1:10" ht="19.5" thickBot="1" x14ac:dyDescent="0.3">
      <c r="A34" s="108" t="s">
        <v>93</v>
      </c>
      <c r="B34" s="109" t="s">
        <v>94</v>
      </c>
      <c r="C34" s="110">
        <v>0.54100000000000004</v>
      </c>
      <c r="D34" s="111"/>
      <c r="E34" s="111">
        <v>0.5413</v>
      </c>
      <c r="F34" s="112" t="s">
        <v>48</v>
      </c>
      <c r="G34" s="112"/>
      <c r="H34" s="113"/>
      <c r="I34" s="114">
        <f>E34/C34</f>
        <v>1.000554528650647</v>
      </c>
      <c r="J34" s="115"/>
    </row>
    <row r="35" spans="1:10" ht="15.75" thickTop="1" x14ac:dyDescent="0.25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MS 105</vt:lpstr>
      <vt:lpstr>Neutra</vt:lpstr>
      <vt:lpstr>ácida</vt:lpstr>
      <vt:lpstr>C.O.</vt:lpstr>
      <vt:lpstr>digestibilidad</vt:lpstr>
    </vt:vector>
  </TitlesOfParts>
  <Company>ITCR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laq</dc:creator>
  <cp:lastModifiedBy>GeOrge</cp:lastModifiedBy>
  <cp:lastPrinted>2014-06-19T15:50:50Z</cp:lastPrinted>
  <dcterms:created xsi:type="dcterms:W3CDTF">2012-06-27T15:25:56Z</dcterms:created>
  <dcterms:modified xsi:type="dcterms:W3CDTF">2014-11-17T09:51:23Z</dcterms:modified>
</cp:coreProperties>
</file>