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"/>
  </bookViews>
  <sheets>
    <sheet name="Ensayo por etapas" sheetId="1" r:id="rId1"/>
    <sheet name="Regulación y rendimiento" sheetId="2" r:id="rId2"/>
  </sheets>
  <calcPr calcId="152511"/>
</workbook>
</file>

<file path=xl/calcChain.xml><?xml version="1.0" encoding="utf-8"?>
<calcChain xmlns="http://schemas.openxmlformats.org/spreadsheetml/2006/main">
  <c r="AD25" i="2" l="1"/>
  <c r="AE25" i="2"/>
  <c r="AF25" i="2"/>
  <c r="P23" i="2"/>
  <c r="N23" i="2"/>
  <c r="O23" i="2"/>
  <c r="P12" i="2"/>
  <c r="P13" i="2"/>
  <c r="P16" i="2"/>
  <c r="P17" i="2"/>
  <c r="P20" i="2"/>
  <c r="P21" i="2"/>
  <c r="P11" i="2"/>
  <c r="P5" i="2"/>
  <c r="P3" i="2"/>
  <c r="N17" i="2"/>
  <c r="O17" i="2"/>
  <c r="N18" i="2"/>
  <c r="O18" i="2"/>
  <c r="N19" i="2"/>
  <c r="O19" i="2"/>
  <c r="N20" i="2"/>
  <c r="O20" i="2"/>
  <c r="N21" i="2"/>
  <c r="O21" i="2"/>
  <c r="N22" i="2"/>
  <c r="O22" i="2"/>
  <c r="N11" i="2"/>
  <c r="O16" i="2"/>
  <c r="N16" i="2"/>
  <c r="O15" i="2"/>
  <c r="N15" i="2"/>
  <c r="O14" i="2"/>
  <c r="N14" i="2"/>
  <c r="O13" i="2"/>
  <c r="N13" i="2"/>
  <c r="O12" i="2"/>
  <c r="N12" i="2"/>
  <c r="O11" i="2"/>
  <c r="O3" i="2"/>
  <c r="N3" i="2"/>
  <c r="O8" i="2"/>
  <c r="N8" i="2"/>
  <c r="P8" i="2" s="1"/>
  <c r="O7" i="2"/>
  <c r="N7" i="2"/>
  <c r="P7" i="2" s="1"/>
  <c r="O6" i="2"/>
  <c r="N6" i="2"/>
  <c r="P6" i="2" s="1"/>
  <c r="O5" i="2"/>
  <c r="N5" i="2"/>
  <c r="O4" i="2"/>
  <c r="N4" i="2"/>
  <c r="P4" i="2" s="1"/>
  <c r="AD15" i="2"/>
  <c r="AD16" i="2"/>
  <c r="AD18" i="2"/>
  <c r="AD19" i="2"/>
  <c r="AD20" i="2"/>
  <c r="AD23" i="2"/>
  <c r="AD24" i="2"/>
  <c r="AD12" i="2"/>
  <c r="AF20" i="2"/>
  <c r="AF18" i="2"/>
  <c r="AE12" i="2"/>
  <c r="AE19" i="2"/>
  <c r="AF19" i="2"/>
  <c r="AE20" i="2"/>
  <c r="AE21" i="2"/>
  <c r="AF21" i="2"/>
  <c r="AD21" i="2" s="1"/>
  <c r="AE22" i="2"/>
  <c r="AF22" i="2"/>
  <c r="AD22" i="2" s="1"/>
  <c r="AE23" i="2"/>
  <c r="AF23" i="2"/>
  <c r="AE24" i="2"/>
  <c r="AF24" i="2"/>
  <c r="AE18" i="2"/>
  <c r="AF17" i="2"/>
  <c r="AD17" i="2" s="1"/>
  <c r="AE17" i="2"/>
  <c r="AF16" i="2"/>
  <c r="AE16" i="2"/>
  <c r="AF15" i="2"/>
  <c r="AE15" i="2"/>
  <c r="AF14" i="2"/>
  <c r="AD14" i="2" s="1"/>
  <c r="AE14" i="2"/>
  <c r="AF13" i="2"/>
  <c r="AD13" i="2" s="1"/>
  <c r="AE13" i="2"/>
  <c r="AF12" i="2"/>
  <c r="AD4" i="2"/>
  <c r="AD8" i="2"/>
  <c r="AD9" i="2"/>
  <c r="AD3" i="2"/>
  <c r="AF3" i="2"/>
  <c r="AF9" i="2"/>
  <c r="AF8" i="2"/>
  <c r="AF7" i="2"/>
  <c r="AF6" i="2"/>
  <c r="AF5" i="2"/>
  <c r="AF4" i="2"/>
  <c r="AC12" i="2"/>
  <c r="AE4" i="2"/>
  <c r="AE5" i="2"/>
  <c r="AE6" i="2"/>
  <c r="AE7" i="2"/>
  <c r="AE8" i="2"/>
  <c r="AE9" i="2"/>
  <c r="AE3" i="2"/>
  <c r="Y3" i="2"/>
  <c r="AC8" i="2"/>
  <c r="AC3" i="2"/>
  <c r="AC25" i="2"/>
  <c r="AC9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7" i="2"/>
  <c r="AD7" i="2" s="1"/>
  <c r="AC6" i="2"/>
  <c r="AD6" i="2" s="1"/>
  <c r="AC5" i="2"/>
  <c r="AD5" i="2" s="1"/>
  <c r="AC4" i="2"/>
  <c r="M3" i="2"/>
  <c r="J3" i="2"/>
  <c r="I3" i="2"/>
  <c r="M23" i="2"/>
  <c r="J17" i="2"/>
  <c r="J18" i="2"/>
  <c r="J19" i="2"/>
  <c r="J20" i="2"/>
  <c r="J21" i="2"/>
  <c r="J22" i="2"/>
  <c r="M8" i="2"/>
  <c r="M7" i="2"/>
  <c r="M6" i="2"/>
  <c r="M5" i="2"/>
  <c r="M4" i="2"/>
  <c r="M12" i="2"/>
  <c r="M13" i="2"/>
  <c r="M14" i="2"/>
  <c r="P14" i="2" s="1"/>
  <c r="M15" i="2"/>
  <c r="P15" i="2" s="1"/>
  <c r="M16" i="2"/>
  <c r="M17" i="2"/>
  <c r="M18" i="2"/>
  <c r="P18" i="2" s="1"/>
  <c r="M19" i="2"/>
  <c r="P19" i="2" s="1"/>
  <c r="M20" i="2"/>
  <c r="M21" i="2"/>
  <c r="M22" i="2"/>
  <c r="P22" i="2" s="1"/>
  <c r="M11" i="2"/>
  <c r="I11" i="2"/>
  <c r="Y12" i="2"/>
  <c r="U9" i="2" l="1"/>
  <c r="Y9" i="2" s="1"/>
  <c r="V9" i="2"/>
  <c r="Z9" i="2" s="1"/>
  <c r="AH18" i="2"/>
  <c r="U18" i="2"/>
  <c r="Y18" i="2" s="1"/>
  <c r="AH13" i="2" l="1"/>
  <c r="AH14" i="2"/>
  <c r="AH15" i="2"/>
  <c r="AH16" i="2"/>
  <c r="AH17" i="2"/>
  <c r="AG19" i="2"/>
  <c r="AG20" i="2"/>
  <c r="AG21" i="2"/>
  <c r="AG22" i="2"/>
  <c r="AG23" i="2"/>
  <c r="AG24" i="2"/>
  <c r="AG25" i="2"/>
  <c r="AH12" i="2"/>
  <c r="F22" i="2"/>
  <c r="F21" i="2"/>
  <c r="F20" i="2"/>
  <c r="F19" i="2"/>
  <c r="F18" i="2"/>
  <c r="F17" i="2"/>
  <c r="E16" i="2"/>
  <c r="I16" i="2" s="1"/>
  <c r="E15" i="2"/>
  <c r="I15" i="2" s="1"/>
  <c r="E14" i="2"/>
  <c r="I14" i="2" s="1"/>
  <c r="E13" i="2"/>
  <c r="I13" i="2" s="1"/>
  <c r="E12" i="2"/>
  <c r="I12" i="2" s="1"/>
  <c r="E11" i="2"/>
  <c r="F8" i="2"/>
  <c r="J8" i="2" s="1"/>
  <c r="E8" i="2"/>
  <c r="I8" i="2" s="1"/>
  <c r="F7" i="2"/>
  <c r="J7" i="2" s="1"/>
  <c r="E7" i="2"/>
  <c r="I7" i="2" s="1"/>
  <c r="F6" i="2"/>
  <c r="J6" i="2" s="1"/>
  <c r="E6" i="2"/>
  <c r="I6" i="2" s="1"/>
  <c r="F5" i="2"/>
  <c r="J5" i="2" s="1"/>
  <c r="E5" i="2"/>
  <c r="I5" i="2" s="1"/>
  <c r="F4" i="2"/>
  <c r="J4" i="2" s="1"/>
  <c r="E4" i="2"/>
  <c r="I4" i="2" s="1"/>
  <c r="F3" i="2"/>
  <c r="E3" i="2"/>
  <c r="V3" i="2"/>
  <c r="Z3" i="2" s="1"/>
  <c r="V8" i="2"/>
  <c r="Z8" i="2" s="1"/>
  <c r="V7" i="2"/>
  <c r="Z7" i="2" s="1"/>
  <c r="V6" i="2"/>
  <c r="Z6" i="2" s="1"/>
  <c r="V5" i="2"/>
  <c r="Z5" i="2" s="1"/>
  <c r="V4" i="2"/>
  <c r="Z4" i="2" s="1"/>
  <c r="U8" i="2"/>
  <c r="Y8" i="2" s="1"/>
  <c r="U7" i="2"/>
  <c r="Y7" i="2" s="1"/>
  <c r="U6" i="2"/>
  <c r="Y6" i="2" s="1"/>
  <c r="U5" i="2"/>
  <c r="Y5" i="2" s="1"/>
  <c r="U4" i="2"/>
  <c r="Y4" i="2" s="1"/>
  <c r="U3" i="2"/>
  <c r="V19" i="2"/>
  <c r="Z19" i="2" s="1"/>
  <c r="V24" i="2"/>
  <c r="Z24" i="2" s="1"/>
  <c r="V23" i="2"/>
  <c r="Z23" i="2" s="1"/>
  <c r="V22" i="2"/>
  <c r="Z22" i="2" s="1"/>
  <c r="V21" i="2"/>
  <c r="Z21" i="2" s="1"/>
  <c r="V20" i="2"/>
  <c r="Z20" i="2" s="1"/>
  <c r="U13" i="2"/>
  <c r="Y13" i="2" s="1"/>
  <c r="U14" i="2"/>
  <c r="Y14" i="2" s="1"/>
  <c r="U15" i="2"/>
  <c r="Y15" i="2" s="1"/>
  <c r="U16" i="2"/>
  <c r="Y16" i="2" s="1"/>
  <c r="U17" i="2"/>
  <c r="Y17" i="2" s="1"/>
  <c r="U12" i="2"/>
</calcChain>
</file>

<file path=xl/sharedStrings.xml><?xml version="1.0" encoding="utf-8"?>
<sst xmlns="http://schemas.openxmlformats.org/spreadsheetml/2006/main" count="180" uniqueCount="88">
  <si>
    <t>ProsKit MT-1820</t>
  </si>
  <si>
    <t>0,5% + 4D</t>
  </si>
  <si>
    <t>IMAGEN 1</t>
  </si>
  <si>
    <t>Sección del PCB del SG</t>
  </si>
  <si>
    <t>Salida del SG donde se vea el DT (para Lazo abierto)</t>
  </si>
  <si>
    <t>Señal en el primario del trafo para circuito abierto.</t>
  </si>
  <si>
    <t>Sección del PCB del 555</t>
  </si>
  <si>
    <t>Salida del 555 con dato de frecuencia.</t>
  </si>
  <si>
    <t>Salida del SG donde se vea el DT (para Lazo cerrado)</t>
  </si>
  <si>
    <t>Señal en el primario del trafo para circuito cerrado.</t>
  </si>
  <si>
    <t>3.1.1.1 Doblador de tensión</t>
  </si>
  <si>
    <t>3.1.1.2 Circuito ABIERTO</t>
  </si>
  <si>
    <t>3.1.1.3 Circuito CERRADO</t>
  </si>
  <si>
    <t>3.1.1</t>
  </si>
  <si>
    <t>AP001: SALIDA 555 CON PUENTE DESCONECTADO.</t>
  </si>
  <si>
    <r>
      <t xml:space="preserve">IMAGEN 1: </t>
    </r>
    <r>
      <rPr>
        <b/>
        <sz val="11"/>
        <color theme="1"/>
        <rFont val="Calibri"/>
        <family val="2"/>
        <scheme val="minor"/>
      </rPr>
      <t>FIG. 3-1</t>
    </r>
  </si>
  <si>
    <r>
      <t xml:space="preserve">IMAGEN 2: </t>
    </r>
    <r>
      <rPr>
        <b/>
        <sz val="11"/>
        <color theme="1"/>
        <rFont val="Calibri"/>
        <family val="2"/>
        <scheme val="minor"/>
      </rPr>
      <t>AP001;</t>
    </r>
  </si>
  <si>
    <t>Vbat = 11.4V</t>
  </si>
  <si>
    <t>Ibat = 270 mA</t>
  </si>
  <si>
    <t>Freq = 310 Hz</t>
  </si>
  <si>
    <t>AP003: colectores de Q2 y Q8 en bucle abierto y vacío.</t>
  </si>
  <si>
    <t>CON AMP</t>
  </si>
  <si>
    <t>SIN AMP</t>
  </si>
  <si>
    <t>Vat- = -383 V</t>
  </si>
  <si>
    <t>Vat+ = 425 V</t>
  </si>
  <si>
    <r>
      <t xml:space="preserve">Tensión medida: 
</t>
    </r>
    <r>
      <rPr>
        <b/>
        <sz val="11"/>
        <color theme="1"/>
        <rFont val="Calibri"/>
        <family val="2"/>
        <scheme val="minor"/>
      </rPr>
      <t>31 V con puente desconectado
22.6 V con puente conectado</t>
    </r>
  </si>
  <si>
    <r>
      <t xml:space="preserve">Rd asociada al DT: </t>
    </r>
    <r>
      <rPr>
        <b/>
        <i/>
        <sz val="11"/>
        <color theme="1"/>
        <rFont val="Calibri"/>
        <family val="2"/>
        <scheme val="minor"/>
      </rPr>
      <t>3006 Ohm</t>
    </r>
  </si>
  <si>
    <t>Rref.</t>
  </si>
  <si>
    <t>Vref</t>
  </si>
  <si>
    <t>6.2k</t>
  </si>
  <si>
    <r>
      <t>Vref medida :</t>
    </r>
    <r>
      <rPr>
        <b/>
        <i/>
        <sz val="11"/>
        <color theme="1"/>
        <rFont val="Calibri"/>
        <family val="2"/>
        <scheme val="minor"/>
      </rPr>
      <t xml:space="preserve"> 2.32 V</t>
    </r>
  </si>
  <si>
    <t>AP005: BORRAR</t>
  </si>
  <si>
    <t>AP002: Salida del SG3525 con puente desconectado; DT=280us (Rd=3006ohm); Rref=6.2KOhm; Vref=2.32V</t>
  </si>
  <si>
    <r>
      <t xml:space="preserve">IMAGEN 2 </t>
    </r>
    <r>
      <rPr>
        <b/>
        <sz val="11"/>
        <color theme="1"/>
        <rFont val="Calibri"/>
        <family val="2"/>
        <scheme val="minor"/>
      </rPr>
      <t>AP006;4</t>
    </r>
  </si>
  <si>
    <r>
      <t xml:space="preserve">IMAGEN 3 </t>
    </r>
    <r>
      <rPr>
        <b/>
        <sz val="11"/>
        <color theme="1"/>
        <rFont val="Calibri"/>
        <family val="2"/>
        <scheme val="minor"/>
      </rPr>
      <t>AP007</t>
    </r>
  </si>
  <si>
    <r>
      <t xml:space="preserve">Vat+ medida: </t>
    </r>
    <r>
      <rPr>
        <b/>
        <i/>
        <sz val="11"/>
        <color theme="1"/>
        <rFont val="Calibri"/>
        <family val="2"/>
        <scheme val="minor"/>
      </rPr>
      <t>410 V</t>
    </r>
  </si>
  <si>
    <r>
      <t>Vat- medida:</t>
    </r>
    <r>
      <rPr>
        <b/>
        <i/>
        <sz val="11"/>
        <color theme="1"/>
        <rFont val="Calibri"/>
        <family val="2"/>
        <scheme val="minor"/>
      </rPr>
      <t xml:space="preserve"> 360 V</t>
    </r>
  </si>
  <si>
    <t>Ibat = 290 mA</t>
  </si>
  <si>
    <t>DT = 280us</t>
  </si>
  <si>
    <r>
      <t>DT medido:</t>
    </r>
    <r>
      <rPr>
        <b/>
        <i/>
        <sz val="11"/>
        <color theme="1"/>
        <rFont val="Calibri"/>
        <family val="2"/>
        <scheme val="minor"/>
      </rPr>
      <t xml:space="preserve"> 280us</t>
    </r>
  </si>
  <si>
    <r>
      <t xml:space="preserve">IMAGEN 3 </t>
    </r>
    <r>
      <rPr>
        <b/>
        <sz val="11"/>
        <color theme="1"/>
        <rFont val="Calibri"/>
        <family val="2"/>
        <scheme val="minor"/>
      </rPr>
      <t>AP008</t>
    </r>
  </si>
  <si>
    <r>
      <t xml:space="preserve">Vat+ medida </t>
    </r>
    <r>
      <rPr>
        <b/>
        <i/>
        <sz val="11"/>
        <color theme="1"/>
        <rFont val="Calibri"/>
        <family val="2"/>
        <scheme val="minor"/>
      </rPr>
      <t>84 V</t>
    </r>
  </si>
  <si>
    <r>
      <t>Vat- medida</t>
    </r>
    <r>
      <rPr>
        <b/>
        <i/>
        <sz val="11"/>
        <color theme="1"/>
        <rFont val="Calibri"/>
        <family val="2"/>
        <scheme val="minor"/>
      </rPr>
      <t xml:space="preserve"> 242 V</t>
    </r>
  </si>
  <si>
    <r>
      <t xml:space="preserve">IMAGEN 2 </t>
    </r>
    <r>
      <rPr>
        <b/>
        <sz val="11"/>
        <color theme="1"/>
        <rFont val="Calibri"/>
        <family val="2"/>
        <scheme val="minor"/>
      </rPr>
      <t>AP009</t>
    </r>
  </si>
  <si>
    <r>
      <rPr>
        <b/>
        <u/>
        <sz val="11"/>
        <color theme="1"/>
        <rFont val="Calibri"/>
        <family val="2"/>
        <scheme val="minor"/>
      </rPr>
      <t>Ibat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77mA</t>
    </r>
  </si>
  <si>
    <r>
      <rPr>
        <b/>
        <u/>
        <sz val="11"/>
        <color theme="1"/>
        <rFont val="Calibri"/>
        <family val="2"/>
        <scheme val="minor"/>
      </rPr>
      <t>Vbat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11.4 V</t>
    </r>
  </si>
  <si>
    <r>
      <rPr>
        <b/>
        <u/>
        <sz val="11"/>
        <color theme="1"/>
        <rFont val="Calibri"/>
        <family val="2"/>
        <scheme val="minor"/>
      </rPr>
      <t>Ibat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290 mA</t>
    </r>
  </si>
  <si>
    <r>
      <t>Vat+ medida</t>
    </r>
    <r>
      <rPr>
        <b/>
        <i/>
        <sz val="11"/>
        <color theme="1"/>
        <rFont val="Calibri"/>
        <family val="2"/>
        <scheme val="minor"/>
      </rPr>
      <t xml:space="preserve"> 72 V</t>
    </r>
  </si>
  <si>
    <r>
      <t>Vat- medida</t>
    </r>
    <r>
      <rPr>
        <b/>
        <i/>
        <sz val="11"/>
        <color theme="1"/>
        <rFont val="Calibri"/>
        <family val="2"/>
        <scheme val="minor"/>
      </rPr>
      <t xml:space="preserve"> 223 V</t>
    </r>
  </si>
  <si>
    <r>
      <rPr>
        <b/>
        <u/>
        <sz val="11"/>
        <color theme="1"/>
        <rFont val="Calibri"/>
        <family val="2"/>
        <scheme val="minor"/>
      </rPr>
      <t>Ibat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70mA</t>
    </r>
  </si>
  <si>
    <t>Circuito CERRADO ajustado para [(Vat+) - (Vat-)] &lt; 300V</t>
  </si>
  <si>
    <t>Rref</t>
  </si>
  <si>
    <t>5.22k</t>
  </si>
  <si>
    <t>2.004 V</t>
  </si>
  <si>
    <t>N°</t>
  </si>
  <si>
    <t>R+ (kOhm)</t>
  </si>
  <si>
    <t>R- (kOhm)</t>
  </si>
  <si>
    <t>Vat+ (V)</t>
  </si>
  <si>
    <t>Vat- (V)</t>
  </si>
  <si>
    <t>Vbat (V)</t>
  </si>
  <si>
    <t>Ibat (mA)</t>
  </si>
  <si>
    <t>Lazo abierto con cargas equilibradas</t>
  </si>
  <si>
    <t>Lazo abierto con cargas desequilibradas</t>
  </si>
  <si>
    <t>Lazo cerrado con cargas equilibradas</t>
  </si>
  <si>
    <t>Lazo cerrado con cargas desequilibradas</t>
  </si>
  <si>
    <t>VACIO</t>
  </si>
  <si>
    <t>vacío</t>
  </si>
  <si>
    <t>Io+ (mA)</t>
  </si>
  <si>
    <t>Io- (mA)</t>
  </si>
  <si>
    <t>Vcep(Qnpn)</t>
  </si>
  <si>
    <t>Vcep(Qpnp)</t>
  </si>
  <si>
    <t>Po+(mW)</t>
  </si>
  <si>
    <t>Po-(mW)</t>
  </si>
  <si>
    <t>AP006 y 4: Salidas del SG con DT.</t>
  </si>
  <si>
    <t>AP008: Señal en el primario del trafo en lazo cerrado y salida en vacio.</t>
  </si>
  <si>
    <t>AP009: Salida del SG para lazo cerrado.</t>
  </si>
  <si>
    <t>AP007: Señal en el primario del trafo en lazo abierto y salida en vacio.</t>
  </si>
  <si>
    <t>Picc(mW)</t>
  </si>
  <si>
    <t>P(R1+R2)</t>
  </si>
  <si>
    <t>P(R3+R4)</t>
  </si>
  <si>
    <r>
      <t>Ꞃ</t>
    </r>
    <r>
      <rPr>
        <b/>
        <sz val="9.35"/>
        <color theme="1"/>
        <rFont val="Calibri"/>
        <family val="2"/>
        <scheme val="minor"/>
      </rPr>
      <t>%</t>
    </r>
  </si>
  <si>
    <r>
      <t>Ꞃ</t>
    </r>
    <r>
      <rPr>
        <b/>
        <u/>
        <sz val="9.35"/>
        <color theme="1"/>
        <rFont val="Calibri"/>
        <family val="2"/>
        <scheme val="minor"/>
      </rPr>
      <t>%</t>
    </r>
  </si>
  <si>
    <t>R(kOhm)</t>
  </si>
  <si>
    <t>Ꞃ%(R_eq)</t>
  </si>
  <si>
    <t>Ꞃ%(R+)</t>
  </si>
  <si>
    <t>Ꞃ%(R-)</t>
  </si>
  <si>
    <t>Rendimiento en lazo abierto</t>
  </si>
  <si>
    <t>Rendimiento en lazo 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</si>
</sst>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  <font>
      <b/>
      <u/>
      <sz val="9.3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Fill="1" applyBorder="1"/>
    <xf numFmtId="0" fontId="2" fillId="0" borderId="10" xfId="0" applyFont="1" applyFill="1" applyBorder="1" applyAlignment="1"/>
    <xf numFmtId="0" fontId="0" fillId="0" borderId="12" xfId="0" applyFill="1" applyBorder="1"/>
    <xf numFmtId="0" fontId="0" fillId="0" borderId="14" xfId="0" applyFill="1" applyBorder="1" applyAlignment="1">
      <alignment horizontal="center"/>
    </xf>
    <xf numFmtId="0" fontId="2" fillId="0" borderId="11" xfId="0" applyFont="1" applyFill="1" applyBorder="1" applyAlignment="1"/>
    <xf numFmtId="0" fontId="0" fillId="0" borderId="10" xfId="0" applyFill="1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3" fillId="0" borderId="6" xfId="0" applyFont="1" applyBorder="1"/>
    <xf numFmtId="0" fontId="4" fillId="0" borderId="9" xfId="0" applyFont="1" applyBorder="1"/>
    <xf numFmtId="0" fontId="6" fillId="0" borderId="0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0" xfId="0" applyFont="1" applyFill="1" applyBorder="1"/>
    <xf numFmtId="0" fontId="3" fillId="0" borderId="11" xfId="0" applyFont="1" applyBorder="1" applyAlignment="1">
      <alignment wrapText="1"/>
    </xf>
    <xf numFmtId="0" fontId="4" fillId="0" borderId="0" xfId="0" applyFont="1" applyFill="1" applyBorder="1"/>
    <xf numFmtId="0" fontId="4" fillId="0" borderId="10" xfId="0" applyFont="1" applyBorder="1"/>
    <xf numFmtId="0" fontId="0" fillId="0" borderId="11" xfId="0" applyFill="1" applyBorder="1"/>
    <xf numFmtId="0" fontId="4" fillId="0" borderId="6" xfId="0" applyFon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/>
    <xf numFmtId="0" fontId="0" fillId="3" borderId="18" xfId="0" applyFill="1" applyBorder="1"/>
    <xf numFmtId="2" fontId="0" fillId="4" borderId="18" xfId="0" applyNumberFormat="1" applyFill="1" applyBorder="1"/>
    <xf numFmtId="0" fontId="3" fillId="0" borderId="18" xfId="0" applyFont="1" applyBorder="1" applyAlignment="1"/>
    <xf numFmtId="0" fontId="0" fillId="5" borderId="18" xfId="0" applyFill="1" applyBorder="1" applyAlignment="1">
      <alignment horizontal="center"/>
    </xf>
    <xf numFmtId="165" fontId="0" fillId="4" borderId="18" xfId="0" applyNumberFormat="1" applyFill="1" applyBorder="1"/>
    <xf numFmtId="0" fontId="3" fillId="0" borderId="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1" xfId="0" applyFont="1" applyBorder="1" applyAlignment="1"/>
    <xf numFmtId="165" fontId="0" fillId="3" borderId="18" xfId="0" applyNumberFormat="1" applyFont="1" applyFill="1" applyBorder="1"/>
    <xf numFmtId="165" fontId="0" fillId="3" borderId="18" xfId="0" applyNumberFormat="1" applyFill="1" applyBorder="1"/>
    <xf numFmtId="165" fontId="0" fillId="0" borderId="18" xfId="0" applyNumberFormat="1" applyBorder="1"/>
    <xf numFmtId="0" fontId="5" fillId="0" borderId="18" xfId="0" applyFont="1" applyBorder="1"/>
    <xf numFmtId="0" fontId="5" fillId="0" borderId="18" xfId="0" applyFont="1" applyFill="1" applyBorder="1"/>
    <xf numFmtId="0" fontId="5" fillId="0" borderId="18" xfId="0" applyFont="1" applyFill="1" applyBorder="1" applyAlignment="1">
      <alignment horizontal="center"/>
    </xf>
    <xf numFmtId="9" fontId="3" fillId="0" borderId="18" xfId="1" applyFont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9" fontId="3" fillId="3" borderId="18" xfId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0" xfId="0" applyBorder="1"/>
    <xf numFmtId="0" fontId="0" fillId="2" borderId="20" xfId="0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Regulación</a:t>
            </a:r>
            <a:r>
              <a:rPr lang="es-A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en lazo abierto con cargas equilibradas (RLmin = 52,1k</a:t>
            </a:r>
            <a:r>
              <a:rPr lang="el-G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; RLmax = 100,5k</a:t>
            </a:r>
            <a:r>
              <a:rPr lang="el-GR" sz="12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r>
              <a:rPr lang="es-AR" sz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s-A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'Regulación y rendimiento'!$G$2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rendimiento'!$G$3:$G$8</c:f>
              <c:numCache>
                <c:formatCode>General</c:formatCode>
                <c:ptCount val="6"/>
                <c:pt idx="0">
                  <c:v>235</c:v>
                </c:pt>
                <c:pt idx="1">
                  <c:v>252</c:v>
                </c:pt>
                <c:pt idx="2">
                  <c:v>257</c:v>
                </c:pt>
                <c:pt idx="3">
                  <c:v>272</c:v>
                </c:pt>
                <c:pt idx="4">
                  <c:v>284</c:v>
                </c:pt>
                <c:pt idx="5">
                  <c:v>292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'Regulación y rendimiento'!$H$2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rendimiento'!$H$3:$H$8</c:f>
              <c:numCache>
                <c:formatCode>General</c:formatCode>
                <c:ptCount val="6"/>
                <c:pt idx="0">
                  <c:v>301</c:v>
                </c:pt>
                <c:pt idx="1">
                  <c:v>308</c:v>
                </c:pt>
                <c:pt idx="2">
                  <c:v>304</c:v>
                </c:pt>
                <c:pt idx="3">
                  <c:v>307</c:v>
                </c:pt>
                <c:pt idx="4">
                  <c:v>315</c:v>
                </c:pt>
                <c:pt idx="5">
                  <c:v>317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'Regulación y rendimiento'!$G$2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rendimiento'!$G$3:$G$8</c:f>
              <c:numCache>
                <c:formatCode>General</c:formatCode>
                <c:ptCount val="6"/>
                <c:pt idx="0">
                  <c:v>235</c:v>
                </c:pt>
                <c:pt idx="1">
                  <c:v>252</c:v>
                </c:pt>
                <c:pt idx="2">
                  <c:v>257</c:v>
                </c:pt>
                <c:pt idx="3">
                  <c:v>272</c:v>
                </c:pt>
                <c:pt idx="4">
                  <c:v>284</c:v>
                </c:pt>
                <c:pt idx="5">
                  <c:v>292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'Regulación y rendimiento'!$H$2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rendimiento'!$C$3:$C$8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rendimiento'!$H$3:$H$8</c:f>
              <c:numCache>
                <c:formatCode>General</c:formatCode>
                <c:ptCount val="6"/>
                <c:pt idx="0">
                  <c:v>301</c:v>
                </c:pt>
                <c:pt idx="1">
                  <c:v>308</c:v>
                </c:pt>
                <c:pt idx="2">
                  <c:v>304</c:v>
                </c:pt>
                <c:pt idx="3">
                  <c:v>307</c:v>
                </c:pt>
                <c:pt idx="4">
                  <c:v>315</c:v>
                </c:pt>
                <c:pt idx="5">
                  <c:v>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46672"/>
        <c:axId val="580047848"/>
      </c:scatterChart>
      <c:valAx>
        <c:axId val="580046672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 las cargas equilibradas en k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0047848"/>
        <c:crosses val="autoZero"/>
        <c:crossBetween val="midCat"/>
      </c:valAx>
      <c:valAx>
        <c:axId val="5800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</a:t>
                </a:r>
                <a:r>
                  <a:rPr lang="es-AR" baseline="0"/>
                  <a:t> de salida en Volts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004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abierto con Vat+ cargada y Vat- en vacío (RL+min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RL+max = 100,5k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rendimiento'!$G$10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rendimiento'!$C$11:$C$16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rendimiento'!$G$11:$G$16</c:f>
              <c:numCache>
                <c:formatCode>General</c:formatCode>
                <c:ptCount val="6"/>
                <c:pt idx="0">
                  <c:v>258</c:v>
                </c:pt>
                <c:pt idx="1">
                  <c:v>276</c:v>
                </c:pt>
                <c:pt idx="2">
                  <c:v>286</c:v>
                </c:pt>
                <c:pt idx="3">
                  <c:v>296</c:v>
                </c:pt>
                <c:pt idx="4">
                  <c:v>308</c:v>
                </c:pt>
                <c:pt idx="5">
                  <c:v>307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rendimiento'!$H$10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rendimiento'!$C$11:$C$16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rendimiento'!$H$11:$H$16</c:f>
              <c:numCache>
                <c:formatCode>General</c:formatCode>
                <c:ptCount val="6"/>
                <c:pt idx="0">
                  <c:v>349</c:v>
                </c:pt>
                <c:pt idx="1">
                  <c:v>350</c:v>
                </c:pt>
                <c:pt idx="2">
                  <c:v>352</c:v>
                </c:pt>
                <c:pt idx="3">
                  <c:v>352</c:v>
                </c:pt>
                <c:pt idx="4">
                  <c:v>357</c:v>
                </c:pt>
                <c:pt idx="5">
                  <c:v>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40248"/>
        <c:axId val="488444560"/>
      </c:scatterChart>
      <c:valAx>
        <c:axId val="488440248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Vat+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44560"/>
        <c:crosses val="autoZero"/>
        <c:crossBetween val="midCat"/>
      </c:valAx>
      <c:valAx>
        <c:axId val="4884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4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abierto con Vat- cargada y Vat+ en vacío (RL-min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RL-max = 100,5k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rendimiento'!$E$56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rendimiento'!$D$57:$D$62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80.08</c:v>
                </c:pt>
                <c:pt idx="4">
                  <c:v>88.34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rendimiento'!$E$57:$E$62</c:f>
              <c:numCache>
                <c:formatCode>General</c:formatCode>
                <c:ptCount val="6"/>
                <c:pt idx="0">
                  <c:v>435</c:v>
                </c:pt>
                <c:pt idx="1">
                  <c:v>437</c:v>
                </c:pt>
                <c:pt idx="2">
                  <c:v>439</c:v>
                </c:pt>
                <c:pt idx="3">
                  <c:v>439</c:v>
                </c:pt>
                <c:pt idx="4">
                  <c:v>435</c:v>
                </c:pt>
                <c:pt idx="5">
                  <c:v>435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rendimiento'!$F$56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rendimiento'!$D$57:$D$62</c:f>
              <c:numCache>
                <c:formatCode>General</c:formatCode>
                <c:ptCount val="6"/>
                <c:pt idx="0">
                  <c:v>51.83</c:v>
                </c:pt>
                <c:pt idx="1">
                  <c:v>61.89</c:v>
                </c:pt>
                <c:pt idx="2">
                  <c:v>68.3</c:v>
                </c:pt>
                <c:pt idx="3">
                  <c:v>80.08</c:v>
                </c:pt>
                <c:pt idx="4">
                  <c:v>88.34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rendimiento'!$F$57:$F$62</c:f>
              <c:numCache>
                <c:formatCode>General</c:formatCode>
                <c:ptCount val="6"/>
                <c:pt idx="0">
                  <c:v>327</c:v>
                </c:pt>
                <c:pt idx="1">
                  <c:v>337</c:v>
                </c:pt>
                <c:pt idx="2">
                  <c:v>341</c:v>
                </c:pt>
                <c:pt idx="3">
                  <c:v>347</c:v>
                </c:pt>
                <c:pt idx="4">
                  <c:v>347</c:v>
                </c:pt>
                <c:pt idx="5">
                  <c:v>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18200"/>
        <c:axId val="460217808"/>
      </c:scatterChart>
      <c:valAx>
        <c:axId val="460218200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Vat-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4986876640420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217808"/>
        <c:crosses val="autoZero"/>
        <c:crossBetween val="midCat"/>
      </c:valAx>
      <c:valAx>
        <c:axId val="4602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21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cerrado con Vat+ cargada y Vat- en vacío (RL+min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RL+max = 120 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rendimiento'!$W$11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rendimiento'!$S$12:$S$18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rendimiento'!$W$12:$W$18</c:f>
              <c:numCache>
                <c:formatCode>General</c:formatCode>
                <c:ptCount val="7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rendimiento'!$X$11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rendimiento'!$S$12:$S$18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rendimiento'!$X$12:$X$18</c:f>
              <c:numCache>
                <c:formatCode>General</c:formatCode>
                <c:ptCount val="7"/>
                <c:pt idx="0">
                  <c:v>311</c:v>
                </c:pt>
                <c:pt idx="1">
                  <c:v>307</c:v>
                </c:pt>
                <c:pt idx="2">
                  <c:v>304</c:v>
                </c:pt>
                <c:pt idx="3">
                  <c:v>299</c:v>
                </c:pt>
                <c:pt idx="4">
                  <c:v>296</c:v>
                </c:pt>
                <c:pt idx="5">
                  <c:v>292</c:v>
                </c:pt>
                <c:pt idx="6">
                  <c:v>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34064"/>
        <c:axId val="576034848"/>
      </c:scatterChart>
      <c:valAx>
        <c:axId val="576034064"/>
        <c:scaling>
          <c:orientation val="minMax"/>
          <c:max val="12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Vat+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034848"/>
        <c:crosses val="autoZero"/>
        <c:crossBetween val="midCat"/>
      </c:valAx>
      <c:valAx>
        <c:axId val="5760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603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cerrado con Vat- cargada y Vat+ en vacío (RL-min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RL-max = 100,5k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2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'Regulación y rendimiento'!$N$57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rendimiento'!$M$58:$M$63</c:f>
              <c:numCache>
                <c:formatCode>General</c:formatCode>
                <c:ptCount val="6"/>
                <c:pt idx="0">
                  <c:v>51.4</c:v>
                </c:pt>
                <c:pt idx="1">
                  <c:v>61.3</c:v>
                </c:pt>
                <c:pt idx="2">
                  <c:v>67.900000000000006</c:v>
                </c:pt>
                <c:pt idx="3">
                  <c:v>79.8</c:v>
                </c:pt>
                <c:pt idx="4">
                  <c:v>88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rendimiento'!$N$58:$N$63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'Regulación y rendimiento'!$O$57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'Regulación y rendimiento'!$M$58:$M$63</c:f>
              <c:numCache>
                <c:formatCode>General</c:formatCode>
                <c:ptCount val="6"/>
                <c:pt idx="0">
                  <c:v>51.4</c:v>
                </c:pt>
                <c:pt idx="1">
                  <c:v>61.3</c:v>
                </c:pt>
                <c:pt idx="2">
                  <c:v>67.900000000000006</c:v>
                </c:pt>
                <c:pt idx="3">
                  <c:v>79.8</c:v>
                </c:pt>
                <c:pt idx="4">
                  <c:v>88</c:v>
                </c:pt>
                <c:pt idx="5">
                  <c:v>100.3</c:v>
                </c:pt>
              </c:numCache>
            </c:numRef>
          </c:xVal>
          <c:yVal>
            <c:numRef>
              <c:f>'Regulación y rendimiento'!$O$58:$O$63</c:f>
              <c:numCache>
                <c:formatCode>General</c:formatCode>
                <c:ptCount val="6"/>
                <c:pt idx="0">
                  <c:v>124</c:v>
                </c:pt>
                <c:pt idx="1">
                  <c:v>132</c:v>
                </c:pt>
                <c:pt idx="2">
                  <c:v>133</c:v>
                </c:pt>
                <c:pt idx="3">
                  <c:v>143</c:v>
                </c:pt>
                <c:pt idx="4">
                  <c:v>146</c:v>
                </c:pt>
                <c:pt idx="5">
                  <c:v>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76352"/>
        <c:axId val="573779096"/>
      </c:scatterChart>
      <c:valAx>
        <c:axId val="573776352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Valor de la carga conectada a Vat- en k</a:t>
                </a:r>
                <a:r>
                  <a:rPr lang="el-GR" sz="1000" b="0" i="0" baseline="0">
                    <a:effectLst/>
                  </a:rPr>
                  <a:t>Ω</a:t>
                </a:r>
                <a:endParaRPr lang="es-AR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49868766404202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3779096"/>
        <c:crosses val="autoZero"/>
        <c:crossBetween val="midCat"/>
      </c:valAx>
      <c:valAx>
        <c:axId val="57377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Tensión de salida en Volts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737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Regulación en lazo cerrado con cargas equilibradas (RLmin = 52,1k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; RLmax = 120 k</a:t>
            </a:r>
            <a:r>
              <a:rPr lang="el-G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Ω</a:t>
            </a:r>
            <a:r>
              <a:rPr lang="es-AR" sz="12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 </a:t>
            </a:r>
            <a:endParaRPr lang="es-AR" sz="105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rendimiento'!$W$2</c:f>
              <c:strCache>
                <c:ptCount val="1"/>
                <c:pt idx="0">
                  <c:v>Vat+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rendimiento'!$S$3:$S$9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rendimiento'!$W$3:$W$9</c:f>
              <c:numCache>
                <c:formatCode>General</c:formatCode>
                <c:ptCount val="7"/>
                <c:pt idx="0">
                  <c:v>65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</c:v>
                </c:pt>
                <c:pt idx="5">
                  <c:v>68</c:v>
                </c:pt>
                <c:pt idx="6">
                  <c:v>68.8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rendimiento'!$X$2</c:f>
              <c:strCache>
                <c:ptCount val="1"/>
                <c:pt idx="0">
                  <c:v>Vat-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rendimiento'!$S$3:$S$9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rendimiento'!$X$3:$X$9</c:f>
              <c:numCache>
                <c:formatCode>General</c:formatCode>
                <c:ptCount val="7"/>
                <c:pt idx="0">
                  <c:v>205</c:v>
                </c:pt>
                <c:pt idx="1">
                  <c:v>210</c:v>
                </c:pt>
                <c:pt idx="2">
                  <c:v>212</c:v>
                </c:pt>
                <c:pt idx="3">
                  <c:v>215</c:v>
                </c:pt>
                <c:pt idx="4">
                  <c:v>216</c:v>
                </c:pt>
                <c:pt idx="5">
                  <c:v>216</c:v>
                </c:pt>
                <c:pt idx="6">
                  <c:v>219.3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0056"/>
        <c:axId val="488429664"/>
      </c:scatterChart>
      <c:valAx>
        <c:axId val="488430056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 de las cargas</a:t>
                </a:r>
                <a:r>
                  <a:rPr lang="es-AR" baseline="0"/>
                  <a:t> equilibradas en k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29664"/>
        <c:crosses val="autoZero"/>
        <c:crossBetween val="midCat"/>
      </c:valAx>
      <c:valAx>
        <c:axId val="488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Tensión de salidas en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3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300" b="1" i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Rendimiento en</a:t>
            </a:r>
            <a:r>
              <a:rPr lang="es-AR" sz="1300" b="1" i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lazo abierto con cargas equilibradas y desequilibradas</a:t>
            </a:r>
            <a:endParaRPr lang="es-AR" sz="1300" b="1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rendimiento'!$V$27:$V$28</c:f>
              <c:strCache>
                <c:ptCount val="2"/>
                <c:pt idx="0">
                  <c:v>Rendimiento en lazo abierto</c:v>
                </c:pt>
                <c:pt idx="1">
                  <c:v>Ꞃ%(R_eq)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rendimiento'!$U$29:$U$34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rendimiento'!$V$29:$V$34</c:f>
              <c:numCache>
                <c:formatCode>0%</c:formatCode>
                <c:ptCount val="6"/>
                <c:pt idx="0">
                  <c:v>0.52049458803599902</c:v>
                </c:pt>
                <c:pt idx="1">
                  <c:v>0.52170515705517573</c:v>
                </c:pt>
                <c:pt idx="2">
                  <c:v>0.48726834702520194</c:v>
                </c:pt>
                <c:pt idx="3">
                  <c:v>0.49650686646189301</c:v>
                </c:pt>
                <c:pt idx="4">
                  <c:v>0.48878058843534894</c:v>
                </c:pt>
                <c:pt idx="5">
                  <c:v>0.48230222320988159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rendimiento'!$W$27:$W$28</c:f>
              <c:strCache>
                <c:ptCount val="2"/>
                <c:pt idx="0">
                  <c:v>Rendimiento en lazo abierto</c:v>
                </c:pt>
                <c:pt idx="1">
                  <c:v>Ꞃ%(R+)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rendimiento'!$U$29:$U$34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rendimiento'!$W$29:$W$34</c:f>
              <c:numCache>
                <c:formatCode>0%</c:formatCode>
                <c:ptCount val="6"/>
                <c:pt idx="0">
                  <c:v>0.40447378039712883</c:v>
                </c:pt>
                <c:pt idx="1">
                  <c:v>0.40101110015546049</c:v>
                </c:pt>
                <c:pt idx="2">
                  <c:v>0.40048212763347335</c:v>
                </c:pt>
                <c:pt idx="3">
                  <c:v>0.39058139872351672</c:v>
                </c:pt>
                <c:pt idx="4">
                  <c:v>0.37165243950880805</c:v>
                </c:pt>
                <c:pt idx="5">
                  <c:v>0.36510821559283385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'Regulación y rendimiento'!$X$27:$X$28</c:f>
              <c:strCache>
                <c:ptCount val="2"/>
                <c:pt idx="0">
                  <c:v>Rendimiento en lazo abierto</c:v>
                </c:pt>
                <c:pt idx="1">
                  <c:v>Ꞃ%(R-)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rendimiento'!$U$29:$U$34</c:f>
              <c:numCache>
                <c:formatCode>General</c:formatCode>
                <c:ptCount val="6"/>
                <c:pt idx="0">
                  <c:v>52.1</c:v>
                </c:pt>
                <c:pt idx="1">
                  <c:v>62.17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</c:numCache>
            </c:numRef>
          </c:xVal>
          <c:yVal>
            <c:numRef>
              <c:f>'Regulación y rendimiento'!$X$29:$X$34</c:f>
              <c:numCache>
                <c:formatCode>0%</c:formatCode>
                <c:ptCount val="6"/>
                <c:pt idx="0">
                  <c:v>0.43580461988492769</c:v>
                </c:pt>
                <c:pt idx="1">
                  <c:v>0.43051410846878474</c:v>
                </c:pt>
                <c:pt idx="2">
                  <c:v>0.42659834255467</c:v>
                </c:pt>
                <c:pt idx="3">
                  <c:v>0.41174683595313855</c:v>
                </c:pt>
                <c:pt idx="4">
                  <c:v>0.40710054360098724</c:v>
                </c:pt>
                <c:pt idx="5">
                  <c:v>0.38460880442182865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35544"/>
        <c:axId val="488441032"/>
      </c:scatterChart>
      <c:valAx>
        <c:axId val="488435544"/>
        <c:scaling>
          <c:orientation val="minMax"/>
          <c:max val="10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/>
                  <a:t>Valor</a:t>
                </a:r>
                <a:r>
                  <a:rPr lang="es-AR" sz="1200" baseline="0"/>
                  <a:t> de las cargas en k</a:t>
                </a:r>
                <a:r>
                  <a:rPr lang="el-GR" sz="12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endParaRPr lang="es-AR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41032"/>
        <c:crosses val="autoZero"/>
        <c:crossBetween val="midCat"/>
      </c:valAx>
      <c:valAx>
        <c:axId val="4884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Rendimiento porcentual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9398148148148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4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AR" sz="1300" b="1" i="1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Rendimiento en lazo cerrado con cargas equilibradas y desequilibradas</a:t>
            </a:r>
            <a:endParaRPr lang="es-AR" sz="13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'Regulación y rendimiento'!$V$43</c:f>
              <c:strCache>
                <c:ptCount val="1"/>
                <c:pt idx="0">
                  <c:v>Ꞃ%(R_eq)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'Regulación y rendimiento'!$U$44:$U$50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rendimiento'!$V$44:$V$50</c:f>
              <c:numCache>
                <c:formatCode>0%</c:formatCode>
                <c:ptCount val="7"/>
                <c:pt idx="0">
                  <c:v>0.41658841773045502</c:v>
                </c:pt>
                <c:pt idx="1">
                  <c:v>0.42777180162167638</c:v>
                </c:pt>
                <c:pt idx="2">
                  <c:v>0.42024020339639351</c:v>
                </c:pt>
                <c:pt idx="3">
                  <c:v>0.41816658784291966</c:v>
                </c:pt>
                <c:pt idx="4">
                  <c:v>0.40637044513495757</c:v>
                </c:pt>
                <c:pt idx="5">
                  <c:v>0.39360401306362802</c:v>
                </c:pt>
                <c:pt idx="6">
                  <c:v>0.37450537094697683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'Regulación y rendimiento'!$W$43</c:f>
              <c:strCache>
                <c:ptCount val="1"/>
                <c:pt idx="0">
                  <c:v>Ꞃ%(R+)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'Regulación y rendimiento'!$U$44:$U$50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rendimiento'!$W$44:$W$50</c:f>
              <c:numCache>
                <c:formatCode>0%</c:formatCode>
                <c:ptCount val="7"/>
                <c:pt idx="0">
                  <c:v>0.31778019083290804</c:v>
                </c:pt>
                <c:pt idx="1">
                  <c:v>0.31145219316097372</c:v>
                </c:pt>
                <c:pt idx="2">
                  <c:v>0.30822754983532369</c:v>
                </c:pt>
                <c:pt idx="3">
                  <c:v>0.30168839665977681</c:v>
                </c:pt>
                <c:pt idx="4">
                  <c:v>0.29552025343066612</c:v>
                </c:pt>
                <c:pt idx="5">
                  <c:v>0.28861340289120618</c:v>
                </c:pt>
                <c:pt idx="6">
                  <c:v>0.28848969066360369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'Regulación y rendimiento'!$X$43</c:f>
              <c:strCache>
                <c:ptCount val="1"/>
                <c:pt idx="0">
                  <c:v>Ꞃ%(R-)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'Regulación y rendimiento'!$U$44:$U$50</c:f>
              <c:numCache>
                <c:formatCode>General</c:formatCode>
                <c:ptCount val="7"/>
                <c:pt idx="0">
                  <c:v>52.4</c:v>
                </c:pt>
                <c:pt idx="1">
                  <c:v>62.4</c:v>
                </c:pt>
                <c:pt idx="2">
                  <c:v>67.2</c:v>
                </c:pt>
                <c:pt idx="3">
                  <c:v>79.900000000000006</c:v>
                </c:pt>
                <c:pt idx="4">
                  <c:v>87.2</c:v>
                </c:pt>
                <c:pt idx="5">
                  <c:v>100.5</c:v>
                </c:pt>
                <c:pt idx="6">
                  <c:v>120</c:v>
                </c:pt>
              </c:numCache>
            </c:numRef>
          </c:xVal>
          <c:yVal>
            <c:numRef>
              <c:f>'Regulación y rendimiento'!$X$44:$X$50</c:f>
              <c:numCache>
                <c:formatCode>0%</c:formatCode>
                <c:ptCount val="7"/>
                <c:pt idx="0">
                  <c:v>0.26626869571710615</c:v>
                </c:pt>
                <c:pt idx="1">
                  <c:v>0.27509453110736004</c:v>
                </c:pt>
                <c:pt idx="2">
                  <c:v>0.2620394764013676</c:v>
                </c:pt>
                <c:pt idx="3">
                  <c:v>0.27757540864993641</c:v>
                </c:pt>
                <c:pt idx="4">
                  <c:v>0.27323125931783177</c:v>
                </c:pt>
                <c:pt idx="5">
                  <c:v>0.2726250856469235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44000"/>
        <c:axId val="623446744"/>
      </c:scatterChart>
      <c:valAx>
        <c:axId val="623444000"/>
        <c:scaling>
          <c:orientation val="minMax"/>
          <c:max val="125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200" b="0" i="0" baseline="0">
                    <a:effectLst/>
                  </a:rPr>
                  <a:t>Valor de las cargas en k</a:t>
                </a:r>
                <a:r>
                  <a:rPr lang="el-GR" sz="1200" b="0" i="0" baseline="0">
                    <a:effectLst/>
                  </a:rPr>
                  <a:t>Ω</a:t>
                </a:r>
                <a:endParaRPr lang="es-A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446744"/>
        <c:crosses val="autoZero"/>
        <c:crossBetween val="midCat"/>
      </c:valAx>
      <c:valAx>
        <c:axId val="6234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baseline="0">
                    <a:effectLst/>
                  </a:rPr>
                  <a:t>Rendimiento porcentual</a:t>
                </a:r>
                <a:endParaRPr lang="es-AR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44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44823</xdr:colOff>
      <xdr:row>26</xdr:row>
      <xdr:rowOff>1121</xdr:rowOff>
    </xdr:from>
    <xdr:to>
      <xdr:col>9</xdr:col>
      <xdr:colOff>526676</xdr:colOff>
      <xdr:row>40</xdr:row>
      <xdr:rowOff>77321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196101</xdr:colOff>
      <xdr:row>41</xdr:row>
      <xdr:rowOff>23534</xdr:rowOff>
    </xdr:from>
    <xdr:to>
      <xdr:col>9</xdr:col>
      <xdr:colOff>465043</xdr:colOff>
      <xdr:row>55</xdr:row>
      <xdr:rowOff>99734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145675</xdr:colOff>
      <xdr:row>64</xdr:row>
      <xdr:rowOff>45944</xdr:rowOff>
    </xdr:from>
    <xdr:to>
      <xdr:col>9</xdr:col>
      <xdr:colOff>414617</xdr:colOff>
      <xdr:row>78</xdr:row>
      <xdr:rowOff>122144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414617</xdr:colOff>
      <xdr:row>40</xdr:row>
      <xdr:rowOff>100853</xdr:rowOff>
    </xdr:from>
    <xdr:to>
      <xdr:col>18</xdr:col>
      <xdr:colOff>504264</xdr:colOff>
      <xdr:row>54</xdr:row>
      <xdr:rowOff>177053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212912</xdr:colOff>
      <xdr:row>64</xdr:row>
      <xdr:rowOff>68356</xdr:rowOff>
    </xdr:from>
    <xdr:to>
      <xdr:col>18</xdr:col>
      <xdr:colOff>313765</xdr:colOff>
      <xdr:row>78</xdr:row>
      <xdr:rowOff>144556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375397</xdr:colOff>
      <xdr:row>25</xdr:row>
      <xdr:rowOff>135590</xdr:rowOff>
    </xdr:from>
    <xdr:to>
      <xdr:col>18</xdr:col>
      <xdr:colOff>476250</xdr:colOff>
      <xdr:row>40</xdr:row>
      <xdr:rowOff>21290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319367</xdr:colOff>
      <xdr:row>25</xdr:row>
      <xdr:rowOff>113179</xdr:rowOff>
    </xdr:from>
    <xdr:to>
      <xdr:col>32</xdr:col>
      <xdr:colOff>229720</xdr:colOff>
      <xdr:row>39</xdr:row>
      <xdr:rowOff>189379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308161</xdr:colOff>
      <xdr:row>40</xdr:row>
      <xdr:rowOff>90767</xdr:rowOff>
    </xdr:from>
    <xdr:to>
      <xdr:col>32</xdr:col>
      <xdr:colOff>218514</xdr:colOff>
      <xdr:row>54</xdr:row>
      <xdr:rowOff>166967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M13" sqref="M13"/>
    </sheetView>
  </sheetViews>
  <sheetFormatPr baseColWidth="10" defaultColWidth="9.140625" defaultRowHeight="15" x14ac:dyDescent="0.25"/>
  <cols>
    <col min="1" max="1" width="3.140625" bestFit="1" customWidth="1"/>
    <col min="2" max="2" width="19.140625" bestFit="1" customWidth="1"/>
    <col min="3" max="3" width="25.28515625" customWidth="1"/>
    <col min="4" max="4" width="7.85546875" bestFit="1" customWidth="1"/>
    <col min="5" max="5" width="11" customWidth="1"/>
    <col min="6" max="6" width="6.42578125" bestFit="1" customWidth="1"/>
    <col min="7" max="7" width="7.140625" bestFit="1" customWidth="1"/>
    <col min="8" max="8" width="7.5703125" bestFit="1" customWidth="1"/>
    <col min="9" max="9" width="7.140625" bestFit="1" customWidth="1"/>
    <col min="10" max="10" width="6.85546875" bestFit="1" customWidth="1"/>
  </cols>
  <sheetData>
    <row r="1" spans="1:14" x14ac:dyDescent="0.25">
      <c r="B1" s="31" t="s">
        <v>13</v>
      </c>
      <c r="C1" s="15"/>
      <c r="D1" s="15"/>
      <c r="E1" s="15"/>
      <c r="F1" s="15"/>
      <c r="G1" s="16"/>
    </row>
    <row r="2" spans="1:14" x14ac:dyDescent="0.25">
      <c r="B2" s="32" t="s">
        <v>10</v>
      </c>
      <c r="C2" s="8"/>
      <c r="D2" s="8"/>
      <c r="E2" s="9"/>
      <c r="F2" s="1"/>
      <c r="G2" s="17"/>
    </row>
    <row r="3" spans="1:14" ht="75" x14ac:dyDescent="0.25">
      <c r="B3" s="37" t="s">
        <v>25</v>
      </c>
      <c r="C3" s="33" t="s">
        <v>0</v>
      </c>
      <c r="D3" s="1"/>
      <c r="E3" s="10"/>
      <c r="F3" s="1"/>
      <c r="G3" s="17"/>
    </row>
    <row r="4" spans="1:14" x14ac:dyDescent="0.25">
      <c r="B4" s="18"/>
      <c r="C4" s="33" t="s">
        <v>1</v>
      </c>
      <c r="D4" s="1"/>
      <c r="E4" s="10"/>
      <c r="F4" s="1"/>
      <c r="G4" s="17"/>
    </row>
    <row r="5" spans="1:14" ht="15" customHeight="1" x14ac:dyDescent="0.25">
      <c r="B5" s="18" t="s">
        <v>15</v>
      </c>
      <c r="C5" s="1" t="s">
        <v>6</v>
      </c>
      <c r="D5" s="1"/>
      <c r="E5" s="10"/>
      <c r="F5" s="1"/>
      <c r="G5" s="17"/>
      <c r="J5" t="s">
        <v>14</v>
      </c>
    </row>
    <row r="6" spans="1:14" ht="15" customHeight="1" x14ac:dyDescent="0.25">
      <c r="B6" s="19" t="s">
        <v>16</v>
      </c>
      <c r="C6" s="11" t="s">
        <v>7</v>
      </c>
      <c r="D6" s="11"/>
      <c r="E6" s="12"/>
      <c r="F6" s="1"/>
      <c r="G6" s="17"/>
      <c r="J6" t="s">
        <v>32</v>
      </c>
    </row>
    <row r="7" spans="1:14" ht="15" customHeight="1" x14ac:dyDescent="0.25">
      <c r="B7" s="18"/>
      <c r="C7" s="1"/>
      <c r="D7" s="1"/>
      <c r="E7" s="1"/>
      <c r="F7" s="1"/>
      <c r="G7" s="17"/>
      <c r="J7" t="s">
        <v>20</v>
      </c>
    </row>
    <row r="8" spans="1:14" ht="15" customHeight="1" x14ac:dyDescent="0.25">
      <c r="B8" s="32" t="s">
        <v>11</v>
      </c>
      <c r="C8" s="8"/>
      <c r="D8" s="8"/>
      <c r="E8" s="8"/>
      <c r="F8" s="8"/>
      <c r="G8" s="20"/>
      <c r="J8" s="63" t="s">
        <v>21</v>
      </c>
      <c r="K8" t="s">
        <v>17</v>
      </c>
      <c r="M8" s="63" t="s">
        <v>22</v>
      </c>
      <c r="N8" t="s">
        <v>17</v>
      </c>
    </row>
    <row r="9" spans="1:14" x14ac:dyDescent="0.25">
      <c r="B9" s="35" t="s">
        <v>39</v>
      </c>
      <c r="C9" s="34" t="s">
        <v>26</v>
      </c>
      <c r="D9" s="34" t="s">
        <v>27</v>
      </c>
      <c r="E9" s="38" t="s">
        <v>29</v>
      </c>
      <c r="F9" s="34"/>
      <c r="G9" s="39"/>
      <c r="J9" s="63"/>
      <c r="K9" t="s">
        <v>18</v>
      </c>
      <c r="M9" s="63"/>
      <c r="N9" t="s">
        <v>37</v>
      </c>
    </row>
    <row r="10" spans="1:14" x14ac:dyDescent="0.25">
      <c r="B10" s="18" t="s">
        <v>45</v>
      </c>
      <c r="C10" s="3" t="s">
        <v>46</v>
      </c>
      <c r="D10" s="1"/>
      <c r="E10" s="1"/>
      <c r="F10" s="1"/>
      <c r="G10" s="17"/>
      <c r="J10" t="s">
        <v>38</v>
      </c>
    </row>
    <row r="11" spans="1:14" x14ac:dyDescent="0.25">
      <c r="B11" s="35" t="s">
        <v>30</v>
      </c>
      <c r="C11" s="33" t="s">
        <v>0</v>
      </c>
      <c r="D11" s="1"/>
      <c r="E11" s="1"/>
      <c r="F11" s="1"/>
      <c r="G11" s="17"/>
      <c r="J11" t="s">
        <v>19</v>
      </c>
    </row>
    <row r="12" spans="1:14" x14ac:dyDescent="0.25">
      <c r="B12" s="18"/>
      <c r="C12" s="33" t="s">
        <v>1</v>
      </c>
      <c r="D12" s="1"/>
      <c r="E12" s="1"/>
      <c r="F12" s="1"/>
      <c r="G12" s="17"/>
      <c r="H12" s="3"/>
      <c r="I12" s="3"/>
      <c r="J12" s="3" t="s">
        <v>24</v>
      </c>
      <c r="K12" s="3"/>
    </row>
    <row r="13" spans="1:14" ht="15.75" x14ac:dyDescent="0.25">
      <c r="A13" s="2"/>
      <c r="B13" s="35" t="s">
        <v>35</v>
      </c>
      <c r="C13" s="36" t="s">
        <v>36</v>
      </c>
      <c r="D13" s="33" t="s">
        <v>0</v>
      </c>
      <c r="E13" s="1"/>
      <c r="F13" s="1"/>
      <c r="G13" s="17"/>
      <c r="H13" s="6"/>
      <c r="I13" s="6"/>
      <c r="J13" s="3" t="s">
        <v>23</v>
      </c>
      <c r="K13" s="3"/>
      <c r="L13" s="3"/>
    </row>
    <row r="14" spans="1:14" ht="15.75" x14ac:dyDescent="0.25">
      <c r="A14" s="6"/>
      <c r="B14" s="18"/>
      <c r="C14" s="1"/>
      <c r="D14" s="33" t="s">
        <v>1</v>
      </c>
      <c r="E14" s="1"/>
      <c r="F14" s="1"/>
      <c r="G14" s="17"/>
      <c r="H14" s="2"/>
      <c r="I14" s="2"/>
      <c r="J14" s="3" t="s">
        <v>31</v>
      </c>
      <c r="K14" s="3"/>
      <c r="L14" s="3"/>
    </row>
    <row r="15" spans="1:14" x14ac:dyDescent="0.25">
      <c r="A15" s="2"/>
      <c r="B15" s="18" t="s">
        <v>2</v>
      </c>
      <c r="C15" s="1" t="s">
        <v>3</v>
      </c>
      <c r="D15" s="3"/>
      <c r="E15" s="3"/>
      <c r="F15" s="3"/>
      <c r="G15" s="21"/>
      <c r="H15" s="2"/>
      <c r="I15" s="2"/>
      <c r="J15" s="3" t="s">
        <v>73</v>
      </c>
      <c r="K15" s="3"/>
      <c r="L15" s="3"/>
    </row>
    <row r="16" spans="1:14" ht="15.75" x14ac:dyDescent="0.25">
      <c r="A16" s="2"/>
      <c r="B16" s="18" t="s">
        <v>33</v>
      </c>
      <c r="C16" s="1" t="s">
        <v>4</v>
      </c>
      <c r="D16" s="6"/>
      <c r="E16" s="6"/>
      <c r="F16" s="71"/>
      <c r="G16" s="22"/>
      <c r="H16" s="2"/>
      <c r="I16" s="2"/>
      <c r="J16" t="s">
        <v>76</v>
      </c>
      <c r="K16" s="3"/>
      <c r="L16" s="3"/>
    </row>
    <row r="17" spans="1:12" ht="15" customHeight="1" x14ac:dyDescent="0.25">
      <c r="A17" s="2"/>
      <c r="B17" s="23" t="s">
        <v>34</v>
      </c>
      <c r="C17" s="13" t="s">
        <v>5</v>
      </c>
      <c r="D17" s="14"/>
      <c r="E17" s="14"/>
      <c r="F17" s="14"/>
      <c r="G17" s="24"/>
      <c r="H17" s="2"/>
      <c r="I17" s="2"/>
      <c r="J17" t="s">
        <v>74</v>
      </c>
      <c r="K17" s="7"/>
      <c r="L17" s="3"/>
    </row>
    <row r="18" spans="1:12" ht="15" customHeight="1" x14ac:dyDescent="0.25">
      <c r="A18" s="2"/>
      <c r="B18" s="25"/>
      <c r="C18" s="6"/>
      <c r="D18" s="4"/>
      <c r="E18" s="4"/>
      <c r="F18" s="2"/>
      <c r="G18" s="26"/>
      <c r="H18" s="2"/>
      <c r="I18" s="2"/>
      <c r="J18" t="s">
        <v>75</v>
      </c>
      <c r="K18" s="7"/>
      <c r="L18" s="3"/>
    </row>
    <row r="19" spans="1:12" ht="15" customHeight="1" x14ac:dyDescent="0.25">
      <c r="A19" s="2"/>
      <c r="B19" s="32" t="s">
        <v>12</v>
      </c>
      <c r="C19" s="8"/>
      <c r="D19" s="8"/>
      <c r="E19" s="8"/>
      <c r="F19" s="8"/>
      <c r="G19" s="20"/>
      <c r="H19" s="2"/>
      <c r="I19" s="2"/>
      <c r="L19" s="3"/>
    </row>
    <row r="20" spans="1:12" ht="15" customHeight="1" x14ac:dyDescent="0.25">
      <c r="A20" s="2"/>
      <c r="B20" s="35" t="s">
        <v>41</v>
      </c>
      <c r="C20" s="36" t="s">
        <v>42</v>
      </c>
      <c r="D20" s="1" t="s">
        <v>0</v>
      </c>
      <c r="E20" s="1"/>
      <c r="F20" s="1"/>
      <c r="G20" s="17"/>
      <c r="H20" s="2"/>
      <c r="I20" s="2"/>
      <c r="L20" s="3"/>
    </row>
    <row r="21" spans="1:12" x14ac:dyDescent="0.25">
      <c r="A21" s="2"/>
      <c r="B21" s="18" t="s">
        <v>45</v>
      </c>
      <c r="C21" s="3" t="s">
        <v>44</v>
      </c>
      <c r="D21" s="1" t="s">
        <v>1</v>
      </c>
      <c r="E21" s="1"/>
      <c r="F21" s="1"/>
      <c r="G21" s="17"/>
      <c r="H21" s="2"/>
      <c r="I21" s="2"/>
      <c r="J21" s="2"/>
      <c r="K21" s="3"/>
      <c r="L21" s="3"/>
    </row>
    <row r="22" spans="1:12" ht="15.75" x14ac:dyDescent="0.25">
      <c r="A22" s="2"/>
      <c r="B22" s="18" t="s">
        <v>43</v>
      </c>
      <c r="C22" s="1" t="s">
        <v>8</v>
      </c>
      <c r="D22" s="6"/>
      <c r="E22" s="6"/>
      <c r="F22" s="6"/>
      <c r="G22" s="22"/>
      <c r="H22" s="2"/>
      <c r="I22" s="2"/>
      <c r="J22" s="2"/>
      <c r="K22" s="3"/>
      <c r="L22" s="3"/>
    </row>
    <row r="23" spans="1:12" ht="15.75" thickBot="1" x14ac:dyDescent="0.3">
      <c r="A23" s="2"/>
      <c r="B23" s="40" t="s">
        <v>40</v>
      </c>
      <c r="C23" s="3" t="s">
        <v>9</v>
      </c>
      <c r="D23" s="2"/>
      <c r="E23" s="2"/>
      <c r="F23" s="2"/>
      <c r="G23" s="26"/>
      <c r="H23" s="2"/>
      <c r="I23" s="2"/>
      <c r="J23" s="2"/>
      <c r="K23" s="3"/>
      <c r="L23" s="3"/>
    </row>
    <row r="24" spans="1:12" x14ac:dyDescent="0.25">
      <c r="A24" s="2"/>
      <c r="B24" s="41" t="s">
        <v>50</v>
      </c>
      <c r="C24" s="42"/>
      <c r="D24" s="43"/>
      <c r="E24" s="43"/>
      <c r="F24" s="43"/>
      <c r="G24" s="44"/>
      <c r="H24" s="3"/>
      <c r="I24" s="3"/>
      <c r="J24" s="3"/>
      <c r="K24" s="3"/>
      <c r="L24" s="3"/>
    </row>
    <row r="25" spans="1:12" ht="15.75" x14ac:dyDescent="0.25">
      <c r="A25" s="2"/>
      <c r="B25" s="35" t="s">
        <v>47</v>
      </c>
      <c r="C25" s="36" t="s">
        <v>48</v>
      </c>
      <c r="D25" s="1" t="s">
        <v>0</v>
      </c>
      <c r="E25" s="1"/>
      <c r="F25" s="34" t="s">
        <v>51</v>
      </c>
      <c r="G25" s="39" t="s">
        <v>52</v>
      </c>
      <c r="H25" s="6"/>
      <c r="I25" s="6"/>
      <c r="J25" s="6"/>
      <c r="K25" s="3"/>
      <c r="L25" s="3"/>
    </row>
    <row r="26" spans="1:12" ht="15.75" x14ac:dyDescent="0.25">
      <c r="A26" s="6"/>
      <c r="B26" s="18" t="s">
        <v>45</v>
      </c>
      <c r="C26" s="3" t="s">
        <v>49</v>
      </c>
      <c r="D26" s="1" t="s">
        <v>1</v>
      </c>
      <c r="E26" s="1"/>
      <c r="F26" s="36" t="s">
        <v>28</v>
      </c>
      <c r="G26" s="39" t="s">
        <v>53</v>
      </c>
      <c r="H26" s="2"/>
      <c r="I26" s="2"/>
      <c r="J26" s="2"/>
      <c r="K26" s="3"/>
      <c r="L26" s="3"/>
    </row>
    <row r="27" spans="1:12" ht="15.75" x14ac:dyDescent="0.25">
      <c r="A27" s="2"/>
      <c r="B27" s="18" t="s">
        <v>43</v>
      </c>
      <c r="C27" s="1" t="s">
        <v>8</v>
      </c>
      <c r="D27" s="6"/>
      <c r="E27" s="6"/>
      <c r="F27" s="6"/>
      <c r="G27" s="22"/>
      <c r="H27" s="2"/>
      <c r="I27" s="2"/>
      <c r="J27" s="2"/>
      <c r="K27" s="3"/>
      <c r="L27" s="3"/>
    </row>
    <row r="28" spans="1:12" ht="15.75" thickBot="1" x14ac:dyDescent="0.3">
      <c r="A28" s="2"/>
      <c r="B28" s="27" t="s">
        <v>40</v>
      </c>
      <c r="C28" s="28" t="s">
        <v>9</v>
      </c>
      <c r="D28" s="29"/>
      <c r="E28" s="29"/>
      <c r="F28" s="29"/>
      <c r="G28" s="30"/>
      <c r="H28" s="2"/>
      <c r="I28" s="2"/>
      <c r="J28" s="2"/>
      <c r="K28" s="3"/>
      <c r="L28" s="3"/>
    </row>
    <row r="29" spans="1:12" ht="15" customHeight="1" x14ac:dyDescent="0.25">
      <c r="A29" s="2"/>
      <c r="B29" s="2"/>
      <c r="C29" s="2"/>
      <c r="D29" s="4"/>
      <c r="E29" s="4"/>
      <c r="F29" s="2"/>
      <c r="G29" s="2"/>
      <c r="H29" s="2"/>
      <c r="I29" s="2"/>
      <c r="J29" s="2"/>
      <c r="K29" s="7"/>
      <c r="L29" s="3"/>
    </row>
    <row r="30" spans="1:12" ht="15" customHeight="1" x14ac:dyDescent="0.25">
      <c r="A30" s="2"/>
      <c r="B30" s="2"/>
      <c r="C30" s="2"/>
      <c r="D30" s="4"/>
      <c r="E30" s="4"/>
      <c r="F30" s="2"/>
      <c r="G30" s="2"/>
      <c r="H30" s="2"/>
      <c r="I30" s="2"/>
      <c r="J30" s="2"/>
      <c r="K30" s="7"/>
      <c r="L30" s="3"/>
    </row>
    <row r="31" spans="1:12" ht="15" customHeight="1" x14ac:dyDescent="0.25">
      <c r="A31" s="2"/>
      <c r="B31" s="2"/>
      <c r="C31" s="2"/>
      <c r="D31" s="4"/>
      <c r="E31" s="4"/>
      <c r="F31" s="2"/>
      <c r="G31" s="2"/>
      <c r="H31" s="2"/>
      <c r="I31" s="2"/>
      <c r="J31" s="2"/>
      <c r="K31" s="7"/>
      <c r="L31" s="3"/>
    </row>
    <row r="32" spans="1:12" ht="15" customHeight="1" x14ac:dyDescent="0.25">
      <c r="A32" s="2"/>
      <c r="B32" s="2"/>
      <c r="C32" s="2"/>
      <c r="D32" s="4"/>
      <c r="E32" s="4"/>
      <c r="F32" s="2"/>
      <c r="G32" s="2"/>
      <c r="H32" s="2"/>
      <c r="I32" s="2"/>
      <c r="J32" s="2"/>
      <c r="K32" s="7"/>
      <c r="L32" s="3"/>
    </row>
    <row r="33" spans="1:12" x14ac:dyDescent="0.25">
      <c r="A33" s="2"/>
      <c r="B33" s="2"/>
      <c r="C33" s="2"/>
      <c r="D33" s="4"/>
      <c r="E33" s="4"/>
      <c r="F33" s="2"/>
      <c r="G33" s="2"/>
      <c r="H33" s="2"/>
      <c r="I33" s="2"/>
      <c r="J33" s="2"/>
      <c r="K33" s="3"/>
      <c r="L33" s="3"/>
    </row>
    <row r="34" spans="1:12" x14ac:dyDescent="0.25">
      <c r="A34" s="2"/>
      <c r="B34" s="2"/>
      <c r="C34" s="2"/>
      <c r="D34" s="3"/>
      <c r="E34" s="3"/>
      <c r="F34" s="3"/>
      <c r="G34" s="3"/>
      <c r="H34" s="2"/>
      <c r="I34" s="2"/>
      <c r="J34" s="2"/>
      <c r="K34" s="3"/>
      <c r="L34" s="3"/>
    </row>
    <row r="35" spans="1:12" ht="15.75" x14ac:dyDescent="0.25">
      <c r="A35" s="2"/>
      <c r="B35" s="2"/>
      <c r="C35" s="2"/>
      <c r="D35" s="6"/>
      <c r="E35" s="6"/>
      <c r="F35" s="6"/>
      <c r="G35" s="6"/>
      <c r="H35" s="2"/>
      <c r="I35" s="2"/>
      <c r="J35" s="2"/>
      <c r="K35" s="3"/>
      <c r="L35" s="3"/>
    </row>
    <row r="36" spans="1:12" x14ac:dyDescent="0.25">
      <c r="A36" s="2"/>
      <c r="B36" s="3"/>
      <c r="C36" s="3"/>
      <c r="D36" s="2"/>
      <c r="E36" s="2"/>
      <c r="F36" s="2"/>
      <c r="G36" s="2"/>
      <c r="H36" s="3"/>
      <c r="I36" s="3"/>
      <c r="J36" s="3"/>
      <c r="K36" s="3"/>
      <c r="L36" s="3"/>
    </row>
    <row r="37" spans="1:12" ht="15.75" x14ac:dyDescent="0.25">
      <c r="A37" s="3"/>
      <c r="B37" s="6"/>
      <c r="C37" s="6"/>
      <c r="D37" s="4"/>
      <c r="E37" s="4"/>
      <c r="F37" s="2"/>
      <c r="G37" s="2"/>
      <c r="H37" s="6"/>
      <c r="I37" s="6"/>
      <c r="J37" s="6"/>
      <c r="K37" s="3"/>
      <c r="L37" s="3"/>
    </row>
    <row r="38" spans="1:12" ht="15.75" x14ac:dyDescent="0.25">
      <c r="A38" s="6"/>
      <c r="B38" s="2"/>
      <c r="C38" s="2"/>
      <c r="D38" s="4"/>
      <c r="E38" s="4"/>
      <c r="F38" s="2"/>
      <c r="G38" s="2"/>
      <c r="H38" s="2"/>
      <c r="I38" s="2"/>
      <c r="J38" s="2"/>
      <c r="K38" s="3"/>
      <c r="L38" s="3"/>
    </row>
    <row r="39" spans="1:12" x14ac:dyDescent="0.25">
      <c r="A39" s="2"/>
      <c r="B39" s="2"/>
      <c r="C39" s="2"/>
      <c r="D39" s="4"/>
      <c r="E39" s="4"/>
      <c r="F39" s="2"/>
      <c r="G39" s="2"/>
      <c r="H39" s="2"/>
      <c r="I39" s="2"/>
      <c r="J39" s="2"/>
      <c r="K39" s="3"/>
      <c r="L39" s="3"/>
    </row>
    <row r="40" spans="1:12" x14ac:dyDescent="0.25">
      <c r="A40" s="2"/>
      <c r="B40" s="2"/>
      <c r="C40" s="5"/>
      <c r="D40" s="4"/>
      <c r="E40" s="4"/>
      <c r="F40" s="2"/>
      <c r="G40" s="2"/>
      <c r="H40" s="2"/>
      <c r="I40" s="2"/>
      <c r="J40" s="2"/>
      <c r="K40" s="3"/>
      <c r="L40" s="3"/>
    </row>
    <row r="41" spans="1:12" ht="15" customHeight="1" x14ac:dyDescent="0.25">
      <c r="A41" s="2"/>
      <c r="B41" s="2"/>
      <c r="C41" s="2"/>
      <c r="D41" s="4"/>
      <c r="E41" s="4"/>
      <c r="F41" s="2"/>
      <c r="G41" s="2"/>
      <c r="H41" s="2"/>
      <c r="I41" s="2"/>
      <c r="J41" s="2"/>
      <c r="K41" s="7"/>
      <c r="L41" s="3"/>
    </row>
    <row r="42" spans="1:12" ht="15" customHeight="1" x14ac:dyDescent="0.25">
      <c r="A42" s="2"/>
      <c r="B42" s="2"/>
      <c r="C42" s="2"/>
      <c r="D42" s="4"/>
      <c r="E42" s="4"/>
      <c r="F42" s="2"/>
      <c r="G42" s="2"/>
      <c r="H42" s="2"/>
      <c r="I42" s="2"/>
      <c r="J42" s="2"/>
      <c r="K42" s="7"/>
      <c r="L42" s="3"/>
    </row>
    <row r="43" spans="1:12" ht="15" customHeight="1" x14ac:dyDescent="0.25">
      <c r="A43" s="2"/>
      <c r="B43" s="2"/>
      <c r="C43" s="2"/>
      <c r="D43" s="4"/>
      <c r="E43" s="4"/>
      <c r="F43" s="2"/>
      <c r="G43" s="2"/>
      <c r="H43" s="2"/>
      <c r="I43" s="2"/>
      <c r="J43" s="2"/>
      <c r="K43" s="7"/>
      <c r="L43" s="3"/>
    </row>
    <row r="44" spans="1:12" ht="15" customHeight="1" x14ac:dyDescent="0.25">
      <c r="A44" s="2"/>
      <c r="B44" s="2"/>
      <c r="C44" s="2"/>
      <c r="D44" s="4"/>
      <c r="E44" s="4"/>
      <c r="F44" s="2"/>
      <c r="G44" s="2"/>
      <c r="H44" s="2"/>
      <c r="I44" s="2"/>
      <c r="J44" s="2"/>
      <c r="K44" s="7"/>
      <c r="L44" s="3"/>
    </row>
    <row r="45" spans="1:12" x14ac:dyDescent="0.25">
      <c r="A45" s="2"/>
      <c r="B45" s="2"/>
      <c r="C45" s="2"/>
      <c r="D45" s="4"/>
      <c r="E45" s="4"/>
      <c r="F45" s="2"/>
      <c r="G45" s="2"/>
      <c r="H45" s="2"/>
      <c r="I45" s="2"/>
      <c r="J45" s="2"/>
      <c r="K45" s="3"/>
      <c r="L45" s="3"/>
    </row>
    <row r="46" spans="1:12" x14ac:dyDescent="0.25">
      <c r="A46" s="2"/>
      <c r="B46" s="2"/>
      <c r="C46" s="2"/>
      <c r="D46" s="3"/>
      <c r="E46" s="3"/>
      <c r="F46" s="3"/>
      <c r="G46" s="3"/>
      <c r="H46" s="2"/>
      <c r="I46" s="2"/>
      <c r="J46" s="2"/>
      <c r="K46" s="3"/>
      <c r="L46" s="3"/>
    </row>
    <row r="47" spans="1:12" x14ac:dyDescent="0.25">
      <c r="A47" s="2"/>
      <c r="B47" s="2"/>
      <c r="C47" s="2"/>
      <c r="H47" s="2"/>
      <c r="I47" s="2"/>
      <c r="J47" s="2"/>
      <c r="K47" s="3"/>
      <c r="L47" s="3"/>
    </row>
    <row r="48" spans="1:12" x14ac:dyDescent="0.25">
      <c r="A48" s="2"/>
      <c r="B48" s="3"/>
      <c r="C48" s="3"/>
      <c r="H48" s="3"/>
      <c r="I48" s="3"/>
      <c r="J48" s="3"/>
      <c r="K48" s="3"/>
      <c r="L48" s="3"/>
    </row>
    <row r="49" spans="1:1" x14ac:dyDescent="0.25">
      <c r="A49" s="3"/>
    </row>
  </sheetData>
  <mergeCells count="2">
    <mergeCell ref="J8:J9"/>
    <mergeCell ref="M8:M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3"/>
  <sheetViews>
    <sheetView tabSelected="1" topLeftCell="A23" zoomScale="40" zoomScaleNormal="40" workbookViewId="0">
      <selection activeCell="AL38" sqref="AL38"/>
    </sheetView>
  </sheetViews>
  <sheetFormatPr baseColWidth="10" defaultRowHeight="15" x14ac:dyDescent="0.25"/>
  <cols>
    <col min="1" max="1" width="3.5703125" customWidth="1"/>
    <col min="2" max="2" width="3.140625" bestFit="1" customWidth="1"/>
    <col min="3" max="3" width="10.28515625" bestFit="1" customWidth="1"/>
    <col min="4" max="4" width="10" bestFit="1" customWidth="1"/>
    <col min="5" max="5" width="8.5703125" bestFit="1" customWidth="1"/>
    <col min="6" max="6" width="8.28515625" bestFit="1" customWidth="1"/>
    <col min="7" max="7" width="8.140625" bestFit="1" customWidth="1"/>
    <col min="8" max="8" width="7.85546875" bestFit="1" customWidth="1"/>
    <col min="9" max="10" width="9.28515625" bestFit="1" customWidth="1"/>
    <col min="11" max="11" width="8.42578125" bestFit="1" customWidth="1"/>
    <col min="12" max="12" width="9.5703125" bestFit="1" customWidth="1"/>
    <col min="13" max="13" width="10.28515625" bestFit="1" customWidth="1"/>
    <col min="14" max="15" width="8.85546875" bestFit="1" customWidth="1"/>
    <col min="16" max="16" width="5.85546875" customWidth="1"/>
    <col min="17" max="17" width="8.85546875" customWidth="1"/>
    <col min="18" max="18" width="6.140625" customWidth="1"/>
    <col min="19" max="19" width="10.28515625" bestFit="1" customWidth="1"/>
    <col min="20" max="20" width="10" customWidth="1"/>
    <col min="21" max="21" width="10.28515625" bestFit="1" customWidth="1"/>
    <col min="22" max="22" width="9.85546875" bestFit="1" customWidth="1"/>
    <col min="23" max="23" width="8.140625" bestFit="1" customWidth="1"/>
    <col min="24" max="24" width="7.85546875" bestFit="1" customWidth="1"/>
    <col min="25" max="25" width="9.42578125" bestFit="1" customWidth="1"/>
    <col min="26" max="26" width="9.140625" bestFit="1" customWidth="1"/>
    <col min="27" max="27" width="8.28515625" bestFit="1" customWidth="1"/>
    <col min="28" max="28" width="9.28515625" bestFit="1" customWidth="1"/>
    <col min="29" max="29" width="9.5703125" bestFit="1" customWidth="1"/>
    <col min="30" max="30" width="6.5703125" customWidth="1"/>
    <col min="31" max="32" width="8.85546875" bestFit="1" customWidth="1"/>
  </cols>
  <sheetData>
    <row r="1" spans="2:34" x14ac:dyDescent="0.25">
      <c r="B1" s="66" t="s">
        <v>61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0"/>
      <c r="O1" s="60"/>
      <c r="P1" s="72"/>
      <c r="Q1" s="72"/>
      <c r="R1" s="66" t="s">
        <v>63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2:34" x14ac:dyDescent="0.25">
      <c r="B2" s="76" t="s">
        <v>54</v>
      </c>
      <c r="C2" s="76" t="s">
        <v>55</v>
      </c>
      <c r="D2" s="76" t="s">
        <v>56</v>
      </c>
      <c r="E2" s="77" t="s">
        <v>67</v>
      </c>
      <c r="F2" s="77" t="s">
        <v>68</v>
      </c>
      <c r="G2" s="76" t="s">
        <v>57</v>
      </c>
      <c r="H2" s="76" t="s">
        <v>58</v>
      </c>
      <c r="I2" s="77" t="s">
        <v>71</v>
      </c>
      <c r="J2" s="77" t="s">
        <v>72</v>
      </c>
      <c r="K2" s="76" t="s">
        <v>59</v>
      </c>
      <c r="L2" s="76" t="s">
        <v>60</v>
      </c>
      <c r="M2" s="77" t="s">
        <v>77</v>
      </c>
      <c r="N2" s="78" t="s">
        <v>78</v>
      </c>
      <c r="O2" s="78" t="s">
        <v>79</v>
      </c>
      <c r="P2" s="78" t="s">
        <v>80</v>
      </c>
      <c r="R2" s="76" t="s">
        <v>54</v>
      </c>
      <c r="S2" s="76" t="s">
        <v>55</v>
      </c>
      <c r="T2" s="76" t="s">
        <v>56</v>
      </c>
      <c r="U2" s="77" t="s">
        <v>67</v>
      </c>
      <c r="V2" s="77" t="s">
        <v>68</v>
      </c>
      <c r="W2" s="76" t="s">
        <v>57</v>
      </c>
      <c r="X2" s="76" t="s">
        <v>58</v>
      </c>
      <c r="Y2" s="77" t="s">
        <v>71</v>
      </c>
      <c r="Z2" s="77" t="s">
        <v>72</v>
      </c>
      <c r="AA2" s="76" t="s">
        <v>59</v>
      </c>
      <c r="AB2" s="76" t="s">
        <v>60</v>
      </c>
      <c r="AC2" s="77" t="s">
        <v>77</v>
      </c>
      <c r="AD2" s="78" t="s">
        <v>80</v>
      </c>
      <c r="AE2" s="78" t="s">
        <v>78</v>
      </c>
      <c r="AF2" s="78" t="s">
        <v>79</v>
      </c>
    </row>
    <row r="3" spans="2:34" x14ac:dyDescent="0.25">
      <c r="B3" s="45">
        <v>1</v>
      </c>
      <c r="C3" s="47">
        <v>52.1</v>
      </c>
      <c r="D3" s="47">
        <v>51.71</v>
      </c>
      <c r="E3" s="56">
        <f>G3/C3</f>
        <v>4.5105566218809976</v>
      </c>
      <c r="F3" s="56">
        <f>H3/D3</f>
        <v>5.8209243859988398</v>
      </c>
      <c r="G3" s="46">
        <v>235</v>
      </c>
      <c r="H3" s="46">
        <v>301</v>
      </c>
      <c r="I3" s="59">
        <f>E3*G3</f>
        <v>1059.9808061420345</v>
      </c>
      <c r="J3" s="59">
        <f>F3*H3</f>
        <v>1752.0982401856509</v>
      </c>
      <c r="K3" s="46">
        <v>11.45</v>
      </c>
      <c r="L3" s="46">
        <v>546</v>
      </c>
      <c r="M3" s="59">
        <f>L3*K3</f>
        <v>6251.7</v>
      </c>
      <c r="N3" s="75">
        <f>(G3*G3)/330</f>
        <v>167.34848484848484</v>
      </c>
      <c r="O3" s="75">
        <f>(H3*H3)/330</f>
        <v>274.54848484848486</v>
      </c>
      <c r="P3" s="79">
        <f>SUM(N3:O3,I3:J3)/M3</f>
        <v>0.52049458803599902</v>
      </c>
      <c r="R3" s="45">
        <v>1</v>
      </c>
      <c r="S3" s="47">
        <v>52.4</v>
      </c>
      <c r="T3" s="47">
        <v>51.4</v>
      </c>
      <c r="U3" s="56">
        <f>W3/S3</f>
        <v>1.2404580152671756</v>
      </c>
      <c r="V3" s="56">
        <f>X3/T3</f>
        <v>3.9883268482490273</v>
      </c>
      <c r="W3" s="46">
        <v>65</v>
      </c>
      <c r="X3" s="46">
        <v>205</v>
      </c>
      <c r="Y3" s="59">
        <f>U3*W3</f>
        <v>80.629770992366417</v>
      </c>
      <c r="Z3" s="59">
        <f>V3*X3</f>
        <v>817.60700389105057</v>
      </c>
      <c r="AA3" s="46">
        <v>11.33</v>
      </c>
      <c r="AB3" s="46">
        <v>220</v>
      </c>
      <c r="AC3" s="59">
        <f>AB3*AA3</f>
        <v>2492.6</v>
      </c>
      <c r="AD3" s="79">
        <f>SUM(AE3:AF3,Y3:Z3)/AC3</f>
        <v>0.41658841773045502</v>
      </c>
      <c r="AE3" s="75">
        <f>(W3*W3)/330</f>
        <v>12.803030303030303</v>
      </c>
      <c r="AF3" s="75">
        <f>(X3*X3)/330</f>
        <v>127.34848484848484</v>
      </c>
    </row>
    <row r="4" spans="2:34" x14ac:dyDescent="0.25">
      <c r="B4" s="45">
        <v>2</v>
      </c>
      <c r="C4" s="47">
        <v>62.17</v>
      </c>
      <c r="D4" s="47">
        <v>61.74</v>
      </c>
      <c r="E4" s="56">
        <f t="shared" ref="E4:E8" si="0">G4/C4</f>
        <v>4.0534019623612672</v>
      </c>
      <c r="F4" s="56">
        <f t="shared" ref="F4:F8" si="1">H4/D4</f>
        <v>4.9886621315192743</v>
      </c>
      <c r="G4" s="46">
        <v>252</v>
      </c>
      <c r="H4" s="46">
        <v>308</v>
      </c>
      <c r="I4" s="59">
        <f t="shared" ref="I4:I7" si="2">E4*G4</f>
        <v>1021.4572945150393</v>
      </c>
      <c r="J4" s="59">
        <f t="shared" ref="J4:J7" si="3">F4*H4</f>
        <v>1536.5079365079364</v>
      </c>
      <c r="K4" s="46">
        <v>11.44</v>
      </c>
      <c r="L4" s="46">
        <v>509</v>
      </c>
      <c r="M4" s="59">
        <f t="shared" ref="M4:M8" si="4">L4*K4</f>
        <v>5822.96</v>
      </c>
      <c r="N4" s="75">
        <f>(G4*G4)/330</f>
        <v>192.43636363636364</v>
      </c>
      <c r="O4" s="75">
        <f>(H4*H4)/330</f>
        <v>287.46666666666664</v>
      </c>
      <c r="P4" s="79">
        <f>SUM(N4:O4,I4:J4)/M4</f>
        <v>0.52170515705517573</v>
      </c>
      <c r="R4" s="45">
        <v>2</v>
      </c>
      <c r="S4" s="47">
        <v>62.4</v>
      </c>
      <c r="T4" s="47">
        <v>61.3</v>
      </c>
      <c r="U4" s="56">
        <f t="shared" ref="U4:V7" si="5">W4/S4</f>
        <v>1.0737179487179487</v>
      </c>
      <c r="V4" s="56">
        <f t="shared" si="5"/>
        <v>3.4257748776508974</v>
      </c>
      <c r="W4" s="46">
        <v>67</v>
      </c>
      <c r="X4" s="46">
        <v>210</v>
      </c>
      <c r="Y4" s="59">
        <f t="shared" ref="Y4:Z7" si="6">U4*W4</f>
        <v>71.939102564102555</v>
      </c>
      <c r="Z4" s="59">
        <f t="shared" si="6"/>
        <v>719.41272430668846</v>
      </c>
      <c r="AA4" s="46">
        <v>11.31</v>
      </c>
      <c r="AB4" s="46">
        <v>194</v>
      </c>
      <c r="AC4" s="59">
        <f t="shared" ref="AC4:AC9" si="7">AB4*AA4</f>
        <v>2194.14</v>
      </c>
      <c r="AD4" s="79">
        <f t="shared" ref="AD4:AD9" si="8">SUM(AE4:AF4,Y4:Z4)/AC4</f>
        <v>0.42777180162167638</v>
      </c>
      <c r="AE4" s="75">
        <f t="shared" ref="AE4:AF9" si="9">(W4*W4)/330</f>
        <v>13.603030303030303</v>
      </c>
      <c r="AF4" s="75">
        <f t="shared" si="9"/>
        <v>133.63636363636363</v>
      </c>
    </row>
    <row r="5" spans="2:34" x14ac:dyDescent="0.25">
      <c r="B5" s="45">
        <v>3</v>
      </c>
      <c r="C5" s="47">
        <v>67.2</v>
      </c>
      <c r="D5" s="47">
        <v>67.900000000000006</v>
      </c>
      <c r="E5" s="56">
        <f t="shared" si="0"/>
        <v>3.8244047619047619</v>
      </c>
      <c r="F5" s="56">
        <f t="shared" si="1"/>
        <v>4.4771723122238578</v>
      </c>
      <c r="G5" s="46">
        <v>257</v>
      </c>
      <c r="H5" s="46">
        <v>304</v>
      </c>
      <c r="I5" s="59">
        <f t="shared" si="2"/>
        <v>982.87202380952385</v>
      </c>
      <c r="J5" s="59">
        <f t="shared" si="3"/>
        <v>1361.0603829160527</v>
      </c>
      <c r="K5" s="46">
        <v>11.32</v>
      </c>
      <c r="L5" s="46">
        <v>512</v>
      </c>
      <c r="M5" s="59">
        <f t="shared" si="4"/>
        <v>5795.84</v>
      </c>
      <c r="N5" s="75">
        <f>(G5*G5)/330</f>
        <v>200.14848484848486</v>
      </c>
      <c r="O5" s="75">
        <f>(H5*H5)/330</f>
        <v>280.04848484848486</v>
      </c>
      <c r="P5" s="79">
        <f>SUM(N5:O5,I5:J5)/M5</f>
        <v>0.48726834702520194</v>
      </c>
      <c r="R5" s="45">
        <v>3</v>
      </c>
      <c r="S5" s="47">
        <v>67.2</v>
      </c>
      <c r="T5" s="47">
        <v>67.900000000000006</v>
      </c>
      <c r="U5" s="56">
        <f t="shared" si="5"/>
        <v>0.99702380952380953</v>
      </c>
      <c r="V5" s="56">
        <f t="shared" si="5"/>
        <v>3.1222385861561115</v>
      </c>
      <c r="W5" s="46">
        <v>67</v>
      </c>
      <c r="X5" s="46">
        <v>212</v>
      </c>
      <c r="Y5" s="59">
        <f t="shared" si="6"/>
        <v>66.800595238095241</v>
      </c>
      <c r="Z5" s="59">
        <f t="shared" si="6"/>
        <v>661.91458026509565</v>
      </c>
      <c r="AA5" s="46">
        <v>11.3</v>
      </c>
      <c r="AB5" s="46">
        <v>185</v>
      </c>
      <c r="AC5" s="59">
        <f t="shared" si="7"/>
        <v>2090.5</v>
      </c>
      <c r="AD5" s="79">
        <f t="shared" si="8"/>
        <v>0.42024020339639351</v>
      </c>
      <c r="AE5" s="75">
        <f t="shared" si="9"/>
        <v>13.603030303030303</v>
      </c>
      <c r="AF5" s="75">
        <f t="shared" si="9"/>
        <v>136.19393939393939</v>
      </c>
    </row>
    <row r="6" spans="2:34" x14ac:dyDescent="0.25">
      <c r="B6" s="45">
        <v>4</v>
      </c>
      <c r="C6" s="47">
        <v>79.900000000000006</v>
      </c>
      <c r="D6" s="47">
        <v>79.8</v>
      </c>
      <c r="E6" s="56">
        <f t="shared" si="0"/>
        <v>3.4042553191489358</v>
      </c>
      <c r="F6" s="56">
        <f t="shared" si="1"/>
        <v>3.8471177944862158</v>
      </c>
      <c r="G6" s="46">
        <v>272</v>
      </c>
      <c r="H6" s="46">
        <v>307</v>
      </c>
      <c r="I6" s="59">
        <f t="shared" si="2"/>
        <v>925.95744680851055</v>
      </c>
      <c r="J6" s="59">
        <f t="shared" si="3"/>
        <v>1181.0651629072684</v>
      </c>
      <c r="K6" s="46">
        <v>11.31</v>
      </c>
      <c r="L6" s="46">
        <v>466</v>
      </c>
      <c r="M6" s="59">
        <f t="shared" si="4"/>
        <v>5270.46</v>
      </c>
      <c r="N6" s="75">
        <f>(G6*G6)/330</f>
        <v>224.19393939393939</v>
      </c>
      <c r="O6" s="75">
        <f>(H6*H6)/330</f>
        <v>285.60303030303032</v>
      </c>
      <c r="P6" s="79">
        <f>SUM(N6:O6,I6:J6)/M6</f>
        <v>0.49650686646189301</v>
      </c>
      <c r="R6" s="45">
        <v>4</v>
      </c>
      <c r="S6" s="47">
        <v>79.900000000000006</v>
      </c>
      <c r="T6" s="47">
        <v>79.8</v>
      </c>
      <c r="U6" s="56">
        <f t="shared" si="5"/>
        <v>0.8385481852315394</v>
      </c>
      <c r="V6" s="56">
        <f t="shared" si="5"/>
        <v>2.6942355889724312</v>
      </c>
      <c r="W6" s="46">
        <v>67</v>
      </c>
      <c r="X6" s="46">
        <v>215</v>
      </c>
      <c r="Y6" s="59">
        <f t="shared" si="6"/>
        <v>56.182728410513143</v>
      </c>
      <c r="Z6" s="59">
        <f t="shared" si="6"/>
        <v>579.26065162907275</v>
      </c>
      <c r="AA6" s="46">
        <v>11.3</v>
      </c>
      <c r="AB6" s="46">
        <v>167</v>
      </c>
      <c r="AC6" s="59">
        <f t="shared" si="7"/>
        <v>1887.1000000000001</v>
      </c>
      <c r="AD6" s="79">
        <f t="shared" si="8"/>
        <v>0.41816658784291966</v>
      </c>
      <c r="AE6" s="75">
        <f t="shared" si="9"/>
        <v>13.603030303030303</v>
      </c>
      <c r="AF6" s="75">
        <f t="shared" si="9"/>
        <v>140.07575757575756</v>
      </c>
    </row>
    <row r="7" spans="2:34" x14ac:dyDescent="0.25">
      <c r="B7" s="45">
        <v>5</v>
      </c>
      <c r="C7" s="47">
        <v>87.2</v>
      </c>
      <c r="D7" s="47">
        <v>88</v>
      </c>
      <c r="E7" s="56">
        <f t="shared" si="0"/>
        <v>3.2568807339449539</v>
      </c>
      <c r="F7" s="56">
        <f t="shared" si="1"/>
        <v>3.5795454545454546</v>
      </c>
      <c r="G7" s="46">
        <v>284</v>
      </c>
      <c r="H7" s="46">
        <v>315</v>
      </c>
      <c r="I7" s="59">
        <f t="shared" si="2"/>
        <v>924.95412844036696</v>
      </c>
      <c r="J7" s="59">
        <f t="shared" si="3"/>
        <v>1127.5568181818182</v>
      </c>
      <c r="K7" s="46">
        <v>11.38</v>
      </c>
      <c r="L7" s="46">
        <v>467</v>
      </c>
      <c r="M7" s="59">
        <f t="shared" si="4"/>
        <v>5314.46</v>
      </c>
      <c r="N7" s="75">
        <f>(G7*G7)/330</f>
        <v>244.41212121212121</v>
      </c>
      <c r="O7" s="75">
        <f>(H7*H7)/330</f>
        <v>300.68181818181819</v>
      </c>
      <c r="P7" s="79">
        <f>SUM(N7:O7,I7:J7)/M7</f>
        <v>0.48878058843534894</v>
      </c>
      <c r="R7" s="45">
        <v>5</v>
      </c>
      <c r="S7" s="47">
        <v>87.2</v>
      </c>
      <c r="T7" s="47">
        <v>88</v>
      </c>
      <c r="U7" s="56">
        <f t="shared" si="5"/>
        <v>0.75688073394495414</v>
      </c>
      <c r="V7" s="56">
        <f t="shared" si="5"/>
        <v>2.4545454545454546</v>
      </c>
      <c r="W7" s="46">
        <v>66</v>
      </c>
      <c r="X7" s="46">
        <v>216</v>
      </c>
      <c r="Y7" s="59">
        <f t="shared" si="6"/>
        <v>49.954128440366972</v>
      </c>
      <c r="Z7" s="59">
        <f t="shared" si="6"/>
        <v>530.18181818181824</v>
      </c>
      <c r="AA7" s="46">
        <v>11.3</v>
      </c>
      <c r="AB7" s="46">
        <v>160</v>
      </c>
      <c r="AC7" s="59">
        <f t="shared" si="7"/>
        <v>1808</v>
      </c>
      <c r="AD7" s="79">
        <f t="shared" si="8"/>
        <v>0.40637044513495757</v>
      </c>
      <c r="AE7" s="75">
        <f t="shared" si="9"/>
        <v>13.2</v>
      </c>
      <c r="AF7" s="75">
        <f t="shared" si="9"/>
        <v>141.38181818181818</v>
      </c>
    </row>
    <row r="8" spans="2:34" x14ac:dyDescent="0.25">
      <c r="B8" s="45">
        <v>6</v>
      </c>
      <c r="C8" s="47">
        <v>100.5</v>
      </c>
      <c r="D8" s="47">
        <v>100.3</v>
      </c>
      <c r="E8" s="56">
        <f t="shared" si="0"/>
        <v>2.9054726368159205</v>
      </c>
      <c r="F8" s="56">
        <f t="shared" si="1"/>
        <v>3.160518444666002</v>
      </c>
      <c r="G8" s="46">
        <v>292</v>
      </c>
      <c r="H8" s="46">
        <v>317</v>
      </c>
      <c r="I8" s="59">
        <f>E8*G8</f>
        <v>848.39800995024882</v>
      </c>
      <c r="J8" s="59">
        <f>F8*H8</f>
        <v>1001.8843469591226</v>
      </c>
      <c r="K8" s="46">
        <v>11.32</v>
      </c>
      <c r="L8" s="46">
        <v>442</v>
      </c>
      <c r="M8" s="59">
        <f t="shared" si="4"/>
        <v>5003.4400000000005</v>
      </c>
      <c r="N8" s="75">
        <f>(G8*G8)/330</f>
        <v>258.37575757575758</v>
      </c>
      <c r="O8" s="75">
        <f>(H8*H8)/330</f>
        <v>304.5121212121212</v>
      </c>
      <c r="P8" s="79">
        <f>SUM(N8:O8,I8:J8)/M8</f>
        <v>0.48230222320988159</v>
      </c>
      <c r="R8" s="45">
        <v>6</v>
      </c>
      <c r="S8" s="47">
        <v>100.5</v>
      </c>
      <c r="T8" s="47">
        <v>100.3</v>
      </c>
      <c r="U8" s="56">
        <f>W8/S8</f>
        <v>0.6766169154228856</v>
      </c>
      <c r="V8" s="56">
        <f>X8/T8</f>
        <v>2.1535393818544368</v>
      </c>
      <c r="W8" s="46">
        <v>68</v>
      </c>
      <c r="X8" s="46">
        <v>216</v>
      </c>
      <c r="Y8" s="59">
        <f>U8*W8</f>
        <v>46.009950248756219</v>
      </c>
      <c r="Z8" s="59">
        <f>V8*X8</f>
        <v>465.16450648055837</v>
      </c>
      <c r="AA8" s="46">
        <v>11.29</v>
      </c>
      <c r="AB8" s="46">
        <v>150</v>
      </c>
      <c r="AC8" s="59">
        <f>AB8*AA8</f>
        <v>1693.4999999999998</v>
      </c>
      <c r="AD8" s="79">
        <f t="shared" si="8"/>
        <v>0.39360401306362802</v>
      </c>
      <c r="AE8" s="75">
        <f t="shared" si="9"/>
        <v>14.012121212121212</v>
      </c>
      <c r="AF8" s="75">
        <f t="shared" si="9"/>
        <v>141.38181818181818</v>
      </c>
    </row>
    <row r="9" spans="2:34" x14ac:dyDescent="0.25">
      <c r="B9" s="68" t="s">
        <v>62</v>
      </c>
      <c r="C9" s="69"/>
      <c r="D9" s="69"/>
      <c r="E9" s="69"/>
      <c r="F9" s="69"/>
      <c r="G9" s="69"/>
      <c r="H9" s="69"/>
      <c r="I9" s="69"/>
      <c r="J9" s="70"/>
      <c r="K9" s="61"/>
      <c r="L9" s="61"/>
      <c r="M9" s="57"/>
      <c r="N9" s="75"/>
      <c r="O9" s="75"/>
      <c r="P9" s="79"/>
      <c r="R9" s="54">
        <v>7</v>
      </c>
      <c r="S9" s="47">
        <v>120</v>
      </c>
      <c r="T9" s="47">
        <v>120</v>
      </c>
      <c r="U9" s="56">
        <f>W9/S9</f>
        <v>0.57333333333333336</v>
      </c>
      <c r="V9" s="56">
        <f>X9/T9</f>
        <v>1.8275000000000001</v>
      </c>
      <c r="W9" s="52">
        <v>68.8</v>
      </c>
      <c r="X9" s="52">
        <v>219.3</v>
      </c>
      <c r="Y9" s="59">
        <f>U9*W9</f>
        <v>39.44533333333333</v>
      </c>
      <c r="Z9" s="59">
        <f>V9*X9</f>
        <v>400.77075000000002</v>
      </c>
      <c r="AA9" s="52">
        <v>11.7</v>
      </c>
      <c r="AB9" s="52">
        <v>137</v>
      </c>
      <c r="AC9" s="59">
        <f t="shared" si="7"/>
        <v>1602.8999999999999</v>
      </c>
      <c r="AD9" s="79">
        <f t="shared" si="8"/>
        <v>0.37450537094697683</v>
      </c>
      <c r="AE9" s="75">
        <f t="shared" si="9"/>
        <v>14.343757575757575</v>
      </c>
      <c r="AF9" s="75">
        <f t="shared" si="9"/>
        <v>145.73481818181818</v>
      </c>
    </row>
    <row r="10" spans="2:34" x14ac:dyDescent="0.25">
      <c r="B10" s="76" t="s">
        <v>54</v>
      </c>
      <c r="C10" s="76" t="s">
        <v>55</v>
      </c>
      <c r="D10" s="76" t="s">
        <v>56</v>
      </c>
      <c r="E10" s="77" t="s">
        <v>67</v>
      </c>
      <c r="F10" s="77" t="s">
        <v>68</v>
      </c>
      <c r="G10" s="76" t="s">
        <v>57</v>
      </c>
      <c r="H10" s="76" t="s">
        <v>58</v>
      </c>
      <c r="I10" s="77" t="s">
        <v>71</v>
      </c>
      <c r="J10" s="77" t="s">
        <v>72</v>
      </c>
      <c r="K10" s="76" t="s">
        <v>59</v>
      </c>
      <c r="L10" s="76" t="s">
        <v>60</v>
      </c>
      <c r="M10" s="77" t="s">
        <v>77</v>
      </c>
      <c r="N10" s="78" t="s">
        <v>78</v>
      </c>
      <c r="O10" s="78" t="s">
        <v>79</v>
      </c>
      <c r="P10" s="80" t="s">
        <v>81</v>
      </c>
      <c r="R10" s="68" t="s">
        <v>64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0"/>
      <c r="AE10" s="57"/>
      <c r="AF10" s="45"/>
    </row>
    <row r="11" spans="2:34" x14ac:dyDescent="0.25">
      <c r="B11" s="45">
        <v>1</v>
      </c>
      <c r="C11" s="47">
        <v>51.83</v>
      </c>
      <c r="D11" s="46" t="s">
        <v>66</v>
      </c>
      <c r="E11" s="56">
        <f>G11/C11</f>
        <v>4.9778120779471351</v>
      </c>
      <c r="F11" s="45">
        <v>0</v>
      </c>
      <c r="G11" s="46">
        <v>258</v>
      </c>
      <c r="H11" s="46">
        <v>349</v>
      </c>
      <c r="I11" s="59">
        <f>E11*G11</f>
        <v>1284.275516110361</v>
      </c>
      <c r="J11" s="45">
        <v>0</v>
      </c>
      <c r="K11" s="48">
        <v>11.76</v>
      </c>
      <c r="L11" s="48">
        <v>390</v>
      </c>
      <c r="M11" s="59">
        <f>L11*K11</f>
        <v>4586.3999999999996</v>
      </c>
      <c r="N11" s="75">
        <f>(G11*G11)/330</f>
        <v>201.70909090909092</v>
      </c>
      <c r="O11" s="75">
        <f>(H11*H11)/330</f>
        <v>369.09393939393942</v>
      </c>
      <c r="P11" s="79">
        <f>SUM(N11:O11,I11:J11)/M11</f>
        <v>0.40447378039712883</v>
      </c>
      <c r="R11" s="76" t="s">
        <v>54</v>
      </c>
      <c r="S11" s="76" t="s">
        <v>55</v>
      </c>
      <c r="T11" s="76" t="s">
        <v>56</v>
      </c>
      <c r="U11" s="77" t="s">
        <v>67</v>
      </c>
      <c r="V11" s="77" t="s">
        <v>68</v>
      </c>
      <c r="W11" s="76" t="s">
        <v>57</v>
      </c>
      <c r="X11" s="76" t="s">
        <v>58</v>
      </c>
      <c r="Y11" s="77" t="s">
        <v>71</v>
      </c>
      <c r="Z11" s="77" t="s">
        <v>72</v>
      </c>
      <c r="AA11" s="76" t="s">
        <v>59</v>
      </c>
      <c r="AB11" s="76" t="s">
        <v>60</v>
      </c>
      <c r="AC11" s="77" t="s">
        <v>77</v>
      </c>
      <c r="AD11" s="78" t="s">
        <v>80</v>
      </c>
      <c r="AE11" s="45"/>
      <c r="AF11" s="45"/>
      <c r="AG11" s="82" t="s">
        <v>70</v>
      </c>
      <c r="AH11" s="52" t="s">
        <v>69</v>
      </c>
    </row>
    <row r="12" spans="2:34" x14ac:dyDescent="0.25">
      <c r="B12" s="45">
        <v>2</v>
      </c>
      <c r="C12" s="47">
        <v>61.89</v>
      </c>
      <c r="D12" s="46" t="s">
        <v>66</v>
      </c>
      <c r="E12" s="56">
        <f t="shared" ref="E12:E16" si="10">G12/C12</f>
        <v>4.459524963645177</v>
      </c>
      <c r="F12" s="45">
        <v>0</v>
      </c>
      <c r="G12" s="46">
        <v>276</v>
      </c>
      <c r="H12" s="46">
        <v>350</v>
      </c>
      <c r="I12" s="59">
        <f t="shared" ref="I12:I16" si="11">E12*G12</f>
        <v>1230.8288899660688</v>
      </c>
      <c r="J12" s="45">
        <v>0</v>
      </c>
      <c r="K12" s="48">
        <v>11.78</v>
      </c>
      <c r="L12" s="48">
        <v>388</v>
      </c>
      <c r="M12" s="59">
        <f t="shared" ref="M12:M22" si="12">L12*K12</f>
        <v>4570.6399999999994</v>
      </c>
      <c r="N12" s="75">
        <f>(G12*G12)/330</f>
        <v>230.83636363636364</v>
      </c>
      <c r="O12" s="75">
        <f>(H12*H12)/330</f>
        <v>371.21212121212119</v>
      </c>
      <c r="P12" s="79">
        <f>SUM(N12:O12,I12:J12)/M12</f>
        <v>0.40101110015546049</v>
      </c>
      <c r="R12" s="45">
        <v>1</v>
      </c>
      <c r="S12" s="47">
        <v>52.4</v>
      </c>
      <c r="T12" s="48" t="s">
        <v>66</v>
      </c>
      <c r="U12" s="56">
        <f>W12/S12</f>
        <v>1.2977099236641221</v>
      </c>
      <c r="V12" s="45">
        <v>0</v>
      </c>
      <c r="W12" s="48">
        <v>68</v>
      </c>
      <c r="X12" s="48">
        <v>311</v>
      </c>
      <c r="Y12" s="59">
        <f>U12*W12</f>
        <v>88.244274809160302</v>
      </c>
      <c r="Z12" s="45">
        <v>0</v>
      </c>
      <c r="AA12" s="48">
        <v>11.31</v>
      </c>
      <c r="AB12" s="48">
        <v>110</v>
      </c>
      <c r="AC12" s="59">
        <f>AB12*AA12</f>
        <v>1244.1000000000001</v>
      </c>
      <c r="AD12" s="79">
        <f>SUM(AE12:AF12,Y12:Z12)/AC12</f>
        <v>0.31778019083290804</v>
      </c>
      <c r="AE12" s="75">
        <f>(W12*W12)/330</f>
        <v>14.012121212121212</v>
      </c>
      <c r="AF12" s="75">
        <f>(X12*X12)/330</f>
        <v>293.09393939393942</v>
      </c>
      <c r="AG12" s="83"/>
      <c r="AH12" s="58">
        <f>W12+X12</f>
        <v>379</v>
      </c>
    </row>
    <row r="13" spans="2:34" x14ac:dyDescent="0.25">
      <c r="B13" s="45">
        <v>3</v>
      </c>
      <c r="C13" s="47">
        <v>68.3</v>
      </c>
      <c r="D13" s="46" t="s">
        <v>66</v>
      </c>
      <c r="E13" s="56">
        <f t="shared" si="10"/>
        <v>4.1874084919472914</v>
      </c>
      <c r="F13" s="45">
        <v>0</v>
      </c>
      <c r="G13" s="46">
        <v>286</v>
      </c>
      <c r="H13" s="46">
        <v>352</v>
      </c>
      <c r="I13" s="59">
        <f t="shared" si="11"/>
        <v>1197.5988286969252</v>
      </c>
      <c r="J13" s="45">
        <v>0</v>
      </c>
      <c r="K13" s="48">
        <v>11.81</v>
      </c>
      <c r="L13" s="48">
        <v>385</v>
      </c>
      <c r="M13" s="59">
        <f t="shared" si="12"/>
        <v>4546.8500000000004</v>
      </c>
      <c r="N13" s="75">
        <f>(G13*G13)/330</f>
        <v>247.86666666666667</v>
      </c>
      <c r="O13" s="75">
        <f>(H13*H13)/330</f>
        <v>375.46666666666664</v>
      </c>
      <c r="P13" s="79">
        <f>SUM(N13:O13,I13:J13)/M13</f>
        <v>0.40048212763347335</v>
      </c>
      <c r="R13" s="45">
        <v>2</v>
      </c>
      <c r="S13" s="47">
        <v>62.4</v>
      </c>
      <c r="T13" s="48" t="s">
        <v>66</v>
      </c>
      <c r="U13" s="56">
        <f t="shared" ref="U13:V24" si="13">W13/S13</f>
        <v>1.0897435897435899</v>
      </c>
      <c r="V13" s="45">
        <v>0</v>
      </c>
      <c r="W13" s="48">
        <v>68</v>
      </c>
      <c r="X13" s="48">
        <v>307</v>
      </c>
      <c r="Y13" s="59">
        <f t="shared" ref="Y13:Y17" si="14">U13*W13</f>
        <v>74.102564102564116</v>
      </c>
      <c r="Z13" s="45">
        <v>0</v>
      </c>
      <c r="AA13" s="48">
        <v>11.32</v>
      </c>
      <c r="AB13" s="48">
        <v>106</v>
      </c>
      <c r="AC13" s="59">
        <f t="shared" ref="AC13:AC25" si="15">AB13*AA13</f>
        <v>1199.92</v>
      </c>
      <c r="AD13" s="79">
        <f t="shared" ref="AD13:AD25" si="16">SUM(AE13:AF13,Y13:Z13)/AC13</f>
        <v>0.31145219316097372</v>
      </c>
      <c r="AE13" s="75">
        <f t="shared" ref="AE13:AE18" si="17">(W13*W13)/330</f>
        <v>14.012121212121212</v>
      </c>
      <c r="AF13" s="75">
        <f t="shared" ref="AF13:AF17" si="18">(X13*X13)/330</f>
        <v>285.60303030303032</v>
      </c>
      <c r="AG13" s="83"/>
      <c r="AH13" s="58">
        <f>W13+X13</f>
        <v>375</v>
      </c>
    </row>
    <row r="14" spans="2:34" x14ac:dyDescent="0.25">
      <c r="B14" s="45">
        <v>4</v>
      </c>
      <c r="C14" s="47">
        <v>79.900000000000006</v>
      </c>
      <c r="D14" s="46" t="s">
        <v>66</v>
      </c>
      <c r="E14" s="56">
        <f t="shared" si="10"/>
        <v>3.7046307884856069</v>
      </c>
      <c r="F14" s="45">
        <v>0</v>
      </c>
      <c r="G14" s="46">
        <v>296</v>
      </c>
      <c r="H14" s="46">
        <v>352</v>
      </c>
      <c r="I14" s="59">
        <f t="shared" si="11"/>
        <v>1096.5707133917397</v>
      </c>
      <c r="J14" s="45">
        <v>0</v>
      </c>
      <c r="K14" s="48">
        <v>11.8</v>
      </c>
      <c r="L14" s="48">
        <v>377</v>
      </c>
      <c r="M14" s="59">
        <f t="shared" si="12"/>
        <v>4448.6000000000004</v>
      </c>
      <c r="N14" s="75">
        <f>(G14*G14)/330</f>
        <v>265.5030303030303</v>
      </c>
      <c r="O14" s="75">
        <f>(H14*H14)/330</f>
        <v>375.46666666666664</v>
      </c>
      <c r="P14" s="79">
        <f>SUM(N14:O14,I14:J14)/M14</f>
        <v>0.39058139872351672</v>
      </c>
      <c r="R14" s="45">
        <v>3</v>
      </c>
      <c r="S14" s="47">
        <v>67.2</v>
      </c>
      <c r="T14" s="48" t="s">
        <v>66</v>
      </c>
      <c r="U14" s="56">
        <f t="shared" si="13"/>
        <v>1.0119047619047619</v>
      </c>
      <c r="V14" s="45">
        <v>0</v>
      </c>
      <c r="W14" s="48">
        <v>68</v>
      </c>
      <c r="X14" s="48">
        <v>304</v>
      </c>
      <c r="Y14" s="59">
        <f t="shared" si="14"/>
        <v>68.80952380952381</v>
      </c>
      <c r="Z14" s="45">
        <v>0</v>
      </c>
      <c r="AA14" s="48">
        <v>11.32</v>
      </c>
      <c r="AB14" s="48">
        <v>104</v>
      </c>
      <c r="AC14" s="59">
        <f t="shared" si="15"/>
        <v>1177.28</v>
      </c>
      <c r="AD14" s="79">
        <f t="shared" si="16"/>
        <v>0.30822754983532369</v>
      </c>
      <c r="AE14" s="75">
        <f t="shared" si="17"/>
        <v>14.012121212121212</v>
      </c>
      <c r="AF14" s="75">
        <f t="shared" si="18"/>
        <v>280.04848484848486</v>
      </c>
      <c r="AG14" s="83"/>
      <c r="AH14" s="58">
        <f>W14+X14</f>
        <v>372</v>
      </c>
    </row>
    <row r="15" spans="2:34" x14ac:dyDescent="0.25">
      <c r="B15" s="45">
        <v>5</v>
      </c>
      <c r="C15" s="47">
        <v>87.2</v>
      </c>
      <c r="D15" s="46" t="s">
        <v>66</v>
      </c>
      <c r="E15" s="56">
        <f t="shared" si="10"/>
        <v>3.5321100917431192</v>
      </c>
      <c r="F15" s="45">
        <v>0</v>
      </c>
      <c r="G15" s="46">
        <v>308</v>
      </c>
      <c r="H15" s="46">
        <v>357</v>
      </c>
      <c r="I15" s="59">
        <f t="shared" si="11"/>
        <v>1087.8899082568807</v>
      </c>
      <c r="J15" s="45">
        <v>0</v>
      </c>
      <c r="K15" s="48">
        <v>12.03</v>
      </c>
      <c r="L15" s="48">
        <v>394</v>
      </c>
      <c r="M15" s="59">
        <f t="shared" si="12"/>
        <v>4739.82</v>
      </c>
      <c r="N15" s="75">
        <f>(G15*G15)/330</f>
        <v>287.46666666666664</v>
      </c>
      <c r="O15" s="75">
        <f>(H15*H15)/330</f>
        <v>386.20909090909089</v>
      </c>
      <c r="P15" s="79">
        <f>SUM(N15:O15,I15:J15)/M15</f>
        <v>0.37165243950880805</v>
      </c>
      <c r="R15" s="45">
        <v>4</v>
      </c>
      <c r="S15" s="47">
        <v>79.900000000000006</v>
      </c>
      <c r="T15" s="48" t="s">
        <v>66</v>
      </c>
      <c r="U15" s="56">
        <f t="shared" si="13"/>
        <v>0.86357947434292859</v>
      </c>
      <c r="V15" s="45">
        <v>0</v>
      </c>
      <c r="W15" s="48">
        <v>69</v>
      </c>
      <c r="X15" s="48">
        <v>299</v>
      </c>
      <c r="Y15" s="59">
        <f t="shared" si="14"/>
        <v>59.586983729662073</v>
      </c>
      <c r="Z15" s="45">
        <v>0</v>
      </c>
      <c r="AA15" s="48">
        <v>11.32</v>
      </c>
      <c r="AB15" s="48">
        <v>101</v>
      </c>
      <c r="AC15" s="59">
        <f t="shared" si="15"/>
        <v>1143.32</v>
      </c>
      <c r="AD15" s="79">
        <f t="shared" si="16"/>
        <v>0.30168839665977681</v>
      </c>
      <c r="AE15" s="75">
        <f t="shared" si="17"/>
        <v>14.427272727272728</v>
      </c>
      <c r="AF15" s="75">
        <f t="shared" si="18"/>
        <v>270.91212121212124</v>
      </c>
      <c r="AG15" s="83"/>
      <c r="AH15" s="58">
        <f>W15+X15</f>
        <v>368</v>
      </c>
    </row>
    <row r="16" spans="2:34" x14ac:dyDescent="0.25">
      <c r="B16" s="45">
        <v>6</v>
      </c>
      <c r="C16" s="47">
        <v>100.5</v>
      </c>
      <c r="D16" s="46" t="s">
        <v>66</v>
      </c>
      <c r="E16" s="56">
        <f t="shared" si="10"/>
        <v>3.0547263681592041</v>
      </c>
      <c r="F16" s="45">
        <v>0</v>
      </c>
      <c r="G16" s="46">
        <v>307</v>
      </c>
      <c r="H16" s="46">
        <v>346</v>
      </c>
      <c r="I16" s="59">
        <f t="shared" si="11"/>
        <v>937.80099502487565</v>
      </c>
      <c r="J16" s="45">
        <v>0</v>
      </c>
      <c r="K16" s="48">
        <v>11.71</v>
      </c>
      <c r="L16" s="48">
        <v>371</v>
      </c>
      <c r="M16" s="59">
        <f t="shared" si="12"/>
        <v>4344.4100000000008</v>
      </c>
      <c r="N16" s="75">
        <f>(G16*G16)/330</f>
        <v>285.60303030303032</v>
      </c>
      <c r="O16" s="75">
        <f>(H16*H16)/330</f>
        <v>362.77575757575755</v>
      </c>
      <c r="P16" s="79">
        <f>SUM(N16:O16,I16:J16)/M16</f>
        <v>0.36510821559283385</v>
      </c>
      <c r="R16" s="45">
        <v>5</v>
      </c>
      <c r="S16" s="47">
        <v>87.2</v>
      </c>
      <c r="T16" s="48" t="s">
        <v>66</v>
      </c>
      <c r="U16" s="56">
        <f t="shared" si="13"/>
        <v>0.79128440366972475</v>
      </c>
      <c r="V16" s="45">
        <v>0</v>
      </c>
      <c r="W16" s="48">
        <v>69</v>
      </c>
      <c r="X16" s="48">
        <v>296</v>
      </c>
      <c r="Y16" s="59">
        <f t="shared" si="14"/>
        <v>54.598623853211009</v>
      </c>
      <c r="Z16" s="45">
        <v>0</v>
      </c>
      <c r="AA16" s="48">
        <v>11.32</v>
      </c>
      <c r="AB16" s="48">
        <v>100</v>
      </c>
      <c r="AC16" s="59">
        <f t="shared" si="15"/>
        <v>1132</v>
      </c>
      <c r="AD16" s="79">
        <f t="shared" si="16"/>
        <v>0.29552025343066612</v>
      </c>
      <c r="AE16" s="75">
        <f t="shared" si="17"/>
        <v>14.427272727272728</v>
      </c>
      <c r="AF16" s="75">
        <f t="shared" si="18"/>
        <v>265.5030303030303</v>
      </c>
      <c r="AG16" s="83"/>
      <c r="AH16" s="58">
        <f>W16+X16</f>
        <v>365</v>
      </c>
    </row>
    <row r="17" spans="2:34" x14ac:dyDescent="0.25">
      <c r="B17" s="45">
        <v>7</v>
      </c>
      <c r="C17" s="46" t="s">
        <v>66</v>
      </c>
      <c r="D17" s="47">
        <v>51.83</v>
      </c>
      <c r="E17" s="45">
        <v>0</v>
      </c>
      <c r="F17" s="56">
        <f>H17/D17</f>
        <v>6.3090874011190436</v>
      </c>
      <c r="G17" s="46">
        <v>435</v>
      </c>
      <c r="H17" s="46">
        <v>327</v>
      </c>
      <c r="I17" s="45">
        <v>0</v>
      </c>
      <c r="J17" s="59">
        <f>F17*H17</f>
        <v>2063.0715801659271</v>
      </c>
      <c r="K17" s="48">
        <v>12.58</v>
      </c>
      <c r="L17" s="48">
        <v>540</v>
      </c>
      <c r="M17" s="59">
        <f t="shared" si="12"/>
        <v>6793.2</v>
      </c>
      <c r="N17" s="75">
        <f>(G17*G17)/330</f>
        <v>573.40909090909088</v>
      </c>
      <c r="O17" s="75">
        <f>(H17*H17)/330</f>
        <v>324.0272727272727</v>
      </c>
      <c r="P17" s="79">
        <f>SUM(N17:O17,I17:J17)/M17</f>
        <v>0.43580461988492769</v>
      </c>
      <c r="R17" s="45">
        <v>6</v>
      </c>
      <c r="S17" s="47">
        <v>100.5</v>
      </c>
      <c r="T17" s="48" t="s">
        <v>66</v>
      </c>
      <c r="U17" s="56">
        <f t="shared" si="13"/>
        <v>0.68656716417910446</v>
      </c>
      <c r="V17" s="45">
        <v>0</v>
      </c>
      <c r="W17" s="48">
        <v>69</v>
      </c>
      <c r="X17" s="48">
        <v>292</v>
      </c>
      <c r="Y17" s="59">
        <f t="shared" si="14"/>
        <v>47.373134328358205</v>
      </c>
      <c r="Z17" s="45">
        <v>0</v>
      </c>
      <c r="AA17" s="48">
        <v>11.32</v>
      </c>
      <c r="AB17" s="48">
        <v>98</v>
      </c>
      <c r="AC17" s="59">
        <f t="shared" si="15"/>
        <v>1109.3600000000001</v>
      </c>
      <c r="AD17" s="79">
        <f t="shared" si="16"/>
        <v>0.28861340289120618</v>
      </c>
      <c r="AE17" s="75">
        <f t="shared" si="17"/>
        <v>14.427272727272728</v>
      </c>
      <c r="AF17" s="75">
        <f t="shared" si="18"/>
        <v>258.37575757575758</v>
      </c>
      <c r="AG17" s="83"/>
      <c r="AH17" s="58">
        <f>W17+X17</f>
        <v>361</v>
      </c>
    </row>
    <row r="18" spans="2:34" x14ac:dyDescent="0.25">
      <c r="B18" s="45">
        <v>8</v>
      </c>
      <c r="C18" s="46" t="s">
        <v>66</v>
      </c>
      <c r="D18" s="47">
        <v>61.89</v>
      </c>
      <c r="E18" s="45">
        <v>0</v>
      </c>
      <c r="F18" s="56">
        <f t="shared" ref="F18:F22" si="19">H18/D18</f>
        <v>5.4451446114073354</v>
      </c>
      <c r="G18" s="46">
        <v>437</v>
      </c>
      <c r="H18" s="46">
        <v>337</v>
      </c>
      <c r="I18" s="45">
        <v>0</v>
      </c>
      <c r="J18" s="59">
        <f t="shared" ref="J18:J22" si="20">F18*H18</f>
        <v>1835.013734044272</v>
      </c>
      <c r="K18" s="48">
        <v>12.66</v>
      </c>
      <c r="L18" s="48">
        <v>506</v>
      </c>
      <c r="M18" s="59">
        <f t="shared" si="12"/>
        <v>6405.96</v>
      </c>
      <c r="N18" s="75">
        <f>(G18*G18)/330</f>
        <v>578.69393939393944</v>
      </c>
      <c r="O18" s="75">
        <f>(H18*H18)/330</f>
        <v>344.14848484848483</v>
      </c>
      <c r="P18" s="79">
        <f>SUM(N18:O18,I18:J18)/M18</f>
        <v>0.43051410846878474</v>
      </c>
      <c r="R18" s="45">
        <v>7</v>
      </c>
      <c r="S18" s="47">
        <v>120</v>
      </c>
      <c r="T18" s="53" t="s">
        <v>66</v>
      </c>
      <c r="U18" s="56">
        <f t="shared" ref="U18" si="21">W18/S18</f>
        <v>0.58333333333333337</v>
      </c>
      <c r="V18" s="45">
        <v>0</v>
      </c>
      <c r="W18" s="53">
        <v>70</v>
      </c>
      <c r="X18" s="53">
        <v>290</v>
      </c>
      <c r="Y18" s="59">
        <f t="shared" ref="Y18" si="22">U18*W18</f>
        <v>40.833333333333336</v>
      </c>
      <c r="Z18" s="45">
        <v>0</v>
      </c>
      <c r="AA18" s="53">
        <v>11.7</v>
      </c>
      <c r="AB18" s="53">
        <v>92</v>
      </c>
      <c r="AC18" s="59">
        <f t="shared" si="15"/>
        <v>1076.3999999999999</v>
      </c>
      <c r="AD18" s="79">
        <f t="shared" si="16"/>
        <v>0.28848969066360369</v>
      </c>
      <c r="AE18" s="75">
        <f t="shared" si="17"/>
        <v>14.848484848484848</v>
      </c>
      <c r="AF18" s="75">
        <f>(X18*X18)/330</f>
        <v>254.84848484848484</v>
      </c>
      <c r="AG18" s="83"/>
      <c r="AH18" s="58">
        <f>W18+X18</f>
        <v>360</v>
      </c>
    </row>
    <row r="19" spans="2:34" x14ac:dyDescent="0.25">
      <c r="B19" s="45">
        <v>9</v>
      </c>
      <c r="C19" s="46" t="s">
        <v>66</v>
      </c>
      <c r="D19" s="47">
        <v>68.3</v>
      </c>
      <c r="E19" s="45">
        <v>0</v>
      </c>
      <c r="F19" s="56">
        <f t="shared" si="19"/>
        <v>4.9926793557833093</v>
      </c>
      <c r="G19" s="46">
        <v>439</v>
      </c>
      <c r="H19" s="46">
        <v>341</v>
      </c>
      <c r="I19" s="45">
        <v>0</v>
      </c>
      <c r="J19" s="59">
        <f t="shared" si="20"/>
        <v>1702.5036603221085</v>
      </c>
      <c r="K19" s="48">
        <v>12.65</v>
      </c>
      <c r="L19" s="48">
        <v>489</v>
      </c>
      <c r="M19" s="59">
        <f t="shared" si="12"/>
        <v>6185.85</v>
      </c>
      <c r="N19" s="75">
        <f>(G19*G19)/330</f>
        <v>584.0030303030303</v>
      </c>
      <c r="O19" s="75">
        <f>(H19*H19)/330</f>
        <v>352.36666666666667</v>
      </c>
      <c r="P19" s="79">
        <f>SUM(N19:O19,I19:J19)/M19</f>
        <v>0.42659834255467</v>
      </c>
      <c r="R19" s="45">
        <v>8</v>
      </c>
      <c r="S19" s="48" t="s">
        <v>66</v>
      </c>
      <c r="T19" s="47">
        <v>51.4</v>
      </c>
      <c r="U19" s="45">
        <v>0</v>
      </c>
      <c r="V19" s="56">
        <f>X19/T19</f>
        <v>2.4124513618677041</v>
      </c>
      <c r="W19" s="48">
        <v>70</v>
      </c>
      <c r="X19" s="48">
        <v>124</v>
      </c>
      <c r="Y19" s="45">
        <v>0</v>
      </c>
      <c r="Z19" s="59">
        <f>V19*X19</f>
        <v>299.14396887159529</v>
      </c>
      <c r="AA19" s="48">
        <v>11.38</v>
      </c>
      <c r="AB19" s="48">
        <v>119</v>
      </c>
      <c r="AC19" s="59">
        <f t="shared" si="15"/>
        <v>1354.22</v>
      </c>
      <c r="AD19" s="79">
        <f t="shared" si="16"/>
        <v>0.26626869571710615</v>
      </c>
      <c r="AE19" s="75">
        <f>(W19*W19)/330</f>
        <v>14.848484848484848</v>
      </c>
      <c r="AF19" s="75">
        <f>(X19*X19)/330</f>
        <v>46.593939393939394</v>
      </c>
      <c r="AG19" s="84">
        <f>W19+X19</f>
        <v>194</v>
      </c>
      <c r="AH19" s="45"/>
    </row>
    <row r="20" spans="2:34" x14ac:dyDescent="0.25">
      <c r="B20" s="45">
        <v>10</v>
      </c>
      <c r="C20" s="46" t="s">
        <v>66</v>
      </c>
      <c r="D20" s="47">
        <v>80.08</v>
      </c>
      <c r="E20" s="45">
        <v>0</v>
      </c>
      <c r="F20" s="56">
        <f t="shared" si="19"/>
        <v>4.3331668331668336</v>
      </c>
      <c r="G20" s="46">
        <v>439</v>
      </c>
      <c r="H20" s="46">
        <v>347</v>
      </c>
      <c r="I20" s="45">
        <v>0</v>
      </c>
      <c r="J20" s="59">
        <f t="shared" si="20"/>
        <v>1503.6088911088912</v>
      </c>
      <c r="K20" s="48">
        <v>12.7</v>
      </c>
      <c r="L20" s="48">
        <v>469</v>
      </c>
      <c r="M20" s="59">
        <f t="shared" si="12"/>
        <v>5956.2999999999993</v>
      </c>
      <c r="N20" s="75">
        <f>(G20*G20)/330</f>
        <v>584.0030303030303</v>
      </c>
      <c r="O20" s="75">
        <f>(H20*H20)/330</f>
        <v>364.87575757575758</v>
      </c>
      <c r="P20" s="79">
        <f>SUM(N20:O20,I20:J20)/M20</f>
        <v>0.41174683595313855</v>
      </c>
      <c r="R20" s="45">
        <v>9</v>
      </c>
      <c r="S20" s="48" t="s">
        <v>66</v>
      </c>
      <c r="T20" s="47">
        <v>61.3</v>
      </c>
      <c r="U20" s="45">
        <v>0</v>
      </c>
      <c r="V20" s="56">
        <f t="shared" si="13"/>
        <v>2.1533442088091355</v>
      </c>
      <c r="W20" s="48">
        <v>70</v>
      </c>
      <c r="X20" s="48">
        <v>132</v>
      </c>
      <c r="Y20" s="45">
        <v>0</v>
      </c>
      <c r="Z20" s="59">
        <f t="shared" ref="Z20:Z24" si="23">V20*X20</f>
        <v>284.24143556280586</v>
      </c>
      <c r="AA20" s="48">
        <v>11.32</v>
      </c>
      <c r="AB20" s="48">
        <v>113</v>
      </c>
      <c r="AC20" s="59">
        <f t="shared" si="15"/>
        <v>1279.1600000000001</v>
      </c>
      <c r="AD20" s="79">
        <f t="shared" si="16"/>
        <v>0.27509453110736004</v>
      </c>
      <c r="AE20" s="75">
        <f t="shared" ref="AE20:AE24" si="24">(W20*W20)/330</f>
        <v>14.848484848484848</v>
      </c>
      <c r="AF20" s="75">
        <f>(X20*X20)/330</f>
        <v>52.8</v>
      </c>
      <c r="AG20" s="84">
        <f>W20+X20</f>
        <v>202</v>
      </c>
      <c r="AH20" s="45"/>
    </row>
    <row r="21" spans="2:34" x14ac:dyDescent="0.25">
      <c r="B21" s="45">
        <v>11</v>
      </c>
      <c r="C21" s="46" t="s">
        <v>66</v>
      </c>
      <c r="D21" s="47">
        <v>88.34</v>
      </c>
      <c r="E21" s="45">
        <v>0</v>
      </c>
      <c r="F21" s="56">
        <f t="shared" si="19"/>
        <v>3.9280054335521846</v>
      </c>
      <c r="G21" s="46">
        <v>435</v>
      </c>
      <c r="H21" s="46">
        <v>347</v>
      </c>
      <c r="I21" s="45">
        <v>0</v>
      </c>
      <c r="J21" s="59">
        <f t="shared" si="20"/>
        <v>1363.0178854426081</v>
      </c>
      <c r="K21" s="48">
        <v>12.59</v>
      </c>
      <c r="L21" s="48">
        <v>449</v>
      </c>
      <c r="M21" s="59">
        <f t="shared" si="12"/>
        <v>5652.91</v>
      </c>
      <c r="N21" s="75">
        <f>(G21*G21)/330</f>
        <v>573.40909090909088</v>
      </c>
      <c r="O21" s="75">
        <f>(H21*H21)/330</f>
        <v>364.87575757575758</v>
      </c>
      <c r="P21" s="79">
        <f>SUM(N21:O21,I21:J21)/M21</f>
        <v>0.40710054360098724</v>
      </c>
      <c r="R21" s="45">
        <v>10</v>
      </c>
      <c r="S21" s="48" t="s">
        <v>66</v>
      </c>
      <c r="T21" s="47">
        <v>67.900000000000006</v>
      </c>
      <c r="U21" s="45">
        <v>0</v>
      </c>
      <c r="V21" s="56">
        <f t="shared" si="13"/>
        <v>1.9587628865979381</v>
      </c>
      <c r="W21" s="48">
        <v>70</v>
      </c>
      <c r="X21" s="48">
        <v>133</v>
      </c>
      <c r="Y21" s="45">
        <v>0</v>
      </c>
      <c r="Z21" s="59">
        <f t="shared" si="23"/>
        <v>260.51546391752578</v>
      </c>
      <c r="AA21" s="48">
        <v>11.31</v>
      </c>
      <c r="AB21" s="48">
        <v>111</v>
      </c>
      <c r="AC21" s="59">
        <f t="shared" si="15"/>
        <v>1255.4100000000001</v>
      </c>
      <c r="AD21" s="79">
        <f t="shared" si="16"/>
        <v>0.2620394764013676</v>
      </c>
      <c r="AE21" s="75">
        <f t="shared" si="24"/>
        <v>14.848484848484848</v>
      </c>
      <c r="AF21" s="75">
        <f t="shared" ref="AF21:AF24" si="25">(X21*X21)/330</f>
        <v>53.603030303030302</v>
      </c>
      <c r="AG21" s="84">
        <f>W21+X21</f>
        <v>203</v>
      </c>
      <c r="AH21" s="45"/>
    </row>
    <row r="22" spans="2:34" x14ac:dyDescent="0.25">
      <c r="B22" s="45">
        <v>12</v>
      </c>
      <c r="C22" s="46" t="s">
        <v>66</v>
      </c>
      <c r="D22" s="47">
        <v>100.3</v>
      </c>
      <c r="E22" s="45">
        <v>0</v>
      </c>
      <c r="F22" s="56">
        <f t="shared" si="19"/>
        <v>3.4995014955134596</v>
      </c>
      <c r="G22" s="46">
        <v>435</v>
      </c>
      <c r="H22" s="46">
        <v>351</v>
      </c>
      <c r="I22" s="45">
        <v>0</v>
      </c>
      <c r="J22" s="59">
        <f t="shared" si="20"/>
        <v>1228.3250249252244</v>
      </c>
      <c r="K22" s="48">
        <v>12.68</v>
      </c>
      <c r="L22" s="48">
        <v>446</v>
      </c>
      <c r="M22" s="59">
        <f t="shared" si="12"/>
        <v>5655.28</v>
      </c>
      <c r="N22" s="75">
        <f>(G22*G22)/330</f>
        <v>573.40909090909088</v>
      </c>
      <c r="O22" s="75">
        <f>(H22*H22)/330</f>
        <v>373.33636363636361</v>
      </c>
      <c r="P22" s="79">
        <f>SUM(N22:O22,I22:J22)/M22</f>
        <v>0.38460880442182865</v>
      </c>
      <c r="R22" s="45">
        <v>11</v>
      </c>
      <c r="S22" s="48" t="s">
        <v>66</v>
      </c>
      <c r="T22" s="47">
        <v>79.8</v>
      </c>
      <c r="U22" s="45">
        <v>0</v>
      </c>
      <c r="V22" s="56">
        <f t="shared" si="13"/>
        <v>1.7919799498746867</v>
      </c>
      <c r="W22" s="48">
        <v>70</v>
      </c>
      <c r="X22" s="48">
        <v>143</v>
      </c>
      <c r="Y22" s="45">
        <v>0</v>
      </c>
      <c r="Z22" s="59">
        <f t="shared" si="23"/>
        <v>256.25313283208021</v>
      </c>
      <c r="AA22" s="48">
        <v>11.32</v>
      </c>
      <c r="AB22" s="48">
        <v>106</v>
      </c>
      <c r="AC22" s="59">
        <f t="shared" si="15"/>
        <v>1199.92</v>
      </c>
      <c r="AD22" s="79">
        <f t="shared" si="16"/>
        <v>0.27757540864993641</v>
      </c>
      <c r="AE22" s="75">
        <f t="shared" si="24"/>
        <v>14.848484848484848</v>
      </c>
      <c r="AF22" s="75">
        <f t="shared" si="25"/>
        <v>61.966666666666669</v>
      </c>
      <c r="AG22" s="84">
        <f>W22+X22</f>
        <v>213</v>
      </c>
      <c r="AH22" s="45"/>
    </row>
    <row r="23" spans="2:34" x14ac:dyDescent="0.25">
      <c r="B23" s="45"/>
      <c r="C23" s="64" t="s">
        <v>65</v>
      </c>
      <c r="D23" s="65"/>
      <c r="E23" s="55"/>
      <c r="F23" s="55"/>
      <c r="G23" s="51">
        <v>414</v>
      </c>
      <c r="H23" s="51">
        <v>364</v>
      </c>
      <c r="I23" s="55"/>
      <c r="J23" s="55"/>
      <c r="K23" s="51">
        <v>12.12</v>
      </c>
      <c r="L23" s="51">
        <v>300</v>
      </c>
      <c r="M23" s="73">
        <f>L23*K23</f>
        <v>3635.9999999999995</v>
      </c>
      <c r="N23" s="74">
        <f>(G23*G23)/330</f>
        <v>519.38181818181818</v>
      </c>
      <c r="O23" s="74">
        <f>(H23*H23)/330</f>
        <v>401.5030303030303</v>
      </c>
      <c r="P23" s="81">
        <f>SUM(N23:O23,I23:J23)/M23</f>
        <v>0.25326866019935329</v>
      </c>
      <c r="R23" s="45">
        <v>12</v>
      </c>
      <c r="S23" s="48" t="s">
        <v>66</v>
      </c>
      <c r="T23" s="47">
        <v>88</v>
      </c>
      <c r="U23" s="45">
        <v>0</v>
      </c>
      <c r="V23" s="56">
        <f t="shared" si="13"/>
        <v>1.6590909090909092</v>
      </c>
      <c r="W23" s="48">
        <v>70</v>
      </c>
      <c r="X23" s="48">
        <v>146</v>
      </c>
      <c r="Y23" s="45">
        <v>0</v>
      </c>
      <c r="Z23" s="59">
        <f t="shared" si="23"/>
        <v>242.22727272727275</v>
      </c>
      <c r="AA23" s="48">
        <v>11.32</v>
      </c>
      <c r="AB23" s="48">
        <v>104</v>
      </c>
      <c r="AC23" s="59">
        <f t="shared" si="15"/>
        <v>1177.28</v>
      </c>
      <c r="AD23" s="79">
        <f t="shared" si="16"/>
        <v>0.27323125931783177</v>
      </c>
      <c r="AE23" s="75">
        <f t="shared" si="24"/>
        <v>14.848484848484848</v>
      </c>
      <c r="AF23" s="75">
        <f t="shared" si="25"/>
        <v>64.593939393939394</v>
      </c>
      <c r="AG23" s="84">
        <f>W23+X23</f>
        <v>216</v>
      </c>
      <c r="AH23" s="45"/>
    </row>
    <row r="24" spans="2:34" x14ac:dyDescent="0.25">
      <c r="R24" s="45">
        <v>13</v>
      </c>
      <c r="S24" s="48" t="s">
        <v>66</v>
      </c>
      <c r="T24" s="47">
        <v>100.3</v>
      </c>
      <c r="U24" s="45">
        <v>0</v>
      </c>
      <c r="V24" s="56">
        <f t="shared" si="13"/>
        <v>1.5054835493519443</v>
      </c>
      <c r="W24" s="48">
        <v>71</v>
      </c>
      <c r="X24" s="48">
        <v>151</v>
      </c>
      <c r="Y24" s="45">
        <v>0</v>
      </c>
      <c r="Z24" s="59">
        <f t="shared" si="23"/>
        <v>227.32801595214357</v>
      </c>
      <c r="AA24" s="48">
        <v>11.32</v>
      </c>
      <c r="AB24" s="48">
        <v>101</v>
      </c>
      <c r="AC24" s="59">
        <f t="shared" si="15"/>
        <v>1143.32</v>
      </c>
      <c r="AD24" s="79">
        <f t="shared" si="16"/>
        <v>0.2726250856469235</v>
      </c>
      <c r="AE24" s="75">
        <f t="shared" si="24"/>
        <v>15.275757575757575</v>
      </c>
      <c r="AF24" s="75">
        <f t="shared" si="25"/>
        <v>69.093939393939394</v>
      </c>
      <c r="AG24" s="84">
        <f>W24+X24</f>
        <v>222</v>
      </c>
      <c r="AH24" s="45"/>
    </row>
    <row r="25" spans="2:34" x14ac:dyDescent="0.25">
      <c r="S25" s="49" t="s">
        <v>65</v>
      </c>
      <c r="T25" s="50"/>
      <c r="U25" s="55"/>
      <c r="V25" s="55"/>
      <c r="W25" s="51">
        <v>72</v>
      </c>
      <c r="X25" s="51">
        <v>223</v>
      </c>
      <c r="Y25" s="55"/>
      <c r="Z25" s="55"/>
      <c r="AA25" s="51">
        <v>11.3</v>
      </c>
      <c r="AB25" s="51">
        <v>75</v>
      </c>
      <c r="AC25" s="74">
        <f t="shared" si="15"/>
        <v>847.5</v>
      </c>
      <c r="AD25" s="81">
        <f>SUM(AE25:AF25,Y25:Z25)/AC25</f>
        <v>0.19634575846965227</v>
      </c>
      <c r="AE25" s="74">
        <f t="shared" ref="AE25" si="26">(W25*W25)/330</f>
        <v>15.709090909090909</v>
      </c>
      <c r="AF25" s="74">
        <f t="shared" ref="AF25" si="27">(X25*X25)/330</f>
        <v>150.69393939393939</v>
      </c>
      <c r="AG25" s="84">
        <f>W25+X25</f>
        <v>295</v>
      </c>
      <c r="AH25" s="45"/>
    </row>
    <row r="27" spans="2:34" x14ac:dyDescent="0.25">
      <c r="U27" s="86" t="s">
        <v>86</v>
      </c>
      <c r="V27" s="86"/>
      <c r="W27" s="86"/>
      <c r="X27" s="86"/>
    </row>
    <row r="28" spans="2:34" x14ac:dyDescent="0.25">
      <c r="U28" s="76" t="s">
        <v>82</v>
      </c>
      <c r="V28" s="85" t="s">
        <v>83</v>
      </c>
      <c r="W28" s="85" t="s">
        <v>84</v>
      </c>
      <c r="X28" s="85" t="s">
        <v>85</v>
      </c>
    </row>
    <row r="29" spans="2:34" x14ac:dyDescent="0.25">
      <c r="U29" s="47">
        <v>52.1</v>
      </c>
      <c r="V29" s="79">
        <v>0.52049458803599902</v>
      </c>
      <c r="W29" s="79">
        <v>0.40447378039712883</v>
      </c>
      <c r="X29" s="79">
        <v>0.43580461988492769</v>
      </c>
    </row>
    <row r="30" spans="2:34" x14ac:dyDescent="0.25">
      <c r="U30" s="47">
        <v>62.17</v>
      </c>
      <c r="V30" s="79">
        <v>0.52170515705517573</v>
      </c>
      <c r="W30" s="79">
        <v>0.40101110015546049</v>
      </c>
      <c r="X30" s="79">
        <v>0.43051410846878474</v>
      </c>
    </row>
    <row r="31" spans="2:34" x14ac:dyDescent="0.25">
      <c r="U31" s="47">
        <v>67.2</v>
      </c>
      <c r="V31" s="79">
        <v>0.48726834702520194</v>
      </c>
      <c r="W31" s="79">
        <v>0.40048212763347335</v>
      </c>
      <c r="X31" s="79">
        <v>0.42659834255467</v>
      </c>
    </row>
    <row r="32" spans="2:34" x14ac:dyDescent="0.25">
      <c r="U32" s="47">
        <v>79.900000000000006</v>
      </c>
      <c r="V32" s="79">
        <v>0.49650686646189301</v>
      </c>
      <c r="W32" s="79">
        <v>0.39058139872351672</v>
      </c>
      <c r="X32" s="79">
        <v>0.41174683595313855</v>
      </c>
    </row>
    <row r="33" spans="21:24" x14ac:dyDescent="0.25">
      <c r="U33" s="47">
        <v>87.2</v>
      </c>
      <c r="V33" s="79">
        <v>0.48878058843534894</v>
      </c>
      <c r="W33" s="79">
        <v>0.37165243950880805</v>
      </c>
      <c r="X33" s="79">
        <v>0.40710054360098724</v>
      </c>
    </row>
    <row r="34" spans="21:24" x14ac:dyDescent="0.25">
      <c r="U34" s="47">
        <v>100.5</v>
      </c>
      <c r="V34" s="79">
        <v>0.48230222320988159</v>
      </c>
      <c r="W34" s="79">
        <v>0.36510821559283385</v>
      </c>
      <c r="X34" s="79">
        <v>0.38460880442182865</v>
      </c>
    </row>
    <row r="42" spans="21:24" x14ac:dyDescent="0.25">
      <c r="U42" s="86" t="s">
        <v>87</v>
      </c>
      <c r="V42" s="86"/>
      <c r="W42" s="86"/>
      <c r="X42" s="86"/>
    </row>
    <row r="43" spans="21:24" x14ac:dyDescent="0.25">
      <c r="U43" s="76" t="s">
        <v>82</v>
      </c>
      <c r="V43" s="85" t="s">
        <v>83</v>
      </c>
      <c r="W43" s="85" t="s">
        <v>84</v>
      </c>
      <c r="X43" s="85" t="s">
        <v>85</v>
      </c>
    </row>
    <row r="44" spans="21:24" x14ac:dyDescent="0.25">
      <c r="U44" s="47">
        <v>52.4</v>
      </c>
      <c r="V44" s="79">
        <v>0.41658841773045502</v>
      </c>
      <c r="W44" s="79">
        <v>0.31778019083290804</v>
      </c>
      <c r="X44" s="79">
        <v>0.26626869571710615</v>
      </c>
    </row>
    <row r="45" spans="21:24" x14ac:dyDescent="0.25">
      <c r="U45" s="47">
        <v>62.4</v>
      </c>
      <c r="V45" s="79">
        <v>0.42777180162167638</v>
      </c>
      <c r="W45" s="79">
        <v>0.31145219316097372</v>
      </c>
      <c r="X45" s="79">
        <v>0.27509453110736004</v>
      </c>
    </row>
    <row r="46" spans="21:24" x14ac:dyDescent="0.25">
      <c r="U46" s="47">
        <v>67.2</v>
      </c>
      <c r="V46" s="79">
        <v>0.42024020339639351</v>
      </c>
      <c r="W46" s="79">
        <v>0.30822754983532369</v>
      </c>
      <c r="X46" s="79">
        <v>0.2620394764013676</v>
      </c>
    </row>
    <row r="47" spans="21:24" x14ac:dyDescent="0.25">
      <c r="U47" s="47">
        <v>79.900000000000006</v>
      </c>
      <c r="V47" s="79">
        <v>0.41816658784291966</v>
      </c>
      <c r="W47" s="79">
        <v>0.30168839665977681</v>
      </c>
      <c r="X47" s="79">
        <v>0.27757540864993641</v>
      </c>
    </row>
    <row r="48" spans="21:24" x14ac:dyDescent="0.25">
      <c r="U48" s="47">
        <v>87.2</v>
      </c>
      <c r="V48" s="79">
        <v>0.40637044513495757</v>
      </c>
      <c r="W48" s="79">
        <v>0.29552025343066612</v>
      </c>
      <c r="X48" s="79">
        <v>0.27323125931783177</v>
      </c>
    </row>
    <row r="49" spans="4:24" x14ac:dyDescent="0.25">
      <c r="U49" s="47">
        <v>100.5</v>
      </c>
      <c r="V49" s="79">
        <v>0.39360401306362802</v>
      </c>
      <c r="W49" s="79">
        <v>0.28861340289120618</v>
      </c>
      <c r="X49" s="79">
        <v>0.2726250856469235</v>
      </c>
    </row>
    <row r="50" spans="4:24" x14ac:dyDescent="0.25">
      <c r="U50" s="47">
        <v>120</v>
      </c>
      <c r="V50" s="79">
        <v>0.37450537094697683</v>
      </c>
      <c r="W50" s="79">
        <v>0.28848969066360369</v>
      </c>
      <c r="X50" s="79"/>
    </row>
    <row r="56" spans="4:24" x14ac:dyDescent="0.25">
      <c r="D56" s="45" t="s">
        <v>56</v>
      </c>
      <c r="E56" s="45" t="s">
        <v>57</v>
      </c>
      <c r="F56" s="45" t="s">
        <v>58</v>
      </c>
    </row>
    <row r="57" spans="4:24" x14ac:dyDescent="0.25">
      <c r="D57" s="47">
        <v>51.83</v>
      </c>
      <c r="E57" s="62">
        <v>435</v>
      </c>
      <c r="F57" s="62">
        <v>327</v>
      </c>
      <c r="M57" s="45" t="s">
        <v>56</v>
      </c>
      <c r="N57" s="45" t="s">
        <v>57</v>
      </c>
      <c r="O57" s="45" t="s">
        <v>58</v>
      </c>
    </row>
    <row r="58" spans="4:24" x14ac:dyDescent="0.25">
      <c r="D58" s="47">
        <v>61.89</v>
      </c>
      <c r="E58" s="62">
        <v>437</v>
      </c>
      <c r="F58" s="62">
        <v>337</v>
      </c>
      <c r="M58" s="47">
        <v>51.4</v>
      </c>
      <c r="N58" s="62">
        <v>70</v>
      </c>
      <c r="O58" s="62">
        <v>124</v>
      </c>
    </row>
    <row r="59" spans="4:24" x14ac:dyDescent="0.25">
      <c r="D59" s="47">
        <v>68.3</v>
      </c>
      <c r="E59" s="62">
        <v>439</v>
      </c>
      <c r="F59" s="62">
        <v>341</v>
      </c>
      <c r="M59" s="47">
        <v>61.3</v>
      </c>
      <c r="N59" s="62">
        <v>70</v>
      </c>
      <c r="O59" s="62">
        <v>132</v>
      </c>
    </row>
    <row r="60" spans="4:24" x14ac:dyDescent="0.25">
      <c r="D60" s="47">
        <v>80.08</v>
      </c>
      <c r="E60" s="62">
        <v>439</v>
      </c>
      <c r="F60" s="62">
        <v>347</v>
      </c>
      <c r="M60" s="47">
        <v>67.900000000000006</v>
      </c>
      <c r="N60" s="62">
        <v>70</v>
      </c>
      <c r="O60" s="62">
        <v>133</v>
      </c>
    </row>
    <row r="61" spans="4:24" x14ac:dyDescent="0.25">
      <c r="D61" s="47">
        <v>88.34</v>
      </c>
      <c r="E61" s="62">
        <v>435</v>
      </c>
      <c r="F61" s="62">
        <v>347</v>
      </c>
      <c r="M61" s="47">
        <v>79.8</v>
      </c>
      <c r="N61" s="62">
        <v>70</v>
      </c>
      <c r="O61" s="62">
        <v>143</v>
      </c>
    </row>
    <row r="62" spans="4:24" x14ac:dyDescent="0.25">
      <c r="D62" s="47">
        <v>100.3</v>
      </c>
      <c r="E62" s="62">
        <v>435</v>
      </c>
      <c r="F62" s="62">
        <v>351</v>
      </c>
      <c r="M62" s="47">
        <v>88</v>
      </c>
      <c r="N62" s="62">
        <v>70</v>
      </c>
      <c r="O62" s="62">
        <v>146</v>
      </c>
    </row>
    <row r="63" spans="4:24" x14ac:dyDescent="0.25">
      <c r="M63" s="47">
        <v>100.3</v>
      </c>
      <c r="N63" s="62">
        <v>71</v>
      </c>
      <c r="O63" s="62">
        <v>151</v>
      </c>
    </row>
  </sheetData>
  <mergeCells count="7">
    <mergeCell ref="U27:X27"/>
    <mergeCell ref="U42:X42"/>
    <mergeCell ref="C23:D23"/>
    <mergeCell ref="B9:J9"/>
    <mergeCell ref="B1:M1"/>
    <mergeCell ref="R10:AD10"/>
    <mergeCell ref="R1:AD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Ensayo por etapas</vt:lpstr>
      <vt:lpstr>Regulación y rendimiento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2024-11-28T03:58:13Z</dcterms:modified>
</cp:coreProperties>
</file>