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 Jeremías\2024 Primer semestre\Electronica  analogica III\Trabajo practico N°1\"/>
    </mc:Choice>
  </mc:AlternateContent>
  <xr:revisionPtr revIDLastSave="0" documentId="13_ncr:1_{846C518E-9A77-4713-8163-4BC9060E0650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E18" i="1"/>
  <c r="L18" i="1" s="1"/>
  <c r="I18" i="1"/>
  <c r="K18" i="1" s="1"/>
  <c r="E19" i="1"/>
  <c r="N19" i="1" s="1"/>
  <c r="I19" i="1"/>
  <c r="K19" i="1" s="1"/>
  <c r="E20" i="1"/>
  <c r="N20" i="1" s="1"/>
  <c r="I20" i="1"/>
  <c r="K20" i="1" s="1"/>
  <c r="E21" i="1"/>
  <c r="L21" i="1" s="1"/>
  <c r="I21" i="1"/>
  <c r="K21" i="1" s="1"/>
  <c r="E22" i="1"/>
  <c r="L22" i="1" s="1"/>
  <c r="I22" i="1"/>
  <c r="K22" i="1" s="1"/>
  <c r="E23" i="1"/>
  <c r="L23" i="1" s="1"/>
  <c r="I23" i="1"/>
  <c r="K23" i="1"/>
  <c r="N23" i="1"/>
  <c r="E24" i="1"/>
  <c r="N24" i="1" s="1"/>
  <c r="I24" i="1"/>
  <c r="K24" i="1" s="1"/>
  <c r="E25" i="1"/>
  <c r="L25" i="1" s="1"/>
  <c r="I25" i="1"/>
  <c r="K25" i="1" s="1"/>
  <c r="E26" i="1"/>
  <c r="L26" i="1" s="1"/>
  <c r="I26" i="1"/>
  <c r="K26" i="1" s="1"/>
  <c r="E27" i="1"/>
  <c r="N27" i="1" s="1"/>
  <c r="I27" i="1"/>
  <c r="K27" i="1" s="1"/>
  <c r="E28" i="1"/>
  <c r="N28" i="1" s="1"/>
  <c r="I28" i="1"/>
  <c r="K28" i="1" s="1"/>
  <c r="E29" i="1"/>
  <c r="L29" i="1" s="1"/>
  <c r="I29" i="1"/>
  <c r="K29" i="1" s="1"/>
  <c r="E30" i="1"/>
  <c r="L30" i="1" s="1"/>
  <c r="I30" i="1"/>
  <c r="K30" i="1"/>
  <c r="N30" i="1"/>
  <c r="R30" i="1"/>
  <c r="E31" i="1"/>
  <c r="L31" i="1" s="1"/>
  <c r="I31" i="1"/>
  <c r="K31" i="1"/>
  <c r="E32" i="1"/>
  <c r="N32" i="1" s="1"/>
  <c r="I32" i="1"/>
  <c r="K32" i="1" s="1"/>
  <c r="R32" i="1"/>
  <c r="E33" i="1"/>
  <c r="L33" i="1" s="1"/>
  <c r="I33" i="1"/>
  <c r="K33" i="1" s="1"/>
  <c r="E4" i="1"/>
  <c r="N4" i="1" s="1"/>
  <c r="E5" i="1"/>
  <c r="N5" i="1" s="1"/>
  <c r="E6" i="1"/>
  <c r="N6" i="1" s="1"/>
  <c r="E7" i="1"/>
  <c r="N7" i="1" s="1"/>
  <c r="E8" i="1"/>
  <c r="N8" i="1" s="1"/>
  <c r="E9" i="1"/>
  <c r="N9" i="1" s="1"/>
  <c r="E10" i="1"/>
  <c r="N10" i="1" s="1"/>
  <c r="E11" i="1"/>
  <c r="N11" i="1" s="1"/>
  <c r="E12" i="1"/>
  <c r="N12" i="1" s="1"/>
  <c r="E13" i="1"/>
  <c r="N13" i="1" s="1"/>
  <c r="E14" i="1"/>
  <c r="N14" i="1" s="1"/>
  <c r="E15" i="1"/>
  <c r="N15" i="1" s="1"/>
  <c r="E16" i="1"/>
  <c r="N16" i="1" s="1"/>
  <c r="E17" i="1"/>
  <c r="N17" i="1" s="1"/>
  <c r="E3" i="1"/>
  <c r="N3" i="1" s="1"/>
  <c r="L28" i="1" l="1"/>
  <c r="L27" i="1"/>
  <c r="R24" i="1"/>
  <c r="M27" i="1"/>
  <c r="O27" i="1" s="1"/>
  <c r="R23" i="1"/>
  <c r="R21" i="1"/>
  <c r="R18" i="1"/>
  <c r="L19" i="1"/>
  <c r="M19" i="1" s="1"/>
  <c r="O19" i="1" s="1"/>
  <c r="L32" i="1"/>
  <c r="M32" i="1" s="1"/>
  <c r="O32" i="1" s="1"/>
  <c r="R25" i="1"/>
  <c r="M23" i="1"/>
  <c r="O23" i="1" s="1"/>
  <c r="P23" i="1" s="1"/>
  <c r="N18" i="1"/>
  <c r="M18" i="1" s="1"/>
  <c r="O18" i="1" s="1"/>
  <c r="R19" i="1"/>
  <c r="R28" i="1"/>
  <c r="R31" i="1"/>
  <c r="R26" i="1"/>
  <c r="R33" i="1"/>
  <c r="N31" i="1"/>
  <c r="M31" i="1" s="1"/>
  <c r="O31" i="1" s="1"/>
  <c r="S31" i="1" s="1"/>
  <c r="M28" i="1"/>
  <c r="O28" i="1" s="1"/>
  <c r="S28" i="1" s="1"/>
  <c r="N26" i="1"/>
  <c r="M26" i="1" s="1"/>
  <c r="O26" i="1" s="1"/>
  <c r="S26" i="1" s="1"/>
  <c r="L24" i="1"/>
  <c r="M24" i="1" s="1"/>
  <c r="O24" i="1" s="1"/>
  <c r="R27" i="1"/>
  <c r="R22" i="1"/>
  <c r="R20" i="1"/>
  <c r="R29" i="1"/>
  <c r="N22" i="1"/>
  <c r="M22" i="1" s="1"/>
  <c r="O22" i="1" s="1"/>
  <c r="S22" i="1" s="1"/>
  <c r="L20" i="1"/>
  <c r="M20" i="1" s="1"/>
  <c r="O20" i="1" s="1"/>
  <c r="P27" i="1"/>
  <c r="S27" i="1"/>
  <c r="S18" i="1"/>
  <c r="P18" i="1"/>
  <c r="M30" i="1"/>
  <c r="O30" i="1" s="1"/>
  <c r="N33" i="1"/>
  <c r="M33" i="1" s="1"/>
  <c r="O33" i="1" s="1"/>
  <c r="N29" i="1"/>
  <c r="M29" i="1" s="1"/>
  <c r="O29" i="1" s="1"/>
  <c r="N25" i="1"/>
  <c r="M25" i="1" s="1"/>
  <c r="O25" i="1" s="1"/>
  <c r="N21" i="1"/>
  <c r="M21" i="1" s="1"/>
  <c r="O21" i="1" s="1"/>
  <c r="I16" i="1"/>
  <c r="K16" i="1" s="1"/>
  <c r="L16" i="1"/>
  <c r="M16" i="1" s="1"/>
  <c r="R16" i="1"/>
  <c r="I17" i="1"/>
  <c r="K17" i="1" s="1"/>
  <c r="L17" i="1"/>
  <c r="M17" i="1" s="1"/>
  <c r="R17" i="1"/>
  <c r="R6" i="1"/>
  <c r="R3" i="1"/>
  <c r="R4" i="1"/>
  <c r="R5" i="1"/>
  <c r="R7" i="1"/>
  <c r="R8" i="1"/>
  <c r="R9" i="1"/>
  <c r="R10" i="1"/>
  <c r="R11" i="1"/>
  <c r="R12" i="1"/>
  <c r="R13" i="1"/>
  <c r="R14" i="1"/>
  <c r="R15" i="1"/>
  <c r="L15" i="1"/>
  <c r="M15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I4" i="1"/>
  <c r="I5" i="1"/>
  <c r="K5" i="1" s="1"/>
  <c r="I6" i="1"/>
  <c r="K6" i="1" s="1"/>
  <c r="I7" i="1"/>
  <c r="K7" i="1" s="1"/>
  <c r="I8" i="1"/>
  <c r="K8" i="1" s="1"/>
  <c r="I9" i="1"/>
  <c r="K9" i="1" s="1"/>
  <c r="I10" i="1"/>
  <c r="I11" i="1"/>
  <c r="I12" i="1"/>
  <c r="I13" i="1"/>
  <c r="K13" i="1" s="1"/>
  <c r="I14" i="1"/>
  <c r="K14" i="1" s="1"/>
  <c r="I15" i="1"/>
  <c r="K15" i="1" s="1"/>
  <c r="S23" i="1" l="1"/>
  <c r="P31" i="1"/>
  <c r="P22" i="1"/>
  <c r="S20" i="1"/>
  <c r="P20" i="1"/>
  <c r="S32" i="1"/>
  <c r="T32" i="1" s="1"/>
  <c r="P32" i="1"/>
  <c r="S19" i="1"/>
  <c r="T19" i="1" s="1"/>
  <c r="P19" i="1"/>
  <c r="P28" i="1"/>
  <c r="P26" i="1"/>
  <c r="P24" i="1"/>
  <c r="S24" i="1"/>
  <c r="T24" i="1" s="1"/>
  <c r="T18" i="1"/>
  <c r="U18" i="1"/>
  <c r="V18" i="1" s="1"/>
  <c r="Y18" i="1" s="1"/>
  <c r="X18" i="1" s="1"/>
  <c r="T22" i="1"/>
  <c r="U22" i="1"/>
  <c r="V22" i="1" s="1"/>
  <c r="T23" i="1"/>
  <c r="U23" i="1"/>
  <c r="V23" i="1" s="1"/>
  <c r="Y23" i="1" s="1"/>
  <c r="X23" i="1" s="1"/>
  <c r="T27" i="1"/>
  <c r="U27" i="1"/>
  <c r="V27" i="1" s="1"/>
  <c r="Y27" i="1" s="1"/>
  <c r="X27" i="1" s="1"/>
  <c r="S30" i="1"/>
  <c r="P30" i="1"/>
  <c r="U32" i="1"/>
  <c r="V32" i="1" s="1"/>
  <c r="Y32" i="1" s="1"/>
  <c r="X32" i="1" s="1"/>
  <c r="U31" i="1"/>
  <c r="V31" i="1" s="1"/>
  <c r="T31" i="1"/>
  <c r="S21" i="1"/>
  <c r="P21" i="1"/>
  <c r="T26" i="1"/>
  <c r="U26" i="1"/>
  <c r="V26" i="1" s="1"/>
  <c r="P25" i="1"/>
  <c r="S25" i="1"/>
  <c r="T20" i="1"/>
  <c r="U20" i="1"/>
  <c r="V20" i="1" s="1"/>
  <c r="U28" i="1"/>
  <c r="V28" i="1" s="1"/>
  <c r="T28" i="1"/>
  <c r="P33" i="1"/>
  <c r="S33" i="1"/>
  <c r="P29" i="1"/>
  <c r="S29" i="1"/>
  <c r="O12" i="1"/>
  <c r="P12" i="1" s="1"/>
  <c r="O4" i="1"/>
  <c r="P4" i="1" s="1"/>
  <c r="O3" i="1"/>
  <c r="S3" i="1" s="1"/>
  <c r="T3" i="1" s="1"/>
  <c r="O11" i="1"/>
  <c r="P11" i="1" s="1"/>
  <c r="O10" i="1"/>
  <c r="P10" i="1" s="1"/>
  <c r="O16" i="1"/>
  <c r="P16" i="1" s="1"/>
  <c r="O17" i="1"/>
  <c r="K11" i="1"/>
  <c r="K10" i="1"/>
  <c r="K12" i="1"/>
  <c r="K4" i="1"/>
  <c r="K3" i="1"/>
  <c r="O9" i="1"/>
  <c r="O8" i="1"/>
  <c r="O15" i="1"/>
  <c r="O7" i="1"/>
  <c r="O14" i="1"/>
  <c r="O6" i="1"/>
  <c r="O13" i="1"/>
  <c r="O5" i="1"/>
  <c r="U24" i="1" l="1"/>
  <c r="V24" i="1" s="1"/>
  <c r="Y24" i="1" s="1"/>
  <c r="X24" i="1" s="1"/>
  <c r="Y20" i="1"/>
  <c r="X20" i="1" s="1"/>
  <c r="Y31" i="1"/>
  <c r="X31" i="1" s="1"/>
  <c r="Y22" i="1"/>
  <c r="X22" i="1" s="1"/>
  <c r="Y26" i="1"/>
  <c r="X26" i="1" s="1"/>
  <c r="Y28" i="1"/>
  <c r="X28" i="1" s="1"/>
  <c r="U19" i="1"/>
  <c r="V19" i="1" s="1"/>
  <c r="Y19" i="1" s="1"/>
  <c r="X19" i="1" s="1"/>
  <c r="S11" i="1"/>
  <c r="U11" i="1" s="1"/>
  <c r="V11" i="1" s="1"/>
  <c r="Y11" i="1" s="1"/>
  <c r="X11" i="1" s="1"/>
  <c r="S4" i="1"/>
  <c r="T4" i="1" s="1"/>
  <c r="W24" i="1"/>
  <c r="AA24" i="1" s="1"/>
  <c r="Z24" i="1" s="1"/>
  <c r="S12" i="1"/>
  <c r="T12" i="1" s="1"/>
  <c r="W23" i="1"/>
  <c r="AA23" i="1" s="1"/>
  <c r="Z23" i="1" s="1"/>
  <c r="U3" i="1"/>
  <c r="V3" i="1" s="1"/>
  <c r="P3" i="1"/>
  <c r="Y3" i="1" s="1"/>
  <c r="X3" i="1" s="1"/>
  <c r="W26" i="1"/>
  <c r="AA26" i="1" s="1"/>
  <c r="Z26" i="1" s="1"/>
  <c r="W32" i="1"/>
  <c r="AA32" i="1" s="1"/>
  <c r="Z32" i="1" s="1"/>
  <c r="W20" i="1"/>
  <c r="AA20" i="1" s="1"/>
  <c r="Z20" i="1" s="1"/>
  <c r="W22" i="1"/>
  <c r="AA22" i="1" s="1"/>
  <c r="Z22" i="1" s="1"/>
  <c r="T33" i="1"/>
  <c r="U33" i="1"/>
  <c r="V33" i="1" s="1"/>
  <c r="Y33" i="1" s="1"/>
  <c r="X33" i="1" s="1"/>
  <c r="T30" i="1"/>
  <c r="U30" i="1"/>
  <c r="V30" i="1" s="1"/>
  <c r="Y30" i="1" s="1"/>
  <c r="X30" i="1" s="1"/>
  <c r="T29" i="1"/>
  <c r="U29" i="1"/>
  <c r="V29" i="1" s="1"/>
  <c r="Y29" i="1" s="1"/>
  <c r="X29" i="1" s="1"/>
  <c r="T25" i="1"/>
  <c r="U25" i="1"/>
  <c r="V25" i="1" s="1"/>
  <c r="Y25" i="1" s="1"/>
  <c r="X25" i="1" s="1"/>
  <c r="T21" i="1"/>
  <c r="U21" i="1"/>
  <c r="V21" i="1" s="1"/>
  <c r="Y21" i="1" s="1"/>
  <c r="X21" i="1" s="1"/>
  <c r="W27" i="1"/>
  <c r="AA27" i="1" s="1"/>
  <c r="Z27" i="1" s="1"/>
  <c r="W18" i="1"/>
  <c r="AA18" i="1" s="1"/>
  <c r="Z18" i="1" s="1"/>
  <c r="W28" i="1"/>
  <c r="AA28" i="1" s="1"/>
  <c r="Z28" i="1" s="1"/>
  <c r="W31" i="1"/>
  <c r="AA31" i="1" s="1"/>
  <c r="Z31" i="1" s="1"/>
  <c r="S10" i="1"/>
  <c r="T10" i="1" s="1"/>
  <c r="S16" i="1"/>
  <c r="U16" i="1" s="1"/>
  <c r="V16" i="1" s="1"/>
  <c r="Y16" i="1" s="1"/>
  <c r="X16" i="1" s="1"/>
  <c r="P14" i="1"/>
  <c r="S14" i="1"/>
  <c r="P6" i="1"/>
  <c r="S6" i="1"/>
  <c r="P7" i="1"/>
  <c r="S7" i="1"/>
  <c r="P15" i="1"/>
  <c r="S15" i="1"/>
  <c r="P9" i="1"/>
  <c r="S9" i="1"/>
  <c r="P5" i="1"/>
  <c r="S5" i="1"/>
  <c r="P8" i="1"/>
  <c r="S8" i="1"/>
  <c r="P13" i="1"/>
  <c r="S13" i="1"/>
  <c r="T11" i="1"/>
  <c r="P17" i="1"/>
  <c r="S17" i="1"/>
  <c r="W19" i="1" l="1"/>
  <c r="AA19" i="1" s="1"/>
  <c r="Z19" i="1" s="1"/>
  <c r="W3" i="1"/>
  <c r="AA3" i="1" s="1"/>
  <c r="Z3" i="1" s="1"/>
  <c r="U4" i="1"/>
  <c r="V4" i="1" s="1"/>
  <c r="Y4" i="1" s="1"/>
  <c r="X4" i="1" s="1"/>
  <c r="U10" i="1"/>
  <c r="V10" i="1" s="1"/>
  <c r="Y10" i="1" s="1"/>
  <c r="X10" i="1" s="1"/>
  <c r="U12" i="1"/>
  <c r="V12" i="1" s="1"/>
  <c r="Y12" i="1" s="1"/>
  <c r="X12" i="1" s="1"/>
  <c r="W21" i="1"/>
  <c r="AA21" i="1" s="1"/>
  <c r="Z21" i="1" s="1"/>
  <c r="W29" i="1"/>
  <c r="AA29" i="1" s="1"/>
  <c r="Z29" i="1" s="1"/>
  <c r="W30" i="1"/>
  <c r="AA30" i="1" s="1"/>
  <c r="Z30" i="1" s="1"/>
  <c r="W25" i="1"/>
  <c r="AA25" i="1" s="1"/>
  <c r="Z25" i="1" s="1"/>
  <c r="W33" i="1"/>
  <c r="AA33" i="1" s="1"/>
  <c r="Z33" i="1" s="1"/>
  <c r="T16" i="1"/>
  <c r="W4" i="1"/>
  <c r="AA4" i="1" s="1"/>
  <c r="Z4" i="1" s="1"/>
  <c r="W11" i="1"/>
  <c r="AA11" i="1" s="1"/>
  <c r="Z11" i="1" s="1"/>
  <c r="T5" i="1"/>
  <c r="U5" i="1"/>
  <c r="V5" i="1" s="1"/>
  <c r="Y5" i="1" s="1"/>
  <c r="X5" i="1" s="1"/>
  <c r="T7" i="1"/>
  <c r="U7" i="1"/>
  <c r="V7" i="1" s="1"/>
  <c r="Y7" i="1" s="1"/>
  <c r="X7" i="1" s="1"/>
  <c r="W10" i="1"/>
  <c r="AA10" i="1" s="1"/>
  <c r="Z10" i="1" s="1"/>
  <c r="U6" i="1"/>
  <c r="V6" i="1" s="1"/>
  <c r="Y6" i="1" s="1"/>
  <c r="X6" i="1" s="1"/>
  <c r="T6" i="1"/>
  <c r="U13" i="1"/>
  <c r="V13" i="1" s="1"/>
  <c r="Y13" i="1" s="1"/>
  <c r="X13" i="1" s="1"/>
  <c r="T13" i="1"/>
  <c r="T9" i="1"/>
  <c r="U9" i="1"/>
  <c r="V9" i="1" s="1"/>
  <c r="Y9" i="1" s="1"/>
  <c r="X9" i="1" s="1"/>
  <c r="U8" i="1"/>
  <c r="V8" i="1" s="1"/>
  <c r="Y8" i="1" s="1"/>
  <c r="X8" i="1" s="1"/>
  <c r="T8" i="1"/>
  <c r="W16" i="1"/>
  <c r="AA16" i="1" s="1"/>
  <c r="Z16" i="1" s="1"/>
  <c r="T15" i="1"/>
  <c r="U15" i="1"/>
  <c r="V15" i="1" s="1"/>
  <c r="Y15" i="1" s="1"/>
  <c r="X15" i="1" s="1"/>
  <c r="U14" i="1"/>
  <c r="V14" i="1" s="1"/>
  <c r="Y14" i="1" s="1"/>
  <c r="X14" i="1" s="1"/>
  <c r="T14" i="1"/>
  <c r="U17" i="1"/>
  <c r="V17" i="1" s="1"/>
  <c r="Y17" i="1" s="1"/>
  <c r="X17" i="1" s="1"/>
  <c r="T17" i="1"/>
  <c r="W17" i="1" l="1"/>
  <c r="AA17" i="1" s="1"/>
  <c r="Z17" i="1" s="1"/>
  <c r="W12" i="1"/>
  <c r="AA12" i="1" s="1"/>
  <c r="Z12" i="1" s="1"/>
  <c r="W8" i="1"/>
  <c r="AA8" i="1" s="1"/>
  <c r="Z8" i="1" s="1"/>
  <c r="W6" i="1"/>
  <c r="AA6" i="1" s="1"/>
  <c r="Z6" i="1" s="1"/>
  <c r="W14" i="1"/>
  <c r="AA14" i="1" s="1"/>
  <c r="Z14" i="1" s="1"/>
  <c r="W9" i="1"/>
  <c r="AA9" i="1" s="1"/>
  <c r="Z9" i="1" s="1"/>
  <c r="W13" i="1"/>
  <c r="AA13" i="1" s="1"/>
  <c r="Z13" i="1" s="1"/>
  <c r="W5" i="1"/>
  <c r="AA5" i="1" s="1"/>
  <c r="Z5" i="1" s="1"/>
  <c r="W7" i="1"/>
  <c r="AA7" i="1" s="1"/>
  <c r="Z7" i="1" s="1"/>
  <c r="W15" i="1"/>
  <c r="AA15" i="1" s="1"/>
  <c r="Z15" i="1" s="1"/>
</calcChain>
</file>

<file path=xl/sharedStrings.xml><?xml version="1.0" encoding="utf-8"?>
<sst xmlns="http://schemas.openxmlformats.org/spreadsheetml/2006/main" count="30" uniqueCount="30">
  <si>
    <t>C [pF]</t>
  </si>
  <si>
    <t>L [uHy]</t>
  </si>
  <si>
    <t>N</t>
  </si>
  <si>
    <t>L [cm]</t>
  </si>
  <si>
    <t>D[cm]</t>
  </si>
  <si>
    <t>L/D</t>
  </si>
  <si>
    <t>Ns</t>
  </si>
  <si>
    <t>k</t>
  </si>
  <si>
    <t>fo [MHz]</t>
  </si>
  <si>
    <t>BW [MHz]</t>
  </si>
  <si>
    <t>Qc</t>
  </si>
  <si>
    <t>Qd</t>
  </si>
  <si>
    <r>
      <rPr>
        <b/>
        <sz val="11"/>
        <color theme="1"/>
        <rFont val="Calibri"/>
      </rPr>
      <t>XL [</t>
    </r>
    <r>
      <rPr>
        <b/>
        <sz val="11"/>
        <color theme="1"/>
        <rFont val="Calibri"/>
      </rPr>
      <t>Ω</t>
    </r>
    <r>
      <rPr>
        <b/>
        <sz val="11"/>
        <color theme="1"/>
        <rFont val="Calibri"/>
      </rPr>
      <t>]</t>
    </r>
  </si>
  <si>
    <t>Rp [Ω]</t>
  </si>
  <si>
    <t>Rt [Ω]</t>
  </si>
  <si>
    <t>Ra' [Ω]</t>
  </si>
  <si>
    <t>RL' [Ω]</t>
  </si>
  <si>
    <t>C1 [pF]</t>
  </si>
  <si>
    <t>C2 [pF]</t>
  </si>
  <si>
    <t>C3 [pF]</t>
  </si>
  <si>
    <t>C4 [pF]</t>
  </si>
  <si>
    <t>Ra [Ω]</t>
  </si>
  <si>
    <t>RL [Ω]</t>
  </si>
  <si>
    <t>d [mm]</t>
  </si>
  <si>
    <t>S [mm]</t>
  </si>
  <si>
    <t xml:space="preserve">Sumado diametro </t>
  </si>
  <si>
    <t>curva k</t>
  </si>
  <si>
    <t>para resonancia</t>
  </si>
  <si>
    <t>K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</si>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</sst>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3F3F3F"/>
      <name val="Calibri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4" fillId="3" borderId="2" xfId="0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5" borderId="2" xfId="0" applyFon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3" fillId="5" borderId="0" xfId="0" applyFont="1" applyFill="1" applyAlignment="1">
      <alignment horizontal="center"/>
    </xf>
    <xf numFmtId="1" fontId="0" fillId="5" borderId="0" xfId="0" applyNumberFormat="1" applyFill="1"/>
    <xf numFmtId="2" fontId="2" fillId="5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" fontId="2" fillId="5" borderId="0" xfId="0" applyNumberFormat="1" applyFont="1" applyFill="1"/>
    <xf numFmtId="2" fontId="2" fillId="0" borderId="0" xfId="0" applyNumberFormat="1" applyFont="1" applyAlignment="1">
      <alignment horizontal="center"/>
    </xf>
    <xf numFmtId="165" fontId="0" fillId="5" borderId="0" xfId="0" applyNumberFormat="1" applyFill="1" applyAlignment="1">
      <alignment horizontal="center"/>
    </xf>
    <xf numFmtId="165" fontId="2" fillId="5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workbookViewId="0">
      <selection activeCell="K14" sqref="K14"/>
    </sheetView>
  </sheetViews>
  <sheetFormatPr baseColWidth="10" defaultRowHeight="15" x14ac:dyDescent="0.25"/>
  <cols>
    <col min="10" max="10" width="12.5703125" bestFit="1" customWidth="1"/>
    <col min="14" max="14" width="11.85546875" bestFit="1" customWidth="1"/>
    <col min="22" max="22" width="11.85546875" bestFit="1" customWidth="1"/>
    <col min="24" max="24" width="12.28515625" bestFit="1" customWidth="1"/>
  </cols>
  <sheetData>
    <row r="1" spans="1:27" x14ac:dyDescent="0.25">
      <c r="E1" s="2" t="s">
        <v>25</v>
      </c>
      <c r="M1" t="s">
        <v>26</v>
      </c>
      <c r="P1" t="s">
        <v>27</v>
      </c>
    </row>
    <row r="2" spans="1:27" x14ac:dyDescent="0.25">
      <c r="A2" s="7" t="s">
        <v>8</v>
      </c>
      <c r="B2" s="7" t="s">
        <v>9</v>
      </c>
      <c r="C2" s="8" t="s">
        <v>21</v>
      </c>
      <c r="D2" s="8" t="s">
        <v>22</v>
      </c>
      <c r="E2" s="9" t="s">
        <v>4</v>
      </c>
      <c r="F2" s="9" t="s">
        <v>23</v>
      </c>
      <c r="G2" s="16" t="s">
        <v>29</v>
      </c>
      <c r="H2" s="9" t="s">
        <v>24</v>
      </c>
      <c r="I2" s="10" t="s">
        <v>6</v>
      </c>
      <c r="J2" s="11" t="s">
        <v>3</v>
      </c>
      <c r="K2" s="11" t="s">
        <v>2</v>
      </c>
      <c r="L2" s="19" t="s">
        <v>5</v>
      </c>
      <c r="M2" s="11" t="s">
        <v>28</v>
      </c>
      <c r="N2" s="17" t="s">
        <v>7</v>
      </c>
      <c r="O2" s="19" t="s">
        <v>1</v>
      </c>
      <c r="P2" s="19" t="s">
        <v>0</v>
      </c>
      <c r="Q2" s="12" t="s">
        <v>10</v>
      </c>
      <c r="R2" s="11" t="s">
        <v>11</v>
      </c>
      <c r="S2" s="11" t="s">
        <v>12</v>
      </c>
      <c r="T2" s="11" t="s">
        <v>13</v>
      </c>
      <c r="U2" s="11" t="s">
        <v>14</v>
      </c>
      <c r="V2" s="15" t="s">
        <v>15</v>
      </c>
      <c r="W2" s="1" t="s">
        <v>16</v>
      </c>
      <c r="X2" s="22" t="s">
        <v>17</v>
      </c>
      <c r="Y2" s="22" t="s">
        <v>18</v>
      </c>
      <c r="Z2" s="22" t="s">
        <v>19</v>
      </c>
      <c r="AA2" s="22" t="s">
        <v>20</v>
      </c>
    </row>
    <row r="3" spans="1:27" x14ac:dyDescent="0.25">
      <c r="A3" s="3">
        <v>16</v>
      </c>
      <c r="B3" s="3">
        <v>1.6</v>
      </c>
      <c r="C3" s="3">
        <v>50</v>
      </c>
      <c r="D3" s="3">
        <v>1000</v>
      </c>
      <c r="E3" s="3">
        <f>(F3+G3)/10</f>
        <v>2.0300000000000002</v>
      </c>
      <c r="F3" s="3">
        <v>1.3</v>
      </c>
      <c r="G3" s="3">
        <v>19</v>
      </c>
      <c r="H3" s="3">
        <v>2</v>
      </c>
      <c r="I3" s="13">
        <f>10/(F3+H3)</f>
        <v>3.0303030303030303</v>
      </c>
      <c r="J3" s="3">
        <v>1.6</v>
      </c>
      <c r="K3" s="14">
        <f t="shared" ref="K3:K15" si="0">J3*I3</f>
        <v>4.8484848484848486</v>
      </c>
      <c r="L3" s="20">
        <f t="shared" ref="L3:L17" si="1">J3/E3</f>
        <v>0.78817733990147776</v>
      </c>
      <c r="M3" s="13">
        <f>N3*(PI()^2)*L3</f>
        <v>4.9773203367487291</v>
      </c>
      <c r="N3" s="18">
        <f t="shared" ref="N3:N17" si="2">1/(1+0.9*(E3/(2*J3))-0.02*(E3/(2*J3))*(E3/(2*J3)))</f>
        <v>0.63984075963094689</v>
      </c>
      <c r="O3" s="32">
        <f t="shared" ref="O3:O17" si="3">M3*(E3^3)*(I3^2)*0.001</f>
        <v>0.38234536209997166</v>
      </c>
      <c r="P3" s="21">
        <f t="shared" ref="P3:P17" si="4">(10^12)/((O3*10^-6)*(2*PI()*A3*10^6)^2)</f>
        <v>258.78820095338051</v>
      </c>
      <c r="Q3" s="3">
        <v>10</v>
      </c>
      <c r="R3" s="13">
        <f t="shared" ref="R3:R17" si="5">(8850*E3*J3*SQRT(A3))/(102*J3+45*E3)</f>
        <v>451.69593400117861</v>
      </c>
      <c r="S3" s="13">
        <f t="shared" ref="S3:S17" si="6">2*PI()*O3*A3</f>
        <v>38.43754818263681</v>
      </c>
      <c r="T3" s="14">
        <f>S3*R3</f>
        <v>17362.084227071438</v>
      </c>
      <c r="U3" s="13">
        <f>Q3*S3</f>
        <v>384.37548182636812</v>
      </c>
      <c r="V3" s="4">
        <f>2*U3</f>
        <v>768.75096365273623</v>
      </c>
      <c r="W3" s="4">
        <f>(2*T3*U3)/(T3-2*U3)</f>
        <v>804.36635416742365</v>
      </c>
      <c r="X3" s="23">
        <f t="shared" ref="X3:X17" si="7">Y3/(SQRT(V3/C3)-1)</f>
        <v>173.69047307992406</v>
      </c>
      <c r="Y3" s="23">
        <f t="shared" ref="Y3:Y17" si="8">(P3/2)*SQRT(V3/C3)</f>
        <v>507.36710942120885</v>
      </c>
      <c r="Z3" s="23">
        <f t="shared" ref="Z3:Z17" si="9">AA3/(SQRT(W3/D3)-1)</f>
        <v>-1125.2116967987145</v>
      </c>
      <c r="AA3" s="23">
        <f t="shared" ref="AA3:AA17" si="10">(P3/2)*SQRT(W3/D3)</f>
        <v>116.04900572698338</v>
      </c>
    </row>
    <row r="4" spans="1:27" x14ac:dyDescent="0.25">
      <c r="A4" s="3">
        <v>16</v>
      </c>
      <c r="B4" s="3">
        <v>1.6</v>
      </c>
      <c r="C4" s="3">
        <v>50</v>
      </c>
      <c r="D4" s="3">
        <v>1000</v>
      </c>
      <c r="E4" s="3">
        <f t="shared" ref="E4:E18" si="11">(F4+G4)/10</f>
        <v>2.0300000000000002</v>
      </c>
      <c r="F4" s="3">
        <v>1.3</v>
      </c>
      <c r="G4" s="3">
        <v>19</v>
      </c>
      <c r="H4" s="3">
        <v>2</v>
      </c>
      <c r="I4" s="13">
        <f t="shared" ref="I4:I17" si="12">10/(F4+H4)</f>
        <v>3.0303030303030303</v>
      </c>
      <c r="J4" s="3">
        <v>1.7</v>
      </c>
      <c r="K4" s="14">
        <f t="shared" si="0"/>
        <v>5.1515151515151514</v>
      </c>
      <c r="L4" s="20">
        <f t="shared" si="1"/>
        <v>0.83743842364532006</v>
      </c>
      <c r="M4" s="13">
        <f t="shared" ref="M4:M33" si="13">N4*(PI()^2)*L4</f>
        <v>5.4012938157527319</v>
      </c>
      <c r="N4" s="18">
        <f t="shared" si="2"/>
        <v>0.65349937041327943</v>
      </c>
      <c r="O4" s="32">
        <f t="shared" si="3"/>
        <v>0.41491394968990758</v>
      </c>
      <c r="P4" s="21">
        <f t="shared" si="4"/>
        <v>238.47467281991769</v>
      </c>
      <c r="Q4" s="3">
        <v>10</v>
      </c>
      <c r="R4" s="13">
        <f t="shared" si="5"/>
        <v>461.43682719546752</v>
      </c>
      <c r="S4" s="13">
        <f t="shared" si="6"/>
        <v>41.711699718967637</v>
      </c>
      <c r="T4" s="14">
        <f t="shared" ref="T4:T13" si="14">S4*R4</f>
        <v>19247.314375250502</v>
      </c>
      <c r="U4" s="13">
        <f t="shared" ref="U4:U14" si="15">Q4*S4</f>
        <v>417.11699718967634</v>
      </c>
      <c r="V4" s="4">
        <f t="shared" ref="V4:V18" si="16">2*U4</f>
        <v>834.23399437935268</v>
      </c>
      <c r="W4" s="4">
        <f t="shared" ref="W4:W15" si="17">(2*T4*U4)/(T4-2*U4)</f>
        <v>872.03029695244788</v>
      </c>
      <c r="X4" s="23">
        <f t="shared" si="7"/>
        <v>157.89191615566182</v>
      </c>
      <c r="Y4" s="23">
        <f t="shared" si="8"/>
        <v>487.04737309059806</v>
      </c>
      <c r="Z4" s="23">
        <f t="shared" si="9"/>
        <v>-1682.6283478428395</v>
      </c>
      <c r="AA4" s="23">
        <f t="shared" si="10"/>
        <v>111.3468801354461</v>
      </c>
    </row>
    <row r="5" spans="1:27" x14ac:dyDescent="0.25">
      <c r="A5" s="3">
        <v>16</v>
      </c>
      <c r="B5" s="3">
        <v>1.6</v>
      </c>
      <c r="C5" s="3">
        <v>50</v>
      </c>
      <c r="D5" s="3">
        <v>1000</v>
      </c>
      <c r="E5" s="3">
        <f t="shared" si="11"/>
        <v>2.0300000000000002</v>
      </c>
      <c r="F5" s="3">
        <v>1.3</v>
      </c>
      <c r="G5" s="3">
        <v>19</v>
      </c>
      <c r="H5" s="3">
        <v>2</v>
      </c>
      <c r="I5" s="13">
        <f t="shared" si="12"/>
        <v>3.0303030303030303</v>
      </c>
      <c r="J5" s="3">
        <v>1.8</v>
      </c>
      <c r="K5" s="14">
        <f t="shared" si="0"/>
        <v>5.454545454545455</v>
      </c>
      <c r="L5" s="20">
        <f t="shared" si="1"/>
        <v>0.88669950738916248</v>
      </c>
      <c r="M5" s="13">
        <f t="shared" si="13"/>
        <v>5.8298159677662333</v>
      </c>
      <c r="N5" s="18">
        <f t="shared" si="2"/>
        <v>0.66616012453904649</v>
      </c>
      <c r="O5" s="32">
        <f t="shared" si="3"/>
        <v>0.44783195502096218</v>
      </c>
      <c r="P5" s="21">
        <f t="shared" si="4"/>
        <v>220.94552943656953</v>
      </c>
      <c r="Q5" s="3">
        <v>10</v>
      </c>
      <c r="R5" s="13">
        <f t="shared" si="5"/>
        <v>470.45499181669408</v>
      </c>
      <c r="S5" s="13">
        <f t="shared" si="6"/>
        <v>45.020978557971503</v>
      </c>
      <c r="T5" s="14">
        <f t="shared" si="14"/>
        <v>21180.344099070044</v>
      </c>
      <c r="U5" s="13">
        <f t="shared" si="15"/>
        <v>450.209785579715</v>
      </c>
      <c r="V5" s="4">
        <f t="shared" si="16"/>
        <v>900.41957115943001</v>
      </c>
      <c r="W5" s="4">
        <f t="shared" si="17"/>
        <v>940.3977970651091</v>
      </c>
      <c r="X5" s="23">
        <f t="shared" si="7"/>
        <v>144.53114418408163</v>
      </c>
      <c r="Y5" s="23">
        <f t="shared" si="8"/>
        <v>468.80548447547721</v>
      </c>
      <c r="Z5" s="23">
        <f t="shared" si="9"/>
        <v>-3540.4450563586975</v>
      </c>
      <c r="AA5" s="23">
        <f t="shared" si="10"/>
        <v>107.12998015215575</v>
      </c>
    </row>
    <row r="6" spans="1:27" x14ac:dyDescent="0.25">
      <c r="A6" s="3">
        <v>16</v>
      </c>
      <c r="B6" s="3">
        <v>1.6</v>
      </c>
      <c r="C6" s="3">
        <v>50</v>
      </c>
      <c r="D6" s="3">
        <v>1000</v>
      </c>
      <c r="E6" s="3">
        <f t="shared" si="11"/>
        <v>2.0300000000000002</v>
      </c>
      <c r="F6" s="3">
        <v>1.3</v>
      </c>
      <c r="G6" s="3">
        <v>19</v>
      </c>
      <c r="H6" s="3">
        <v>2</v>
      </c>
      <c r="I6" s="13">
        <f t="shared" si="12"/>
        <v>3.0303030303030303</v>
      </c>
      <c r="J6" s="3">
        <v>1.9</v>
      </c>
      <c r="K6" s="14">
        <f t="shared" si="0"/>
        <v>5.7575757575757569</v>
      </c>
      <c r="L6" s="20">
        <f t="shared" si="1"/>
        <v>0.93596059113300478</v>
      </c>
      <c r="M6" s="13">
        <f t="shared" si="13"/>
        <v>6.2624055283411053</v>
      </c>
      <c r="N6" s="18">
        <f t="shared" si="2"/>
        <v>0.67792847967214542</v>
      </c>
      <c r="O6" s="32">
        <f t="shared" si="3"/>
        <v>0.48106240855586735</v>
      </c>
      <c r="P6" s="21">
        <f t="shared" si="4"/>
        <v>205.68322662698662</v>
      </c>
      <c r="Q6" s="3">
        <v>10</v>
      </c>
      <c r="R6" s="13">
        <f t="shared" si="5"/>
        <v>478.82798527091012</v>
      </c>
      <c r="S6" s="13">
        <f t="shared" si="6"/>
        <v>48.361668116394384</v>
      </c>
      <c r="T6" s="14">
        <f t="shared" si="14"/>
        <v>23156.920108513532</v>
      </c>
      <c r="U6" s="13">
        <f t="shared" si="15"/>
        <v>483.61668116394384</v>
      </c>
      <c r="V6" s="4">
        <f t="shared" si="16"/>
        <v>967.23336232788768</v>
      </c>
      <c r="W6" s="4">
        <f t="shared" si="17"/>
        <v>1009.39440713673</v>
      </c>
      <c r="X6" s="23">
        <f t="shared" si="7"/>
        <v>133.10465826251362</v>
      </c>
      <c r="Y6" s="23">
        <f t="shared" si="8"/>
        <v>452.32387614390495</v>
      </c>
      <c r="Z6" s="23">
        <f t="shared" si="9"/>
        <v>22048.363282015842</v>
      </c>
      <c r="AA6" s="23">
        <f t="shared" si="10"/>
        <v>103.32355207022862</v>
      </c>
    </row>
    <row r="7" spans="1:27" x14ac:dyDescent="0.25">
      <c r="A7" s="3">
        <v>16</v>
      </c>
      <c r="B7" s="3">
        <v>1.6</v>
      </c>
      <c r="C7" s="3">
        <v>50</v>
      </c>
      <c r="D7" s="3">
        <v>1000</v>
      </c>
      <c r="E7" s="3">
        <f t="shared" si="11"/>
        <v>2.0300000000000002</v>
      </c>
      <c r="F7" s="3">
        <v>1.3</v>
      </c>
      <c r="G7" s="3">
        <v>19</v>
      </c>
      <c r="H7" s="3">
        <v>2</v>
      </c>
      <c r="I7" s="13">
        <f t="shared" si="12"/>
        <v>3.0303030303030303</v>
      </c>
      <c r="J7" s="3">
        <v>2</v>
      </c>
      <c r="K7" s="14">
        <f t="shared" si="0"/>
        <v>6.0606060606060606</v>
      </c>
      <c r="L7" s="20">
        <f t="shared" si="1"/>
        <v>0.9852216748768472</v>
      </c>
      <c r="M7" s="13">
        <f t="shared" si="13"/>
        <v>6.6986468134409103</v>
      </c>
      <c r="N7" s="18">
        <f t="shared" si="2"/>
        <v>0.68889554629890437</v>
      </c>
      <c r="O7" s="32">
        <f t="shared" si="3"/>
        <v>0.51457337848138252</v>
      </c>
      <c r="P7" s="21">
        <f t="shared" si="4"/>
        <v>192.28835485569223</v>
      </c>
      <c r="Q7" s="3">
        <v>10</v>
      </c>
      <c r="R7" s="13">
        <f t="shared" si="5"/>
        <v>486.62265109192492</v>
      </c>
      <c r="S7" s="13">
        <f t="shared" si="6"/>
        <v>51.730558258239725</v>
      </c>
      <c r="T7" s="14">
        <f t="shared" si="14"/>
        <v>25173.261402089884</v>
      </c>
      <c r="U7" s="13">
        <f t="shared" si="15"/>
        <v>517.30558258239728</v>
      </c>
      <c r="V7" s="4">
        <f t="shared" si="16"/>
        <v>1034.6111651647946</v>
      </c>
      <c r="W7" s="4">
        <f t="shared" si="17"/>
        <v>1078.9558262198782</v>
      </c>
      <c r="X7" s="23">
        <f t="shared" si="7"/>
        <v>123.23566357980857</v>
      </c>
      <c r="Y7" s="23">
        <f t="shared" si="8"/>
        <v>437.34741749474665</v>
      </c>
      <c r="Z7" s="23">
        <f t="shared" si="9"/>
        <v>2578.6946676630178</v>
      </c>
      <c r="AA7" s="23">
        <f t="shared" si="10"/>
        <v>99.867647661235608</v>
      </c>
    </row>
    <row r="8" spans="1:27" x14ac:dyDescent="0.25">
      <c r="A8" s="3">
        <v>16</v>
      </c>
      <c r="B8" s="3">
        <v>1.6</v>
      </c>
      <c r="C8" s="3">
        <v>50</v>
      </c>
      <c r="D8" s="3">
        <v>1000</v>
      </c>
      <c r="E8" s="3">
        <f t="shared" si="11"/>
        <v>2.0300000000000002</v>
      </c>
      <c r="F8" s="3">
        <v>1.3</v>
      </c>
      <c r="G8" s="3">
        <v>19</v>
      </c>
      <c r="H8" s="3">
        <v>2</v>
      </c>
      <c r="I8" s="13">
        <f t="shared" si="12"/>
        <v>3.0303030303030303</v>
      </c>
      <c r="J8" s="3">
        <v>2.1</v>
      </c>
      <c r="K8" s="14">
        <f t="shared" si="0"/>
        <v>6.3636363636363642</v>
      </c>
      <c r="L8" s="20">
        <f t="shared" si="1"/>
        <v>1.0344827586206895</v>
      </c>
      <c r="M8" s="13">
        <f t="shared" si="13"/>
        <v>7.1381789167210581</v>
      </c>
      <c r="N8" s="18">
        <f t="shared" si="2"/>
        <v>0.69914044566319289</v>
      </c>
      <c r="O8" s="32">
        <f t="shared" si="3"/>
        <v>0.54833714087023966</v>
      </c>
      <c r="P8" s="21">
        <f t="shared" si="4"/>
        <v>180.44823344208876</v>
      </c>
      <c r="Q8" s="3">
        <v>10</v>
      </c>
      <c r="R8" s="13">
        <f t="shared" si="5"/>
        <v>493.89690721649498</v>
      </c>
      <c r="S8" s="13">
        <f t="shared" si="6"/>
        <v>55.124861870348042</v>
      </c>
      <c r="T8" s="14">
        <f>S8*R8</f>
        <v>27225.998788501387</v>
      </c>
      <c r="U8" s="13">
        <f t="shared" si="15"/>
        <v>551.24861870348036</v>
      </c>
      <c r="V8" s="4">
        <f t="shared" si="16"/>
        <v>1102.4972374069607</v>
      </c>
      <c r="W8" s="4">
        <f t="shared" si="17"/>
        <v>1149.0262280215079</v>
      </c>
      <c r="X8" s="23">
        <f t="shared" si="7"/>
        <v>114.63714175650951</v>
      </c>
      <c r="Y8" s="23">
        <f t="shared" si="8"/>
        <v>423.66871141043595</v>
      </c>
      <c r="Z8" s="23">
        <f t="shared" si="9"/>
        <v>1344.6189485355544</v>
      </c>
      <c r="AA8" s="23">
        <f t="shared" si="10"/>
        <v>96.713613513946015</v>
      </c>
    </row>
    <row r="9" spans="1:27" x14ac:dyDescent="0.25">
      <c r="A9" s="3">
        <v>16</v>
      </c>
      <c r="B9" s="3">
        <v>1.6</v>
      </c>
      <c r="C9" s="3">
        <v>50</v>
      </c>
      <c r="D9" s="3">
        <v>1000</v>
      </c>
      <c r="E9" s="3">
        <f t="shared" si="11"/>
        <v>2.0300000000000002</v>
      </c>
      <c r="F9" s="3">
        <v>1.3</v>
      </c>
      <c r="G9" s="3">
        <v>19</v>
      </c>
      <c r="H9" s="3">
        <v>2</v>
      </c>
      <c r="I9" s="13">
        <f t="shared" si="12"/>
        <v>3.0303030303030303</v>
      </c>
      <c r="J9" s="3">
        <v>2.2000000000000002</v>
      </c>
      <c r="K9" s="14">
        <f t="shared" si="0"/>
        <v>6.666666666666667</v>
      </c>
      <c r="L9" s="20">
        <f t="shared" si="1"/>
        <v>1.083743842364532</v>
      </c>
      <c r="M9" s="13">
        <f t="shared" si="13"/>
        <v>7.580686974120022</v>
      </c>
      <c r="N9" s="18">
        <f t="shared" si="2"/>
        <v>0.70873221790499186</v>
      </c>
      <c r="O9" s="32">
        <f t="shared" si="3"/>
        <v>0.58232950864877819</v>
      </c>
      <c r="P9" s="21">
        <f t="shared" si="4"/>
        <v>169.91491403262947</v>
      </c>
      <c r="Q9" s="3">
        <v>10</v>
      </c>
      <c r="R9" s="13">
        <f t="shared" si="5"/>
        <v>500.7011876484562</v>
      </c>
      <c r="S9" s="13">
        <f t="shared" si="6"/>
        <v>58.542147402865773</v>
      </c>
      <c r="T9" s="14">
        <f t="shared" si="14"/>
        <v>29312.12273210588</v>
      </c>
      <c r="U9" s="13">
        <f>Q9*S9</f>
        <v>585.42147402865771</v>
      </c>
      <c r="V9" s="4">
        <f t="shared" si="16"/>
        <v>1170.8429480573154</v>
      </c>
      <c r="W9" s="4">
        <f t="shared" si="17"/>
        <v>1219.5569091683735</v>
      </c>
      <c r="X9" s="23">
        <f t="shared" si="7"/>
        <v>107.08699916598066</v>
      </c>
      <c r="Y9" s="23">
        <f t="shared" si="8"/>
        <v>411.11736822748861</v>
      </c>
      <c r="Z9" s="23">
        <f t="shared" si="9"/>
        <v>899.22922806329268</v>
      </c>
      <c r="AA9" s="23">
        <f t="shared" si="10"/>
        <v>93.821536257817201</v>
      </c>
    </row>
    <row r="10" spans="1:27" x14ac:dyDescent="0.25">
      <c r="A10" s="3">
        <v>16</v>
      </c>
      <c r="B10" s="3">
        <v>1.6</v>
      </c>
      <c r="C10" s="3">
        <v>50</v>
      </c>
      <c r="D10" s="3">
        <v>1000</v>
      </c>
      <c r="E10" s="3">
        <f t="shared" si="11"/>
        <v>2.0300000000000002</v>
      </c>
      <c r="F10" s="3">
        <v>1.3</v>
      </c>
      <c r="G10" s="3">
        <v>19</v>
      </c>
      <c r="H10" s="3">
        <v>2</v>
      </c>
      <c r="I10" s="13">
        <f t="shared" si="12"/>
        <v>3.0303030303030303</v>
      </c>
      <c r="J10" s="3">
        <v>2.2999999999999998</v>
      </c>
      <c r="K10" s="14">
        <f t="shared" si="0"/>
        <v>6.9696969696969688</v>
      </c>
      <c r="L10" s="20">
        <f t="shared" si="1"/>
        <v>1.1330049261083741</v>
      </c>
      <c r="M10" s="13">
        <f t="shared" si="13"/>
        <v>8.0258950484575795</v>
      </c>
      <c r="N10" s="18">
        <f t="shared" si="2"/>
        <v>0.71773137729598568</v>
      </c>
      <c r="O10" s="32">
        <f t="shared" si="3"/>
        <v>0.61652928500948911</v>
      </c>
      <c r="P10" s="21">
        <f t="shared" si="4"/>
        <v>160.48948656055745</v>
      </c>
      <c r="Q10" s="3">
        <v>10</v>
      </c>
      <c r="R10" s="13">
        <f t="shared" si="5"/>
        <v>507.07961343764396</v>
      </c>
      <c r="S10" s="13">
        <f t="shared" si="6"/>
        <v>61.980283920280918</v>
      </c>
      <c r="T10" s="14">
        <f t="shared" si="14"/>
        <v>31428.938411051469</v>
      </c>
      <c r="U10" s="13">
        <f t="shared" si="15"/>
        <v>619.8028392028092</v>
      </c>
      <c r="V10" s="4">
        <f t="shared" si="16"/>
        <v>1239.6056784056184</v>
      </c>
      <c r="W10" s="4">
        <f t="shared" si="17"/>
        <v>1290.5051882273044</v>
      </c>
      <c r="X10" s="23">
        <f t="shared" si="7"/>
        <v>100.41095493523483</v>
      </c>
      <c r="Y10" s="23">
        <f t="shared" si="8"/>
        <v>399.55205465302811</v>
      </c>
      <c r="Z10" s="23">
        <f t="shared" si="9"/>
        <v>670.26207553833217</v>
      </c>
      <c r="AA10" s="23">
        <f t="shared" si="10"/>
        <v>91.158352884719193</v>
      </c>
    </row>
    <row r="11" spans="1:27" x14ac:dyDescent="0.25">
      <c r="A11" s="3">
        <v>16</v>
      </c>
      <c r="B11" s="3">
        <v>1.6</v>
      </c>
      <c r="C11" s="3">
        <v>50</v>
      </c>
      <c r="D11" s="3">
        <v>1000</v>
      </c>
      <c r="E11" s="3">
        <f t="shared" si="11"/>
        <v>2.0300000000000002</v>
      </c>
      <c r="F11" s="3">
        <v>1.3</v>
      </c>
      <c r="G11" s="3">
        <v>19</v>
      </c>
      <c r="H11" s="3">
        <v>2</v>
      </c>
      <c r="I11" s="13">
        <f t="shared" si="12"/>
        <v>3.0303030303030303</v>
      </c>
      <c r="J11" s="3">
        <v>2.4</v>
      </c>
      <c r="K11" s="14">
        <f t="shared" si="0"/>
        <v>7.2727272727272725</v>
      </c>
      <c r="L11" s="20">
        <f t="shared" si="1"/>
        <v>1.1822660098522166</v>
      </c>
      <c r="M11" s="13">
        <f t="shared" si="13"/>
        <v>8.4735602940332697</v>
      </c>
      <c r="N11" s="18">
        <f t="shared" si="2"/>
        <v>0.72619118836334096</v>
      </c>
      <c r="O11" s="32">
        <f t="shared" si="3"/>
        <v>0.6509178151499897</v>
      </c>
      <c r="P11" s="21">
        <f t="shared" si="4"/>
        <v>152.01069335906939</v>
      </c>
      <c r="Q11" s="3">
        <v>10</v>
      </c>
      <c r="R11" s="13">
        <f t="shared" si="5"/>
        <v>513.0709504685409</v>
      </c>
      <c r="S11" s="13">
        <f t="shared" si="6"/>
        <v>65.437396037309654</v>
      </c>
      <c r="T11" s="14">
        <f t="shared" si="14"/>
        <v>33574.026981048795</v>
      </c>
      <c r="U11" s="13">
        <f t="shared" si="15"/>
        <v>654.37396037309657</v>
      </c>
      <c r="V11" s="4">
        <f t="shared" si="16"/>
        <v>1308.7479207461931</v>
      </c>
      <c r="W11" s="4">
        <f t="shared" si="17"/>
        <v>1361.8335028313902</v>
      </c>
      <c r="X11" s="23">
        <f t="shared" si="7"/>
        <v>94.47051562676431</v>
      </c>
      <c r="Y11" s="23">
        <f t="shared" si="8"/>
        <v>388.85451369151423</v>
      </c>
      <c r="Z11" s="23">
        <f t="shared" si="9"/>
        <v>531.19199389282471</v>
      </c>
      <c r="AA11" s="23">
        <f t="shared" si="10"/>
        <v>88.696432323726214</v>
      </c>
    </row>
    <row r="12" spans="1:27" x14ac:dyDescent="0.25">
      <c r="A12" s="3">
        <v>16</v>
      </c>
      <c r="B12" s="3">
        <v>1.6</v>
      </c>
      <c r="C12" s="3">
        <v>50</v>
      </c>
      <c r="D12" s="3">
        <v>1000</v>
      </c>
      <c r="E12" s="3">
        <f t="shared" si="11"/>
        <v>2.0300000000000002</v>
      </c>
      <c r="F12" s="3">
        <v>1.3</v>
      </c>
      <c r="G12" s="3">
        <v>19</v>
      </c>
      <c r="H12" s="3">
        <v>2</v>
      </c>
      <c r="I12" s="13">
        <f t="shared" si="12"/>
        <v>3.0303030303030303</v>
      </c>
      <c r="J12" s="3">
        <v>2.5</v>
      </c>
      <c r="K12" s="14">
        <f t="shared" si="0"/>
        <v>7.5757575757575761</v>
      </c>
      <c r="L12" s="20">
        <f t="shared" si="1"/>
        <v>1.2315270935960589</v>
      </c>
      <c r="M12" s="13">
        <f t="shared" si="13"/>
        <v>8.9234681404015479</v>
      </c>
      <c r="N12" s="18">
        <f t="shared" si="2"/>
        <v>0.73415871959430268</v>
      </c>
      <c r="O12" s="32">
        <f t="shared" si="3"/>
        <v>0.68547861630261631</v>
      </c>
      <c r="P12" s="21">
        <f t="shared" si="4"/>
        <v>144.34654276223094</v>
      </c>
      <c r="Q12" s="3">
        <v>10</v>
      </c>
      <c r="R12" s="13">
        <f t="shared" si="5"/>
        <v>518.70939800779558</v>
      </c>
      <c r="S12" s="13">
        <f t="shared" si="6"/>
        <v>68.911826725414272</v>
      </c>
      <c r="T12" s="14">
        <f t="shared" si="14"/>
        <v>35745.212156357156</v>
      </c>
      <c r="U12" s="13">
        <f t="shared" si="15"/>
        <v>689.11826725414267</v>
      </c>
      <c r="V12" s="4">
        <f t="shared" si="16"/>
        <v>1378.2365345082853</v>
      </c>
      <c r="W12" s="4">
        <f t="shared" si="17"/>
        <v>1433.5086645308579</v>
      </c>
      <c r="X12" s="23">
        <f t="shared" si="7"/>
        <v>89.154368763774627</v>
      </c>
      <c r="Y12" s="23">
        <f t="shared" si="8"/>
        <v>378.92500741270283</v>
      </c>
      <c r="Z12" s="23">
        <f t="shared" si="9"/>
        <v>437.99241366670236</v>
      </c>
      <c r="AA12" s="23">
        <f t="shared" si="10"/>
        <v>86.412496450933176</v>
      </c>
    </row>
    <row r="13" spans="1:27" x14ac:dyDescent="0.25">
      <c r="A13" s="3">
        <v>16</v>
      </c>
      <c r="B13" s="3">
        <v>1.6</v>
      </c>
      <c r="C13" s="3">
        <v>50</v>
      </c>
      <c r="D13" s="3">
        <v>1000</v>
      </c>
      <c r="E13" s="3">
        <f t="shared" si="11"/>
        <v>2.0300000000000002</v>
      </c>
      <c r="F13" s="3">
        <v>1.3</v>
      </c>
      <c r="G13" s="3">
        <v>19</v>
      </c>
      <c r="H13" s="3">
        <v>2</v>
      </c>
      <c r="I13" s="13">
        <f t="shared" si="12"/>
        <v>3.0303030303030303</v>
      </c>
      <c r="J13" s="3">
        <v>2.6</v>
      </c>
      <c r="K13" s="14">
        <f t="shared" si="0"/>
        <v>7.8787878787878789</v>
      </c>
      <c r="L13" s="20">
        <f t="shared" si="1"/>
        <v>1.2807881773399015</v>
      </c>
      <c r="M13" s="13">
        <f t="shared" si="13"/>
        <v>9.3754282935237434</v>
      </c>
      <c r="N13" s="18">
        <f t="shared" si="2"/>
        <v>0.7416757186396109</v>
      </c>
      <c r="O13" s="32">
        <f t="shared" si="3"/>
        <v>0.72019707055286919</v>
      </c>
      <c r="P13" s="21">
        <f t="shared" si="4"/>
        <v>137.38804619791478</v>
      </c>
      <c r="Q13" s="3">
        <v>10</v>
      </c>
      <c r="R13" s="13">
        <f t="shared" si="5"/>
        <v>524.02524190155668</v>
      </c>
      <c r="S13" s="13">
        <f t="shared" si="6"/>
        <v>72.402106431545079</v>
      </c>
      <c r="T13" s="14">
        <f t="shared" si="14"/>
        <v>37940.531336972665</v>
      </c>
      <c r="U13" s="13">
        <f t="shared" si="15"/>
        <v>724.02106431545076</v>
      </c>
      <c r="V13" s="4">
        <f t="shared" si="16"/>
        <v>1448.0421286309015</v>
      </c>
      <c r="W13" s="4">
        <f t="shared" si="17"/>
        <v>1505.5012401296754</v>
      </c>
      <c r="X13" s="23">
        <f t="shared" si="7"/>
        <v>84.372120926253572</v>
      </c>
      <c r="Y13" s="23">
        <f t="shared" si="8"/>
        <v>369.67880208817604</v>
      </c>
      <c r="Z13" s="23">
        <f t="shared" si="9"/>
        <v>371.32594607018382</v>
      </c>
      <c r="AA13" s="23">
        <f t="shared" si="10"/>
        <v>84.286789265825888</v>
      </c>
    </row>
    <row r="14" spans="1:27" x14ac:dyDescent="0.25">
      <c r="A14" s="26">
        <v>16</v>
      </c>
      <c r="B14" s="26">
        <v>1.6</v>
      </c>
      <c r="C14" s="26">
        <v>50</v>
      </c>
      <c r="D14" s="26">
        <v>1000</v>
      </c>
      <c r="E14" s="26">
        <f t="shared" si="11"/>
        <v>2.0300000000000002</v>
      </c>
      <c r="F14" s="26">
        <v>1.3</v>
      </c>
      <c r="G14" s="26">
        <v>19</v>
      </c>
      <c r="H14" s="26">
        <v>2</v>
      </c>
      <c r="I14" s="27">
        <f t="shared" si="12"/>
        <v>3.0303030303030303</v>
      </c>
      <c r="J14" s="26">
        <v>2.7</v>
      </c>
      <c r="K14" s="34">
        <f t="shared" si="0"/>
        <v>8.1818181818181817</v>
      </c>
      <c r="L14" s="24">
        <f t="shared" si="1"/>
        <v>1.3300492610837438</v>
      </c>
      <c r="M14" s="27">
        <f t="shared" si="13"/>
        <v>9.82927139690673</v>
      </c>
      <c r="N14" s="31">
        <f t="shared" si="2"/>
        <v>0.7487793433040818</v>
      </c>
      <c r="O14" s="33">
        <f t="shared" si="3"/>
        <v>0.75506016835639389</v>
      </c>
      <c r="P14" s="25">
        <f t="shared" si="4"/>
        <v>131.04448168164663</v>
      </c>
      <c r="Q14" s="26">
        <v>10</v>
      </c>
      <c r="R14" s="27">
        <f t="shared" si="5"/>
        <v>529.04539877300624</v>
      </c>
      <c r="S14" s="27">
        <f t="shared" si="6"/>
        <v>75.906927293655016</v>
      </c>
      <c r="T14" s="28">
        <f>S14*R14</f>
        <v>40158.210619705307</v>
      </c>
      <c r="U14" s="27">
        <f t="shared" si="15"/>
        <v>759.06927293655019</v>
      </c>
      <c r="V14" s="29">
        <f t="shared" si="16"/>
        <v>1518.1385458731004</v>
      </c>
      <c r="W14" s="29">
        <f t="shared" si="17"/>
        <v>1577.7850351462534</v>
      </c>
      <c r="X14" s="30">
        <f t="shared" si="7"/>
        <v>80.049673192131323</v>
      </c>
      <c r="Y14" s="30">
        <f t="shared" si="8"/>
        <v>361.04342730956017</v>
      </c>
      <c r="Z14" s="30">
        <f t="shared" si="9"/>
        <v>321.36941902161277</v>
      </c>
      <c r="AA14" s="30">
        <f t="shared" si="10"/>
        <v>82.302429996433915</v>
      </c>
    </row>
    <row r="15" spans="1:27" x14ac:dyDescent="0.25">
      <c r="A15" s="3">
        <v>16</v>
      </c>
      <c r="B15" s="3">
        <v>1.6</v>
      </c>
      <c r="C15" s="3">
        <v>50</v>
      </c>
      <c r="D15" s="3">
        <v>1000</v>
      </c>
      <c r="E15" s="3">
        <f t="shared" si="11"/>
        <v>2.0300000000000002</v>
      </c>
      <c r="F15" s="3">
        <v>1.3</v>
      </c>
      <c r="G15" s="3">
        <v>19</v>
      </c>
      <c r="H15" s="3">
        <v>2</v>
      </c>
      <c r="I15" s="13">
        <f t="shared" si="12"/>
        <v>3.0303030303030303</v>
      </c>
      <c r="J15" s="3">
        <v>2.8</v>
      </c>
      <c r="K15" s="14">
        <f t="shared" si="0"/>
        <v>8.4848484848484844</v>
      </c>
      <c r="L15" s="20">
        <f t="shared" si="1"/>
        <v>1.3793103448275859</v>
      </c>
      <c r="M15" s="13">
        <f t="shared" si="13"/>
        <v>10.284846229047416</v>
      </c>
      <c r="N15" s="18">
        <f t="shared" si="2"/>
        <v>0.75550277529222609</v>
      </c>
      <c r="O15" s="32">
        <f t="shared" si="3"/>
        <v>0.79005629325364057</v>
      </c>
      <c r="P15" s="21">
        <f t="shared" si="4"/>
        <v>125.23976993238709</v>
      </c>
      <c r="Q15" s="3">
        <v>10</v>
      </c>
      <c r="R15" s="13">
        <f t="shared" si="5"/>
        <v>533.79387186629538</v>
      </c>
      <c r="S15" s="13">
        <f t="shared" si="6"/>
        <v>79.425121497856651</v>
      </c>
      <c r="T15" s="14">
        <f>S15*R15</f>
        <v>42396.643127791838</v>
      </c>
      <c r="U15" s="13">
        <f>Q15*S15</f>
        <v>794.25121497856651</v>
      </c>
      <c r="V15" s="4">
        <f t="shared" si="16"/>
        <v>1588.502429957133</v>
      </c>
      <c r="W15" s="4">
        <f t="shared" si="17"/>
        <v>1650.3366602560302</v>
      </c>
      <c r="X15" s="23">
        <f t="shared" si="7"/>
        <v>76.125759049245843</v>
      </c>
      <c r="Y15" s="23">
        <f t="shared" si="8"/>
        <v>352.95651694322714</v>
      </c>
      <c r="Z15" s="23">
        <f t="shared" si="9"/>
        <v>282.60562150351365</v>
      </c>
      <c r="AA15" s="23">
        <f t="shared" si="10"/>
        <v>80.444904237450174</v>
      </c>
    </row>
    <row r="16" spans="1:27" x14ac:dyDescent="0.25">
      <c r="A16" s="3">
        <v>16</v>
      </c>
      <c r="B16" s="3">
        <v>1.6</v>
      </c>
      <c r="C16" s="3">
        <v>50</v>
      </c>
      <c r="D16" s="3">
        <v>1000</v>
      </c>
      <c r="E16" s="3">
        <f t="shared" si="11"/>
        <v>2.0300000000000002</v>
      </c>
      <c r="F16" s="3">
        <v>1.3</v>
      </c>
      <c r="G16" s="3">
        <v>19</v>
      </c>
      <c r="H16" s="3">
        <v>2</v>
      </c>
      <c r="I16" s="13">
        <f t="shared" si="12"/>
        <v>3.0303030303030303</v>
      </c>
      <c r="J16" s="3">
        <v>3.8</v>
      </c>
      <c r="K16" s="14">
        <f t="shared" ref="K16:K30" si="18">J16*I16</f>
        <v>11.515151515151514</v>
      </c>
      <c r="L16" s="20">
        <f t="shared" si="1"/>
        <v>1.8719211822660096</v>
      </c>
      <c r="M16" s="13">
        <f t="shared" si="13"/>
        <v>14.911703964943307</v>
      </c>
      <c r="N16" s="18">
        <f t="shared" si="2"/>
        <v>0.80712345699472654</v>
      </c>
      <c r="O16" s="32">
        <f t="shared" si="3"/>
        <v>1.1454799904898421</v>
      </c>
      <c r="P16" s="21">
        <f t="shared" si="4"/>
        <v>86.379918656115478</v>
      </c>
      <c r="Q16" s="3">
        <v>10</v>
      </c>
      <c r="R16" s="13">
        <f t="shared" si="5"/>
        <v>570.15471343564059</v>
      </c>
      <c r="S16" s="13">
        <f t="shared" si="6"/>
        <v>115.1562087346238</v>
      </c>
      <c r="T16" s="14">
        <f t="shared" ref="T16:T30" si="19">S16*R16</f>
        <v>65656.855191424242</v>
      </c>
      <c r="U16" s="13">
        <f t="shared" ref="U16:U30" si="20">Q16*S16</f>
        <v>1151.5620873462381</v>
      </c>
      <c r="V16" s="4">
        <f t="shared" si="16"/>
        <v>2303.1241746924761</v>
      </c>
      <c r="W16" s="4">
        <f t="shared" ref="W16:W30" si="21">(2*T16*U16)/(T16-2*U16)</f>
        <v>2386.8505926780567</v>
      </c>
      <c r="X16" s="23">
        <f t="shared" si="7"/>
        <v>50.653316197925584</v>
      </c>
      <c r="Y16" s="23">
        <f t="shared" si="8"/>
        <v>293.12743642907054</v>
      </c>
      <c r="Z16" s="23">
        <f t="shared" si="9"/>
        <v>122.44579934171679</v>
      </c>
      <c r="AA16" s="23">
        <f t="shared" si="10"/>
        <v>66.72604936808257</v>
      </c>
    </row>
    <row r="17" spans="1:27" x14ac:dyDescent="0.25">
      <c r="A17" s="3">
        <v>16</v>
      </c>
      <c r="B17" s="3">
        <v>1.6</v>
      </c>
      <c r="C17" s="3">
        <v>50</v>
      </c>
      <c r="D17" s="3">
        <v>1000</v>
      </c>
      <c r="E17" s="3">
        <f t="shared" si="11"/>
        <v>2.0300000000000002</v>
      </c>
      <c r="F17" s="3">
        <v>1.3</v>
      </c>
      <c r="G17" s="3">
        <v>19</v>
      </c>
      <c r="H17" s="3">
        <v>2</v>
      </c>
      <c r="I17" s="13">
        <f t="shared" si="12"/>
        <v>3.0303030303030303</v>
      </c>
      <c r="J17" s="3">
        <v>4.8</v>
      </c>
      <c r="K17" s="14">
        <f t="shared" si="18"/>
        <v>14.545454545454545</v>
      </c>
      <c r="L17" s="20">
        <f t="shared" si="1"/>
        <v>2.3645320197044333</v>
      </c>
      <c r="M17" s="13">
        <f t="shared" si="13"/>
        <v>19.620513190162214</v>
      </c>
      <c r="N17" s="18">
        <f t="shared" si="2"/>
        <v>0.84074717683283196</v>
      </c>
      <c r="O17" s="32">
        <f t="shared" si="3"/>
        <v>1.5071989971977884</v>
      </c>
      <c r="P17" s="21">
        <f t="shared" si="4"/>
        <v>65.649239804885454</v>
      </c>
      <c r="Q17" s="3">
        <v>10</v>
      </c>
      <c r="R17" s="13">
        <f t="shared" si="5"/>
        <v>593.74748257165004</v>
      </c>
      <c r="S17" s="13">
        <f t="shared" si="6"/>
        <v>151.52016950702321</v>
      </c>
      <c r="T17" s="14">
        <f t="shared" si="19"/>
        <v>89964.719203624729</v>
      </c>
      <c r="U17" s="13">
        <f t="shared" si="20"/>
        <v>1515.2016950702321</v>
      </c>
      <c r="V17" s="4">
        <f t="shared" si="16"/>
        <v>3030.4033901404641</v>
      </c>
      <c r="W17" s="4">
        <f t="shared" si="21"/>
        <v>3136.0388301970411</v>
      </c>
      <c r="X17" s="23">
        <f t="shared" si="7"/>
        <v>37.662357165758564</v>
      </c>
      <c r="Y17" s="23">
        <f t="shared" si="8"/>
        <v>255.54355090146493</v>
      </c>
      <c r="Z17" s="23">
        <f t="shared" si="9"/>
        <v>75.404976277038301</v>
      </c>
      <c r="AA17" s="23">
        <f t="shared" si="10"/>
        <v>58.128674717321502</v>
      </c>
    </row>
    <row r="18" spans="1:27" x14ac:dyDescent="0.25">
      <c r="A18" s="3">
        <v>16</v>
      </c>
      <c r="B18" s="3">
        <v>1.6</v>
      </c>
      <c r="C18" s="3">
        <v>50</v>
      </c>
      <c r="D18" s="3">
        <v>1000</v>
      </c>
      <c r="E18" s="3">
        <f t="shared" si="11"/>
        <v>2.0300000000000002</v>
      </c>
      <c r="F18" s="3">
        <v>1.3</v>
      </c>
      <c r="G18" s="3">
        <v>19</v>
      </c>
      <c r="H18" s="3">
        <v>2</v>
      </c>
      <c r="I18" s="13">
        <f t="shared" ref="I18:I33" si="22">10/(F18+H18)</f>
        <v>3.0303030303030303</v>
      </c>
      <c r="J18" s="13">
        <v>3.79428571428571</v>
      </c>
      <c r="K18" s="14">
        <f t="shared" si="18"/>
        <v>11.497835497835485</v>
      </c>
      <c r="L18" s="20">
        <f t="shared" ref="L18:L33" si="23">J18/E18</f>
        <v>1.8691062631949309</v>
      </c>
      <c r="M18" s="13">
        <f t="shared" si="13"/>
        <v>14.884982465490294</v>
      </c>
      <c r="N18" s="18">
        <f t="shared" ref="N18:N33" si="24">1/(1+0.9*(E18/(2*J18))-0.02*(E18/(2*J18))*(E18/(2*J18)))</f>
        <v>0.8068904757298071</v>
      </c>
      <c r="O18" s="32">
        <f t="shared" ref="O18:O33" si="25">M18*(E18^3)*(I18^2)*0.001</f>
        <v>1.1434273113988898</v>
      </c>
      <c r="P18" s="21">
        <f t="shared" ref="P18:P33" si="26">(10^12)/((O18*10^-6)*(2*PI()*A18*10^6)^2)</f>
        <v>86.53498776381997</v>
      </c>
      <c r="Q18" s="3">
        <v>10</v>
      </c>
      <c r="R18" s="13">
        <f t="shared" ref="R18:R33" si="27">(8850*E18*J18*SQRT(A18))/(102*J18+45*E18)</f>
        <v>569.9909871975201</v>
      </c>
      <c r="S18" s="13">
        <f t="shared" ref="S18:S33" si="28">2*PI()*O18*A18</f>
        <v>114.94985092494979</v>
      </c>
      <c r="T18" s="14">
        <f t="shared" si="19"/>
        <v>65520.379006919895</v>
      </c>
      <c r="U18" s="13">
        <f t="shared" si="20"/>
        <v>1149.4985092494978</v>
      </c>
      <c r="V18" s="4">
        <f t="shared" si="16"/>
        <v>2298.9970184989957</v>
      </c>
      <c r="W18" s="4">
        <f t="shared" si="21"/>
        <v>2382.5982800474271</v>
      </c>
      <c r="X18" s="23">
        <f t="shared" ref="X18:X33" si="29">Y18/(SQRT(V18/C18)-1)</f>
        <v>50.752117483965996</v>
      </c>
      <c r="Y18" s="23">
        <f t="shared" ref="Y18:Y33" si="30">(P18/2)*SQRT(V18/C18)</f>
        <v>293.39042943031376</v>
      </c>
      <c r="Z18" s="23">
        <f t="shared" ref="Z18:Z33" si="31">AA18/(SQRT(W18/D18)-1)</f>
        <v>122.86672377996628</v>
      </c>
      <c r="AA18" s="23">
        <f t="shared" ref="AA18:AA33" si="32">(P18/2)*SQRT(W18/D18)</f>
        <v>66.786264468242393</v>
      </c>
    </row>
    <row r="19" spans="1:27" x14ac:dyDescent="0.25">
      <c r="A19" s="3">
        <v>16</v>
      </c>
      <c r="B19" s="3">
        <v>1.6</v>
      </c>
      <c r="C19" s="3">
        <v>50</v>
      </c>
      <c r="D19" s="3">
        <v>1000</v>
      </c>
      <c r="E19" s="3">
        <f t="shared" ref="E19:E33" si="33">(F19+G19)/10</f>
        <v>2.0300000000000002</v>
      </c>
      <c r="F19" s="3">
        <v>1.3</v>
      </c>
      <c r="G19" s="3">
        <v>19</v>
      </c>
      <c r="H19" s="3">
        <v>2</v>
      </c>
      <c r="I19" s="13">
        <f t="shared" si="22"/>
        <v>3.0303030303030303</v>
      </c>
      <c r="J19" s="13">
        <v>3.95857142857143</v>
      </c>
      <c r="K19" s="14">
        <f t="shared" si="18"/>
        <v>11.995670995671</v>
      </c>
      <c r="L19" s="20">
        <f t="shared" si="23"/>
        <v>1.9500351864883889</v>
      </c>
      <c r="M19" s="13">
        <f t="shared" si="13"/>
        <v>15.654213581117029</v>
      </c>
      <c r="N19" s="18">
        <f t="shared" si="24"/>
        <v>0.813371707351077</v>
      </c>
      <c r="O19" s="32">
        <f t="shared" si="25"/>
        <v>1.2025177314531048</v>
      </c>
      <c r="P19" s="21">
        <f t="shared" si="26"/>
        <v>82.282752106411792</v>
      </c>
      <c r="Q19" s="3">
        <v>10</v>
      </c>
      <c r="R19" s="13">
        <f t="shared" si="27"/>
        <v>574.5443481723205</v>
      </c>
      <c r="S19" s="13">
        <f t="shared" si="28"/>
        <v>120.8902678702252</v>
      </c>
      <c r="T19" s="14">
        <f t="shared" si="19"/>
        <v>69456.820153875757</v>
      </c>
      <c r="U19" s="13">
        <f t="shared" si="20"/>
        <v>1208.9026787022519</v>
      </c>
      <c r="V19" s="4">
        <f t="shared" ref="V19:V33" si="34">2*U19</f>
        <v>2417.8053574045039</v>
      </c>
      <c r="W19" s="4">
        <f t="shared" si="21"/>
        <v>2505.0050688567317</v>
      </c>
      <c r="X19" s="23">
        <f t="shared" si="29"/>
        <v>48.05141537801417</v>
      </c>
      <c r="Y19" s="23">
        <f t="shared" si="30"/>
        <v>286.09118660993056</v>
      </c>
      <c r="Z19" s="23">
        <f t="shared" si="31"/>
        <v>111.74358801086419</v>
      </c>
      <c r="AA19" s="23">
        <f t="shared" si="32"/>
        <v>65.115310815567184</v>
      </c>
    </row>
    <row r="20" spans="1:27" x14ac:dyDescent="0.25">
      <c r="A20" s="3">
        <v>16</v>
      </c>
      <c r="B20" s="3">
        <v>1.6</v>
      </c>
      <c r="C20" s="3">
        <v>50</v>
      </c>
      <c r="D20" s="3">
        <v>1000</v>
      </c>
      <c r="E20" s="3">
        <f t="shared" si="33"/>
        <v>2.0300000000000002</v>
      </c>
      <c r="F20" s="3">
        <v>1.3</v>
      </c>
      <c r="G20" s="3">
        <v>19</v>
      </c>
      <c r="H20" s="3">
        <v>2</v>
      </c>
      <c r="I20" s="13">
        <f t="shared" si="22"/>
        <v>3.0303030303030303</v>
      </c>
      <c r="J20" s="13">
        <v>4.1228571428571401</v>
      </c>
      <c r="K20" s="14">
        <f t="shared" si="18"/>
        <v>12.493506493506485</v>
      </c>
      <c r="L20" s="20">
        <f t="shared" si="23"/>
        <v>2.0309641097818423</v>
      </c>
      <c r="M20" s="13">
        <f t="shared" si="13"/>
        <v>16.425361250096188</v>
      </c>
      <c r="N20" s="18">
        <f t="shared" si="24"/>
        <v>0.8194320301364163</v>
      </c>
      <c r="O20" s="32">
        <f t="shared" si="25"/>
        <v>1.2617553763664684</v>
      </c>
      <c r="P20" s="21">
        <f t="shared" si="26"/>
        <v>78.419692322342954</v>
      </c>
      <c r="Q20" s="3">
        <v>10</v>
      </c>
      <c r="R20" s="13">
        <f t="shared" si="27"/>
        <v>578.79958807424703</v>
      </c>
      <c r="S20" s="13">
        <f t="shared" si="28"/>
        <v>126.8454854726503</v>
      </c>
      <c r="T20" s="14">
        <f t="shared" si="19"/>
        <v>73418.11474064787</v>
      </c>
      <c r="U20" s="13">
        <f t="shared" si="20"/>
        <v>1268.4548547265031</v>
      </c>
      <c r="V20" s="4">
        <f t="shared" si="34"/>
        <v>2536.9097094530061</v>
      </c>
      <c r="W20" s="4">
        <f t="shared" si="21"/>
        <v>2627.7082627660384</v>
      </c>
      <c r="X20" s="23">
        <f t="shared" si="29"/>
        <v>45.613466503807636</v>
      </c>
      <c r="Y20" s="23">
        <f t="shared" si="30"/>
        <v>279.29466595388146</v>
      </c>
      <c r="Z20" s="23">
        <f t="shared" si="31"/>
        <v>102.34758566447745</v>
      </c>
      <c r="AA20" s="23">
        <f t="shared" si="32"/>
        <v>63.559974120729365</v>
      </c>
    </row>
    <row r="21" spans="1:27" x14ac:dyDescent="0.25">
      <c r="A21" s="3">
        <v>16</v>
      </c>
      <c r="B21" s="3">
        <v>1.6</v>
      </c>
      <c r="C21" s="3">
        <v>50</v>
      </c>
      <c r="D21" s="3">
        <v>1000</v>
      </c>
      <c r="E21" s="3">
        <f t="shared" si="33"/>
        <v>2.0300000000000002</v>
      </c>
      <c r="F21" s="3">
        <v>1.3</v>
      </c>
      <c r="G21" s="3">
        <v>19</v>
      </c>
      <c r="H21" s="3">
        <v>2</v>
      </c>
      <c r="I21" s="13">
        <f t="shared" si="22"/>
        <v>3.0303030303030303</v>
      </c>
      <c r="J21" s="13">
        <v>4.28714285714286</v>
      </c>
      <c r="K21" s="14">
        <f t="shared" si="18"/>
        <v>12.991341991342001</v>
      </c>
      <c r="L21" s="20">
        <f t="shared" si="23"/>
        <v>2.1118930330753001</v>
      </c>
      <c r="M21" s="13">
        <f t="shared" si="13"/>
        <v>17.198244608463579</v>
      </c>
      <c r="N21" s="18">
        <f t="shared" si="24"/>
        <v>0.82511115525700629</v>
      </c>
      <c r="O21" s="32">
        <f t="shared" si="25"/>
        <v>1.3211263526193358</v>
      </c>
      <c r="P21" s="21">
        <f t="shared" si="26"/>
        <v>74.895537587713648</v>
      </c>
      <c r="Q21" s="3">
        <v>10</v>
      </c>
      <c r="R21" s="13">
        <f t="shared" si="27"/>
        <v>582.78505703329597</v>
      </c>
      <c r="S21" s="13">
        <f t="shared" si="28"/>
        <v>132.81410700328908</v>
      </c>
      <c r="T21" s="14">
        <f t="shared" si="19"/>
        <v>77402.076924738096</v>
      </c>
      <c r="U21" s="13">
        <f t="shared" si="20"/>
        <v>1328.1410700328909</v>
      </c>
      <c r="V21" s="4">
        <f t="shared" si="34"/>
        <v>2656.2821400657817</v>
      </c>
      <c r="W21" s="4">
        <f t="shared" si="21"/>
        <v>2750.679889503846</v>
      </c>
      <c r="X21" s="23">
        <f t="shared" si="29"/>
        <v>43.402507697880999</v>
      </c>
      <c r="Y21" s="23">
        <f t="shared" si="30"/>
        <v>272.94682429240538</v>
      </c>
      <c r="Z21" s="23">
        <f t="shared" si="31"/>
        <v>94.314557897771294</v>
      </c>
      <c r="AA21" s="23">
        <f t="shared" si="32"/>
        <v>62.107775271022696</v>
      </c>
    </row>
    <row r="22" spans="1:27" x14ac:dyDescent="0.25">
      <c r="A22" s="3">
        <v>16</v>
      </c>
      <c r="B22" s="3">
        <v>1.6</v>
      </c>
      <c r="C22" s="3">
        <v>50</v>
      </c>
      <c r="D22" s="3">
        <v>1000</v>
      </c>
      <c r="E22" s="3">
        <f t="shared" si="33"/>
        <v>2.0300000000000002</v>
      </c>
      <c r="F22" s="3">
        <v>1.3</v>
      </c>
      <c r="G22" s="3">
        <v>19</v>
      </c>
      <c r="H22" s="3">
        <v>2</v>
      </c>
      <c r="I22" s="13">
        <f t="shared" si="22"/>
        <v>3.0303030303030303</v>
      </c>
      <c r="J22" s="13">
        <v>4.4514285714285702</v>
      </c>
      <c r="K22" s="14">
        <f t="shared" si="18"/>
        <v>13.489177489177486</v>
      </c>
      <c r="L22" s="20">
        <f t="shared" si="23"/>
        <v>2.1928219563687534</v>
      </c>
      <c r="M22" s="13">
        <f t="shared" si="13"/>
        <v>17.972704855608491</v>
      </c>
      <c r="N22" s="18">
        <f t="shared" si="24"/>
        <v>0.83044395097182933</v>
      </c>
      <c r="O22" s="32">
        <f t="shared" si="25"/>
        <v>1.3806184615439707</v>
      </c>
      <c r="P22" s="21">
        <f t="shared" si="26"/>
        <v>71.668220552452169</v>
      </c>
      <c r="Q22" s="3">
        <v>10</v>
      </c>
      <c r="R22" s="13">
        <f t="shared" si="27"/>
        <v>586.52562097769135</v>
      </c>
      <c r="S22" s="13">
        <f t="shared" si="28"/>
        <v>138.79490611830337</v>
      </c>
      <c r="T22" s="14">
        <f t="shared" si="19"/>
        <v>81406.768499578262</v>
      </c>
      <c r="U22" s="13">
        <f t="shared" si="20"/>
        <v>1387.9490611830338</v>
      </c>
      <c r="V22" s="4">
        <f t="shared" si="34"/>
        <v>2775.8981223660676</v>
      </c>
      <c r="W22" s="4">
        <f t="shared" si="21"/>
        <v>2873.8953892001964</v>
      </c>
      <c r="X22" s="23">
        <f t="shared" si="29"/>
        <v>41.388892634765163</v>
      </c>
      <c r="Y22" s="23">
        <f t="shared" si="30"/>
        <v>267.00130574965044</v>
      </c>
      <c r="Z22" s="23">
        <f t="shared" si="31"/>
        <v>87.374942028616047</v>
      </c>
      <c r="AA22" s="23">
        <f t="shared" si="32"/>
        <v>60.748016700120544</v>
      </c>
    </row>
    <row r="23" spans="1:27" x14ac:dyDescent="0.25">
      <c r="A23" s="3">
        <v>16</v>
      </c>
      <c r="B23" s="3">
        <v>1.6</v>
      </c>
      <c r="C23" s="3">
        <v>50</v>
      </c>
      <c r="D23" s="3">
        <v>1000</v>
      </c>
      <c r="E23" s="3">
        <f t="shared" si="33"/>
        <v>2.0300000000000002</v>
      </c>
      <c r="F23" s="3">
        <v>1.3</v>
      </c>
      <c r="G23" s="3">
        <v>19</v>
      </c>
      <c r="H23" s="3">
        <v>2</v>
      </c>
      <c r="I23" s="13">
        <f t="shared" si="22"/>
        <v>3.0303030303030303</v>
      </c>
      <c r="J23" s="13">
        <v>4.6157142857142803</v>
      </c>
      <c r="K23" s="14">
        <f t="shared" si="18"/>
        <v>13.987012987012971</v>
      </c>
      <c r="L23" s="20">
        <f t="shared" si="23"/>
        <v>2.2737508796622068</v>
      </c>
      <c r="M23" s="13">
        <f t="shared" si="13"/>
        <v>18.748601989487366</v>
      </c>
      <c r="N23" s="18">
        <f t="shared" si="24"/>
        <v>0.83546115900619766</v>
      </c>
      <c r="O23" s="32">
        <f t="shared" si="25"/>
        <v>1.4402209485317847</v>
      </c>
      <c r="P23" s="21">
        <f t="shared" si="26"/>
        <v>68.702283841649603</v>
      </c>
      <c r="Q23" s="3">
        <v>10</v>
      </c>
      <c r="R23" s="13">
        <f t="shared" si="27"/>
        <v>590.04318093451968</v>
      </c>
      <c r="S23" s="13">
        <f t="shared" si="28"/>
        <v>144.7868016465145</v>
      </c>
      <c r="T23" s="14">
        <f t="shared" si="19"/>
        <v>85430.465000844764</v>
      </c>
      <c r="U23" s="13">
        <f t="shared" si="20"/>
        <v>1447.868016465145</v>
      </c>
      <c r="V23" s="4">
        <f t="shared" si="34"/>
        <v>2895.7360329302901</v>
      </c>
      <c r="W23" s="4">
        <f t="shared" si="21"/>
        <v>2997.3331094248488</v>
      </c>
      <c r="X23" s="23">
        <f t="shared" si="29"/>
        <v>39.547851018343614</v>
      </c>
      <c r="Y23" s="23">
        <f t="shared" si="30"/>
        <v>261.41810470849401</v>
      </c>
      <c r="Z23" s="23">
        <f t="shared" si="31"/>
        <v>81.325085806956366</v>
      </c>
      <c r="AA23" s="23">
        <f t="shared" si="32"/>
        <v>59.471471483210706</v>
      </c>
    </row>
    <row r="24" spans="1:27" x14ac:dyDescent="0.25">
      <c r="A24" s="3">
        <v>16</v>
      </c>
      <c r="B24" s="3">
        <v>1.6</v>
      </c>
      <c r="C24" s="3">
        <v>50</v>
      </c>
      <c r="D24" s="3">
        <v>1000</v>
      </c>
      <c r="E24" s="3">
        <f t="shared" si="33"/>
        <v>2.0300000000000002</v>
      </c>
      <c r="F24" s="3">
        <v>1.3</v>
      </c>
      <c r="G24" s="3">
        <v>19</v>
      </c>
      <c r="H24" s="3">
        <v>2</v>
      </c>
      <c r="I24" s="13">
        <f t="shared" si="22"/>
        <v>3.0303030303030303</v>
      </c>
      <c r="J24" s="13">
        <v>4.78</v>
      </c>
      <c r="K24" s="14">
        <f t="shared" si="18"/>
        <v>14.484848484848486</v>
      </c>
      <c r="L24" s="20">
        <f t="shared" si="23"/>
        <v>2.354679802955665</v>
      </c>
      <c r="M24" s="13">
        <f t="shared" si="13"/>
        <v>19.525812104895781</v>
      </c>
      <c r="N24" s="18">
        <f t="shared" si="24"/>
        <v>0.84018998742954665</v>
      </c>
      <c r="O24" s="32">
        <f t="shared" si="25"/>
        <v>1.4999242954933152</v>
      </c>
      <c r="P24" s="21">
        <f t="shared" si="26"/>
        <v>65.967641632324955</v>
      </c>
      <c r="Q24" s="3">
        <v>10</v>
      </c>
      <c r="R24" s="13">
        <f t="shared" si="27"/>
        <v>593.35710214022924</v>
      </c>
      <c r="S24" s="13">
        <f t="shared" si="28"/>
        <v>150.78883672520465</v>
      </c>
      <c r="T24" s="14">
        <f t="shared" si="19"/>
        <v>89471.627194363609</v>
      </c>
      <c r="U24" s="13">
        <f t="shared" si="20"/>
        <v>1507.8883672520465</v>
      </c>
      <c r="V24" s="4">
        <f t="shared" si="34"/>
        <v>3015.7767345040929</v>
      </c>
      <c r="W24" s="4">
        <f t="shared" si="21"/>
        <v>3120.9738873167744</v>
      </c>
      <c r="X24" s="23">
        <f t="shared" si="29"/>
        <v>37.858535722311053</v>
      </c>
      <c r="Y24" s="23">
        <f t="shared" si="30"/>
        <v>256.16250030375278</v>
      </c>
      <c r="Z24" s="23">
        <f t="shared" si="31"/>
        <v>76.008375306383087</v>
      </c>
      <c r="AA24" s="23">
        <f t="shared" si="32"/>
        <v>58.270135771033139</v>
      </c>
    </row>
    <row r="25" spans="1:27" x14ac:dyDescent="0.25">
      <c r="A25" s="3">
        <v>16</v>
      </c>
      <c r="B25" s="3">
        <v>1.6</v>
      </c>
      <c r="C25" s="3">
        <v>50</v>
      </c>
      <c r="D25" s="3">
        <v>1000</v>
      </c>
      <c r="E25" s="3">
        <f t="shared" si="33"/>
        <v>2.0300000000000002</v>
      </c>
      <c r="F25" s="3">
        <v>1.3</v>
      </c>
      <c r="G25" s="3">
        <v>19</v>
      </c>
      <c r="H25" s="3">
        <v>2</v>
      </c>
      <c r="I25" s="13">
        <f t="shared" si="22"/>
        <v>3.0303030303030303</v>
      </c>
      <c r="J25" s="13">
        <v>4.9442857142857104</v>
      </c>
      <c r="K25" s="14">
        <f t="shared" si="18"/>
        <v>14.982683982683971</v>
      </c>
      <c r="L25" s="20">
        <f t="shared" si="23"/>
        <v>2.435608726249118</v>
      </c>
      <c r="M25" s="13">
        <f t="shared" si="13"/>
        <v>20.304225144672468</v>
      </c>
      <c r="N25" s="18">
        <f t="shared" si="24"/>
        <v>0.84465460417648086</v>
      </c>
      <c r="O25" s="32">
        <f t="shared" si="25"/>
        <v>1.5597200481113132</v>
      </c>
      <c r="P25" s="21">
        <f t="shared" si="26"/>
        <v>63.438607794094949</v>
      </c>
      <c r="Q25" s="3">
        <v>10</v>
      </c>
      <c r="R25" s="13">
        <f t="shared" si="27"/>
        <v>596.48457072142401</v>
      </c>
      <c r="S25" s="13">
        <f t="shared" si="28"/>
        <v>156.80016143370304</v>
      </c>
      <c r="T25" s="14">
        <f t="shared" si="19"/>
        <v>93528.876981832334</v>
      </c>
      <c r="U25" s="13">
        <f t="shared" si="20"/>
        <v>1568.0016143370303</v>
      </c>
      <c r="V25" s="4">
        <f t="shared" si="34"/>
        <v>3136.0032286740607</v>
      </c>
      <c r="W25" s="4">
        <f t="shared" si="21"/>
        <v>3244.8007017703344</v>
      </c>
      <c r="X25" s="23">
        <f t="shared" si="29"/>
        <v>36.303283285651297</v>
      </c>
      <c r="Y25" s="23">
        <f t="shared" si="30"/>
        <v>251.20419997108738</v>
      </c>
      <c r="Z25" s="23">
        <f t="shared" si="31"/>
        <v>71.302476591735754</v>
      </c>
      <c r="AA25" s="23">
        <f t="shared" si="32"/>
        <v>57.137029946285132</v>
      </c>
    </row>
    <row r="26" spans="1:27" x14ac:dyDescent="0.25">
      <c r="A26" s="3">
        <v>16</v>
      </c>
      <c r="B26" s="3">
        <v>1.6</v>
      </c>
      <c r="C26" s="3">
        <v>50</v>
      </c>
      <c r="D26" s="3">
        <v>1000</v>
      </c>
      <c r="E26" s="3">
        <f t="shared" si="33"/>
        <v>2.0300000000000002</v>
      </c>
      <c r="F26" s="3">
        <v>1.3</v>
      </c>
      <c r="G26" s="3">
        <v>19</v>
      </c>
      <c r="H26" s="3">
        <v>2</v>
      </c>
      <c r="I26" s="13">
        <f t="shared" si="22"/>
        <v>3.0303030303030303</v>
      </c>
      <c r="J26" s="13">
        <v>5.1085714285714303</v>
      </c>
      <c r="K26" s="14">
        <f t="shared" si="18"/>
        <v>15.480519480519485</v>
      </c>
      <c r="L26" s="20">
        <f t="shared" si="23"/>
        <v>2.5165376495425762</v>
      </c>
      <c r="M26" s="13">
        <f t="shared" si="13"/>
        <v>21.083743017656285</v>
      </c>
      <c r="N26" s="18">
        <f t="shared" si="24"/>
        <v>0.84887655010768692</v>
      </c>
      <c r="O26" s="32">
        <f t="shared" si="25"/>
        <v>1.6196006712668816</v>
      </c>
      <c r="P26" s="21">
        <f t="shared" si="26"/>
        <v>61.093126321886949</v>
      </c>
      <c r="Q26" s="3">
        <v>10</v>
      </c>
      <c r="R26" s="13">
        <f t="shared" si="27"/>
        <v>599.4408918186972</v>
      </c>
      <c r="S26" s="13">
        <f t="shared" si="28"/>
        <v>162.82001825923624</v>
      </c>
      <c r="T26" s="14">
        <f t="shared" si="19"/>
        <v>97600.976951253135</v>
      </c>
      <c r="U26" s="13">
        <f t="shared" si="20"/>
        <v>1628.2001825923624</v>
      </c>
      <c r="V26" s="4">
        <f t="shared" si="34"/>
        <v>3256.4003651847247</v>
      </c>
      <c r="W26" s="4">
        <f t="shared" si="21"/>
        <v>3368.7983823479194</v>
      </c>
      <c r="X26" s="23">
        <f t="shared" si="29"/>
        <v>34.867034361152733</v>
      </c>
      <c r="Y26" s="23">
        <f t="shared" si="30"/>
        <v>246.51664552147756</v>
      </c>
      <c r="Z26" s="23">
        <f t="shared" si="31"/>
        <v>67.110502681050846</v>
      </c>
      <c r="AA26" s="23">
        <f t="shared" si="32"/>
        <v>56.066037626554035</v>
      </c>
    </row>
    <row r="27" spans="1:27" x14ac:dyDescent="0.25">
      <c r="A27" s="3">
        <v>16</v>
      </c>
      <c r="B27" s="3">
        <v>1.6</v>
      </c>
      <c r="C27" s="3">
        <v>50</v>
      </c>
      <c r="D27" s="3">
        <v>1000</v>
      </c>
      <c r="E27" s="3">
        <f t="shared" si="33"/>
        <v>2.0300000000000002</v>
      </c>
      <c r="F27" s="3">
        <v>1.3</v>
      </c>
      <c r="G27" s="3">
        <v>19</v>
      </c>
      <c r="H27" s="3">
        <v>2</v>
      </c>
      <c r="I27" s="13">
        <f t="shared" si="22"/>
        <v>3.0303030303030303</v>
      </c>
      <c r="J27" s="13">
        <v>5.2728571428571396</v>
      </c>
      <c r="K27" s="14">
        <f t="shared" si="18"/>
        <v>15.978354978354968</v>
      </c>
      <c r="L27" s="20">
        <f t="shared" si="23"/>
        <v>2.5974665728360291</v>
      </c>
      <c r="M27" s="13">
        <f t="shared" si="13"/>
        <v>21.864278015459558</v>
      </c>
      <c r="N27" s="18">
        <f t="shared" si="24"/>
        <v>0.85287508650890087</v>
      </c>
      <c r="O27" s="32">
        <f t="shared" si="25"/>
        <v>1.6795594274199435</v>
      </c>
      <c r="P27" s="21">
        <f t="shared" si="26"/>
        <v>58.91215683431767</v>
      </c>
      <c r="Q27" s="3">
        <v>10</v>
      </c>
      <c r="R27" s="13">
        <f t="shared" si="27"/>
        <v>602.23974007043171</v>
      </c>
      <c r="S27" s="13">
        <f t="shared" si="28"/>
        <v>168.84772987039915</v>
      </c>
      <c r="T27" s="14">
        <f t="shared" si="19"/>
        <v>101686.81294863165</v>
      </c>
      <c r="U27" s="13">
        <f t="shared" si="20"/>
        <v>1688.4772987039914</v>
      </c>
      <c r="V27" s="4">
        <f t="shared" si="34"/>
        <v>3376.9545974079829</v>
      </c>
      <c r="W27" s="4">
        <f t="shared" si="21"/>
        <v>3492.9533644107119</v>
      </c>
      <c r="X27" s="23">
        <f t="shared" si="29"/>
        <v>33.536875391967378</v>
      </c>
      <c r="Y27" s="23">
        <f t="shared" si="30"/>
        <v>242.0764467113984</v>
      </c>
      <c r="Z27" s="23">
        <f t="shared" si="31"/>
        <v>63.354768202951888</v>
      </c>
      <c r="AA27" s="23">
        <f t="shared" si="32"/>
        <v>55.051774333449004</v>
      </c>
    </row>
    <row r="28" spans="1:27" x14ac:dyDescent="0.25">
      <c r="A28" s="3">
        <v>16</v>
      </c>
      <c r="B28" s="3">
        <v>1.6</v>
      </c>
      <c r="C28" s="3">
        <v>50</v>
      </c>
      <c r="D28" s="3">
        <v>1000</v>
      </c>
      <c r="E28" s="3">
        <f t="shared" si="33"/>
        <v>2.0300000000000002</v>
      </c>
      <c r="F28" s="3">
        <v>1.3</v>
      </c>
      <c r="G28" s="3">
        <v>19</v>
      </c>
      <c r="H28" s="3">
        <v>2</v>
      </c>
      <c r="I28" s="13">
        <f t="shared" si="22"/>
        <v>3.0303030303030303</v>
      </c>
      <c r="J28" s="13">
        <v>5.4371428571428604</v>
      </c>
      <c r="K28" s="14">
        <f t="shared" si="18"/>
        <v>16.476190476190485</v>
      </c>
      <c r="L28" s="20">
        <f t="shared" si="23"/>
        <v>2.6783954961294874</v>
      </c>
      <c r="M28" s="13">
        <f t="shared" si="13"/>
        <v>22.645751474134919</v>
      </c>
      <c r="N28" s="18">
        <f t="shared" si="24"/>
        <v>0.85666748885491628</v>
      </c>
      <c r="O28" s="32">
        <f t="shared" si="25"/>
        <v>1.7395902738018187</v>
      </c>
      <c r="P28" s="21">
        <f t="shared" si="26"/>
        <v>56.879180052252273</v>
      </c>
      <c r="Q28" s="3">
        <v>10</v>
      </c>
      <c r="R28" s="13">
        <f t="shared" si="27"/>
        <v>604.89337110782333</v>
      </c>
      <c r="S28" s="13">
        <f t="shared" si="28"/>
        <v>174.88268878182561</v>
      </c>
      <c r="T28" s="14">
        <f t="shared" si="19"/>
        <v>105785.37916563881</v>
      </c>
      <c r="U28" s="13">
        <f t="shared" si="20"/>
        <v>1748.8268878182562</v>
      </c>
      <c r="V28" s="4">
        <f t="shared" si="34"/>
        <v>3497.6537756365124</v>
      </c>
      <c r="W28" s="4">
        <f t="shared" si="21"/>
        <v>3617.2534821270051</v>
      </c>
      <c r="X28" s="23">
        <f t="shared" si="29"/>
        <v>32.30167309810053</v>
      </c>
      <c r="Y28" s="23">
        <f t="shared" si="30"/>
        <v>237.86291567216136</v>
      </c>
      <c r="Z28" s="23">
        <f t="shared" si="31"/>
        <v>59.972290317733325</v>
      </c>
      <c r="AA28" s="23">
        <f t="shared" si="32"/>
        <v>54.089479612950008</v>
      </c>
    </row>
    <row r="29" spans="1:27" x14ac:dyDescent="0.25">
      <c r="A29" s="3">
        <v>16</v>
      </c>
      <c r="B29" s="3">
        <v>1.6</v>
      </c>
      <c r="C29" s="3">
        <v>50</v>
      </c>
      <c r="D29" s="3">
        <v>1000</v>
      </c>
      <c r="E29" s="3">
        <f t="shared" si="33"/>
        <v>2.0300000000000002</v>
      </c>
      <c r="F29" s="3">
        <v>1.3</v>
      </c>
      <c r="G29" s="3">
        <v>19</v>
      </c>
      <c r="H29" s="3">
        <v>2</v>
      </c>
      <c r="I29" s="13">
        <f t="shared" si="22"/>
        <v>3.0303030303030303</v>
      </c>
      <c r="J29" s="13">
        <v>5.6014285714285696</v>
      </c>
      <c r="K29" s="14">
        <f t="shared" si="18"/>
        <v>16.97402597402597</v>
      </c>
      <c r="L29" s="20">
        <f t="shared" si="23"/>
        <v>2.7593244194229403</v>
      </c>
      <c r="M29" s="13">
        <f t="shared" si="13"/>
        <v>23.428092637651361</v>
      </c>
      <c r="N29" s="18">
        <f t="shared" si="24"/>
        <v>0.86026929628869164</v>
      </c>
      <c r="O29" s="32">
        <f t="shared" si="25"/>
        <v>1.7996877751102844</v>
      </c>
      <c r="P29" s="21">
        <f t="shared" si="26"/>
        <v>54.979796923195231</v>
      </c>
      <c r="Q29" s="3">
        <v>10</v>
      </c>
      <c r="R29" s="13">
        <f t="shared" si="27"/>
        <v>607.41280096230344</v>
      </c>
      <c r="S29" s="13">
        <f t="shared" si="28"/>
        <v>180.92434857733855</v>
      </c>
      <c r="T29" s="14">
        <f t="shared" si="19"/>
        <v>109895.76533164135</v>
      </c>
      <c r="U29" s="13">
        <f t="shared" si="20"/>
        <v>1809.2434857733856</v>
      </c>
      <c r="V29" s="4">
        <f t="shared" si="34"/>
        <v>3618.4869715467712</v>
      </c>
      <c r="W29" s="4">
        <f t="shared" si="21"/>
        <v>3741.687792693976</v>
      </c>
      <c r="X29" s="23">
        <f t="shared" si="29"/>
        <v>31.151780686476446</v>
      </c>
      <c r="Y29" s="23">
        <f t="shared" si="30"/>
        <v>233.85768175477875</v>
      </c>
      <c r="Z29" s="23">
        <f t="shared" si="31"/>
        <v>56.911492895985425</v>
      </c>
      <c r="AA29" s="23">
        <f t="shared" si="32"/>
        <v>53.174927840756453</v>
      </c>
    </row>
    <row r="30" spans="1:27" x14ac:dyDescent="0.25">
      <c r="A30" s="3">
        <v>16</v>
      </c>
      <c r="B30" s="3">
        <v>1.6</v>
      </c>
      <c r="C30" s="3">
        <v>50</v>
      </c>
      <c r="D30" s="3">
        <v>1000</v>
      </c>
      <c r="E30" s="3">
        <f t="shared" si="33"/>
        <v>2.0300000000000002</v>
      </c>
      <c r="F30" s="3">
        <v>1.3</v>
      </c>
      <c r="G30" s="3">
        <v>19</v>
      </c>
      <c r="H30" s="3">
        <v>2</v>
      </c>
      <c r="I30" s="13">
        <f t="shared" si="22"/>
        <v>3.0303030303030303</v>
      </c>
      <c r="J30" s="13">
        <v>5.7657142857142798</v>
      </c>
      <c r="K30" s="14">
        <f t="shared" si="18"/>
        <v>17.471861471861455</v>
      </c>
      <c r="L30" s="20">
        <f t="shared" si="23"/>
        <v>2.8402533427163936</v>
      </c>
      <c r="M30" s="13">
        <f t="shared" si="13"/>
        <v>24.211237688548266</v>
      </c>
      <c r="N30" s="18">
        <f t="shared" si="24"/>
        <v>0.86369452441293648</v>
      </c>
      <c r="O30" s="32">
        <f t="shared" si="25"/>
        <v>1.8598470290468256</v>
      </c>
      <c r="P30" s="21">
        <f t="shared" si="26"/>
        <v>53.201401435380802</v>
      </c>
      <c r="Q30" s="3">
        <v>10</v>
      </c>
      <c r="R30" s="13">
        <f t="shared" si="27"/>
        <v>609.80795892493325</v>
      </c>
      <c r="S30" s="13">
        <f t="shared" si="28"/>
        <v>186.97221642413791</v>
      </c>
      <c r="T30" s="14">
        <f t="shared" si="19"/>
        <v>114017.14567327443</v>
      </c>
      <c r="U30" s="13">
        <f t="shared" si="20"/>
        <v>1869.7221642413792</v>
      </c>
      <c r="V30" s="4">
        <f t="shared" si="34"/>
        <v>3739.4443284827585</v>
      </c>
      <c r="W30" s="4">
        <f t="shared" si="21"/>
        <v>3866.2464264164246</v>
      </c>
      <c r="X30" s="23">
        <f t="shared" si="29"/>
        <v>30.078799976419358</v>
      </c>
      <c r="Y30" s="23">
        <f t="shared" si="30"/>
        <v>230.04437096266224</v>
      </c>
      <c r="Z30" s="23">
        <f t="shared" si="31"/>
        <v>54.129755447880889</v>
      </c>
      <c r="AA30" s="23">
        <f t="shared" si="32"/>
        <v>52.30435402534026</v>
      </c>
    </row>
    <row r="31" spans="1:27" x14ac:dyDescent="0.25">
      <c r="A31" s="3">
        <v>16</v>
      </c>
      <c r="B31" s="3">
        <v>1.6</v>
      </c>
      <c r="C31" s="3">
        <v>50</v>
      </c>
      <c r="D31" s="3">
        <v>1000</v>
      </c>
      <c r="E31" s="3">
        <f t="shared" si="33"/>
        <v>2.0300000000000002</v>
      </c>
      <c r="F31" s="3">
        <v>1.3</v>
      </c>
      <c r="G31" s="3">
        <v>19</v>
      </c>
      <c r="H31" s="3">
        <v>2</v>
      </c>
      <c r="I31" s="13">
        <f t="shared" si="22"/>
        <v>3.0303030303030303</v>
      </c>
      <c r="J31" s="13">
        <v>5.93</v>
      </c>
      <c r="K31" s="14">
        <f t="shared" ref="K31:K33" si="35">J31*I31</f>
        <v>17.969696969696969</v>
      </c>
      <c r="L31" s="20">
        <f t="shared" si="23"/>
        <v>2.9211822660098519</v>
      </c>
      <c r="M31" s="13">
        <f t="shared" si="13"/>
        <v>24.995128917763104</v>
      </c>
      <c r="N31" s="18">
        <f t="shared" si="24"/>
        <v>0.86695584753767019</v>
      </c>
      <c r="O31" s="32">
        <f t="shared" si="25"/>
        <v>1.9200636025448694</v>
      </c>
      <c r="P31" s="21">
        <f t="shared" si="26"/>
        <v>51.532911862698697</v>
      </c>
      <c r="Q31" s="3">
        <v>10</v>
      </c>
      <c r="R31" s="13">
        <f t="shared" si="27"/>
        <v>612.08781833067621</v>
      </c>
      <c r="S31" s="13">
        <f t="shared" si="28"/>
        <v>193.02584666176367</v>
      </c>
      <c r="T31" s="14">
        <f t="shared" ref="T31:T33" si="36">S31*R31</f>
        <v>118148.76936463056</v>
      </c>
      <c r="U31" s="13">
        <f t="shared" ref="U31:U33" si="37">Q31*S31</f>
        <v>1930.2584666176367</v>
      </c>
      <c r="V31" s="4">
        <f t="shared" si="34"/>
        <v>3860.5169332352734</v>
      </c>
      <c r="W31" s="4">
        <f t="shared" ref="W31:W33" si="38">(2*T31*U31)/(T31-2*U31)</f>
        <v>3990.9204583109808</v>
      </c>
      <c r="X31" s="23">
        <f t="shared" si="29"/>
        <v>29.075387474860285</v>
      </c>
      <c r="Y31" s="23">
        <f t="shared" si="30"/>
        <v>226.40833761794573</v>
      </c>
      <c r="Z31" s="23">
        <f t="shared" si="31"/>
        <v>51.591565204767335</v>
      </c>
      <c r="AA31" s="23">
        <f t="shared" si="32"/>
        <v>51.47439173263313</v>
      </c>
    </row>
    <row r="32" spans="1:27" x14ac:dyDescent="0.25">
      <c r="A32" s="3">
        <v>16</v>
      </c>
      <c r="B32" s="3">
        <v>1.6</v>
      </c>
      <c r="C32" s="3">
        <v>50</v>
      </c>
      <c r="D32" s="3">
        <v>1000</v>
      </c>
      <c r="E32" s="3">
        <f t="shared" si="33"/>
        <v>2.0300000000000002</v>
      </c>
      <c r="F32" s="3">
        <v>1.3</v>
      </c>
      <c r="G32" s="3">
        <v>19</v>
      </c>
      <c r="H32" s="3">
        <v>2</v>
      </c>
      <c r="I32" s="13">
        <f t="shared" si="22"/>
        <v>3.0303030303030303</v>
      </c>
      <c r="J32" s="13">
        <v>6.0942857142857099</v>
      </c>
      <c r="K32" s="14">
        <f t="shared" si="35"/>
        <v>18.467532467532454</v>
      </c>
      <c r="L32" s="20">
        <f t="shared" si="23"/>
        <v>3.0021111893033048</v>
      </c>
      <c r="M32" s="13">
        <f t="shared" si="13"/>
        <v>25.779714010865881</v>
      </c>
      <c r="N32" s="18">
        <f t="shared" si="24"/>
        <v>0.87006475537905037</v>
      </c>
      <c r="O32" s="32">
        <f t="shared" si="25"/>
        <v>1.9803334769400898</v>
      </c>
      <c r="P32" s="21">
        <f t="shared" si="26"/>
        <v>49.964548674704801</v>
      </c>
      <c r="Q32" s="3">
        <v>10</v>
      </c>
      <c r="R32" s="13">
        <f t="shared" si="27"/>
        <v>614.26050889942837</v>
      </c>
      <c r="S32" s="13">
        <f t="shared" si="28"/>
        <v>199.08483529001339</v>
      </c>
      <c r="T32" s="14">
        <f t="shared" si="36"/>
        <v>122289.9522394025</v>
      </c>
      <c r="U32" s="13">
        <f t="shared" si="37"/>
        <v>1990.8483529001339</v>
      </c>
      <c r="V32" s="4">
        <f t="shared" si="34"/>
        <v>3981.6967058002679</v>
      </c>
      <c r="W32" s="4">
        <f t="shared" si="38"/>
        <v>4115.7017977143969</v>
      </c>
      <c r="X32" s="23">
        <f t="shared" si="29"/>
        <v>28.13509526217053</v>
      </c>
      <c r="Y32" s="23">
        <f t="shared" si="30"/>
        <v>222.93643854435956</v>
      </c>
      <c r="Z32" s="23">
        <f t="shared" si="31"/>
        <v>49.267106494449365</v>
      </c>
      <c r="AA32" s="23">
        <f t="shared" si="32"/>
        <v>50.682020871707017</v>
      </c>
    </row>
    <row r="33" spans="1:27" x14ac:dyDescent="0.25">
      <c r="A33" s="3">
        <v>16</v>
      </c>
      <c r="B33" s="3">
        <v>1.6</v>
      </c>
      <c r="C33" s="3">
        <v>50</v>
      </c>
      <c r="D33" s="3">
        <v>1000</v>
      </c>
      <c r="E33" s="3">
        <f t="shared" si="33"/>
        <v>2.0300000000000002</v>
      </c>
      <c r="F33" s="3">
        <v>1.3</v>
      </c>
      <c r="G33" s="3">
        <v>19</v>
      </c>
      <c r="H33" s="3">
        <v>2</v>
      </c>
      <c r="I33" s="13">
        <f t="shared" si="22"/>
        <v>3.0303030303030303</v>
      </c>
      <c r="J33" s="13">
        <v>6.2585714285714298</v>
      </c>
      <c r="K33" s="14">
        <f t="shared" si="35"/>
        <v>18.965367965367967</v>
      </c>
      <c r="L33" s="20">
        <f t="shared" si="23"/>
        <v>3.083040112596763</v>
      </c>
      <c r="M33" s="13">
        <f t="shared" si="13"/>
        <v>26.564945432092639</v>
      </c>
      <c r="N33" s="18">
        <f t="shared" si="24"/>
        <v>0.87303168829246403</v>
      </c>
      <c r="O33" s="32">
        <f t="shared" si="25"/>
        <v>2.0406530006533927</v>
      </c>
      <c r="P33" s="21">
        <f t="shared" si="26"/>
        <v>48.487649967456015</v>
      </c>
      <c r="Q33" s="3">
        <v>10</v>
      </c>
      <c r="R33" s="13">
        <f t="shared" si="27"/>
        <v>616.33341359848248</v>
      </c>
      <c r="S33" s="13">
        <f t="shared" si="28"/>
        <v>205.14881521211731</v>
      </c>
      <c r="T33" s="14">
        <f t="shared" si="36"/>
        <v>126440.06957536856</v>
      </c>
      <c r="U33" s="13">
        <f t="shared" si="37"/>
        <v>2051.4881521211732</v>
      </c>
      <c r="V33" s="4">
        <f t="shared" si="34"/>
        <v>4102.9763042423465</v>
      </c>
      <c r="W33" s="4">
        <f t="shared" si="38"/>
        <v>4240.5830930178927</v>
      </c>
      <c r="X33" s="23">
        <f t="shared" si="29"/>
        <v>27.252239649230532</v>
      </c>
      <c r="Y33" s="23">
        <f t="shared" si="30"/>
        <v>219.61684206861</v>
      </c>
      <c r="Z33" s="23">
        <f t="shared" si="31"/>
        <v>47.131171614393956</v>
      </c>
      <c r="AA33" s="23">
        <f t="shared" si="32"/>
        <v>49.924523551648122</v>
      </c>
    </row>
    <row r="38" spans="1:27" x14ac:dyDescent="0.25">
      <c r="H38" s="4"/>
      <c r="I38" s="3"/>
      <c r="J38" s="5"/>
      <c r="K38" s="6"/>
      <c r="M38" s="6"/>
      <c r="N38" s="5"/>
    </row>
    <row r="39" spans="1:27" x14ac:dyDescent="0.25">
      <c r="H39" s="4"/>
      <c r="I39" s="3"/>
      <c r="J39" s="5"/>
      <c r="K39" s="6"/>
      <c r="M39" s="6"/>
      <c r="N39" s="5"/>
    </row>
    <row r="40" spans="1:27" x14ac:dyDescent="0.25">
      <c r="H40" s="4"/>
      <c r="I40" s="3"/>
      <c r="J40" s="5"/>
      <c r="K40" s="6"/>
      <c r="M40" s="6"/>
      <c r="N4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Clemenz</dc:creator>
  <cp:lastModifiedBy>Jeremias Clemenz</cp:lastModifiedBy>
  <dcterms:created xsi:type="dcterms:W3CDTF">2024-03-10T20:45:10Z</dcterms:created>
  <dcterms:modified xsi:type="dcterms:W3CDTF">2024-03-15T01:02:36Z</dcterms:modified>
</cp:coreProperties>
</file>